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galileo/development/Reserch/UMN_Research/CCDA/TL_project_analysis/CL/input_files/"/>
    </mc:Choice>
  </mc:AlternateContent>
  <xr:revisionPtr revIDLastSave="0" documentId="13_ncr:1_{969B2AB8-D37B-9144-A684-39AFB51C677A}" xr6:coauthVersionLast="47" xr6:coauthVersionMax="47" xr10:uidLastSave="{00000000-0000-0000-0000-000000000000}"/>
  <bookViews>
    <workbookView xWindow="0" yWindow="500" windowWidth="28800" windowHeight="1624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S2" i="1506" l="1"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A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c r="I16" i="1503"/>
  <c r="H16" i="1503" s="1"/>
  <c r="I15" i="1503"/>
  <c r="H15" i="1503"/>
  <c r="I14" i="1503"/>
  <c r="H14" i="1503" s="1"/>
  <c r="I13" i="1503"/>
  <c r="H13" i="1503"/>
  <c r="I12" i="1503"/>
  <c r="H12" i="1503"/>
  <c r="I11" i="1503"/>
  <c r="H11" i="1503"/>
  <c r="I10" i="1503"/>
  <c r="H10" i="1503" s="1"/>
  <c r="I9" i="1503"/>
  <c r="H9" i="1503"/>
  <c r="AW8" i="1503"/>
  <c r="AW9" i="1503" s="1"/>
  <c r="AW10" i="1503" s="1"/>
  <c r="AW11" i="1503" s="1"/>
  <c r="AW12" i="1503" s="1"/>
  <c r="AW13" i="1503" s="1"/>
  <c r="AW14" i="1503" s="1"/>
  <c r="AW15" i="1503" s="1"/>
  <c r="AW16" i="1503" s="1"/>
  <c r="AW17" i="1503" s="1"/>
  <c r="AW18" i="1503" s="1"/>
  <c r="AW19" i="1503" s="1"/>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AT8" i="1503" l="1"/>
  <c r="BG8" i="1503"/>
  <c r="BH8" i="1503"/>
  <c r="BK8" i="1503"/>
  <c r="AR8" i="1503"/>
  <c r="AX8" i="1503"/>
  <c r="BJ8" i="1503"/>
  <c r="AU8" i="1503"/>
  <c r="AY8" i="1503"/>
  <c r="BA8" i="1503"/>
  <c r="BC8" i="1503"/>
  <c r="BI8" i="1503"/>
  <c r="BL8" i="1503"/>
  <c r="BB8" i="1503"/>
  <c r="BF8" i="1503"/>
  <c r="AS8" i="1503"/>
  <c r="AV8" i="1503"/>
  <c r="AZ8" i="1503"/>
  <c r="BD9" i="1503"/>
  <c r="BE8" i="1503"/>
  <c r="A3" i="1495"/>
  <c r="AU9" i="1503" l="1"/>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BD11" i="1503" l="1"/>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G6" i="1506" l="1"/>
  <c r="AJ14" i="1495"/>
  <c r="G13" i="1506"/>
  <c r="AJ12" i="1495"/>
  <c r="G11" i="1506"/>
  <c r="AH11" i="1499"/>
  <c r="G10" i="1506"/>
  <c r="AJ4" i="1495"/>
  <c r="G3" i="1506"/>
  <c r="G2" i="1506"/>
  <c r="CG9" i="1499"/>
  <c r="G8" i="1506"/>
  <c r="CG13" i="1499"/>
  <c r="G12" i="1506"/>
  <c r="AH10" i="1499"/>
  <c r="G9" i="1506"/>
  <c r="AJ8" i="1495"/>
  <c r="G7" i="1506"/>
  <c r="CG6" i="1499"/>
  <c r="G5" i="1506"/>
  <c r="CG5" i="1499"/>
  <c r="G4"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F66" i="1493"/>
  <c r="G14" i="1502" l="1"/>
  <c r="H14" i="1502" s="1"/>
  <c r="I14" i="1502" s="1"/>
  <c r="S14" i="1502"/>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T13" i="1503" l="1"/>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E12" i="1502" s="1"/>
  <c r="D12" i="1502" s="1"/>
  <c r="C13" i="1502"/>
  <c r="E13" i="1502" l="1"/>
  <c r="D13" i="1502" s="1"/>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BH15" i="1503" l="1"/>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R7" i="1504" l="1"/>
  <c r="I7" i="1506" s="1"/>
  <c r="W7" i="1504"/>
  <c r="R11" i="1504"/>
  <c r="I11" i="1506" s="1"/>
  <c r="R10" i="1504"/>
  <c r="I10" i="1506" s="1"/>
  <c r="R8" i="1504"/>
  <c r="I8" i="1506" s="1"/>
  <c r="R6" i="1504"/>
  <c r="I6" i="1506" s="1"/>
  <c r="W6" i="1504"/>
  <c r="R13" i="1504"/>
  <c r="I13" i="1506" s="1"/>
  <c r="W13" i="1504"/>
  <c r="R2" i="1504"/>
  <c r="I2" i="1506" s="1"/>
  <c r="W2" i="1504"/>
  <c r="R12" i="1504"/>
  <c r="I12" i="1506" s="1"/>
  <c r="W12" i="1504"/>
  <c r="R5" i="1504"/>
  <c r="I5" i="1506" s="1"/>
  <c r="R4" i="1504"/>
  <c r="I4" i="1506" s="1"/>
  <c r="R9" i="1504"/>
  <c r="I9" i="1506" s="1"/>
  <c r="W9" i="1504"/>
  <c r="R14" i="1504"/>
  <c r="W14" i="1504" s="1"/>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H1" i="1504"/>
  <c r="I1" i="1504"/>
  <c r="A1" i="1504"/>
  <c r="W3" i="1504" l="1"/>
  <c r="W10" i="1504"/>
  <c r="W4" i="1504"/>
  <c r="W11" i="1504"/>
  <c r="W5" i="1504"/>
  <c r="W8"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C10" i="1502"/>
  <c r="F10" i="1502"/>
  <c r="E10" i="1502" s="1"/>
  <c r="D10" i="1502" s="1"/>
  <c r="C11" i="1502"/>
  <c r="F11" i="1502"/>
  <c r="E9" i="1502" l="1"/>
  <c r="D9" i="1502" s="1"/>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A10" i="1499"/>
  <c r="B5" i="1502"/>
  <c r="A13" i="1499"/>
  <c r="B4" i="1502"/>
  <c r="B8" i="1502"/>
  <c r="AJ38" i="1495"/>
  <c r="B11" i="1502"/>
  <c r="S11" i="1502" s="1"/>
  <c r="S4" i="1502" l="1"/>
  <c r="S8" i="1502"/>
  <c r="G9" i="1502"/>
  <c r="H9" i="1502" s="1"/>
  <c r="I9" i="1502" s="1"/>
  <c r="S9" i="1502"/>
  <c r="G3" i="1502"/>
  <c r="H3" i="1502" s="1"/>
  <c r="I3" i="1502" s="1"/>
  <c r="S3" i="1502"/>
  <c r="S6" i="1502"/>
  <c r="K6" i="1502"/>
  <c r="G7" i="1502"/>
  <c r="H7" i="1502" s="1"/>
  <c r="I7" i="1502" s="1"/>
  <c r="S7" i="1502"/>
  <c r="S5" i="1502"/>
  <c r="G6" i="1502"/>
  <c r="H6" i="1502" s="1"/>
  <c r="I6" i="1502" s="1"/>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R14" i="1502" s="1"/>
  <c r="A13" i="7"/>
  <c r="A14" i="7"/>
  <c r="A15" i="7"/>
  <c r="F4" i="7"/>
  <c r="F5" i="7"/>
  <c r="F6" i="7"/>
  <c r="F7" i="7"/>
  <c r="F8" i="7"/>
  <c r="F9" i="7"/>
  <c r="F10" i="7"/>
  <c r="F11" i="7"/>
  <c r="F12" i="7"/>
  <c r="E4" i="7"/>
  <c r="E5" i="7"/>
  <c r="E6" i="7"/>
  <c r="E7" i="7"/>
  <c r="E8" i="7"/>
  <c r="E9" i="7"/>
  <c r="E10" i="7"/>
  <c r="E11" i="7"/>
  <c r="E12" i="7"/>
  <c r="B4" i="7"/>
  <c r="B5" i="7"/>
  <c r="B6" i="7"/>
  <c r="B7" i="7"/>
  <c r="F6" i="1506" s="1"/>
  <c r="B8" i="7"/>
  <c r="B9" i="7"/>
  <c r="B10" i="7"/>
  <c r="B11" i="7"/>
  <c r="B12" i="7"/>
  <c r="F11" i="1506" s="1"/>
  <c r="A4" i="7"/>
  <c r="A5" i="7"/>
  <c r="A6" i="7"/>
  <c r="A7" i="7"/>
  <c r="A8" i="7"/>
  <c r="A9" i="7"/>
  <c r="A10" i="7"/>
  <c r="A11" i="7"/>
  <c r="A12" i="7"/>
  <c r="F4" i="1506" l="1"/>
  <c r="F3" i="1506"/>
  <c r="F9" i="1506"/>
  <c r="F10" i="1506"/>
  <c r="F8" i="1506"/>
  <c r="F5" i="1506"/>
  <c r="F13" i="1506"/>
  <c r="F12" i="1506"/>
  <c r="F7" i="1506"/>
  <c r="G24" i="1502"/>
  <c r="J14" i="1504"/>
  <c r="J13" i="1504"/>
  <c r="A13" i="1502"/>
  <c r="R13" i="1502" s="1"/>
  <c r="J12" i="1504"/>
  <c r="A12" i="1502"/>
  <c r="R12" i="1502" s="1"/>
  <c r="A4" i="1502"/>
  <c r="J4" i="1504"/>
  <c r="A6" i="1502"/>
  <c r="J6" i="1504"/>
  <c r="A5" i="1502"/>
  <c r="J5" i="1504"/>
  <c r="A11" i="1502"/>
  <c r="J11" i="1504"/>
  <c r="A10" i="1502"/>
  <c r="J10" i="1504"/>
  <c r="A3" i="1502"/>
  <c r="J3" i="1504"/>
  <c r="A9" i="1502"/>
  <c r="R9" i="1502" s="1"/>
  <c r="J9" i="1504"/>
  <c r="A8" i="1502"/>
  <c r="R8" i="1502" s="1"/>
  <c r="J8" i="1504"/>
  <c r="A7" i="1502"/>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5" i="1502" l="1"/>
  <c r="R7" i="1502"/>
  <c r="R10" i="1502"/>
  <c r="R4" i="1502"/>
  <c r="R3" i="1502"/>
  <c r="R6" i="1502"/>
  <c r="R11" i="1502"/>
  <c r="L2" i="1502"/>
  <c r="AJ26" i="1495" l="1"/>
  <c r="AJ3" i="1495"/>
  <c r="CC9" i="1499"/>
  <c r="CG47" i="1499"/>
  <c r="CG48" i="1499"/>
  <c r="CG49" i="1499"/>
  <c r="CG37" i="1499"/>
  <c r="CG3" i="1499"/>
  <c r="F2" i="1502" l="1"/>
  <c r="C2" i="1502"/>
  <c r="M24" i="1502" s="1"/>
  <c r="T14" i="1502" s="1"/>
  <c r="B2" i="1502"/>
  <c r="K2" i="1502" l="1"/>
  <c r="S2" i="1502"/>
  <c r="T13" i="1502"/>
  <c r="M13" i="1506" s="1"/>
  <c r="N13" i="1506" s="1"/>
  <c r="T2" i="1502"/>
  <c r="M2" i="1506" s="1"/>
  <c r="N2" i="1506" s="1"/>
  <c r="P2" i="1502"/>
  <c r="T3" i="1502"/>
  <c r="M3" i="1506" s="1"/>
  <c r="N3" i="1506" s="1"/>
  <c r="T4" i="1502"/>
  <c r="M4" i="1506" s="1"/>
  <c r="N4" i="1506" s="1"/>
  <c r="T5" i="1502"/>
  <c r="M5" i="1506" s="1"/>
  <c r="N5" i="1506" s="1"/>
  <c r="M3" i="1502"/>
  <c r="N3" i="1502" s="1"/>
  <c r="O3" i="1502" s="1"/>
  <c r="T6" i="1502"/>
  <c r="M6" i="1506" s="1"/>
  <c r="N6" i="1506" s="1"/>
  <c r="T7" i="1502"/>
  <c r="M7" i="1506" s="1"/>
  <c r="N7" i="1506" s="1"/>
  <c r="T8" i="1502"/>
  <c r="M8" i="1506" s="1"/>
  <c r="N8" i="1506" s="1"/>
  <c r="T9" i="1502"/>
  <c r="M9" i="1506" s="1"/>
  <c r="N9" i="1506" s="1"/>
  <c r="T10" i="1502"/>
  <c r="M10" i="1506" s="1"/>
  <c r="N10" i="1506" s="1"/>
  <c r="T11" i="1502"/>
  <c r="M11" i="1506" s="1"/>
  <c r="N11" i="1506" s="1"/>
  <c r="T12" i="1502"/>
  <c r="M12" i="1506" s="1"/>
  <c r="N12"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P8" i="1502"/>
  <c r="M9" i="1502"/>
  <c r="N9" i="1502" s="1"/>
  <c r="O9" i="1502" s="1"/>
  <c r="M10" i="1502"/>
  <c r="N10" i="1502" s="1"/>
  <c r="O10" i="1502" s="1"/>
  <c r="P13" i="1502"/>
  <c r="M2" i="1502"/>
  <c r="P9" i="1502"/>
  <c r="G2" i="1502"/>
  <c r="H2" i="1502" s="1"/>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W3" i="7"/>
  <c r="CF3" i="7"/>
  <c r="Q2" i="1504" s="1"/>
  <c r="CH3" i="7"/>
  <c r="CJ3" i="7"/>
  <c r="CK3" i="7"/>
  <c r="CN3" i="7"/>
  <c r="CO3" i="7"/>
  <c r="CD3" i="7"/>
  <c r="U2" i="1504" s="1"/>
  <c r="CI3" i="7"/>
  <c r="CR3" i="7"/>
  <c r="CP3" i="7"/>
  <c r="CS3" i="7"/>
  <c r="CM3" i="7"/>
  <c r="CL3" i="7"/>
  <c r="CQ3" i="7"/>
  <c r="CT3" i="7"/>
  <c r="CV3" i="7"/>
  <c r="CG3" i="7"/>
  <c r="S2" i="1504" s="1"/>
  <c r="CB3" i="7"/>
  <c r="CU3" i="7"/>
  <c r="CC3" i="7"/>
  <c r="T2" i="1504" s="1"/>
  <c r="CA3" i="7"/>
  <c r="D4" i="7"/>
  <c r="A19" i="1495" s="1"/>
  <c r="O4" i="7"/>
  <c r="R4" i="7"/>
  <c r="S4" i="7"/>
  <c r="T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V2" i="1504" l="1"/>
  <c r="H2" i="1506"/>
  <c r="K2" i="1506"/>
  <c r="Y2" i="1504"/>
  <c r="L2" i="1506"/>
  <c r="Z2" i="1504"/>
  <c r="J2" i="1506"/>
  <c r="X2" i="1504"/>
  <c r="AA4" i="7"/>
  <c r="AZ4" i="1499" s="1"/>
  <c r="M4" i="7"/>
  <c r="AL4" i="1499" s="1"/>
  <c r="Y4" i="7"/>
  <c r="N4" i="7"/>
  <c r="AM4" i="1499" s="1"/>
  <c r="AJ4" i="7"/>
  <c r="BQ4" i="7" s="1"/>
  <c r="AH4" i="7"/>
  <c r="BG4" i="1499" s="1"/>
  <c r="AD4" i="7"/>
  <c r="BK4" i="7" s="1"/>
  <c r="AG4" i="7"/>
  <c r="U4" i="7"/>
  <c r="AT4" i="1499" s="1"/>
  <c r="AC4" i="7"/>
  <c r="Z4" i="7"/>
  <c r="AY4" i="1499" s="1"/>
  <c r="A4" i="1495"/>
  <c r="Q2" i="1502" s="1"/>
  <c r="AI4" i="7"/>
  <c r="W4" i="7"/>
  <c r="AV4" i="1499" s="1"/>
  <c r="V4" i="7"/>
  <c r="BC4" i="7" s="1"/>
  <c r="X4" i="7"/>
  <c r="BE4" i="7" s="1"/>
  <c r="AF4" i="7"/>
  <c r="BM4" i="7" s="1"/>
  <c r="AE4" i="7"/>
  <c r="BL4" i="7" s="1"/>
  <c r="Q4" i="7"/>
  <c r="AX4" i="7" s="1"/>
  <c r="AP4" i="1499"/>
  <c r="BI4" i="7"/>
  <c r="BA4" i="1499"/>
  <c r="AW4" i="7"/>
  <c r="AO4" i="1499"/>
  <c r="AV4" i="7"/>
  <c r="AN4" i="1499"/>
  <c r="AR4" i="1499"/>
  <c r="AZ4" i="7"/>
  <c r="AS4" i="1499"/>
  <c r="BA4" i="7"/>
  <c r="AK4" i="7"/>
  <c r="BJ4" i="1499" s="1"/>
  <c r="BT4" i="1499" a="1"/>
  <c r="BP4" i="1499" a="1"/>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BI4" i="1499" l="1"/>
  <c r="BO4" i="7"/>
  <c r="D5" i="7"/>
  <c r="A20" i="1495" s="1"/>
  <c r="EK20" i="1500" s="1"/>
  <c r="CM4" i="7"/>
  <c r="CN4" i="7"/>
  <c r="CO4" i="7"/>
  <c r="CW4" i="7"/>
  <c r="CJ4" i="7"/>
  <c r="CP4" i="7"/>
  <c r="CQ4" i="7"/>
  <c r="CA4" i="7"/>
  <c r="CR4" i="7"/>
  <c r="CH4" i="7"/>
  <c r="CK4" i="7"/>
  <c r="CB4" i="7"/>
  <c r="CS4" i="7"/>
  <c r="CC4" i="7"/>
  <c r="T3" i="1504" s="1"/>
  <c r="CT4" i="7"/>
  <c r="CD4" i="7"/>
  <c r="U3" i="1504" s="1"/>
  <c r="CU4" i="7"/>
  <c r="CG4" i="7"/>
  <c r="S3" i="1504" s="1"/>
  <c r="CE4" i="7"/>
  <c r="CV4" i="7"/>
  <c r="CI4" i="7"/>
  <c r="CF4" i="7"/>
  <c r="Q3" i="1504" s="1"/>
  <c r="CL4" i="7"/>
  <c r="BD4" i="1499"/>
  <c r="AT4" i="7"/>
  <c r="BH4" i="7"/>
  <c r="BE4" i="1499"/>
  <c r="BC4" i="1499"/>
  <c r="AW4" i="1499"/>
  <c r="AN4" i="7"/>
  <c r="BM4" i="1499" s="1"/>
  <c r="AL4" i="7"/>
  <c r="AM4" i="7" s="1"/>
  <c r="BL4" i="1499" s="1"/>
  <c r="AQ4" i="1499"/>
  <c r="AY4" i="7"/>
  <c r="BH4" i="1499"/>
  <c r="BG4" i="7"/>
  <c r="AU4" i="1499"/>
  <c r="BP4" i="7"/>
  <c r="BN4" i="7"/>
  <c r="BD4" i="7"/>
  <c r="Y5" i="7"/>
  <c r="BB4" i="7"/>
  <c r="BB4" i="1499"/>
  <c r="BF4" i="1499"/>
  <c r="BJ4" i="7"/>
  <c r="AU4" i="7"/>
  <c r="BF4" i="7"/>
  <c r="AX4" i="1499"/>
  <c r="AQ4" i="7"/>
  <c r="AJ4" i="1499"/>
  <c r="V5" i="7"/>
  <c r="BK4" i="1499"/>
  <c r="Q5" i="7"/>
  <c r="BR4"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X5" i="7" l="1"/>
  <c r="R5" i="7"/>
  <c r="AE5" i="7"/>
  <c r="Z5" i="7"/>
  <c r="N5" i="7"/>
  <c r="N6" i="7" s="1"/>
  <c r="AK5" i="7"/>
  <c r="BJ5" i="1499" s="1"/>
  <c r="AA5" i="7"/>
  <c r="AZ5" i="1499" s="1"/>
  <c r="AB5" i="7"/>
  <c r="BA5" i="1499" s="1"/>
  <c r="AH5" i="7"/>
  <c r="P5" i="7"/>
  <c r="O5" i="7"/>
  <c r="AF5" i="7"/>
  <c r="AD5" i="7"/>
  <c r="AD6" i="7" s="1"/>
  <c r="S5" i="7"/>
  <c r="T5" i="7"/>
  <c r="T6" i="7" s="1"/>
  <c r="AC5" i="7"/>
  <c r="BB5" i="1499" s="1"/>
  <c r="AI5" i="7"/>
  <c r="I5" i="7"/>
  <c r="U5" i="7"/>
  <c r="AJ5" i="7"/>
  <c r="AG5" i="7"/>
  <c r="W5" i="7"/>
  <c r="AV5" i="1499" s="1"/>
  <c r="A5" i="1495"/>
  <c r="Q3" i="1502" s="1"/>
  <c r="D6" i="7"/>
  <c r="A6" i="1495" s="1"/>
  <c r="Q4" i="1502" s="1"/>
  <c r="CF5" i="7"/>
  <c r="Q4" i="1504" s="1"/>
  <c r="CW5" i="7"/>
  <c r="CA5" i="7"/>
  <c r="CH5" i="7"/>
  <c r="CI5" i="7"/>
  <c r="CJ5" i="7"/>
  <c r="CQ5" i="7"/>
  <c r="CK5" i="7"/>
  <c r="CS5" i="7"/>
  <c r="CT5" i="7"/>
  <c r="CL5" i="7"/>
  <c r="CO5" i="7"/>
  <c r="CM5" i="7"/>
  <c r="CR5" i="7"/>
  <c r="CN5" i="7"/>
  <c r="CD5" i="7"/>
  <c r="U4" i="1504" s="1"/>
  <c r="CP5" i="7"/>
  <c r="CU5" i="7"/>
  <c r="CG5" i="7"/>
  <c r="S4" i="1504" s="1"/>
  <c r="CC5" i="7"/>
  <c r="T4" i="1504" s="1"/>
  <c r="CB5" i="7"/>
  <c r="CE5" i="7"/>
  <c r="CV5" i="7"/>
  <c r="H3" i="1506"/>
  <c r="V3" i="1504"/>
  <c r="J3" i="1506"/>
  <c r="X3" i="1504"/>
  <c r="L3" i="1506"/>
  <c r="Z3" i="1504"/>
  <c r="K3" i="1506"/>
  <c r="Y3" i="1504"/>
  <c r="BU4" i="7"/>
  <c r="BV4" i="7" s="1"/>
  <c r="AA6" i="7"/>
  <c r="BS4" i="7"/>
  <c r="BT4" i="7" s="1"/>
  <c r="AW5" i="1499"/>
  <c r="BE5" i="7"/>
  <c r="AY5" i="7"/>
  <c r="AQ5" i="1499"/>
  <c r="AR5" i="1499"/>
  <c r="AZ5" i="7"/>
  <c r="AM5" i="1499"/>
  <c r="BF5" i="1499"/>
  <c r="BN5" i="7"/>
  <c r="AY5" i="1499"/>
  <c r="BG5" i="7"/>
  <c r="BO5" i="7"/>
  <c r="BG5" i="1499"/>
  <c r="AO5" i="1499"/>
  <c r="AW5" i="7"/>
  <c r="BE5" i="1499"/>
  <c r="BM5" i="7"/>
  <c r="AX5" i="1499"/>
  <c r="BF5" i="7"/>
  <c r="AP5" i="1499"/>
  <c r="AX5" i="7"/>
  <c r="BH5" i="1499"/>
  <c r="BP5" i="7"/>
  <c r="O6" i="7"/>
  <c r="AN5" i="1499"/>
  <c r="AV5" i="7"/>
  <c r="AU5" i="1499"/>
  <c r="BC5" i="7"/>
  <c r="BI5" i="1499"/>
  <c r="BQ5" i="7"/>
  <c r="BD5" i="1499"/>
  <c r="BL5" i="7"/>
  <c r="BI5" i="7"/>
  <c r="AS5" i="1499"/>
  <c r="AT5" i="1499"/>
  <c r="BB5" i="7"/>
  <c r="BC5" i="1499"/>
  <c r="BK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L5" i="7" l="1"/>
  <c r="AM5" i="7" s="1"/>
  <c r="BL5" i="1499" s="1"/>
  <c r="Z6" i="7"/>
  <c r="AI6" i="7"/>
  <c r="BD5" i="7"/>
  <c r="BU5" i="7" s="1"/>
  <c r="BV5" i="7" s="1"/>
  <c r="V6" i="7"/>
  <c r="AG6" i="7"/>
  <c r="AB6" i="7"/>
  <c r="W6" i="7"/>
  <c r="AV6" i="1499" s="1"/>
  <c r="P6" i="7"/>
  <c r="AU5" i="7"/>
  <c r="R6" i="7"/>
  <c r="AQ6" i="1499" s="1"/>
  <c r="AC6" i="7"/>
  <c r="AJ6" i="7"/>
  <c r="S6" i="7"/>
  <c r="AR6" i="1499" s="1"/>
  <c r="AH6" i="7"/>
  <c r="U6" i="7"/>
  <c r="AT6" i="1499" s="1"/>
  <c r="BR5" i="7"/>
  <c r="BA5" i="7"/>
  <c r="BJ5" i="7"/>
  <c r="BZ5" i="7" s="1"/>
  <c r="Q6" i="7"/>
  <c r="AX6" i="7" s="1"/>
  <c r="Y6" i="7"/>
  <c r="AK6" i="7"/>
  <c r="BJ6" i="1499" s="1"/>
  <c r="BH5" i="7"/>
  <c r="A21" i="1495"/>
  <c r="EK21" i="1500" s="1"/>
  <c r="AF6" i="7"/>
  <c r="AE6" i="7"/>
  <c r="AN5" i="7"/>
  <c r="BM5" i="1499" s="1"/>
  <c r="X6" i="7"/>
  <c r="AW6" i="1499" s="1"/>
  <c r="K4" i="1506"/>
  <c r="Y4" i="1504"/>
  <c r="J4" i="1506"/>
  <c r="X4" i="1504"/>
  <c r="H4" i="1506"/>
  <c r="V4" i="1504"/>
  <c r="L4" i="1506"/>
  <c r="Z4" i="1504"/>
  <c r="BK5" i="1499"/>
  <c r="AS6" i="1499"/>
  <c r="BA6" i="7"/>
  <c r="BM6" i="7"/>
  <c r="BE6" i="1499"/>
  <c r="AZ6" i="7"/>
  <c r="BI6" i="7"/>
  <c r="BA6" i="1499"/>
  <c r="AU6" i="7"/>
  <c r="AM6" i="1499"/>
  <c r="AN6" i="7"/>
  <c r="BM6" i="1499" s="1"/>
  <c r="AZ6" i="1499"/>
  <c r="BH6" i="7"/>
  <c r="AN6" i="1499"/>
  <c r="AV6" i="7"/>
  <c r="BH6" i="1499"/>
  <c r="BP6" i="7"/>
  <c r="AU6" i="1499"/>
  <c r="BC6" i="7"/>
  <c r="BG6" i="1499"/>
  <c r="BO6" i="7"/>
  <c r="AY6" i="1499"/>
  <c r="BG6" i="7"/>
  <c r="BC6" i="1499"/>
  <c r="BK6" i="7"/>
  <c r="AW6" i="7"/>
  <c r="AO6" i="1499"/>
  <c r="AP6" i="1499"/>
  <c r="BS5" i="7"/>
  <c r="BT5" i="7" s="1"/>
  <c r="BD6" i="1499"/>
  <c r="BL6" i="7"/>
  <c r="BB6" i="1499"/>
  <c r="BJ6" i="7"/>
  <c r="BN6" i="7"/>
  <c r="BF6" i="1499"/>
  <c r="BI6" i="1499"/>
  <c r="BQ6" i="7"/>
  <c r="AX6" i="1499"/>
  <c r="BF6" i="7"/>
  <c r="BM8" i="1501"/>
  <c r="BM8" i="1500"/>
  <c r="AN3" i="7"/>
  <c r="BM3" i="1499" s="1"/>
  <c r="AL3" i="7"/>
  <c r="BK3" i="1499" s="1"/>
  <c r="B3" i="7"/>
  <c r="BR6" i="7" l="1"/>
  <c r="AL6" i="7"/>
  <c r="BB6" i="7"/>
  <c r="J2" i="1504"/>
  <c r="F2" i="1506"/>
  <c r="BE6" i="7"/>
  <c r="AY6" i="7"/>
  <c r="BS6" i="7" s="1"/>
  <c r="BT6" i="7" s="1"/>
  <c r="BD6" i="7"/>
  <c r="BZ6" i="7"/>
  <c r="AM6" i="7"/>
  <c r="BL6" i="1499" s="1"/>
  <c r="BK6" i="1499"/>
  <c r="BN3" i="1501"/>
  <c r="A2" i="1502"/>
  <c r="R2" i="1502" s="1"/>
  <c r="AD3" i="1499"/>
  <c r="CV3" i="1500"/>
  <c r="CX3" i="1500"/>
  <c r="AF3" i="1499"/>
  <c r="BM9" i="1500"/>
  <c r="BM9" i="1501"/>
  <c r="AM3" i="7"/>
  <c r="BL3" i="1499" s="1"/>
  <c r="BU6" i="7" l="1"/>
  <c r="BV6" i="7" s="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Q6" i="7" l="1"/>
  <c r="CI6" i="7"/>
  <c r="CA6" i="7"/>
  <c r="CR6" i="7"/>
  <c r="CB6" i="7"/>
  <c r="CS6" i="7"/>
  <c r="CO6" i="7"/>
  <c r="CC6" i="7"/>
  <c r="T5" i="1504" s="1"/>
  <c r="CT6" i="7"/>
  <c r="CM6" i="7"/>
  <c r="CD6" i="7"/>
  <c r="U5" i="1504" s="1"/>
  <c r="CU6" i="7"/>
  <c r="CJ6" i="7"/>
  <c r="CE6" i="7"/>
  <c r="CV6" i="7"/>
  <c r="CF6" i="7"/>
  <c r="Q5" i="1504" s="1"/>
  <c r="CW6" i="7"/>
  <c r="CN6" i="7"/>
  <c r="CH6" i="7"/>
  <c r="CK6" i="7"/>
  <c r="CL6" i="7"/>
  <c r="CG6" i="7"/>
  <c r="S5" i="1504" s="1"/>
  <c r="CP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A22" i="1495" l="1"/>
  <c r="K5" i="1506"/>
  <c r="Y5" i="1504"/>
  <c r="L5" i="1506"/>
  <c r="Z5" i="1504"/>
  <c r="J5" i="1506"/>
  <c r="X5" i="1504"/>
  <c r="H5" i="1506"/>
  <c r="V5" i="1504"/>
  <c r="EK22" i="1500"/>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K7" i="7" l="1"/>
  <c r="CT7" i="7"/>
  <c r="CL7" i="7"/>
  <c r="CB7" i="7"/>
  <c r="CU7" i="7"/>
  <c r="CM7" i="7"/>
  <c r="CC7" i="7"/>
  <c r="T6" i="1504" s="1"/>
  <c r="CE7" i="7"/>
  <c r="CF7" i="7"/>
  <c r="Q6" i="1504" s="1"/>
  <c r="CN7" i="7"/>
  <c r="CO7" i="7"/>
  <c r="CS7" i="7"/>
  <c r="CD7" i="7"/>
  <c r="U6" i="1504" s="1"/>
  <c r="CV7" i="7"/>
  <c r="CP7" i="7"/>
  <c r="CQ7" i="7"/>
  <c r="CA7" i="7"/>
  <c r="CR7" i="7"/>
  <c r="CG7" i="7"/>
  <c r="S6" i="1504" s="1"/>
  <c r="CW7" i="7"/>
  <c r="CI7" i="7"/>
  <c r="CH7" i="7"/>
  <c r="CJ7" i="7"/>
  <c r="BO7" i="7"/>
  <c r="AM7" i="1499"/>
  <c r="BL7" i="7"/>
  <c r="BE7" i="7"/>
  <c r="AW7" i="7"/>
  <c r="AE8"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3" i="1495" l="1"/>
  <c r="H6" i="1506"/>
  <c r="V6" i="1504"/>
  <c r="K6" i="1506"/>
  <c r="Y6" i="1504"/>
  <c r="J6" i="1506"/>
  <c r="X6" i="1504"/>
  <c r="L6" i="1506"/>
  <c r="Z6" i="1504"/>
  <c r="EK23" i="1500"/>
  <c r="AM7" i="7"/>
  <c r="BL7" i="1499" s="1"/>
  <c r="Z8" i="7"/>
  <c r="Y8" i="7"/>
  <c r="AX8" i="1499" s="1"/>
  <c r="AI8" i="7"/>
  <c r="AB8" i="7"/>
  <c r="AF8" i="7"/>
  <c r="AG8" i="7"/>
  <c r="AH8" i="7"/>
  <c r="AD8" i="7"/>
  <c r="AJ8" i="7"/>
  <c r="BI8" i="1499" s="1"/>
  <c r="AA8" i="7"/>
  <c r="BS7" i="7"/>
  <c r="BT7" i="7" s="1"/>
  <c r="R8" i="7"/>
  <c r="AQ8" i="1499" s="1"/>
  <c r="W8" i="1499"/>
  <c r="P8" i="7"/>
  <c r="H8" i="1499" s="1"/>
  <c r="N8" i="7"/>
  <c r="E7" i="1499"/>
  <c r="AL7" i="1499"/>
  <c r="O8" i="7"/>
  <c r="S8" i="7"/>
  <c r="BU7" i="7"/>
  <c r="BV7" i="7" s="1"/>
  <c r="X8" i="7"/>
  <c r="P8" i="1499" s="1"/>
  <c r="W8" i="7"/>
  <c r="O8" i="1499" s="1"/>
  <c r="Q8" i="7"/>
  <c r="I8" i="1499" s="1"/>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Q8" i="1499" l="1"/>
  <c r="CD8" i="7"/>
  <c r="U7" i="1504" s="1"/>
  <c r="CU8" i="7"/>
  <c r="CO8" i="7"/>
  <c r="CQ8" i="7"/>
  <c r="CR8" i="7"/>
  <c r="CE8" i="7"/>
  <c r="CV8" i="7"/>
  <c r="CF8" i="7"/>
  <c r="Q7" i="1504" s="1"/>
  <c r="CW8" i="7"/>
  <c r="CH8" i="7"/>
  <c r="CI8" i="7"/>
  <c r="CJ8" i="7"/>
  <c r="CL8" i="7"/>
  <c r="CN8" i="7"/>
  <c r="CA8" i="7"/>
  <c r="CK8" i="7"/>
  <c r="CM8" i="7"/>
  <c r="CB8" i="7"/>
  <c r="CP8" i="7"/>
  <c r="CS8" i="7"/>
  <c r="CG8" i="7"/>
  <c r="S7" i="1504" s="1"/>
  <c r="CC8" i="7"/>
  <c r="T7" i="1504" s="1"/>
  <c r="CT8" i="7"/>
  <c r="BF8" i="7"/>
  <c r="AB8" i="1499"/>
  <c r="AY8" i="7"/>
  <c r="DI8" i="1500" s="1"/>
  <c r="BQ8" i="7"/>
  <c r="EA8" i="1500" s="1"/>
  <c r="AR8" i="1499"/>
  <c r="AZ8" i="7"/>
  <c r="BA8" i="1499"/>
  <c r="BI8" i="7"/>
  <c r="DS8" i="1500" s="1"/>
  <c r="AN8" i="1499"/>
  <c r="AV8" i="7"/>
  <c r="DF8" i="1500" s="1"/>
  <c r="BB8" i="7"/>
  <c r="DL8" i="1500" s="1"/>
  <c r="AT8" i="1499"/>
  <c r="D8" i="1499"/>
  <c r="AK8" i="1499"/>
  <c r="AZ8" i="1499"/>
  <c r="BH8" i="7"/>
  <c r="DR8" i="1500" s="1"/>
  <c r="BH8" i="1499"/>
  <c r="BP8" i="7"/>
  <c r="DZ8" i="1500" s="1"/>
  <c r="AV8" i="1499"/>
  <c r="BD8" i="7"/>
  <c r="DN8" i="1500" s="1"/>
  <c r="BE8" i="1499"/>
  <c r="BM8" i="7"/>
  <c r="DW8" i="1500" s="1"/>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DJ7" i="1500"/>
  <c r="DE7" i="1500"/>
  <c r="DK7" i="1500"/>
  <c r="BW7" i="7"/>
  <c r="EG7" i="1500" s="1"/>
  <c r="DP7" i="1500"/>
  <c r="DB7" i="1500"/>
  <c r="EF6" i="1500"/>
  <c r="ED6" i="1500"/>
  <c r="BP8" i="1500"/>
  <c r="B15" i="1500"/>
  <c r="CX7" i="1500"/>
  <c r="CV7" i="1500"/>
  <c r="CZ8" i="1500"/>
  <c r="BT14" i="1500"/>
  <c r="DC8" i="1500"/>
  <c r="A24" i="1495" l="1"/>
  <c r="H7" i="1506"/>
  <c r="V7" i="1504"/>
  <c r="K7" i="1506"/>
  <c r="Y7" i="1504"/>
  <c r="J7" i="1506"/>
  <c r="X7" i="1504"/>
  <c r="L7" i="1506"/>
  <c r="Z7" i="1504"/>
  <c r="EK24" i="1500"/>
  <c r="AF9" i="7"/>
  <c r="X9" i="1499" s="1"/>
  <c r="AG9" i="7"/>
  <c r="BF9" i="1499" s="1"/>
  <c r="AI9" i="7"/>
  <c r="BH9" i="1499" s="1"/>
  <c r="AE9" i="7"/>
  <c r="AH9" i="7"/>
  <c r="AD9" i="7"/>
  <c r="BK9" i="7" s="1"/>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W9" i="7"/>
  <c r="O9" i="1499" s="1"/>
  <c r="Q9" i="7"/>
  <c r="I9" i="1499" s="1"/>
  <c r="L9" i="7"/>
  <c r="AK9" i="1499" s="1"/>
  <c r="U9" i="7"/>
  <c r="BI9" i="7"/>
  <c r="V9" i="7"/>
  <c r="N9" i="1499" s="1"/>
  <c r="M9" i="7"/>
  <c r="AL9" i="1499" s="1"/>
  <c r="BS8" i="7"/>
  <c r="BT8" i="7" s="1"/>
  <c r="BU8" i="7"/>
  <c r="BV8" i="7" s="1"/>
  <c r="R9" i="7"/>
  <c r="S9" i="7"/>
  <c r="BK8" i="1499"/>
  <c r="AM8" i="7"/>
  <c r="BL8" i="1499" s="1"/>
  <c r="AF8" i="1499"/>
  <c r="DE8" i="1500"/>
  <c r="L7" i="1502"/>
  <c r="BZ8" i="7"/>
  <c r="EJ8" i="1500" s="1"/>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BP9" i="7" l="1"/>
  <c r="BE9" i="1499"/>
  <c r="BM9" i="7"/>
  <c r="D10" i="7"/>
  <c r="A10" i="1495" s="1"/>
  <c r="Q8" i="1502" s="1"/>
  <c r="CO9" i="7"/>
  <c r="CG9" i="7"/>
  <c r="S8" i="1504" s="1"/>
  <c r="CP9" i="7"/>
  <c r="CQ9" i="7"/>
  <c r="CE9" i="7"/>
  <c r="CA9" i="7"/>
  <c r="CR9" i="7"/>
  <c r="CW9" i="7"/>
  <c r="CH9" i="7"/>
  <c r="CB9" i="7"/>
  <c r="CS9" i="7"/>
  <c r="CC9" i="7"/>
  <c r="T8" i="1504" s="1"/>
  <c r="CT9" i="7"/>
  <c r="CK9" i="7"/>
  <c r="CD9" i="7"/>
  <c r="U8" i="1504" s="1"/>
  <c r="CU9" i="7"/>
  <c r="CV9" i="7"/>
  <c r="CF9" i="7"/>
  <c r="Q8" i="1504" s="1"/>
  <c r="CI9" i="7"/>
  <c r="CL9" i="7"/>
  <c r="CJ9" i="7"/>
  <c r="CM9" i="7"/>
  <c r="CN9" i="7"/>
  <c r="BN9" i="7"/>
  <c r="DX9" i="1500" s="1"/>
  <c r="Y9" i="1499"/>
  <c r="AO9" i="1499"/>
  <c r="AV9" i="7"/>
  <c r="DF9" i="1500" s="1"/>
  <c r="BC9" i="7"/>
  <c r="DM9" i="1500" s="1"/>
  <c r="AW9" i="7"/>
  <c r="DG9" i="1500" s="1"/>
  <c r="AU9" i="1499"/>
  <c r="AC10" i="7"/>
  <c r="U10" i="1499" s="1"/>
  <c r="AB10" i="7"/>
  <c r="BI10" i="7" s="1"/>
  <c r="AC9" i="1499"/>
  <c r="BB9" i="7"/>
  <c r="AD10" i="7"/>
  <c r="BK10" i="7" s="1"/>
  <c r="M9" i="1499"/>
  <c r="BR9" i="7"/>
  <c r="EB9" i="1500" s="1"/>
  <c r="AH10" i="7"/>
  <c r="BE9" i="7"/>
  <c r="DO9" i="1500" s="1"/>
  <c r="P9" i="1499"/>
  <c r="D9" i="1499"/>
  <c r="O10" i="7"/>
  <c r="AV10" i="7" s="1"/>
  <c r="AI10" i="7"/>
  <c r="BH10" i="1499" s="1"/>
  <c r="P10" i="7"/>
  <c r="H10" i="1499" s="1"/>
  <c r="AJ10" i="7"/>
  <c r="AS10" i="7"/>
  <c r="S9" i="1499"/>
  <c r="AG10" i="7"/>
  <c r="AT9" i="1499"/>
  <c r="V10" i="7"/>
  <c r="AU10" i="1499" s="1"/>
  <c r="Z10" i="7"/>
  <c r="R10" i="1499" s="1"/>
  <c r="BH9" i="7"/>
  <c r="DR9" i="1500" s="1"/>
  <c r="AF10" i="7"/>
  <c r="U9" i="1499"/>
  <c r="L10" i="7"/>
  <c r="AZ9" i="1499"/>
  <c r="Z9" i="1499"/>
  <c r="AA9" i="1499"/>
  <c r="T9" i="1499"/>
  <c r="BG9" i="7"/>
  <c r="DQ9" i="1500" s="1"/>
  <c r="AY9" i="1499"/>
  <c r="AT9" i="7"/>
  <c r="DD9" i="1500" s="1"/>
  <c r="AN9" i="1499"/>
  <c r="C9" i="1499"/>
  <c r="E9" i="1499"/>
  <c r="V10" i="1499"/>
  <c r="BA9" i="7"/>
  <c r="DK9" i="1500" s="1"/>
  <c r="AV9" i="1499"/>
  <c r="AS9" i="1499"/>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BF9" i="7"/>
  <c r="DP9" i="1500" s="1"/>
  <c r="AX9" i="1499"/>
  <c r="Q9" i="1499"/>
  <c r="G10" i="1499"/>
  <c r="AE8" i="1499"/>
  <c r="AB9" i="1499"/>
  <c r="K9" i="1499"/>
  <c r="AP11" i="7"/>
  <c r="EE8" i="1500"/>
  <c r="EC8" i="1500"/>
  <c r="BT22" i="1500"/>
  <c r="DB8" i="1500"/>
  <c r="DE9" i="1500"/>
  <c r="B17" i="1500"/>
  <c r="BP9" i="1500"/>
  <c r="CV8" i="1500"/>
  <c r="CX8" i="1500"/>
  <c r="BT15" i="1500"/>
  <c r="CZ9" i="1500"/>
  <c r="DL9" i="1500"/>
  <c r="ED8" i="1500"/>
  <c r="EF8" i="1500"/>
  <c r="DW9" i="1500"/>
  <c r="DZ9" i="1500"/>
  <c r="DU9" i="1500"/>
  <c r="DS9" i="1500"/>
  <c r="DC9" i="1500"/>
  <c r="BA10" i="1499" l="1"/>
  <c r="AW10" i="7"/>
  <c r="AA10" i="7"/>
  <c r="BH10" i="7" s="1"/>
  <c r="AO10" i="1499"/>
  <c r="T10" i="7"/>
  <c r="L10" i="1499" s="1"/>
  <c r="I10" i="7"/>
  <c r="X10" i="7"/>
  <c r="P10" i="1499" s="1"/>
  <c r="Y10" i="7"/>
  <c r="Q10" i="1499" s="1"/>
  <c r="U10" i="7"/>
  <c r="M10" i="1499" s="1"/>
  <c r="A25" i="1495"/>
  <c r="EK25" i="1500" s="1"/>
  <c r="AA10" i="1499"/>
  <c r="AK10" i="7"/>
  <c r="AK11" i="7" s="1"/>
  <c r="AC11" i="1499" s="1"/>
  <c r="AE10" i="7"/>
  <c r="BD10" i="1499" s="1"/>
  <c r="H8" i="1506"/>
  <c r="V8" i="1504"/>
  <c r="J8" i="1506"/>
  <c r="X8" i="1504"/>
  <c r="K8" i="1506"/>
  <c r="Y8" i="1504"/>
  <c r="BB10" i="7"/>
  <c r="D11" i="7"/>
  <c r="AH11" i="7" s="1"/>
  <c r="CI10" i="7"/>
  <c r="CP10" i="7"/>
  <c r="CT10" i="7"/>
  <c r="CK10" i="7"/>
  <c r="CQ10" i="7"/>
  <c r="CU10" i="7"/>
  <c r="CL10" i="7"/>
  <c r="CN10" i="7"/>
  <c r="CS10" i="7"/>
  <c r="CA10" i="7"/>
  <c r="CB10" i="7"/>
  <c r="CD10" i="7"/>
  <c r="U9" i="1504" s="1"/>
  <c r="CG10" i="7"/>
  <c r="S9" i="1504" s="1"/>
  <c r="CH10" i="7"/>
  <c r="AT10" i="1499"/>
  <c r="L8" i="1506"/>
  <c r="Z8" i="1504"/>
  <c r="AY10" i="1499"/>
  <c r="BG10" i="7"/>
  <c r="BC10" i="7"/>
  <c r="BP10" i="7"/>
  <c r="N10" i="1499"/>
  <c r="AE11" i="7"/>
  <c r="W10" i="1499"/>
  <c r="AN10" i="1499"/>
  <c r="D10" i="1499"/>
  <c r="BL10" i="7"/>
  <c r="BE10" i="7"/>
  <c r="S10" i="1499"/>
  <c r="X10" i="1499"/>
  <c r="X11" i="7"/>
  <c r="BE11" i="7" s="1"/>
  <c r="AQ10" i="7"/>
  <c r="AR10" i="7" s="1"/>
  <c r="L9" i="1502" s="1"/>
  <c r="BE10" i="1499"/>
  <c r="Z10" i="1499"/>
  <c r="BM10" i="7"/>
  <c r="T10" i="1499"/>
  <c r="AK10" i="1499"/>
  <c r="AI11" i="7"/>
  <c r="AA11" i="1499" s="1"/>
  <c r="AC11" i="7"/>
  <c r="BC10" i="1499"/>
  <c r="AJ10" i="1499"/>
  <c r="AM10" i="1499"/>
  <c r="AD9" i="1499"/>
  <c r="BW9" i="7"/>
  <c r="EG9" i="1500" s="1"/>
  <c r="AF9" i="1499"/>
  <c r="I10" i="1499"/>
  <c r="BZ9" i="7"/>
  <c r="EJ9" i="1500" s="1"/>
  <c r="BG10" i="1499"/>
  <c r="AM9" i="7"/>
  <c r="BL9" i="1499" s="1"/>
  <c r="BD10" i="7"/>
  <c r="AV10" i="1499"/>
  <c r="O10" i="1499"/>
  <c r="DT9" i="1500"/>
  <c r="BN10" i="7"/>
  <c r="BA10" i="7"/>
  <c r="BF10" i="1499"/>
  <c r="F10" i="1499"/>
  <c r="AS10" i="1499"/>
  <c r="Y10" i="1499"/>
  <c r="BO10" i="7"/>
  <c r="BB10" i="1499"/>
  <c r="AX10" i="7"/>
  <c r="BJ10" i="7"/>
  <c r="AP10" i="1499"/>
  <c r="E10" i="1499"/>
  <c r="BY9" i="7"/>
  <c r="EI9" i="1500" s="1"/>
  <c r="DA9" i="1500"/>
  <c r="AL10" i="1499"/>
  <c r="BI10" i="1499"/>
  <c r="BQ10" i="7"/>
  <c r="AB10" i="1499"/>
  <c r="BU9" i="7"/>
  <c r="BV9" i="7" s="1"/>
  <c r="AL10" i="7"/>
  <c r="AD10" i="1499" s="1"/>
  <c r="BS9" i="7"/>
  <c r="BT9" i="7" s="1"/>
  <c r="AR10" i="1499"/>
  <c r="AZ10" i="7"/>
  <c r="BX10" i="7" s="1"/>
  <c r="AN10" i="7"/>
  <c r="AQ10" i="1499"/>
  <c r="AY10" i="7"/>
  <c r="J10"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A26" i="1495" l="1"/>
  <c r="EK26" i="1500" s="1"/>
  <c r="AX10" i="1499"/>
  <c r="BF10" i="7"/>
  <c r="CW10" i="7"/>
  <c r="CF10" i="7"/>
  <c r="Q9" i="1504" s="1"/>
  <c r="CO10" i="7"/>
  <c r="AW10" i="1499"/>
  <c r="Q11" i="7"/>
  <c r="AX11" i="7" s="1"/>
  <c r="AZ10" i="1499"/>
  <c r="CR10" i="7"/>
  <c r="CE10" i="7"/>
  <c r="CM10" i="7"/>
  <c r="T11" i="7"/>
  <c r="L11" i="1499" s="1"/>
  <c r="Y11" i="7"/>
  <c r="Q11" i="1499" s="1"/>
  <c r="CV10" i="7"/>
  <c r="CC10" i="7"/>
  <c r="T9" i="1504" s="1"/>
  <c r="K9" i="1506" s="1"/>
  <c r="CJ10" i="7"/>
  <c r="U11" i="7"/>
  <c r="M11" i="1499" s="1"/>
  <c r="P11" i="7"/>
  <c r="AA11" i="7"/>
  <c r="AF11" i="7"/>
  <c r="BM11" i="7" s="1"/>
  <c r="K11" i="7"/>
  <c r="AJ11" i="1499" s="1"/>
  <c r="V11" i="7"/>
  <c r="BC11" i="7" s="1"/>
  <c r="R11" i="7"/>
  <c r="AY11" i="7" s="1"/>
  <c r="M11" i="7"/>
  <c r="AL11" i="1499" s="1"/>
  <c r="AS11" i="7"/>
  <c r="O11" i="7"/>
  <c r="G11" i="1499" s="1"/>
  <c r="AC10" i="1499"/>
  <c r="BR10" i="7"/>
  <c r="EB10" i="1500" s="1"/>
  <c r="BJ10" i="1499"/>
  <c r="S11" i="7"/>
  <c r="K11" i="1499" s="1"/>
  <c r="J9" i="1506"/>
  <c r="X9" i="1504"/>
  <c r="L9" i="1506"/>
  <c r="Z9" i="1504"/>
  <c r="A11" i="1495"/>
  <c r="Q9" i="1502" s="1"/>
  <c r="I11" i="7"/>
  <c r="H9" i="1506"/>
  <c r="V9" i="1504"/>
  <c r="Z11" i="7"/>
  <c r="AY11" i="1499" s="1"/>
  <c r="AB11" i="7"/>
  <c r="T11" i="1499" s="1"/>
  <c r="BE11" i="1499"/>
  <c r="N11" i="7"/>
  <c r="AU11" i="7" s="1"/>
  <c r="AG11" i="7"/>
  <c r="BN11" i="7" s="1"/>
  <c r="W11" i="7"/>
  <c r="O11" i="1499" s="1"/>
  <c r="BB11" i="7"/>
  <c r="AT11" i="1499"/>
  <c r="AJ11" i="7"/>
  <c r="AD11" i="7"/>
  <c r="X11" i="1499"/>
  <c r="BP11" i="7"/>
  <c r="L11" i="7"/>
  <c r="AW11" i="1499"/>
  <c r="Z11" i="1499"/>
  <c r="P11" i="1499"/>
  <c r="BL11" i="7"/>
  <c r="BD11" i="1499"/>
  <c r="BR11" i="7"/>
  <c r="BJ11" i="1499"/>
  <c r="BH11" i="1499"/>
  <c r="W11" i="1499"/>
  <c r="N11" i="1499"/>
  <c r="BH11" i="7"/>
  <c r="AZ11" i="1499"/>
  <c r="BI11" i="7"/>
  <c r="S11" i="1499"/>
  <c r="BU10" i="7"/>
  <c r="BV10" i="7" s="1"/>
  <c r="BO11" i="7"/>
  <c r="AE9" i="1499"/>
  <c r="BS10" i="7"/>
  <c r="BT10" i="7" s="1"/>
  <c r="E11" i="1499"/>
  <c r="BG11" i="1499"/>
  <c r="BJ11" i="7"/>
  <c r="BB11" i="1499"/>
  <c r="U11" i="1499"/>
  <c r="BZ10" i="7"/>
  <c r="BA11" i="7"/>
  <c r="AS11" i="1499"/>
  <c r="EC9" i="1500"/>
  <c r="EE9" i="1500"/>
  <c r="BW10" i="7"/>
  <c r="BM10" i="1499"/>
  <c r="AF10" i="1499"/>
  <c r="BK10" i="1499"/>
  <c r="AM10" i="7"/>
  <c r="AX11" i="1499"/>
  <c r="BF11" i="7"/>
  <c r="BY10" i="7"/>
  <c r="BI11" i="1499"/>
  <c r="BQ11" i="7"/>
  <c r="AP13" i="7"/>
  <c r="DU10" i="1500"/>
  <c r="DM10" i="1500"/>
  <c r="DW10" i="1500"/>
  <c r="DX10" i="1500"/>
  <c r="DV10" i="1500"/>
  <c r="DY10" i="1500"/>
  <c r="DR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P11" i="1499" l="1"/>
  <c r="I11" i="1499"/>
  <c r="AQ11" i="7"/>
  <c r="AR11" i="7" s="1"/>
  <c r="L10" i="1502" s="1"/>
  <c r="Y9" i="1504"/>
  <c r="BG11" i="7"/>
  <c r="C11" i="1499"/>
  <c r="AU11" i="1499"/>
  <c r="AR11" i="1499"/>
  <c r="AN11" i="7"/>
  <c r="BM11" i="1499" s="1"/>
  <c r="AM11" i="1499"/>
  <c r="BF11" i="1499"/>
  <c r="AZ11" i="7"/>
  <c r="BX11" i="7" s="1"/>
  <c r="BA11" i="1499"/>
  <c r="R11" i="1499"/>
  <c r="AQ11" i="1499"/>
  <c r="AT11" i="7"/>
  <c r="AO11" i="1499"/>
  <c r="AW11" i="7"/>
  <c r="H11" i="1499"/>
  <c r="AV11" i="7"/>
  <c r="AN11" i="1499"/>
  <c r="J11" i="1499"/>
  <c r="Y11" i="1499"/>
  <c r="V11" i="1499"/>
  <c r="D12" i="7"/>
  <c r="CG11" i="7"/>
  <c r="S10" i="1504" s="1"/>
  <c r="CB11" i="7"/>
  <c r="CS11" i="7"/>
  <c r="CC11" i="7"/>
  <c r="T10" i="1504" s="1"/>
  <c r="CT11" i="7"/>
  <c r="CJ11" i="7"/>
  <c r="CL11" i="7"/>
  <c r="CD11" i="7"/>
  <c r="U10" i="1504" s="1"/>
  <c r="CU11" i="7"/>
  <c r="CE11" i="7"/>
  <c r="CV11" i="7"/>
  <c r="CW11" i="7"/>
  <c r="CF11" i="7"/>
  <c r="Q10" i="1504" s="1"/>
  <c r="CO11" i="7"/>
  <c r="CH11" i="7"/>
  <c r="CI11" i="7"/>
  <c r="CK11" i="7"/>
  <c r="CQ11" i="7"/>
  <c r="CM11" i="7"/>
  <c r="CN11" i="7"/>
  <c r="CP11" i="7"/>
  <c r="CA11" i="7"/>
  <c r="CR11" i="7"/>
  <c r="BC11" i="1499"/>
  <c r="AA12" i="7"/>
  <c r="AH12" i="7"/>
  <c r="BO12" i="7" s="1"/>
  <c r="AV11" i="1499"/>
  <c r="AE12" i="7"/>
  <c r="M12" i="7"/>
  <c r="AT12" i="7" s="1"/>
  <c r="AB11" i="1499"/>
  <c r="BZ11" i="7"/>
  <c r="F11" i="1499"/>
  <c r="AL11" i="7"/>
  <c r="BK11" i="1499" s="1"/>
  <c r="R12" i="7"/>
  <c r="AK12" i="7"/>
  <c r="BR12" i="7" s="1"/>
  <c r="O12" i="7"/>
  <c r="BK11" i="7"/>
  <c r="BD11" i="7"/>
  <c r="AK11" i="1499"/>
  <c r="D11" i="1499"/>
  <c r="P12" i="7"/>
  <c r="BL10" i="1499"/>
  <c r="AE10" i="1499"/>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27" i="1495" l="1"/>
  <c r="EK27" i="1500" s="1"/>
  <c r="T12" i="7"/>
  <c r="BS11" i="7"/>
  <c r="BT11" i="7" s="1"/>
  <c r="BY11" i="7"/>
  <c r="BW11" i="7"/>
  <c r="AF11" i="1499"/>
  <c r="G12" i="1499"/>
  <c r="AV12" i="7"/>
  <c r="AN12" i="1499"/>
  <c r="L10" i="1506"/>
  <c r="Z10" i="1504"/>
  <c r="K10" i="1506"/>
  <c r="Y10" i="1504"/>
  <c r="BU11" i="7"/>
  <c r="BV11" i="7" s="1"/>
  <c r="S12" i="1499"/>
  <c r="BH12" i="7"/>
  <c r="AZ12" i="1499"/>
  <c r="BJ12" i="1499"/>
  <c r="J10" i="1506"/>
  <c r="X10" i="1504"/>
  <c r="BA12" i="7"/>
  <c r="AC12" i="1499"/>
  <c r="AL12" i="1499"/>
  <c r="J12" i="1499"/>
  <c r="E12" i="1499"/>
  <c r="H12" i="1499"/>
  <c r="AO12" i="1499"/>
  <c r="AW12" i="7"/>
  <c r="BL12" i="7"/>
  <c r="W12" i="1499"/>
  <c r="BD12" i="1499"/>
  <c r="I12" i="7"/>
  <c r="AS12" i="7"/>
  <c r="A12" i="1495"/>
  <c r="Q10" i="1502" s="1"/>
  <c r="S12" i="7"/>
  <c r="K12" i="7"/>
  <c r="X12" i="7"/>
  <c r="AG12" i="7"/>
  <c r="AB12" i="7"/>
  <c r="AI12" i="7"/>
  <c r="AC12" i="7"/>
  <c r="W12" i="7"/>
  <c r="V12" i="7"/>
  <c r="AF12" i="7"/>
  <c r="U12" i="7"/>
  <c r="AY12" i="7"/>
  <c r="AD11" i="1499"/>
  <c r="Z12" i="7"/>
  <c r="N12" i="7"/>
  <c r="AJ12" i="7"/>
  <c r="AQ12" i="1499"/>
  <c r="AM11" i="7"/>
  <c r="BL11" i="1499" s="1"/>
  <c r="Y12" i="7"/>
  <c r="H10" i="1506"/>
  <c r="V10" i="1504"/>
  <c r="BG12" i="1499"/>
  <c r="Z12" i="1499"/>
  <c r="L12" i="7"/>
  <c r="Q12" i="7"/>
  <c r="AD12" i="7"/>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S12" i="1499" l="1"/>
  <c r="L12" i="1499"/>
  <c r="A28" i="1495"/>
  <c r="I12" i="1499"/>
  <c r="AP12" i="1499"/>
  <c r="AX12" i="7"/>
  <c r="AT12" i="1499"/>
  <c r="BB12" i="7"/>
  <c r="M12" i="1499"/>
  <c r="BP12" i="7"/>
  <c r="BH12" i="1499"/>
  <c r="AA12" i="1499"/>
  <c r="BE12" i="7"/>
  <c r="AW12" i="1499"/>
  <c r="P12" i="1499"/>
  <c r="AU12" i="1499"/>
  <c r="BC12" i="7"/>
  <c r="N12" i="1499"/>
  <c r="AJ12" i="1499"/>
  <c r="AQ12" i="7"/>
  <c r="AR12" i="7" s="1"/>
  <c r="L11" i="1502" s="1"/>
  <c r="C12" i="1499"/>
  <c r="BE12" i="1499"/>
  <c r="X12" i="1499"/>
  <c r="BM12" i="7"/>
  <c r="Q12" i="1499"/>
  <c r="AX12" i="1499"/>
  <c r="BF12" i="7"/>
  <c r="K12" i="1499"/>
  <c r="AR12" i="1499"/>
  <c r="AZ12" i="7"/>
  <c r="BJ12" i="7"/>
  <c r="BZ12" i="7" s="1"/>
  <c r="BB12" i="1499"/>
  <c r="U12" i="1499"/>
  <c r="T12" i="1499"/>
  <c r="BA12" i="1499"/>
  <c r="BI12" i="7"/>
  <c r="AM12" i="1499"/>
  <c r="F12" i="1499"/>
  <c r="AU12" i="7"/>
  <c r="AL12" i="7"/>
  <c r="AN12" i="7"/>
  <c r="AK12" i="1499"/>
  <c r="D12" i="1499"/>
  <c r="Y12" i="1499"/>
  <c r="BF12" i="1499"/>
  <c r="BN12" i="7"/>
  <c r="R12" i="1499"/>
  <c r="AY12" i="1499"/>
  <c r="BG12" i="7"/>
  <c r="D13" i="7"/>
  <c r="AG13" i="7" s="1"/>
  <c r="CM12" i="7"/>
  <c r="CS12" i="7"/>
  <c r="CD12" i="7"/>
  <c r="U11" i="1504" s="1"/>
  <c r="CG12" i="7"/>
  <c r="S11" i="1504" s="1"/>
  <c r="CN12" i="7"/>
  <c r="CJ12" i="7"/>
  <c r="CK12" i="7"/>
  <c r="CO12" i="7"/>
  <c r="CQ12" i="7"/>
  <c r="CB12" i="7"/>
  <c r="CE12" i="7"/>
  <c r="CW12" i="7"/>
  <c r="CP12" i="7"/>
  <c r="CC12" i="7"/>
  <c r="T11" i="1504" s="1"/>
  <c r="CV12" i="7"/>
  <c r="CT12" i="7"/>
  <c r="CU12" i="7"/>
  <c r="CL12" i="7"/>
  <c r="CA12" i="7"/>
  <c r="CR12" i="7"/>
  <c r="CH12" i="7"/>
  <c r="CI12" i="7"/>
  <c r="CF12" i="7"/>
  <c r="Q11" i="1504" s="1"/>
  <c r="BK12" i="7"/>
  <c r="BC12" i="1499"/>
  <c r="V12" i="1499"/>
  <c r="O12" i="1499"/>
  <c r="AV12" i="1499"/>
  <c r="BD12" i="7"/>
  <c r="BQ12" i="7"/>
  <c r="BI12" i="1499"/>
  <c r="AB12" i="1499"/>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Y13" i="1499" l="1"/>
  <c r="BF13" i="1499"/>
  <c r="BN13" i="7"/>
  <c r="DX20" i="1500" s="1"/>
  <c r="CQ20" i="1500"/>
  <c r="AJ13" i="7"/>
  <c r="EK28" i="1500"/>
  <c r="N13" i="7"/>
  <c r="X13" i="7"/>
  <c r="AF13" i="7"/>
  <c r="Y13" i="7"/>
  <c r="AB13" i="7"/>
  <c r="AI13" i="7"/>
  <c r="AD13" i="7"/>
  <c r="AC13" i="7"/>
  <c r="K13" i="7"/>
  <c r="H11" i="1506"/>
  <c r="V11" i="1504"/>
  <c r="A13" i="1495"/>
  <c r="Q11" i="1502" s="1"/>
  <c r="I13" i="7"/>
  <c r="BP20" i="1500"/>
  <c r="AS13" i="7"/>
  <c r="DC20" i="1500" s="1"/>
  <c r="AH13" i="7"/>
  <c r="P13" i="7"/>
  <c r="M13" i="7"/>
  <c r="AK13" i="7"/>
  <c r="AE13" i="7"/>
  <c r="T13" i="7"/>
  <c r="AA13" i="7"/>
  <c r="L13" i="7"/>
  <c r="U13" i="7"/>
  <c r="Z13" i="7"/>
  <c r="BX12" i="7"/>
  <c r="BY12" i="7"/>
  <c r="V13" i="7"/>
  <c r="R13" i="7"/>
  <c r="J11" i="1506"/>
  <c r="X11" i="1504"/>
  <c r="L11" i="1506"/>
  <c r="Z11" i="1504"/>
  <c r="BM12" i="1499"/>
  <c r="AF12" i="1499"/>
  <c r="S13" i="7"/>
  <c r="Q13" i="7"/>
  <c r="K11" i="1506"/>
  <c r="Y11" i="1504"/>
  <c r="BK12" i="1499"/>
  <c r="AD12" i="1499"/>
  <c r="AM12" i="7"/>
  <c r="W13" i="7"/>
  <c r="BS12" i="7"/>
  <c r="BT12" i="7" s="1"/>
  <c r="BU12" i="7"/>
  <c r="BV12" i="7" s="1"/>
  <c r="BW12" i="7"/>
  <c r="O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AQ13" i="7" l="1"/>
  <c r="AJ13" i="1499"/>
  <c r="C13" i="1499"/>
  <c r="BU20" i="1500"/>
  <c r="BB13" i="1499"/>
  <c r="U13" i="1499"/>
  <c r="CM20" i="1500"/>
  <c r="BJ13" i="7"/>
  <c r="CP20" i="1500"/>
  <c r="BM13" i="7"/>
  <c r="DW20" i="1500" s="1"/>
  <c r="BE13" i="1499"/>
  <c r="X13" i="1499"/>
  <c r="AK13" i="1499"/>
  <c r="BV20" i="1500"/>
  <c r="D13" i="1499"/>
  <c r="T13" i="1499"/>
  <c r="BI13" i="7"/>
  <c r="DS20" i="1500" s="1"/>
  <c r="CL20" i="1500"/>
  <c r="BA13" i="1499"/>
  <c r="CH20" i="1500"/>
  <c r="AW13" i="1499"/>
  <c r="BE13" i="7"/>
  <c r="DO20" i="1500" s="1"/>
  <c r="P13" i="1499"/>
  <c r="CE20" i="1500"/>
  <c r="AT13" i="1499"/>
  <c r="M13" i="1499"/>
  <c r="BB13" i="7"/>
  <c r="DL20" i="1500" s="1"/>
  <c r="CK20" i="1500"/>
  <c r="S13" i="1499"/>
  <c r="AZ13" i="1499"/>
  <c r="BH13" i="7"/>
  <c r="DR20" i="1500" s="1"/>
  <c r="BR13" i="7"/>
  <c r="EB20" i="1500" s="1"/>
  <c r="CU20" i="1500"/>
  <c r="BJ13" i="1499"/>
  <c r="AC13" i="1499"/>
  <c r="H13" i="1499"/>
  <c r="BZ20" i="1500"/>
  <c r="AW13" i="7"/>
  <c r="DG20" i="1500" s="1"/>
  <c r="AO13" i="1499"/>
  <c r="AU13" i="7"/>
  <c r="BX20" i="1500"/>
  <c r="AM13" i="1499"/>
  <c r="F13" i="1499"/>
  <c r="AN13" i="7"/>
  <c r="AL13" i="7"/>
  <c r="CO20" i="1500"/>
  <c r="W13" i="1499"/>
  <c r="BL13" i="7"/>
  <c r="DV20" i="1500" s="1"/>
  <c r="BD13" i="1499"/>
  <c r="CT20" i="1500"/>
  <c r="AB13" i="1499"/>
  <c r="BI13" i="1499"/>
  <c r="BQ13" i="7"/>
  <c r="EA20" i="1500" s="1"/>
  <c r="R13" i="1499"/>
  <c r="BG13" i="7"/>
  <c r="DQ20" i="1500" s="1"/>
  <c r="CJ20" i="1500"/>
  <c r="AY13" i="1499"/>
  <c r="L13" i="1499"/>
  <c r="CD20" i="1500"/>
  <c r="AS13" i="1499"/>
  <c r="BA13" i="7"/>
  <c r="J13" i="1499"/>
  <c r="AQ13" i="1499"/>
  <c r="CB20" i="1500"/>
  <c r="AY13" i="7"/>
  <c r="DI20" i="1500" s="1"/>
  <c r="CF13" i="7"/>
  <c r="Q12" i="1504" s="1"/>
  <c r="CW13" i="7"/>
  <c r="CP13" i="7"/>
  <c r="CH13" i="7"/>
  <c r="CG13" i="7"/>
  <c r="S12" i="1504" s="1"/>
  <c r="CI13" i="7"/>
  <c r="CA13" i="7"/>
  <c r="CC13" i="7"/>
  <c r="T12" i="1504" s="1"/>
  <c r="CJ13" i="7"/>
  <c r="CM13" i="7"/>
  <c r="CD13" i="7"/>
  <c r="U12" i="1504" s="1"/>
  <c r="CK13" i="7"/>
  <c r="CQ13" i="7"/>
  <c r="CL13" i="7"/>
  <c r="CO13" i="7"/>
  <c r="CN13" i="7"/>
  <c r="CR13" i="7"/>
  <c r="CT13" i="7"/>
  <c r="CE13" i="7"/>
  <c r="CB13" i="7"/>
  <c r="CV13" i="7"/>
  <c r="CS13" i="7"/>
  <c r="CU13" i="7"/>
  <c r="AQ19" i="1501"/>
  <c r="AD19" i="1501"/>
  <c r="AG19" i="1501"/>
  <c r="AB19" i="1501"/>
  <c r="AF19" i="1501"/>
  <c r="Z19" i="1501"/>
  <c r="AC19" i="1501"/>
  <c r="AH19" i="1501"/>
  <c r="AI19" i="1501"/>
  <c r="AO19" i="1501"/>
  <c r="AE19" i="1501"/>
  <c r="AJ19" i="1501"/>
  <c r="U19" i="1501"/>
  <c r="AP19" i="1501"/>
  <c r="AM19" i="1501"/>
  <c r="T19" i="1501"/>
  <c r="AN19" i="1501"/>
  <c r="D14" i="7"/>
  <c r="AK14" i="7" s="1"/>
  <c r="X19" i="1501"/>
  <c r="V19" i="1501"/>
  <c r="W19" i="1501"/>
  <c r="AL19" i="1501"/>
  <c r="Y19" i="1501"/>
  <c r="AK19" i="1501"/>
  <c r="AA19" i="1501"/>
  <c r="BS20" i="1500"/>
  <c r="V13" i="1499"/>
  <c r="BC13" i="1499"/>
  <c r="CN20" i="1500"/>
  <c r="BK13" i="7"/>
  <c r="DU20" i="1500" s="1"/>
  <c r="K13" i="1499"/>
  <c r="AZ13" i="7"/>
  <c r="AR13" i="1499"/>
  <c r="CC20" i="1500"/>
  <c r="AA13" i="1499"/>
  <c r="CS20" i="1500"/>
  <c r="BP13" i="7"/>
  <c r="DZ20" i="1500" s="1"/>
  <c r="BH13" i="1499"/>
  <c r="Q13" i="1499"/>
  <c r="AX13" i="1499"/>
  <c r="BF13" i="7"/>
  <c r="CI20" i="1500"/>
  <c r="E13" i="1499"/>
  <c r="AL13" i="1499"/>
  <c r="AT13" i="7"/>
  <c r="DD20" i="1500" s="1"/>
  <c r="BW20" i="1500"/>
  <c r="CR20" i="1500"/>
  <c r="BO13" i="7"/>
  <c r="DY20" i="1500" s="1"/>
  <c r="Z13" i="1499"/>
  <c r="BG13" i="1499"/>
  <c r="O13" i="1499"/>
  <c r="AV13" i="1499"/>
  <c r="BD13" i="7"/>
  <c r="DN20" i="1500" s="1"/>
  <c r="CG20" i="1500"/>
  <c r="I13" i="1499"/>
  <c r="AP13" i="1499"/>
  <c r="AX13" i="7"/>
  <c r="DH20" i="1500" s="1"/>
  <c r="CA20" i="1500"/>
  <c r="AN13" i="1499"/>
  <c r="AV13" i="7"/>
  <c r="DF20" i="1500" s="1"/>
  <c r="G13" i="1499"/>
  <c r="BY20" i="1500"/>
  <c r="CF20" i="1500"/>
  <c r="AU13" i="1499"/>
  <c r="N13" i="1499"/>
  <c r="BC13" i="7"/>
  <c r="DM20" i="1500" s="1"/>
  <c r="BL12" i="1499"/>
  <c r="AE12" i="1499"/>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A29" i="1495" l="1"/>
  <c r="AF14" i="7"/>
  <c r="M14" i="7"/>
  <c r="P14" i="7"/>
  <c r="H14" i="1499" s="1"/>
  <c r="AJ14" i="7"/>
  <c r="R14" i="7"/>
  <c r="CB21" i="1500" s="1"/>
  <c r="Q14" i="7"/>
  <c r="AX14" i="7" s="1"/>
  <c r="DH21" i="1500" s="1"/>
  <c r="AE14" i="7"/>
  <c r="BL14" i="7" s="1"/>
  <c r="DV21" i="1500" s="1"/>
  <c r="O14" i="7"/>
  <c r="AH14" i="7"/>
  <c r="BO14" i="7" s="1"/>
  <c r="DY21" i="1500" s="1"/>
  <c r="AC14" i="1499"/>
  <c r="BJ14" i="1499"/>
  <c r="CU21" i="1500"/>
  <c r="BR14" i="7"/>
  <c r="EB21" i="1500" s="1"/>
  <c r="CR21" i="1500"/>
  <c r="Z14" i="1499"/>
  <c r="BG14" i="1499"/>
  <c r="BQ14" i="7"/>
  <c r="EA21" i="1500" s="1"/>
  <c r="BI14" i="1499"/>
  <c r="CT21" i="1500"/>
  <c r="AB14" i="1499"/>
  <c r="AO14" i="1499"/>
  <c r="BM14" i="7"/>
  <c r="DW21" i="1500" s="1"/>
  <c r="CP21" i="1500"/>
  <c r="BE14" i="1499"/>
  <c r="X14" i="1499"/>
  <c r="X14" i="7"/>
  <c r="L12" i="1506"/>
  <c r="Z12" i="1504"/>
  <c r="T14" i="7"/>
  <c r="BX13" i="7"/>
  <c r="EH20" i="1500" s="1"/>
  <c r="DJ20" i="1500"/>
  <c r="AA14" i="7"/>
  <c r="AS14" i="7"/>
  <c r="DC21" i="1500" s="1"/>
  <c r="I14" i="7"/>
  <c r="BP21" i="1500"/>
  <c r="A14" i="1495"/>
  <c r="Q12" i="1502" s="1"/>
  <c r="AG14" i="7"/>
  <c r="DK20" i="1500"/>
  <c r="BY13" i="7"/>
  <c r="EI20" i="1500" s="1"/>
  <c r="AC14" i="7"/>
  <c r="S14" i="7"/>
  <c r="K12" i="1506"/>
  <c r="Y12" i="1504"/>
  <c r="BZ13" i="7"/>
  <c r="EJ20" i="1500" s="1"/>
  <c r="DT20" i="1500"/>
  <c r="AV14" i="7"/>
  <c r="DF21" i="1500" s="1"/>
  <c r="BY21" i="1500"/>
  <c r="G14" i="1499"/>
  <c r="AN14" i="1499"/>
  <c r="AB14" i="7"/>
  <c r="AP14" i="1499"/>
  <c r="CA21" i="1500"/>
  <c r="AD14" i="7"/>
  <c r="CV20" i="1500"/>
  <c r="BK13" i="1499"/>
  <c r="AD13" i="1499"/>
  <c r="AM13" i="7"/>
  <c r="Y14" i="7"/>
  <c r="J12" i="1506"/>
  <c r="X12" i="1504"/>
  <c r="N14" i="7"/>
  <c r="BW21" i="1500"/>
  <c r="AT14" i="7"/>
  <c r="DD21" i="1500" s="1"/>
  <c r="AL14" i="1499"/>
  <c r="E14" i="1499"/>
  <c r="W14" i="7"/>
  <c r="Z14" i="7"/>
  <c r="CX20" i="1500"/>
  <c r="AF13" i="1499"/>
  <c r="BM13" i="1499"/>
  <c r="V14" i="7"/>
  <c r="DP20" i="1500"/>
  <c r="BW13" i="7"/>
  <c r="EG20" i="1500" s="1"/>
  <c r="L14" i="7"/>
  <c r="K14" i="7"/>
  <c r="H12" i="1506"/>
  <c r="V12" i="1504"/>
  <c r="U14" i="7"/>
  <c r="AI14" i="7"/>
  <c r="EK29" i="1500"/>
  <c r="DE20" i="1500"/>
  <c r="BS13" i="7"/>
  <c r="BU13" i="7"/>
  <c r="DA20" i="1500"/>
  <c r="AR13" i="7"/>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BZ21" i="1500" l="1"/>
  <c r="BD14" i="1499"/>
  <c r="W14" i="1499"/>
  <c r="CO21" i="1500"/>
  <c r="AW14" i="7"/>
  <c r="DG21" i="1500" s="1"/>
  <c r="AY14" i="7"/>
  <c r="DI21" i="1500" s="1"/>
  <c r="AQ14" i="1499"/>
  <c r="J14" i="1499"/>
  <c r="I14" i="1499"/>
  <c r="AV14" i="1499"/>
  <c r="O14" i="1499"/>
  <c r="CG21" i="1500"/>
  <c r="BD14" i="7"/>
  <c r="DN21" i="1500" s="1"/>
  <c r="W15" i="7"/>
  <c r="CQ21" i="1500"/>
  <c r="BF14" i="1499"/>
  <c r="BN14" i="7"/>
  <c r="DX21" i="1500" s="1"/>
  <c r="Y14" i="1499"/>
  <c r="X20" i="1501"/>
  <c r="CQ14" i="7"/>
  <c r="CD14" i="7"/>
  <c r="U13" i="1504" s="1"/>
  <c r="CV14" i="7"/>
  <c r="CA14" i="7"/>
  <c r="CR14" i="7"/>
  <c r="CF14" i="7"/>
  <c r="Q13" i="1504" s="1"/>
  <c r="CB14" i="7"/>
  <c r="CS14" i="7"/>
  <c r="CO14" i="7"/>
  <c r="CG14" i="7"/>
  <c r="S13" i="1504" s="1"/>
  <c r="CC14" i="7"/>
  <c r="T13" i="1504" s="1"/>
  <c r="CT14" i="7"/>
  <c r="CU14" i="7"/>
  <c r="CM14" i="7"/>
  <c r="CL14" i="7"/>
  <c r="CE14" i="7"/>
  <c r="CW14" i="7"/>
  <c r="CH14" i="7"/>
  <c r="CI14" i="7"/>
  <c r="CK14" i="7"/>
  <c r="CJ14" i="7"/>
  <c r="CN14" i="7"/>
  <c r="CP14" i="7"/>
  <c r="AN20" i="1501"/>
  <c r="AB20" i="1501"/>
  <c r="AM20" i="1501"/>
  <c r="AE20" i="1501"/>
  <c r="AK20" i="1501"/>
  <c r="AQ20" i="1501"/>
  <c r="V20" i="1501"/>
  <c r="Y20" i="1501"/>
  <c r="AP20" i="1501"/>
  <c r="AD20" i="1501"/>
  <c r="AA20" i="1501"/>
  <c r="AI20" i="1501"/>
  <c r="AF20" i="1501"/>
  <c r="AG20" i="1501"/>
  <c r="D15" i="7"/>
  <c r="AB15" i="7" s="1"/>
  <c r="AJ20" i="1501"/>
  <c r="AL20" i="1501"/>
  <c r="W20" i="1501"/>
  <c r="Z20" i="1501"/>
  <c r="U20" i="1501"/>
  <c r="T20" i="1501"/>
  <c r="AC20" i="1501"/>
  <c r="BS21" i="1500"/>
  <c r="AO20" i="1501"/>
  <c r="AH20" i="1501"/>
  <c r="BT13" i="7"/>
  <c r="ED20" i="1500" s="1"/>
  <c r="EC20" i="1500"/>
  <c r="BB14" i="7"/>
  <c r="DL21" i="1500" s="1"/>
  <c r="AT14" i="1499"/>
  <c r="CE21" i="1500"/>
  <c r="M14" i="1499"/>
  <c r="U15" i="7"/>
  <c r="BH14" i="7"/>
  <c r="DR21" i="1500" s="1"/>
  <c r="AZ14" i="1499"/>
  <c r="AA15" i="7"/>
  <c r="S14" i="1499"/>
  <c r="CK21" i="1500"/>
  <c r="P15" i="7"/>
  <c r="BI14" i="7"/>
  <c r="DS21" i="1500" s="1"/>
  <c r="T14" i="1499"/>
  <c r="BA14" i="1499"/>
  <c r="CL21" i="1500"/>
  <c r="AM14" i="1499"/>
  <c r="AL14" i="7"/>
  <c r="AN14" i="7"/>
  <c r="F14" i="1499"/>
  <c r="AU14" i="7"/>
  <c r="BX21" i="1500"/>
  <c r="N15" i="7"/>
  <c r="AH15" i="7"/>
  <c r="P14" i="1499"/>
  <c r="X15" i="7"/>
  <c r="CH21" i="1500"/>
  <c r="AW14" i="1499"/>
  <c r="BE14" i="7"/>
  <c r="DO21" i="1500" s="1"/>
  <c r="BP14" i="7"/>
  <c r="DZ21" i="1500" s="1"/>
  <c r="AA14" i="1499"/>
  <c r="CS21" i="1500"/>
  <c r="BH14" i="1499"/>
  <c r="AS14" i="1499"/>
  <c r="CD21" i="1500"/>
  <c r="BA14" i="7"/>
  <c r="L14" i="1499"/>
  <c r="T15" i="7"/>
  <c r="BV21" i="1500"/>
  <c r="AK14" i="1499"/>
  <c r="D14" i="1499"/>
  <c r="L15" i="7"/>
  <c r="AU14" i="1499"/>
  <c r="BC14" i="7"/>
  <c r="DM21" i="1500" s="1"/>
  <c r="N14" i="1499"/>
  <c r="CF21" i="1500"/>
  <c r="AK15" i="7"/>
  <c r="CI21" i="1500"/>
  <c r="AX14" i="1499"/>
  <c r="BF14" i="7"/>
  <c r="Q14" i="1499"/>
  <c r="Y15" i="7"/>
  <c r="AJ15" i="7"/>
  <c r="CW20" i="1500"/>
  <c r="AE13" i="1499"/>
  <c r="BL13" i="1499"/>
  <c r="L12" i="1502"/>
  <c r="DB20" i="1500"/>
  <c r="BK14" i="7"/>
  <c r="DU21" i="1500" s="1"/>
  <c r="CN21" i="1500"/>
  <c r="V14" i="1499"/>
  <c r="BC14" i="1499"/>
  <c r="K14" i="1499"/>
  <c r="CC21" i="1500"/>
  <c r="AR14" i="1499"/>
  <c r="AZ14" i="7"/>
  <c r="S15" i="7"/>
  <c r="BU21" i="1500"/>
  <c r="AJ14" i="1499"/>
  <c r="C14" i="1499"/>
  <c r="AQ14" i="7"/>
  <c r="K15" i="7"/>
  <c r="BV13" i="7"/>
  <c r="EF20" i="1500" s="1"/>
  <c r="EE20" i="1500"/>
  <c r="CJ21" i="1500"/>
  <c r="AY14" i="1499"/>
  <c r="BG14" i="7"/>
  <c r="DQ21" i="1500" s="1"/>
  <c r="R14" i="1499"/>
  <c r="Z15" i="7"/>
  <c r="Q15" i="7"/>
  <c r="CM21" i="1500"/>
  <c r="BJ14" i="7"/>
  <c r="BB14" i="1499"/>
  <c r="AC15" i="7"/>
  <c r="U14" i="1499"/>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G15" i="7" l="1"/>
  <c r="A30" i="1495"/>
  <c r="EK30" i="1500" s="1"/>
  <c r="AE15" i="7"/>
  <c r="AD15" i="7"/>
  <c r="AI15" i="7"/>
  <c r="AA15" i="1499" s="1"/>
  <c r="V15" i="7"/>
  <c r="CV21" i="1500"/>
  <c r="BK14" i="1499"/>
  <c r="AM14" i="7"/>
  <c r="AD14" i="1499"/>
  <c r="BR15" i="7"/>
  <c r="EB22" i="1500" s="1"/>
  <c r="CU22" i="1500"/>
  <c r="AC15" i="1499"/>
  <c r="BJ15" i="1499"/>
  <c r="CL22" i="1500"/>
  <c r="T15" i="1499"/>
  <c r="BA15" i="1499"/>
  <c r="BI15" i="7"/>
  <c r="DS22" i="1500" s="1"/>
  <c r="BN15" i="7"/>
  <c r="DX22" i="1500" s="1"/>
  <c r="BF15" i="1499"/>
  <c r="Y15" i="1499"/>
  <c r="CQ22" i="1500"/>
  <c r="AQ15" i="7"/>
  <c r="AJ15" i="1499"/>
  <c r="C15" i="1499"/>
  <c r="BU22" i="1500"/>
  <c r="AK15" i="1499"/>
  <c r="BV22" i="1500"/>
  <c r="D15" i="1499"/>
  <c r="K13" i="1506"/>
  <c r="Y13" i="1504"/>
  <c r="BE15" i="7"/>
  <c r="DO22" i="1500" s="1"/>
  <c r="P15" i="1499"/>
  <c r="AW15" i="1499"/>
  <c r="CH22" i="1500"/>
  <c r="AZ15" i="1499"/>
  <c r="BH15" i="7"/>
  <c r="DR22" i="1500" s="1"/>
  <c r="CK22" i="1500"/>
  <c r="S15" i="1499"/>
  <c r="J13" i="1506"/>
  <c r="X13" i="1504"/>
  <c r="H15" i="1499"/>
  <c r="BZ22" i="1500"/>
  <c r="AW15" i="7"/>
  <c r="DG22" i="1500" s="1"/>
  <c r="AO15" i="1499"/>
  <c r="Q15" i="1499"/>
  <c r="BV36" i="1499" s="1" a="1"/>
  <c r="CI22" i="1500"/>
  <c r="BF15" i="7"/>
  <c r="AX15" i="1499"/>
  <c r="AM15" i="1499"/>
  <c r="AU15" i="7"/>
  <c r="BX22" i="1500"/>
  <c r="F15" i="1499"/>
  <c r="O15" i="1499"/>
  <c r="BD15" i="7"/>
  <c r="DN22" i="1500" s="1"/>
  <c r="CG22" i="1500"/>
  <c r="AV15" i="1499"/>
  <c r="DA21" i="1500"/>
  <c r="AR14" i="7"/>
  <c r="BJ15" i="7"/>
  <c r="DT22" i="1500" s="1"/>
  <c r="BB15" i="1499"/>
  <c r="U15" i="1499"/>
  <c r="CM22" i="1500"/>
  <c r="DT21" i="1500"/>
  <c r="BZ14" i="7"/>
  <c r="EJ21" i="1500" s="1"/>
  <c r="CT22" i="1500"/>
  <c r="AB15" i="1499"/>
  <c r="BI15" i="1499"/>
  <c r="BQ15" i="7"/>
  <c r="EA22" i="1500" s="1"/>
  <c r="L15" i="1499"/>
  <c r="AS15" i="1499"/>
  <c r="CD22" i="1500"/>
  <c r="BA15" i="7"/>
  <c r="DK21" i="1500"/>
  <c r="BY14" i="7"/>
  <c r="EI21" i="1500" s="1"/>
  <c r="BS14" i="7"/>
  <c r="BU14" i="7"/>
  <c r="DE21" i="1500"/>
  <c r="BB15" i="7"/>
  <c r="DL22" i="1500" s="1"/>
  <c r="CE22" i="1500"/>
  <c r="AT15" i="1499"/>
  <c r="M15" i="1499"/>
  <c r="V15" i="1499"/>
  <c r="BC15" i="1499"/>
  <c r="BK15" i="7"/>
  <c r="DU22" i="1500" s="1"/>
  <c r="CN22" i="1500"/>
  <c r="L13" i="1506"/>
  <c r="Z13" i="1504"/>
  <c r="AR15" i="1499"/>
  <c r="AZ15" i="7"/>
  <c r="CC22" i="1500"/>
  <c r="K15" i="1499"/>
  <c r="I15" i="1499"/>
  <c r="AP15" i="1499"/>
  <c r="CA22" i="1500"/>
  <c r="AX15" i="7"/>
  <c r="DH22" i="1500" s="1"/>
  <c r="AF15" i="7"/>
  <c r="AS15" i="7"/>
  <c r="DC22" i="1500" s="1"/>
  <c r="I15" i="7"/>
  <c r="A15" i="1495"/>
  <c r="Q13" i="1502" s="1"/>
  <c r="BP22" i="1500"/>
  <c r="O15" i="7"/>
  <c r="R15" i="7"/>
  <c r="M15" i="7"/>
  <c r="H13" i="1506"/>
  <c r="V13" i="1504"/>
  <c r="BL15" i="7"/>
  <c r="DV22" i="1500" s="1"/>
  <c r="BD15" i="1499"/>
  <c r="CO22" i="1500"/>
  <c r="W15" i="1499"/>
  <c r="AU15" i="1499"/>
  <c r="BC15" i="7"/>
  <c r="DM22" i="1500" s="1"/>
  <c r="N15" i="1499"/>
  <c r="CF22" i="1500"/>
  <c r="Z15" i="1499"/>
  <c r="BG15" i="1499"/>
  <c r="BO15" i="7"/>
  <c r="DY22" i="1500" s="1"/>
  <c r="CR22" i="1500"/>
  <c r="DJ21" i="1500"/>
  <c r="BX14" i="7"/>
  <c r="EH21" i="1500" s="1"/>
  <c r="DP21" i="1500"/>
  <c r="BW14" i="7"/>
  <c r="EG21" i="1500" s="1"/>
  <c r="CJ22" i="1500"/>
  <c r="BG15" i="7"/>
  <c r="DQ22" i="1500" s="1"/>
  <c r="R15" i="1499"/>
  <c r="AY15" i="1499"/>
  <c r="CX21" i="1500"/>
  <c r="BM14" i="1499"/>
  <c r="AF14" i="1499"/>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H15" i="1499" l="1"/>
  <c r="CS22" i="1500"/>
  <c r="BP15" i="7"/>
  <c r="DZ22" i="1500" s="1"/>
  <c r="BP36" i="1499" a="1"/>
  <c r="BS36" i="1499" s="1"/>
  <c r="CA19" i="1499" s="1"/>
  <c r="BW36" i="1499"/>
  <c r="CB36" i="1499"/>
  <c r="BY36" i="1499"/>
  <c r="CA36" i="1499"/>
  <c r="BV36" i="1499"/>
  <c r="CE19" i="1499" s="1"/>
  <c r="BX36" i="1499"/>
  <c r="BZ36" i="1499"/>
  <c r="BV14" i="7"/>
  <c r="EF21" i="1500" s="1"/>
  <c r="EE21" i="1500"/>
  <c r="DP22" i="1500"/>
  <c r="BW15" i="7"/>
  <c r="EG22" i="1500" s="1"/>
  <c r="BP19" i="1499" a="1"/>
  <c r="L13" i="1502"/>
  <c r="DB21" i="1500"/>
  <c r="BT14" i="7"/>
  <c r="ED21" i="1500" s="1"/>
  <c r="EC21" i="1500"/>
  <c r="BZ15" i="7"/>
  <c r="EJ22" i="1500" s="1"/>
  <c r="BY15" i="7"/>
  <c r="EI22" i="1500" s="1"/>
  <c r="DK22" i="1500"/>
  <c r="CW21" i="1500"/>
  <c r="BL14" i="1499"/>
  <c r="AE14" i="1499"/>
  <c r="DJ22" i="1500"/>
  <c r="BX15" i="7"/>
  <c r="EH22" i="1500" s="1"/>
  <c r="J15" i="1499"/>
  <c r="AQ15" i="1499"/>
  <c r="BT12" i="1499" s="1" a="1"/>
  <c r="AY15" i="7"/>
  <c r="DI22" i="1500" s="1"/>
  <c r="CB22" i="1500"/>
  <c r="CK15" i="7"/>
  <c r="CV15" i="7"/>
  <c r="CL15" i="7"/>
  <c r="CO15" i="7"/>
  <c r="CB15" i="7"/>
  <c r="CC15" i="7"/>
  <c r="T14" i="1504" s="1"/>
  <c r="Y14" i="1504" s="1"/>
  <c r="CD15" i="7"/>
  <c r="U14" i="1504" s="1"/>
  <c r="Z14" i="1504" s="1"/>
  <c r="CF15" i="7"/>
  <c r="Q14" i="1504" s="1"/>
  <c r="V14" i="1504" s="1"/>
  <c r="CM15" i="7"/>
  <c r="CN15" i="7"/>
  <c r="CP15" i="7"/>
  <c r="CR15" i="7"/>
  <c r="CS15" i="7"/>
  <c r="CU15" i="7"/>
  <c r="CG15" i="7"/>
  <c r="S14" i="1504" s="1"/>
  <c r="X14" i="1504" s="1"/>
  <c r="CQ15" i="7"/>
  <c r="CH15" i="7"/>
  <c r="CI15" i="7"/>
  <c r="CT15" i="7"/>
  <c r="CA15" i="7"/>
  <c r="CE15" i="7"/>
  <c r="CW15" i="7"/>
  <c r="CJ15" i="7"/>
  <c r="BS22" i="1500"/>
  <c r="AR15" i="7"/>
  <c r="DA22" i="1500"/>
  <c r="BM15" i="7"/>
  <c r="DW22" i="1500" s="1"/>
  <c r="X15" i="1499"/>
  <c r="BE15" i="1499"/>
  <c r="BT26" i="1499" s="1" a="1"/>
  <c r="CP22" i="1500"/>
  <c r="AN15" i="1499"/>
  <c r="AV15" i="7"/>
  <c r="DF22" i="1500" s="1"/>
  <c r="BY22" i="1500"/>
  <c r="G15" i="1499"/>
  <c r="DE22" i="1500"/>
  <c r="E15" i="1499"/>
  <c r="AL15" i="1499"/>
  <c r="AT15" i="7"/>
  <c r="DD22" i="1500" s="1"/>
  <c r="BW22" i="1500"/>
  <c r="AN15" i="7"/>
  <c r="AL15" i="7"/>
  <c r="DA24" i="1500"/>
  <c r="DB24" i="1500"/>
  <c r="BT21" i="1499" a="1"/>
  <c r="BP21" i="1499" a="1"/>
  <c r="BT25" i="1499" a="1"/>
  <c r="BP25" i="1499" a="1"/>
  <c r="BP24" i="1499" a="1"/>
  <c r="BT24" i="1499" a="1"/>
  <c r="BT20" i="1499" a="1"/>
  <c r="BP20" i="1499" a="1"/>
  <c r="BP27" i="1499" a="1"/>
  <c r="BT27"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R36" i="1499" l="1"/>
  <c r="BP12" i="1499" a="1"/>
  <c r="BP12" i="1499" s="1"/>
  <c r="BT36" i="1499"/>
  <c r="BZ19" i="1499" s="1"/>
  <c r="BQ36" i="1499"/>
  <c r="CC19" i="1499" s="1"/>
  <c r="BP36" i="1499"/>
  <c r="CD19" i="1499" s="1"/>
  <c r="BU36" i="1499"/>
  <c r="BY19" i="1499" s="1"/>
  <c r="BP26" i="1499" a="1"/>
  <c r="BP26" i="1499" s="1"/>
  <c r="AD15" i="1499"/>
  <c r="BK15" i="1499"/>
  <c r="AM15" i="7"/>
  <c r="CV22" i="1500"/>
  <c r="CX22" i="1500"/>
  <c r="BM15" i="1499"/>
  <c r="AF15" i="1499"/>
  <c r="BP19" i="1499"/>
  <c r="BQ19" i="1499"/>
  <c r="BR19" i="1499"/>
  <c r="BS19" i="1499"/>
  <c r="L14" i="1502"/>
  <c r="DB22" i="1500"/>
  <c r="BS15" i="7"/>
  <c r="BU15" i="7"/>
  <c r="CB19" i="1499"/>
  <c r="P4" i="1495"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D19" i="1495" l="1"/>
  <c r="D22" i="1495"/>
  <c r="EN22" i="1500" s="1"/>
  <c r="BQ12" i="1499"/>
  <c r="BS12" i="1499"/>
  <c r="BR12" i="1499"/>
  <c r="P8" i="1495"/>
  <c r="D27" i="1495"/>
  <c r="EN27" i="1500" s="1"/>
  <c r="D26" i="1495"/>
  <c r="EN26" i="1500" s="1"/>
  <c r="D23" i="1495"/>
  <c r="EN23" i="1500" s="1"/>
  <c r="P2" i="1506"/>
  <c r="D21" i="1495"/>
  <c r="P4" i="1506" s="1"/>
  <c r="D24" i="1495"/>
  <c r="EN24" i="1500" s="1"/>
  <c r="EE22" i="1500"/>
  <c r="BV15" i="7"/>
  <c r="EF22" i="1500" s="1"/>
  <c r="P10" i="1495"/>
  <c r="D28" i="1495"/>
  <c r="EC22" i="1500"/>
  <c r="BT15" i="7"/>
  <c r="ED22" i="1500" s="1"/>
  <c r="BR26" i="1499"/>
  <c r="BQ26" i="1499"/>
  <c r="D25" i="1495"/>
  <c r="D30" i="1495"/>
  <c r="BP34" i="1499" a="1"/>
  <c r="BT34" i="1499" a="1"/>
  <c r="BS26" i="1499"/>
  <c r="P13" i="1495"/>
  <c r="P14" i="1495"/>
  <c r="P6" i="1495"/>
  <c r="P5" i="1495"/>
  <c r="P12" i="1495"/>
  <c r="P11" i="1495"/>
  <c r="D20" i="1495"/>
  <c r="AE15" i="1499"/>
  <c r="CW22" i="1500"/>
  <c r="BL15" i="1499"/>
  <c r="P9" i="1495"/>
  <c r="P7" i="1495"/>
  <c r="P15" i="1495"/>
  <c r="D29" i="1495"/>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P10" i="1506" l="1"/>
  <c r="P9" i="1506"/>
  <c r="P5" i="1506"/>
  <c r="V4" i="1506"/>
  <c r="V9" i="1506"/>
  <c r="V10" i="1506"/>
  <c r="V2" i="1506"/>
  <c r="P6" i="1506"/>
  <c r="P7" i="1506"/>
  <c r="EN21" i="1500"/>
  <c r="EN28" i="1500"/>
  <c r="P11" i="1506"/>
  <c r="BV34" i="1499"/>
  <c r="BX34" i="1499"/>
  <c r="BW34" i="1499"/>
  <c r="BT34" i="1499"/>
  <c r="BU34" i="1499"/>
  <c r="BR34" i="1499"/>
  <c r="BQ34" i="1499"/>
  <c r="BP34" i="1499"/>
  <c r="BS34" i="1499"/>
  <c r="P3" i="1506"/>
  <c r="EN20" i="1500"/>
  <c r="P13" i="1506"/>
  <c r="EN30" i="1500"/>
  <c r="P12" i="1506"/>
  <c r="EN29" i="1500"/>
  <c r="BP33" i="1499" a="1"/>
  <c r="BT33" i="1499" a="1"/>
  <c r="P8" i="1506"/>
  <c r="EN25" i="1500"/>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V5" i="1506" l="1"/>
  <c r="V12" i="1506"/>
  <c r="V7" i="1506"/>
  <c r="V8" i="1506"/>
  <c r="V13" i="1506"/>
  <c r="V3" i="1506"/>
  <c r="V6" i="1506"/>
  <c r="V11" i="1506"/>
  <c r="BT33" i="1499"/>
  <c r="BU33" i="1499"/>
  <c r="BW33" i="1499"/>
  <c r="BV33" i="1499"/>
  <c r="BX33" i="1499"/>
  <c r="BP33" i="1499"/>
  <c r="BQ33" i="1499"/>
  <c r="BR33" i="1499"/>
  <c r="BS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19" i="1495" l="1"/>
  <c r="G27" i="1495"/>
  <c r="G28" i="1495"/>
  <c r="G29" i="1495"/>
  <c r="G30" i="1495"/>
  <c r="G20" i="1495"/>
  <c r="G21" i="1495"/>
  <c r="S2" i="1506"/>
  <c r="Y2" i="1506" s="1"/>
  <c r="H4" i="1495"/>
  <c r="G22" i="1495"/>
  <c r="G23" i="1495"/>
  <c r="G24" i="1495"/>
  <c r="G25"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EV7" i="1500" s="1"/>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Q7" i="1495"/>
  <c r="FA7" i="1500" s="1"/>
  <c r="AD13" i="1504"/>
  <c r="AJ13" i="1504" s="1"/>
  <c r="I15" i="1495"/>
  <c r="ES15" i="1500" s="1"/>
  <c r="EV19" i="1500"/>
  <c r="FA16" i="1500"/>
  <c r="FH18" i="1500"/>
  <c r="FH16" i="1500"/>
  <c r="X9" i="1495"/>
  <c r="X12" i="1495"/>
  <c r="X6" i="1495"/>
  <c r="X8" i="1495"/>
  <c r="X15" i="1495"/>
  <c r="FH17" i="1500"/>
  <c r="X14" i="1495"/>
  <c r="X5" i="1495"/>
  <c r="FH5" i="1500" s="1"/>
  <c r="X7" i="1495"/>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K26" i="1492"/>
  <c r="DE46" i="1499"/>
  <c r="CS44" i="1499"/>
  <c r="CS72" i="1499" s="1"/>
  <c r="CO40" i="1499"/>
  <c r="EZ19" i="1500"/>
  <c r="BZ10" i="1499"/>
  <c r="BY10" i="1499"/>
  <c r="EZ18" i="1500"/>
  <c r="K20" i="1492"/>
  <c r="FK15" i="1500"/>
  <c r="DH3" i="1499"/>
  <c r="FK17" i="1500"/>
  <c r="O18" i="1492"/>
  <c r="FA17" i="1500"/>
  <c r="FA19" i="1500"/>
  <c r="FK12" i="1500"/>
  <c r="F18" i="1492"/>
  <c r="FA18" i="1500"/>
  <c r="Q4" i="1495"/>
  <c r="FA4" i="1500" s="1"/>
  <c r="AA4" i="1495"/>
  <c r="FK19" i="1500"/>
  <c r="FA15" i="1500"/>
  <c r="CO3" i="1499"/>
  <c r="CX3" i="1499"/>
  <c r="J18" i="1492"/>
  <c r="CC24" i="1499"/>
  <c r="FH7" i="1500"/>
  <c r="EV16" i="1500"/>
  <c r="DE3" i="1499"/>
  <c r="CS3" i="1499"/>
  <c r="CP3" i="1499"/>
  <c r="EV14" i="1500"/>
  <c r="CC25" i="1499"/>
  <c r="L4" i="1495"/>
  <c r="EV4" i="1500" s="1"/>
  <c r="EV12" i="1500"/>
  <c r="BZ25" i="1499"/>
  <c r="CA25" i="1499"/>
  <c r="I20" i="1492"/>
  <c r="CC7" i="1499"/>
  <c r="ER10" i="1500"/>
  <c r="X4" i="1495"/>
  <c r="FH4" i="1500" s="1"/>
  <c r="I4" i="1495"/>
  <c r="ES4" i="1500" s="1"/>
  <c r="FB16" i="1500"/>
  <c r="R4" i="1495"/>
  <c r="FB4" i="1500" s="1"/>
  <c r="CC5" i="1499"/>
  <c r="CB6" i="1499"/>
  <c r="DD3" i="1499"/>
  <c r="CB10" i="1499"/>
  <c r="CY3" i="1499"/>
  <c r="FG10" i="1500"/>
  <c r="FG14" i="1500"/>
  <c r="W4" i="1495"/>
  <c r="FG4" i="1500" s="1"/>
  <c r="CA22" i="1499"/>
  <c r="BY22" i="1499"/>
  <c r="BZ22" i="1499"/>
  <c r="CA17" i="1499"/>
  <c r="CB17" i="1499"/>
  <c r="BY17" i="1499"/>
  <c r="BZ9" i="1499"/>
  <c r="BY9" i="1499"/>
  <c r="CC28" i="1499"/>
  <c r="BY14" i="1499"/>
  <c r="CB14" i="1499"/>
  <c r="BZ14" i="1499"/>
  <c r="CA14" i="1499"/>
  <c r="AZ4" i="1495" l="1"/>
  <c r="J20" i="1492"/>
  <c r="F19" i="1495"/>
  <c r="R2" i="1506" s="1"/>
  <c r="X2" i="1506" s="1"/>
  <c r="O35" i="1492"/>
  <c r="E19" i="1495"/>
  <c r="Q2" i="1506" s="1"/>
  <c r="W2" i="1506" s="1"/>
  <c r="DA65" i="1499"/>
  <c r="F20" i="1495"/>
  <c r="EP20" i="1500" s="1"/>
  <c r="AS4" i="1495"/>
  <c r="AS5" i="1495" s="1"/>
  <c r="AS6" i="1495" s="1"/>
  <c r="AS7" i="1495" s="1"/>
  <c r="AS8" i="1495" s="1"/>
  <c r="AS9" i="1495" s="1"/>
  <c r="AS10" i="1495" s="1"/>
  <c r="AS11" i="1495" s="1"/>
  <c r="AS12" i="1495" s="1"/>
  <c r="AS13" i="1495" s="1"/>
  <c r="AS14" i="1495" s="1"/>
  <c r="AS15" i="1495" s="1"/>
  <c r="F26" i="1492"/>
  <c r="E21" i="1495"/>
  <c r="E24" i="1495"/>
  <c r="E26" i="1495"/>
  <c r="E29" i="1495"/>
  <c r="K4" i="1495"/>
  <c r="E22" i="1495"/>
  <c r="E25" i="1495"/>
  <c r="E28" i="1495"/>
  <c r="E23" i="1495"/>
  <c r="E27" i="1495"/>
  <c r="E20" i="1495"/>
  <c r="E30" i="1495"/>
  <c r="S12" i="1506"/>
  <c r="Y12" i="1506" s="1"/>
  <c r="EQ29" i="1500"/>
  <c r="S10" i="1506"/>
  <c r="Y10" i="1506" s="1"/>
  <c r="EQ27" i="1500"/>
  <c r="F30" i="1495"/>
  <c r="F28" i="1495"/>
  <c r="F26" i="1495"/>
  <c r="S9" i="1506"/>
  <c r="Y9" i="1506" s="1"/>
  <c r="EQ26" i="1500"/>
  <c r="G4" i="1495"/>
  <c r="S8" i="1506"/>
  <c r="Y8" i="1506" s="1"/>
  <c r="EQ25" i="1500"/>
  <c r="F25" i="1495"/>
  <c r="S7" i="1506"/>
  <c r="Y7" i="1506" s="1"/>
  <c r="EQ24" i="1500"/>
  <c r="F29" i="1495"/>
  <c r="S11" i="1506"/>
  <c r="Y11" i="1506" s="1"/>
  <c r="EQ28" i="1500"/>
  <c r="S6" i="1506"/>
  <c r="Y6" i="1506" s="1"/>
  <c r="EQ23" i="1500"/>
  <c r="S5" i="1506"/>
  <c r="Y5" i="1506" s="1"/>
  <c r="EQ22" i="1500"/>
  <c r="F24" i="1495"/>
  <c r="F27" i="1495"/>
  <c r="F23" i="1495"/>
  <c r="S4" i="1506"/>
  <c r="Y4" i="1506" s="1"/>
  <c r="EQ21" i="1500"/>
  <c r="F22" i="1495"/>
  <c r="S3" i="1506"/>
  <c r="Y3" i="1506" s="1"/>
  <c r="EQ20" i="1500"/>
  <c r="F21" i="1495"/>
  <c r="S13" i="1506"/>
  <c r="Y13" i="1506" s="1"/>
  <c r="EQ30" i="1500"/>
  <c r="L26" i="1492"/>
  <c r="O26" i="1492"/>
  <c r="CW48" i="1499"/>
  <c r="CW41" i="1499"/>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O19"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EP19" i="1500"/>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U15" i="1495"/>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CW69" i="1499"/>
  <c r="AB5" i="1495"/>
  <c r="AB6" i="1495"/>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FE15" i="1500"/>
  <c r="N22" i="1492"/>
  <c r="FA11" i="1500"/>
  <c r="M22" i="1492"/>
  <c r="FA13" i="1500"/>
  <c r="O22" i="1492"/>
  <c r="FE8" i="1500"/>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FF15" i="1500"/>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K34" i="1492"/>
  <c r="G23" i="1492"/>
  <c r="F4" i="1495"/>
  <c r="EP4" i="1500" s="1"/>
  <c r="H31" i="1492"/>
  <c r="H23" i="1492"/>
  <c r="CU3" i="1499"/>
  <c r="O31" i="1492"/>
  <c r="M31" i="1492"/>
  <c r="M23" i="1492"/>
  <c r="K31" i="1492"/>
  <c r="N31" i="1492"/>
  <c r="N23" i="1492"/>
  <c r="AB4" i="1495"/>
  <c r="FL4" i="1500" s="1"/>
  <c r="FL6" i="1500"/>
  <c r="FL5" i="1500"/>
  <c r="DI3" i="1499"/>
  <c r="EX6" i="1500"/>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R3" i="1506" l="1"/>
  <c r="X3" i="1506" s="1"/>
  <c r="C19" i="1495"/>
  <c r="C24" i="1495"/>
  <c r="O7" i="1506" s="1"/>
  <c r="C22" i="1495"/>
  <c r="Q13" i="1506"/>
  <c r="W13" i="1506" s="1"/>
  <c r="EO30" i="1500"/>
  <c r="Q3" i="1506"/>
  <c r="W3" i="1506" s="1"/>
  <c r="EO20" i="1500"/>
  <c r="Q10" i="1506"/>
  <c r="W10" i="1506" s="1"/>
  <c r="EO27" i="1500"/>
  <c r="R4" i="1506"/>
  <c r="X4" i="1506" s="1"/>
  <c r="EP21" i="1500"/>
  <c r="R12" i="1506"/>
  <c r="X12" i="1506" s="1"/>
  <c r="EP29" i="1500"/>
  <c r="C21" i="1495"/>
  <c r="Q6" i="1506"/>
  <c r="W6" i="1506" s="1"/>
  <c r="EO23" i="1500"/>
  <c r="J4" i="1495"/>
  <c r="C20" i="1495"/>
  <c r="Q11" i="1506"/>
  <c r="W11" i="1506" s="1"/>
  <c r="EO28" i="1500"/>
  <c r="R5" i="1506"/>
  <c r="X5" i="1506" s="1"/>
  <c r="EP22" i="1500"/>
  <c r="R8" i="1506"/>
  <c r="X8" i="1506" s="1"/>
  <c r="EP25" i="1500"/>
  <c r="Q8" i="1506"/>
  <c r="W8" i="1506" s="1"/>
  <c r="EO25" i="1500"/>
  <c r="C30" i="1495"/>
  <c r="Q5" i="1506"/>
  <c r="W5" i="1506" s="1"/>
  <c r="EO22" i="1500"/>
  <c r="C29" i="1495"/>
  <c r="R6" i="1506"/>
  <c r="X6" i="1506" s="1"/>
  <c r="EP23" i="1500"/>
  <c r="C28" i="1495"/>
  <c r="Q12" i="1506"/>
  <c r="W12" i="1506" s="1"/>
  <c r="EO29" i="1500"/>
  <c r="R10" i="1506"/>
  <c r="X10" i="1506" s="1"/>
  <c r="EP27" i="1500"/>
  <c r="C25" i="1495"/>
  <c r="Q9" i="1506"/>
  <c r="W9" i="1506" s="1"/>
  <c r="EO26" i="1500"/>
  <c r="R7" i="1506"/>
  <c r="X7" i="1506" s="1"/>
  <c r="EP24" i="1500"/>
  <c r="C27" i="1495"/>
  <c r="Q7" i="1506"/>
  <c r="W7" i="1506" s="1"/>
  <c r="EO24" i="1500"/>
  <c r="R9" i="1506"/>
  <c r="X9" i="1506" s="1"/>
  <c r="EP26" i="1500"/>
  <c r="C23" i="1495"/>
  <c r="Q4" i="1506"/>
  <c r="W4" i="1506" s="1"/>
  <c r="EO21" i="1500"/>
  <c r="R11" i="1506"/>
  <c r="X11" i="1506" s="1"/>
  <c r="EP28" i="1500"/>
  <c r="C26" i="1495"/>
  <c r="R13" i="1506"/>
  <c r="X13" i="1506" s="1"/>
  <c r="EP30"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FS11" i="1500"/>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U7" i="1506" l="1"/>
  <c r="T7" i="1506"/>
  <c r="EM24" i="1500"/>
  <c r="O12" i="1506"/>
  <c r="EM29" i="1500"/>
  <c r="O4" i="1506"/>
  <c r="EM21" i="1500"/>
  <c r="O10" i="1506"/>
  <c r="EM27" i="1500"/>
  <c r="O13" i="1506"/>
  <c r="EM30" i="1500"/>
  <c r="O2" i="1506"/>
  <c r="EM19" i="1500"/>
  <c r="O8" i="1506"/>
  <c r="EM25" i="1500"/>
  <c r="O9" i="1506"/>
  <c r="EM26" i="1500"/>
  <c r="O5" i="1506"/>
  <c r="EM22" i="1500"/>
  <c r="O11" i="1506"/>
  <c r="EM28" i="1500"/>
  <c r="O3" i="1506"/>
  <c r="EM20" i="1500"/>
  <c r="O6" i="1506"/>
  <c r="EM23"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9" i="1506" l="1"/>
  <c r="T9" i="1506"/>
  <c r="U13" i="1506"/>
  <c r="T13" i="1506"/>
  <c r="U10" i="1506"/>
  <c r="T10" i="1506"/>
  <c r="U3" i="1506"/>
  <c r="T3" i="1506"/>
  <c r="U4" i="1506"/>
  <c r="T4" i="1506"/>
  <c r="U6" i="1506"/>
  <c r="T6" i="1506"/>
  <c r="U11" i="1506"/>
  <c r="T11" i="1506"/>
  <c r="U12" i="1506"/>
  <c r="T12" i="1506"/>
  <c r="U2" i="1506"/>
  <c r="T2" i="1506"/>
  <c r="U8" i="1506"/>
  <c r="T8" i="1506"/>
  <c r="U5" i="1506"/>
  <c r="T5"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<sst xmlns="http://schemas.openxmlformats.org/spreadsheetml/2006/main" count="1435" uniqueCount="659">
  <si>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</si>
  <si>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</si>
  <si>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</si>
  <si>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</si>
  <si>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</si>
  <si>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</si>
  <si>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</si>
  <si>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</si>
  <si>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</si>
  <si>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</si>
  <si>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</si>
  <si>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</si>
  <si>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</si>
  <si>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</si>
  <si>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</si>
  <si>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</si>
  <si>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</si>
  <si>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</si>
  <si>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</si>
  <si>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</si>
  <si>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</si>
  <si>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</si>
  <si>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</si>
  <si>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</si>
  <si>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</si>
  <si>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</si>
  <si>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</si>
  <si>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</si>
  <si>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</si>
  <si>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</si>
  <si>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</si>
  <si>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</si>
  <si>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</si>
  <si>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</si>
  <si>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</si>
  <si>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</si>
  <si>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</si>
  <si>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</si>
  <si>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</si>
  <si>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</si>
  <si>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</si>
  <si>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</si>
  <si>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</si>
  <si>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</si>
  <si>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</si>
  <si>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</si>
  <si>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</si>
  <si>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</si>
  <si>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</si>
  <si>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</si>
  <si>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</si>
  <si>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</si>
  <si>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</si>
  <si>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</si>
  <si>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</si>
  <si>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</si>
  <si>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</si>
  <si>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</si>
  <si>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</si>
  <si>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</si>
  <si>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</si>
  <si>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</si>
  <si>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</si>
  <si>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</si>
  <si>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</si>
  <si>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</si>
  <si>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</si>
  <si>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</si>
  <si>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</si>
  <si>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</si>
  <si>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</si>
  <si>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</si>
  <si>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</si>
  <si>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</si>
  <si>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</si>
  <si>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</si>
  <si>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</si>
  <si>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</si>
  <si>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</si>
  <si>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</si>
  <si>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</si>
  <si>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</si>
  <si>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</si>
  <si>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</si>
  <si>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</si>
  <si>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</si>
  <si>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</si>
  <si>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</si>
  <si>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</si>
  <si>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</si>
  <si>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</si>
  <si>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</si>
  <si>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</si>
  <si>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</si>
  <si>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</si>
  <si>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</si>
  <si>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</si>
  <si>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</si>
  <si>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</si>
  <si>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</si>
  <si>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</si>
  <si>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</si>
  <si>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</si>
  <si>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</si>
  <si>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</si>
  <si>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</si>
  <si>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</si>
  <si>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</si>
  <si>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</si>
  <si>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</si>
  <si>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</si>
  <si>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</si>
  <si>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</si>
  <si>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</si>
  <si>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</si>
  <si>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</si>
  <si>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</si>
  <si>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</si>
  <si>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</si>
  <si>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</si>
  <si>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</si>
  <si>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</si>
  <si>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</si>
  <si>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</si>
  <si>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</si>
  <si>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</si>
  <si>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</si>
  <si>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</si>
  <si>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</si>
  <si>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</si>
  <si>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</si>
  <si>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</si>
  <si>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</si>
  <si>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</si>
  <si>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</si>
  <si>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</si>
  <si>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</si>
  <si>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</si>
  <si>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</si>
  <si>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</si>
  <si>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</si>
  <si>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</si>
  <si>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</si>
  <si>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</si>
  <si>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</si>
  <si>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</si>
  <si>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</si>
  <si>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</si>
  <si>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</si>
  <si>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</si>
  <si>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</si>
  <si>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</si>
  <si>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</si>
  <si>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</si>
  <si>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</si>
  <si>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</si>
  <si>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</si>
  <si>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</si>
  <si>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</si>
  <si>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</si>
  <si>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</si>
  <si>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</si>
  <si>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</si>
  <si>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</si>
  <si>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</si>
  <si>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</si>
  <si>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</si>
  <si>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</si>
  <si>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</si>
  <si>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</si>
  <si>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</si>
  <si>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</si>
  <si>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</si>
  <si>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</si>
  <si>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</si>
  <si>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</si>
  <si>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</si>
  <si>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</si>
  <si>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</si>
  <si>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</si>
  <si>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</si>
  <si>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</si>
  <si>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</si>
  <si>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</si>
  <si>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</si>
  <si>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</si>
  <si>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</si>
  <si>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</si>
  <si>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</si>
  <si>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</si>
  <si>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</si>
  <si>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</si>
  <si>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</si>
  <si>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</si>
  <si>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</si>
  <si>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</si>
  <si>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</si>
  <si>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</si>
  <si>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</si>
  <si>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</si>
  <si>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</si>
  <si>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</si>
  <si>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</si>
  <si>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</si>
  <si>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</si>
  <si>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</si>
  <si>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</si>
  <si>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</si>
  <si>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</si>
  <si>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</si>
  <si>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</si>
  <si>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</si>
  <si>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</si>
  <si>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</si>
  <si>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</si>
  <si>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</si>
  <si>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</si>
  <si>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</si>
  <si>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</si>
  <si>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</si>
  <si>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</si>
  <si>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</si>
  <si>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</si>
  <si>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</si>
  <si>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</si>
  <si>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</si>
  <si>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</si>
  <si>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</si>
  <si>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</si>
  <si>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</si>
  <si>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</si>
  <si>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</si>
  <si>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</si>
  <si>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</si>
  <si>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</si>
  <si>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</si>
  <si>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</si>
  <si>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</si>
  <si>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</si>
  <si>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</si>
  <si>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</si>
  <si>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</si>
  <si>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</si>
  <si>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</si>
  <si>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</si>
  <si>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</si>
  <si>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</si>
  <si>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</si>
  <si>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</si>
  <si>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</si>
  <si>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</si>
  <si>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</si>
  <si>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</si>
  <si>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</si>
  <si>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</si>
  <si>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</si>
  <si>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</si>
  <si>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</si>
  <si>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</si>
  <si>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</si>
  <si>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</si>
  <si>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</si>
  <si>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</si>
  <si>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</si>
  <si>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</si>
  <si>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</si>
  <si>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</si>
  <si>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</si>
  <si>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</si>
  <si>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</si>
  <si>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</si>
  <si>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</si>
  <si>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</si>
  <si>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</si>
  <si>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</si>
  <si>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</si>
  <si>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</si>
  <si>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</si>
  <si>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</si>
  <si>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</si>
  <si>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</si>
  <si>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</si>
  <si>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</si>
  <si>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</si>
  <si>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</si>
  <si>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</si>
  <si>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</si>
  <si>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</si>
  <si>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</si>
  <si>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</si>
  <si>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</si>
  <si>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</si>
  <si>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</si>
  <si>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</si>
  <si>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</si>
  <si>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</si>
  <si>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</si>
  <si>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</si>
  <si>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</si>
  <si>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</si>
  <si>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</si>
  <si>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</si>
  <si>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</si>
  <si>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</si>
  <si>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</si>
  <si>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</si>
  <si>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</si>
  <si>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</si>
  <si>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</si>
  <si>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</si>
  <si>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</si>
  <si>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</si>
  <si>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</si>
  <si>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</si>
  <si>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</si>
  <si>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</si>
  <si>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</si>
  <si>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</si>
  <si>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</si>
  <si>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</si>
  <si>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</si>
  <si>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</si>
  <si>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</si>
  <si>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</si>
  <si>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</si>
  <si>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</si>
  <si>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</si>
  <si>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</si>
  <si>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</si>
  <si>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</si>
  <si>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</si>
  <si>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</si>
  <si>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</si>
  <si>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</si>
  <si>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</si>
  <si>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</si>
  <si>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</si>
  <si>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</si>
  <si>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</si>
  <si>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</si>
  <si>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</si>
  <si>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</si>
  <si>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</si>
  <si>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</si>
  <si>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</si>
  <si>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</si>
  <si>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</si>
  <si>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</si>
  <si>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</si>
  <si>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</si>
  <si>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</si>
  <si>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</si>
  <si>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</si>
  <si>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</si>
  <si>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</si>
  <si>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</si>
  <si>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</si>
  <si>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</si>
  <si>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</si>
  <si>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</si>
  <si>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</si>
  <si>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</si>
  <si>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</si>
  <si>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</si>
  <si>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</si>
  <si>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</si>
  <si>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</si>
  <si>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</si>
  <si>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</si>
  <si>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</si>
  <si>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</si>
  <si>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</si>
  <si>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</si>
  <si>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</si>
  <si>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</si>
  <si>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</si>
  <si>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</si>
  <si>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</si>
  <si>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</si>
  <si>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</si>
  <si>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</si>
  <si>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</si>
  <si>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</si>
  <si>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</si>
  <si>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</si>
  <si>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</si>
  <si>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</si>
  <si>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</si>
  <si>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</si>
  <si>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</si>
  <si>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</si>
  <si>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</si>
  <si>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</si>
  <si>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</si>
  <si>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</si>
  <si>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</si>
  <si>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</si>
  <si>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</si>
  <si>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</si>
  <si>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</si>
  <si>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</si>
  <si>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</si>
  <si>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</si>
  <si>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</si>
  <si>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</si>
  <si>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</si>
  <si>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</si>
  <si>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</si>
  <si>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</si>
  <si>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</si>
  <si>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</si>
  <si>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</si>
  <si>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</si>
  <si>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</si>
  <si>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</si>
  <si>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</si>
  <si>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</si>
  <si>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</si>
  <si>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</si>
  <si>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</si>
  <si>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</si>
  <si>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</si>
  <si>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</si>
  <si>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</si>
  <si>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</si>
  <si>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</si>
  <si>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</si>
  <si>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</si>
  <si>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</si>
  <si>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</si>
  <si>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</si>
  <si>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</si>
  <si>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</si>
  <si>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</si>
  <si>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</si>
  <si>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</si>
  <si>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</si>
  <si>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</si>
  <si>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</si>
  <si>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</si>
  <si>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</si>
  <si>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</si>
  <si>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</si>
  <si>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</si>
  <si>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</si>
  <si>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</si>
  <si>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</si>
  <si>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</si>
  <si>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</si>
  <si>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</si>
  <si>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</si>
  <si>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</si>
  <si>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</si>
  <si>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</si>
  <si>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</si>
  <si>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</si>
  <si>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</si>
  <si>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</si>
  <si>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</si>
  <si>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</si>
  <si>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</si>
  <si>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</si>
  <si>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</si>
  <si>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</si>
  <si>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</si>
  <si>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</si>
  <si>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</si>
  <si>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</si>
  <si>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</si>
  <si>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</si>
  <si>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</si>
  <si>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</si>
  <si>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</si>
  <si>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</si>
  <si>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</si>
  <si>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</si>
  <si>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</si>
  <si>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</si>
  <si>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</si>
  <si>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</si>
  <si>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</si>
  <si>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</si>
  <si>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</si>
  <si>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</si>
  <si>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</si>
  <si>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</si>
  <si>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</si>
  <si>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</si>
  <si>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</si>
  <si>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</si>
  <si>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</si>
  <si>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</si>
  <si>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</si>
  <si>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</si>
  <si>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</si>
  <si>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</si>
  <si>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</si>
  <si>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</si>
  <si>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</si>
  <si>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</si>
  <si>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</si>
  <si>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</si>
  <si>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</si>
  <si>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</si>
  <si>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</si>
  <si>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</si>
  <si>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</si>
  <si>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</si>
  <si>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</si>
  <si>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</si>
  <si>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</si>
  <si>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</si>
  <si>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</si>
  <si>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</si>
  <si>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</si>
  <si>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</si>
  <si>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</si>
  <si>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</si>
  <si>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</si>
  <si>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</si>
  <si>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</si>
  <si>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</si>
  <si>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</si>
  <si>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</si>
  <si>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</si>
  <si>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</si>
  <si>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</si>
  <si>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</si>
  <si>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</si>
  <si>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</si>
  <si>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</si>
  <si>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</si>
  <si>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</si>
  <si>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</si>
  <si>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</si>
  <si>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</si>
  <si>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</si>
  <si>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</si>
  <si>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</si>
  <si>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</si>
  <si>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</si>
  <si>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</si>
  <si>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</si>
  <si>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</si>
  <si>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</si>
  <si>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</si>
  <si>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</si>
  <si>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</si>
  <si>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</si>
  <si>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</si>
  <si>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</si>
  <si>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</si>
  <si>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</si>
  <si>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</si>
  <si>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</si>
  <si>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</si>
  <si>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</si>
  <si>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</si>
  <si>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</si>
  <si>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</si>
  <si>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</si>
  <si>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</si>
  <si>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</si>
  <si>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</si>
  <si>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</si>
  <si>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</si>
  <si>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</si>
  <si>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</si>
  <si>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</si>
  <si>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</si>
  <si>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</si>
  <si>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</si>
  <si>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</si>
  <si>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</si>
  <si>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</si>
  <si>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</si>
  <si>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</si>
  <si>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</si>
  <si>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</si>
  <si>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</si>
  <si>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</si>
  <si>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</si>
  <si>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</si>
  <si>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</si>
  <si>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</si>
  <si>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</si>
  <si>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</si>
  <si>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</si>
  <si>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</si>
  <si>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</si>
  <si>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</si>
  <si>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</si>
  <si>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</si>
  <si>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</si>
  <si>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</si>
  <si>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</si>
  <si>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</si>
  <si>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</si>
  <si>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</si>
  <si>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</si>
  <si>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</si>
  <si>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</si>
  <si>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</si>
  <si>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</si>
  <si>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</si>
  <si>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</si>
  <si>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</si>
  <si>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</si>
  <si>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</si>
  <si>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</si>
  <si>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</si>
  <si>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</si>
  <si>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</si>
  <si>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</si>
  <si>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</si>
  <si>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</si>
  <si>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</si>
  <si>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</si>
  <si>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</si>
  <si>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</si>
  <si>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</si>
  <si>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</si>
  <si>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</si>
  <si>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</si>
  <si>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</si>
  <si>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</si>
  <si>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</si>
  <si>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</si>
  <si>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</si>
  <si>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</si>
  <si>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</si>
  <si>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</si>
  <si>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</si>
  <si>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</si>
  <si>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</si>
  <si>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</si>
  <si>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</si>
  <si>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</si>
  <si>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</si>
  <si>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</si>
  <si>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</si>
  <si>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</si>
  <si>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</si>
  <si>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</si>
  <si>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</si>
  <si>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</si>
  <si>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</si>
  <si>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</si>
  <si>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</si>
  <si>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</si>
  <si>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</si>
  <si>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GLUTAMINE CONC. (mM)</t>
  </si>
  <si>
    <t>ISOLEUCINE CONC. (mM)</t>
  </si>
  <si>
    <t>LEUCINE CONC. (mM)</t>
  </si>
  <si>
    <t>LYSINE CONC. (mM)</t>
  </si>
  <si>
    <t>THREONINE CONC. (mM)</t>
  </si>
  <si>
    <t>TYROSINE CONC. (mM)</t>
  </si>
  <si>
    <t>VALINE CONC. (mM)</t>
  </si>
  <si>
    <t>GS CHOZN Clone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</si>
</sst>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6"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s>
  <fills count="21">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FFFF"/>
        <bgColor rgb="FF000000"/>
      </patternFill>
    </fill>
  </fills>
  <borders count="6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
      <left style="thin">
        <color rgb="FFC0C0C0"/>
      </left>
      <right style="thin">
        <color rgb="FFC0C0C0"/>
      </right>
      <top style="thin">
        <color rgb="FFC0C0C0"/>
      </top>
      <bottom style="thin">
        <color rgb="FFC0C0C0"/>
      </bottom>
      <diagonal/>
    </border>
  </borders>
  <cellStyleXfs count="4">
    <xf numFmtId="0" fontId="0" fillId="0" borderId="0"/>
    <xf numFmtId="0" fontId="13" fillId="0" borderId="0"/>
    <xf numFmtId="0" fontId="2" fillId="0" borderId="0"/>
    <xf numFmtId="0" fontId="1" fillId="0" borderId="0"/>
  </cellStyleXfs>
  <cellXfs count="395">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xf numFmtId="49" fontId="5" fillId="20" borderId="62" xfId="0" applyNumberFormat="1" applyFont="1" applyFill="1" applyBorder="1" applyAlignment="1" applyProtection="1">
      <alignment horizontal="left"/>
      <protection locked="0"/>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Regression'!$E$2:$E$18</c:f>
              <c:numCache>
                <c:formatCode>0.0000</c:formatCode>
                <c:ptCount val="17"/>
                <c:pt idx="0">
                  <c:v>0.187</c:v>
                </c:pt>
                <c:pt idx="1">
                  <c:v>0.40300000000000008</c:v>
                </c:pt>
                <c:pt idx="2">
                  <c:v>0.89777327935222673</c:v>
                </c:pt>
                <c:pt idx="3">
                  <c:v>1.6314199395770395</c:v>
                </c:pt>
                <c:pt idx="4">
                  <c:v>3.2995951417004044</c:v>
                </c:pt>
                <c:pt idx="5">
                  <c:v>5.4535864978902957</c:v>
                </c:pt>
                <c:pt idx="6">
                  <c:v>9.5807127882599588</c:v>
                </c:pt>
                <c:pt idx="7">
                  <c:v>17.956656346749224</c:v>
                </c:pt>
                <c:pt idx="8">
                  <c:v>20.526315789473685</c:v>
                </c:pt>
                <c:pt idx="9">
                  <c:v>22.065217391304344</c:v>
                </c:pt>
                <c:pt idx="10">
                  <c:v>22.113022113022112</c:v>
                </c:pt>
                <c:pt idx="11">
                  <c:v>22.465753424657535</c:v>
                </c:pt>
                <c:pt idx="12">
                  <c:v>23.926380368098158</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Regression'!$M$2:$M$22</c:f>
              <c:numCache>
                <c:formatCode>General</c:formatCode>
                <c:ptCount val="21"/>
                <c:pt idx="0">
                  <c:v>0.187</c:v>
                </c:pt>
                <c:pt idx="1">
                  <c:v>0.58671392631629748</c:v>
                </c:pt>
                <c:pt idx="2">
                  <c:v>1.1651148225304522</c:v>
                </c:pt>
                <c:pt idx="3">
                  <c:v>1.7684158605189315</c:v>
                </c:pt>
                <c:pt idx="4">
                  <c:v>3.3688852661300959</c:v>
                </c:pt>
                <c:pt idx="5">
                  <c:v>4.9281672265443399</c:v>
                </c:pt>
                <c:pt idx="6">
                  <c:v>10.639873918181946</c:v>
                </c:pt>
                <c:pt idx="7">
                  <c:v>17.066534742122677</c:v>
                </c:pt>
                <c:pt idx="8">
                  <c:v>20.477507317893419</c:v>
                </c:pt>
                <c:pt idx="9">
                  <c:v>21.985982333314123</c:v>
                </c:pt>
                <c:pt idx="10">
                  <c:v>22.525715319696264</c:v>
                </c:pt>
                <c:pt idx="11">
                  <c:v>22.687553823686745</c:v>
                </c:pt>
                <c:pt idx="12">
                  <c:v>22.732297662262127</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Regression'!$L$2:$L$16</c:f>
              <c:numCache>
                <c:formatCode>General</c:formatCode>
                <c:ptCount val="15"/>
                <c:pt idx="0">
                  <c:v>0</c:v>
                </c:pt>
                <c:pt idx="1">
                  <c:v>3.0593456399434765E-2</c:v>
                </c:pt>
                <c:pt idx="2">
                  <c:v>5.224224896207668E-2</c:v>
                </c:pt>
                <c:pt idx="3">
                  <c:v>6.3732691278410067E-2</c:v>
                </c:pt>
                <c:pt idx="4">
                  <c:v>4.583318624731253E-2</c:v>
                </c:pt>
                <c:pt idx="5">
                  <c:v>5.3417767708817274E-2</c:v>
                </c:pt>
                <c:pt idx="6">
                  <c:v>2.5221865998410278E-2</c:v>
                </c:pt>
                <c:pt idx="7">
                  <c:v>2.6218732695906993E-2</c:v>
                </c:pt>
                <c:pt idx="8">
                  <c:v>7.7538850165672583E-3</c:v>
                </c:pt>
                <c:pt idx="9">
                  <c:v>4.8212523107574162E-3</c:v>
                </c:pt>
                <c:pt idx="10">
                  <c:v>1.700027057348496E-3</c:v>
                </c:pt>
                <c:pt idx="11">
                  <c:v>2.7816071965549439E-3</c:v>
                </c:pt>
                <c:pt idx="12">
                  <c:v>7.9114060885925423E-3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'Growth Regression'!$P$2:$P$22</c:f>
              <c:numCache>
                <c:formatCode>General</c:formatCode>
                <c:ptCount val="21"/>
                <c:pt idx="0">
                  <c:v>4.8123333673162225E-2</c:v>
                </c:pt>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Calc.'!$AP$26:$AP$42</c:f>
              <c:numCache>
                <c:formatCode>General</c:formatCode>
                <c:ptCount val="17"/>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Calc.'!$AP$3:$AP$20</c:f>
              <c:numCache>
                <c:formatCode>General</c:formatCode>
                <c:ptCount val="18"/>
                <c:pt idx="0">
                  <c:v>30.292952951531667</c:v>
                </c:pt>
                <c:pt idx="1">
                  <c:v>27.621609553787785</c:v>
                </c:pt>
                <c:pt idx="2">
                  <c:v>25.276292874207321</c:v>
                </c:pt>
                <c:pt idx="3">
                  <c:v>23.42969982067855</c:v>
                </c:pt>
                <c:pt idx="4">
                  <c:v>19.702558425665082</c:v>
                </c:pt>
                <c:pt idx="5">
                  <c:v>16.787994306931132</c:v>
                </c:pt>
                <c:pt idx="6">
                  <c:v>18.095008311527391</c:v>
                </c:pt>
                <c:pt idx="7">
                  <c:v>20.547596583874999</c:v>
                </c:pt>
                <c:pt idx="8">
                  <c:v>20.909895834250317</c:v>
                </c:pt>
                <c:pt idx="9">
                  <c:v>19.448680473499433</c:v>
                </c:pt>
                <c:pt idx="10">
                  <c:v>17.13667581657333</c:v>
                </c:pt>
                <c:pt idx="11">
                  <c:v>17.22390080839472</c:v>
                </c:pt>
                <c:pt idx="12">
                  <c:v>22.840382900940092</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Calc.'!$AQ$26:$AQ$42</c:f>
              <c:numCache>
                <c:formatCode>General</c:formatCode>
                <c:ptCount val="17"/>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Calc.'!$AQ$3:$AQ$20</c:f>
              <c:numCache>
                <c:formatCode>General</c:formatCode>
                <c:ptCount val="18"/>
                <c:pt idx="0">
                  <c:v>2.2209820722577907</c:v>
                </c:pt>
                <c:pt idx="1">
                  <c:v>1.7443432929737612</c:v>
                </c:pt>
                <c:pt idx="2">
                  <c:v>1.3549515576872642</c:v>
                </c:pt>
                <c:pt idx="3">
                  <c:v>1.0756389277170537</c:v>
                </c:pt>
                <c:pt idx="4">
                  <c:v>0.56800608198871905</c:v>
                </c:pt>
                <c:pt idx="5">
                  <c:v>0.21001036905875928</c:v>
                </c:pt>
                <c:pt idx="6">
                  <c:v>4.2370874740310045</c:v>
                </c:pt>
                <c:pt idx="7">
                  <c:v>10.284105389971867</c:v>
                </c:pt>
                <c:pt idx="8">
                  <c:v>16.51513465826099</c:v>
                </c:pt>
                <c:pt idx="9">
                  <c:v>22.951290753981151</c:v>
                </c:pt>
                <c:pt idx="10">
                  <c:v>29.653151457169251</c:v>
                </c:pt>
                <c:pt idx="11">
                  <c:v>36.790186001336167</c:v>
                </c:pt>
                <c:pt idx="12">
                  <c:v>44.509115893587108</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Calc.'!$AV$26:$AV$42</c:f>
              <c:numCache>
                <c:formatCode>General</c:formatCode>
                <c:ptCount val="17"/>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Calc.'!$AV$3:$AV$20</c:f>
              <c:numCache>
                <c:formatCode>General</c:formatCode>
                <c:ptCount val="18"/>
                <c:pt idx="0">
                  <c:v>0.17180692692955707</c:v>
                </c:pt>
                <c:pt idx="1">
                  <c:v>-2.6402671360111309</c:v>
                </c:pt>
                <c:pt idx="2">
                  <c:v>-8.1233055048125102</c:v>
                </c:pt>
                <c:pt idx="3">
                  <c:v>-11.706501178481799</c:v>
                </c:pt>
                <c:pt idx="4">
                  <c:v>-16.724110194598886</c:v>
                </c:pt>
                <c:pt idx="5">
                  <c:v>-19.078777833205738</c:v>
                </c:pt>
                <c:pt idx="6">
                  <c:v>-21.438419721574764</c:v>
                </c:pt>
                <c:pt idx="7">
                  <c:v>-20.46060128474987</c:v>
                </c:pt>
                <c:pt idx="8">
                  <c:v>-19.518132998680247</c:v>
                </c:pt>
                <c:pt idx="9">
                  <c:v>-21.420163534870635</c:v>
                </c:pt>
                <c:pt idx="10">
                  <c:v>-26.195112138979759</c:v>
                </c:pt>
                <c:pt idx="11">
                  <c:v>-27.156043279755718</c:v>
                </c:pt>
                <c:pt idx="12">
                  <c:v>-17.300792910542917</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Calc.'!$AM$26:$AM$42</c:f>
              <c:numCache>
                <c:formatCode>General</c:formatCode>
                <c:ptCount val="17"/>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Calc.'!$AM$3:$AM$20</c:f>
              <c:numCache>
                <c:formatCode>General</c:formatCode>
                <c:ptCount val="18"/>
                <c:pt idx="0">
                  <c:v>3.3473765859430067</c:v>
                </c:pt>
                <c:pt idx="1">
                  <c:v>3.7731720706599101</c:v>
                </c:pt>
                <c:pt idx="2">
                  <c:v>3.7516499320890531</c:v>
                </c:pt>
                <c:pt idx="3">
                  <c:v>3.6413651980247037</c:v>
                </c:pt>
                <c:pt idx="4">
                  <c:v>3.3199782808363469</c:v>
                </c:pt>
                <c:pt idx="5">
                  <c:v>3.0306783264451922</c:v>
                </c:pt>
                <c:pt idx="6">
                  <c:v>2.5809410175887284</c:v>
                </c:pt>
                <c:pt idx="7">
                  <c:v>2.0639160612432064</c:v>
                </c:pt>
                <c:pt idx="8">
                  <c:v>1.4814730582407889</c:v>
                </c:pt>
                <c:pt idx="9">
                  <c:v>0.94957810491877082</c:v>
                </c:pt>
                <c:pt idx="10">
                  <c:v>0.65057827290473336</c:v>
                </c:pt>
                <c:pt idx="11">
                  <c:v>0.83545913234673064</c:v>
                </c:pt>
                <c:pt idx="12">
                  <c:v>1.5034958141301522</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Data'!$H$7:$H$79</c:f>
              <c:numCache>
                <c:formatCode>0.0000</c:formatCode>
                <c:ptCount val="73"/>
                <c:pt idx="0">
                  <c:v>0.187</c:v>
                </c:pt>
                <c:pt idx="1">
                  <c:v>0.40300000000000002</c:v>
                </c:pt>
                <c:pt idx="2">
                  <c:v>0.88700000000000001</c:v>
                </c:pt>
                <c:pt idx="3">
                  <c:v>1.62</c:v>
                </c:pt>
                <c:pt idx="4">
                  <c:v>3.26</c:v>
                </c:pt>
                <c:pt idx="5">
                  <c:v>5.17</c:v>
                </c:pt>
                <c:pt idx="6">
                  <c:v>9.14</c:v>
                </c:pt>
                <c:pt idx="7">
                  <c:v>17.399999999999999</c:v>
                </c:pt>
                <c:pt idx="8">
                  <c:v>19.5</c:v>
                </c:pt>
                <c:pt idx="9">
                  <c:v>20.299999999999997</c:v>
                </c:pt>
                <c:pt idx="10">
                  <c:v>18</c:v>
                </c:pt>
                <c:pt idx="11">
                  <c:v>16.399999999999999</c:v>
                </c:pt>
                <c:pt idx="12">
                  <c:v>15.6</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Regression!$CH$3:$CH$26</c:f>
              <c:numCache>
                <c:formatCode>0.000</c:formatCode>
                <c:ptCount val="24"/>
                <c:pt idx="0">
                  <c:v>0.9898774164982953</c:v>
                </c:pt>
                <c:pt idx="1">
                  <c:v>-0.92559474998786007</c:v>
                </c:pt>
                <c:pt idx="2">
                  <c:v>0.1247819736857885</c:v>
                </c:pt>
                <c:pt idx="3">
                  <c:v>1.3680224402644769</c:v>
                </c:pt>
                <c:pt idx="4">
                  <c:v>4.0289682258757615</c:v>
                </c:pt>
                <c:pt idx="5">
                  <c:v>5.9918333371115295</c:v>
                </c:pt>
                <c:pt idx="6">
                  <c:v>11.073225450841756</c:v>
                </c:pt>
                <c:pt idx="7">
                  <c:v>15.765976396050034</c:v>
                </c:pt>
                <c:pt idx="8">
                  <c:v>18.586601734979464</c:v>
                </c:pt>
                <c:pt idx="9">
                  <c:v>19.780787777489785</c:v>
                </c:pt>
                <c:pt idx="10">
                  <c:v>19.094614419324799</c:v>
                </c:pt>
                <c:pt idx="11">
                  <c:v>17.020821808810595</c:v>
                </c:pt>
                <c:pt idx="12">
                  <c:v>14.967083769055478</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Data'!$K$7:$K$79</c:f>
              <c:numCache>
                <c:formatCode>0.00</c:formatCode>
                <c:ptCount val="73"/>
                <c:pt idx="0">
                  <c:v>100</c:v>
                </c:pt>
                <c:pt idx="1">
                  <c:v>100</c:v>
                </c:pt>
                <c:pt idx="2">
                  <c:v>98.8</c:v>
                </c:pt>
                <c:pt idx="3">
                  <c:v>99.3</c:v>
                </c:pt>
                <c:pt idx="4">
                  <c:v>98.8</c:v>
                </c:pt>
                <c:pt idx="5">
                  <c:v>94.8</c:v>
                </c:pt>
                <c:pt idx="6">
                  <c:v>95.4</c:v>
                </c:pt>
                <c:pt idx="7">
                  <c:v>96.9</c:v>
                </c:pt>
                <c:pt idx="8">
                  <c:v>95</c:v>
                </c:pt>
                <c:pt idx="9">
                  <c:v>92</c:v>
                </c:pt>
                <c:pt idx="10">
                  <c:v>81.400000000000006</c:v>
                </c:pt>
                <c:pt idx="11">
                  <c:v>73</c:v>
                </c:pt>
                <c:pt idx="12">
                  <c:v>65.2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23.933333333465271</c:v>
                </c:pt>
                <c:pt idx="1">
                  <c:v>38.616666666639503</c:v>
                </c:pt>
                <c:pt idx="2">
                  <c:v>47.800000000046566</c:v>
                </c:pt>
                <c:pt idx="3">
                  <c:v>62.716666666790843</c:v>
                </c:pt>
                <c:pt idx="4">
                  <c:v>72.28333333338378</c:v>
                </c:pt>
                <c:pt idx="5">
                  <c:v>96.099999999976717</c:v>
                </c:pt>
                <c:pt idx="6">
                  <c:v>121.40000000002328</c:v>
                </c:pt>
                <c:pt idx="7">
                  <c:v>143.96666666673264</c:v>
                </c:pt>
                <c:pt idx="8">
                  <c:v>167.6333333333605</c:v>
                </c:pt>
                <c:pt idx="9">
                  <c:v>192.46666666679084</c:v>
                </c:pt>
                <c:pt idx="10">
                  <c:v>215.88333333347691</c:v>
                </c:pt>
                <c:pt idx="11">
                  <c:v>233.73333333333721</c:v>
                </c:pt>
              </c:numCache>
            </c:numRef>
          </c:xVal>
          <c:yVal>
            <c:numRef>
              <c:f>'Measured Data'!$H$8:$H$84</c:f>
              <c:numCache>
                <c:formatCode>0.0000</c:formatCode>
                <c:ptCount val="77"/>
                <c:pt idx="0">
                  <c:v>0.40300000000000002</c:v>
                </c:pt>
                <c:pt idx="1">
                  <c:v>0.88700000000000001</c:v>
                </c:pt>
                <c:pt idx="2">
                  <c:v>1.62</c:v>
                </c:pt>
                <c:pt idx="3">
                  <c:v>3.26</c:v>
                </c:pt>
                <c:pt idx="4">
                  <c:v>5.17</c:v>
                </c:pt>
                <c:pt idx="5">
                  <c:v>9.14</c:v>
                </c:pt>
                <c:pt idx="6">
                  <c:v>17.399999999999999</c:v>
                </c:pt>
                <c:pt idx="7">
                  <c:v>19.5</c:v>
                </c:pt>
                <c:pt idx="8">
                  <c:v>20.299999999999997</c:v>
                </c:pt>
                <c:pt idx="9">
                  <c:v>18</c:v>
                </c:pt>
                <c:pt idx="10">
                  <c:v>16.399999999999999</c:v>
                </c:pt>
                <c:pt idx="11">
                  <c:v>15.6</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Data'!$AP$7:$AP$84</c:f>
              <c:numCache>
                <c:formatCode>0.0000</c:formatCode>
                <c:ptCount val="78"/>
                <c:pt idx="0">
                  <c:v>1.7442880207597238</c:v>
                </c:pt>
                <c:pt idx="1">
                  <c:v>1.7704127497080948</c:v>
                </c:pt>
                <c:pt idx="2">
                  <c:v>1.7677896274781524</c:v>
                </c:pt>
                <c:pt idx="3">
                  <c:v>1.6774786356395945</c:v>
                </c:pt>
                <c:pt idx="4">
                  <c:v>1.6744437198266395</c:v>
                </c:pt>
                <c:pt idx="5">
                  <c:v>1.7120967881026585</c:v>
                </c:pt>
                <c:pt idx="6">
                  <c:v>1.7073817081695566</c:v>
                </c:pt>
                <c:pt idx="7">
                  <c:v>1.8621686363885186</c:v>
                </c:pt>
                <c:pt idx="8">
                  <c:v>1.8649390551284806</c:v>
                </c:pt>
                <c:pt idx="9">
                  <c:v>2.0036657442258856</c:v>
                </c:pt>
                <c:pt idx="10">
                  <c:v>2.0547910895624115</c:v>
                </c:pt>
                <c:pt idx="11">
                  <c:v>2.2145111486384366</c:v>
                </c:pt>
                <c:pt idx="12">
                  <c:v>2.4085641721409443</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Data'!$AD$7:$AD$84</c:f>
              <c:numCache>
                <c:formatCode>0.0000</c:formatCode>
                <c:ptCount val="78"/>
                <c:pt idx="0">
                  <c:v>1.531686599553006</c:v>
                </c:pt>
                <c:pt idx="1">
                  <c:v>1.5466437001314448</c:v>
                </c:pt>
                <c:pt idx="2">
                  <c:v>1.5505606158940792</c:v>
                </c:pt>
                <c:pt idx="3">
                  <c:v>1.5075854497373995</c:v>
                </c:pt>
                <c:pt idx="4">
                  <c:v>1.5172103070325591</c:v>
                </c:pt>
                <c:pt idx="5">
                  <c:v>1.5428462617053773</c:v>
                </c:pt>
                <c:pt idx="6">
                  <c:v>1.4845348938854752</c:v>
                </c:pt>
                <c:pt idx="7">
                  <c:v>1.4173193137181475</c:v>
                </c:pt>
                <c:pt idx="8">
                  <c:v>1.2164767766809277</c:v>
                </c:pt>
                <c:pt idx="9">
                  <c:v>1.0816092972121263</c:v>
                </c:pt>
                <c:pt idx="10">
                  <c:v>0.99045073606609912</c:v>
                </c:pt>
                <c:pt idx="11">
                  <c:v>0.98503713980733598</c:v>
                </c:pt>
                <c:pt idx="12">
                  <c:v>1.0254033708640087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Data'!$AF$7:$AF$84</c:f>
              <c:numCache>
                <c:formatCode>0.0000</c:formatCode>
                <c:ptCount val="78"/>
                <c:pt idx="0">
                  <c:v>3.3416935436022035</c:v>
                </c:pt>
                <c:pt idx="1">
                  <c:v>3.3247893411727003</c:v>
                </c:pt>
                <c:pt idx="2">
                  <c:v>3.2920498099303397</c:v>
                </c:pt>
                <c:pt idx="3">
                  <c:v>3.2206734011068687</c:v>
                </c:pt>
                <c:pt idx="4">
                  <c:v>3.2087637281341519</c:v>
                </c:pt>
                <c:pt idx="5">
                  <c:v>3.1748522374932229</c:v>
                </c:pt>
                <c:pt idx="6">
                  <c:v>3.0395164651782749</c:v>
                </c:pt>
                <c:pt idx="7">
                  <c:v>2.8257340453995385</c:v>
                </c:pt>
                <c:pt idx="8">
                  <c:v>2.4991491924605018</c:v>
                </c:pt>
                <c:pt idx="9">
                  <c:v>2.1397718660336316</c:v>
                </c:pt>
                <c:pt idx="10">
                  <c:v>1.9250690208287382</c:v>
                </c:pt>
                <c:pt idx="11">
                  <c:v>1.9108528617919143</c:v>
                </c:pt>
                <c:pt idx="12">
                  <c:v>2.0128753675171351</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Data'!$AG$7:$AG$84</c:f>
              <c:numCache>
                <c:formatCode>0.0000</c:formatCode>
                <c:ptCount val="78"/>
                <c:pt idx="0">
                  <c:v>2.8394194644590454</c:v>
                </c:pt>
                <c:pt idx="1">
                  <c:v>2.8406535032671743</c:v>
                </c:pt>
                <c:pt idx="2">
                  <c:v>2.812342157826869</c:v>
                </c:pt>
                <c:pt idx="3">
                  <c:v>2.7447962703967175</c:v>
                </c:pt>
                <c:pt idx="4">
                  <c:v>2.7591762503969965</c:v>
                </c:pt>
                <c:pt idx="5">
                  <c:v>2.7292932592782515</c:v>
                </c:pt>
                <c:pt idx="6">
                  <c:v>2.5493850692145918</c:v>
                </c:pt>
                <c:pt idx="7">
                  <c:v>2.3646642872357675</c:v>
                </c:pt>
                <c:pt idx="8">
                  <c:v>2.2156293884907243</c:v>
                </c:pt>
                <c:pt idx="9">
                  <c:v>2.1594194389491994</c:v>
                </c:pt>
                <c:pt idx="10">
                  <c:v>2.0460514903489875</c:v>
                </c:pt>
                <c:pt idx="11">
                  <c:v>2.075324038820884</c:v>
                </c:pt>
                <c:pt idx="12">
                  <c:v>2.1115633661389963</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Data'!$AM$7:$AM$84</c:f>
              <c:numCache>
                <c:formatCode>0.0000</c:formatCode>
                <c:ptCount val="78"/>
                <c:pt idx="0">
                  <c:v>2.9655181001891759</c:v>
                </c:pt>
                <c:pt idx="1">
                  <c:v>3.0583992989868034</c:v>
                </c:pt>
                <c:pt idx="2">
                  <c:v>3.1303609059091055</c:v>
                </c:pt>
                <c:pt idx="3">
                  <c:v>3.0918178870185464</c:v>
                </c:pt>
                <c:pt idx="4">
                  <c:v>3.2519888809710911</c:v>
                </c:pt>
                <c:pt idx="5">
                  <c:v>3.2688051669226663</c:v>
                </c:pt>
                <c:pt idx="6">
                  <c:v>3.330671919521734</c:v>
                </c:pt>
                <c:pt idx="7">
                  <c:v>3.5563407843093375</c:v>
                </c:pt>
                <c:pt idx="8">
                  <c:v>3.5057546921427756</c:v>
                </c:pt>
                <c:pt idx="9">
                  <c:v>3.7783574374389404</c:v>
                </c:pt>
                <c:pt idx="10">
                  <c:v>3.7576825800863842</c:v>
                </c:pt>
                <c:pt idx="11">
                  <c:v>3.9163628027922557</c:v>
                </c:pt>
                <c:pt idx="12">
                  <c:v>3.9111096512317007</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Data'!$U$7:$U$84</c:f>
              <c:numCache>
                <c:formatCode>0.0000</c:formatCode>
                <c:ptCount val="78"/>
                <c:pt idx="0">
                  <c:v>2.670068771213538</c:v>
                </c:pt>
                <c:pt idx="1">
                  <c:v>2.6766209320277077</c:v>
                </c:pt>
                <c:pt idx="2">
                  <c:v>2.6680700812295037</c:v>
                </c:pt>
                <c:pt idx="3">
                  <c:v>2.6234561021642282</c:v>
                </c:pt>
                <c:pt idx="4">
                  <c:v>2.6450301153838836</c:v>
                </c:pt>
                <c:pt idx="5">
                  <c:v>2.6252816062623294</c:v>
                </c:pt>
                <c:pt idx="6">
                  <c:v>2.5019767238169326</c:v>
                </c:pt>
                <c:pt idx="7">
                  <c:v>2.3835117972653186</c:v>
                </c:pt>
                <c:pt idx="8">
                  <c:v>2.2778395039919292</c:v>
                </c:pt>
                <c:pt idx="9">
                  <c:v>2.2597927947642273</c:v>
                </c:pt>
                <c:pt idx="10">
                  <c:v>2.1885132761664292</c:v>
                </c:pt>
                <c:pt idx="11">
                  <c:v>2.215214424011954</c:v>
                </c:pt>
                <c:pt idx="12">
                  <c:v>2.2337253130340717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Data'!$AJ$7:$AJ$84</c:f>
              <c:numCache>
                <c:formatCode>0.0000</c:formatCode>
                <c:ptCount val="78"/>
                <c:pt idx="0">
                  <c:v>0.69361530332678478</c:v>
                </c:pt>
                <c:pt idx="1">
                  <c:v>0.70165141988761615</c:v>
                </c:pt>
                <c:pt idx="2">
                  <c:v>0.6964745408321763</c:v>
                </c:pt>
                <c:pt idx="3">
                  <c:v>0.68437991954101662</c:v>
                </c:pt>
                <c:pt idx="4">
                  <c:v>0.65895769325327036</c:v>
                </c:pt>
                <c:pt idx="5">
                  <c:v>0.64599297353877294</c:v>
                </c:pt>
                <c:pt idx="6">
                  <c:v>0.65961269918843712</c:v>
                </c:pt>
                <c:pt idx="7">
                  <c:v>0.73677573001910723</c:v>
                </c:pt>
                <c:pt idx="8">
                  <c:v>0.81924191012364322</c:v>
                </c:pt>
                <c:pt idx="9">
                  <c:v>0.94935654029357164</c:v>
                </c:pt>
                <c:pt idx="10">
                  <c:v>1.0259073438066093</c:v>
                </c:pt>
                <c:pt idx="11">
                  <c:v>1.1523174922913206</c:v>
                </c:pt>
                <c:pt idx="12">
                  <c:v>1.274030055483732</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numRef>
          </c:xVal>
          <c:yVal>
            <c:numRef>
              <c:f>'Measured Data'!$AN$7:$AN$14</c:f>
              <c:numCache>
                <c:formatCode>0.00</c:formatCode>
                <c:ptCount val="8"/>
                <c:pt idx="0">
                  <c:v>0.36013591545313456</c:v>
                </c:pt>
                <c:pt idx="1">
                  <c:v>0.35970341786134974</c:v>
                </c:pt>
                <c:pt idx="2">
                  <c:v>0.35347953529253512</c:v>
                </c:pt>
                <c:pt idx="3">
                  <c:v>0.34803570227249681</c:v>
                </c:pt>
                <c:pt idx="4">
                  <c:v>0.35898211120492618</c:v>
                </c:pt>
                <c:pt idx="5">
                  <c:v>0.35567160797577346</c:v>
                </c:pt>
                <c:pt idx="6">
                  <c:v>0.34089298702488963</c:v>
                </c:pt>
                <c:pt idx="7">
                  <c:v>0.34173909185925905</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Data'!$T$7:$T$48</c:f>
              <c:numCache>
                <c:formatCode>0.0000</c:formatCode>
                <c:ptCount val="42"/>
                <c:pt idx="0">
                  <c:v>8.6027155791641455E-2</c:v>
                </c:pt>
                <c:pt idx="1">
                  <c:v>0.1996516268218958</c:v>
                </c:pt>
                <c:pt idx="2">
                  <c:v>0.31096620841548167</c:v>
                </c:pt>
                <c:pt idx="3">
                  <c:v>0.42485897588202298</c:v>
                </c:pt>
                <c:pt idx="4">
                  <c:v>0.68076847696619036</c:v>
                </c:pt>
                <c:pt idx="5">
                  <c:v>0.93156539690327422</c:v>
                </c:pt>
                <c:pt idx="6">
                  <c:v>2.0383569785709712</c:v>
                </c:pt>
                <c:pt idx="7">
                  <c:v>4.7547933350386753</c:v>
                </c:pt>
                <c:pt idx="8">
                  <c:v>8.135525489944424</c:v>
                </c:pt>
                <c:pt idx="9">
                  <c:v>8.6707261432955605</c:v>
                </c:pt>
                <c:pt idx="10">
                  <c:v>7.5795048779738901</c:v>
                </c:pt>
                <c:pt idx="11">
                  <c:v>6.938062025325995</c:v>
                </c:pt>
                <c:pt idx="12">
                  <c:v>6.9525147619143048</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Data'!$V$7:$V$48</c:f>
              <c:numCache>
                <c:formatCode>0.0000</c:formatCode>
                <c:ptCount val="42"/>
                <c:pt idx="0">
                  <c:v>3.3473765859430067</c:v>
                </c:pt>
                <c:pt idx="1">
                  <c:v>3.4333911803947261</c:v>
                </c:pt>
                <c:pt idx="2">
                  <c:v>3.4611719300674681</c:v>
                </c:pt>
                <c:pt idx="3">
                  <c:v>3.3362793116252152</c:v>
                </c:pt>
                <c:pt idx="4">
                  <c:v>3.3265591172842628</c:v>
                </c:pt>
                <c:pt idx="5">
                  <c:v>3.3184307660356485</c:v>
                </c:pt>
                <c:pt idx="6">
                  <c:v>2.5514715600141002</c:v>
                </c:pt>
                <c:pt idx="7">
                  <c:v>1.2840253019270469</c:v>
                </c:pt>
                <c:pt idx="8">
                  <c:v>0.16330106937084635</c:v>
                </c:pt>
                <c:pt idx="9">
                  <c:v>3.84060570917849E-2</c:v>
                </c:pt>
                <c:pt idx="10">
                  <c:v>3.9677291991499164E-2</c:v>
                </c:pt>
                <c:pt idx="11">
                  <c:v>4.8849024209427896E-2</c:v>
                </c:pt>
                <c:pt idx="12">
                  <c:v>4.1063088422911044E-2</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Data'!$AA$7:$AA$48</c:f>
              <c:numCache>
                <c:formatCode>0.0000</c:formatCode>
                <c:ptCount val="42"/>
                <c:pt idx="0">
                  <c:v>0.76143207986095485</c:v>
                </c:pt>
                <c:pt idx="1">
                  <c:v>0.86416756000534745</c:v>
                </c:pt>
                <c:pt idx="2">
                  <c:v>1.0028021575750379</c:v>
                </c:pt>
                <c:pt idx="3">
                  <c:v>1.083076514419697</c:v>
                </c:pt>
                <c:pt idx="4">
                  <c:v>1.2618623326030394</c:v>
                </c:pt>
                <c:pt idx="5">
                  <c:v>1.3449803608465307</c:v>
                </c:pt>
                <c:pt idx="6">
                  <c:v>1.3406771951442804</c:v>
                </c:pt>
                <c:pt idx="7">
                  <c:v>0.89317962086900293</c:v>
                </c:pt>
                <c:pt idx="8">
                  <c:v>0.28114838240594131</c:v>
                </c:pt>
                <c:pt idx="9">
                  <c:v>0</c:v>
                </c:pt>
                <c:pt idx="10">
                  <c:v>0</c:v>
                </c:pt>
                <c:pt idx="11">
                  <c:v>4.2781199381091699E-2</c:v>
                </c:pt>
                <c:pt idx="12">
                  <c:v>0.36952779633900179</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Data'!$AC$7:$AC$84</c:f>
              <c:numCache>
                <c:formatCode>0.0000</c:formatCode>
                <c:ptCount val="78"/>
                <c:pt idx="0">
                  <c:v>0.87979165509096802</c:v>
                </c:pt>
                <c:pt idx="1">
                  <c:v>0.85065825750798518</c:v>
                </c:pt>
                <c:pt idx="2">
                  <c:v>0.81379519243462173</c:v>
                </c:pt>
                <c:pt idx="3">
                  <c:v>0.79461734815829199</c:v>
                </c:pt>
                <c:pt idx="4">
                  <c:v>0.75845467233648745</c:v>
                </c:pt>
                <c:pt idx="5">
                  <c:v>0.72305620661537207</c:v>
                </c:pt>
                <c:pt idx="6">
                  <c:v>0.68401945333642078</c:v>
                </c:pt>
                <c:pt idx="7">
                  <c:v>0.67729016874261061</c:v>
                </c:pt>
                <c:pt idx="8">
                  <c:v>0.70830367862518706</c:v>
                </c:pt>
                <c:pt idx="9">
                  <c:v>0.75097330003791363</c:v>
                </c:pt>
                <c:pt idx="10">
                  <c:v>0.75581519889457482</c:v>
                </c:pt>
                <c:pt idx="11">
                  <c:v>0.78269454391781546</c:v>
                </c:pt>
                <c:pt idx="12">
                  <c:v>0.82959812603161609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Data'!$AH$7:$AH$84</c:f>
              <c:numCache>
                <c:formatCode>0.0000</c:formatCode>
                <c:ptCount val="78"/>
                <c:pt idx="0">
                  <c:v>0.96376402744332823</c:v>
                </c:pt>
                <c:pt idx="1">
                  <c:v>0.95562752824814179</c:v>
                </c:pt>
                <c:pt idx="2">
                  <c:v>0.93673799405087321</c:v>
                </c:pt>
                <c:pt idx="3">
                  <c:v>0.91123275163859785</c:v>
                </c:pt>
                <c:pt idx="4">
                  <c:v>0.92016642805799065</c:v>
                </c:pt>
                <c:pt idx="5">
                  <c:v>0.89742801179076626</c:v>
                </c:pt>
                <c:pt idx="6">
                  <c:v>0.81275599971913948</c:v>
                </c:pt>
                <c:pt idx="7">
                  <c:v>0.69768806871635392</c:v>
                </c:pt>
                <c:pt idx="8">
                  <c:v>0.59471871124257691</c:v>
                </c:pt>
                <c:pt idx="9">
                  <c:v>0.50312005732865994</c:v>
                </c:pt>
                <c:pt idx="10">
                  <c:v>0.40862027648912902</c:v>
                </c:pt>
                <c:pt idx="11">
                  <c:v>0.37338602095786944</c:v>
                </c:pt>
                <c:pt idx="12">
                  <c:v>0.3726368699228545</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Data'!$AL$7:$AL$84</c:f>
              <c:numCache>
                <c:formatCode>0.0000</c:formatCode>
                <c:ptCount val="78"/>
                <c:pt idx="0">
                  <c:v>4.4739201551315384</c:v>
                </c:pt>
                <c:pt idx="1">
                  <c:v>4.4644343062898724</c:v>
                </c:pt>
                <c:pt idx="2">
                  <c:v>4.3714892480162817</c:v>
                </c:pt>
                <c:pt idx="3">
                  <c:v>4.2091071900919097</c:v>
                </c:pt>
                <c:pt idx="4">
                  <c:v>4.0801874707762273</c:v>
                </c:pt>
                <c:pt idx="5">
                  <c:v>3.9480199306816455</c:v>
                </c:pt>
                <c:pt idx="6">
                  <c:v>3.6794725153343846</c:v>
                </c:pt>
                <c:pt idx="7">
                  <c:v>3.4629353738969186</c:v>
                </c:pt>
                <c:pt idx="8">
                  <c:v>3.7468755500875321</c:v>
                </c:pt>
                <c:pt idx="9">
                  <c:v>4.0672500737861776</c:v>
                </c:pt>
                <c:pt idx="10">
                  <c:v>4.2100724134990557</c:v>
                </c:pt>
                <c:pt idx="11">
                  <c:v>4.5759795315915417</c:v>
                </c:pt>
                <c:pt idx="12">
                  <c:v>4.6281101039132455</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Data'!$AO$7:$AO$84</c:f>
              <c:numCache>
                <c:formatCode>0.0000</c:formatCode>
                <c:ptCount val="78"/>
                <c:pt idx="0">
                  <c:v>1.4590438748475962</c:v>
                </c:pt>
                <c:pt idx="1">
                  <c:v>1.4571604902791238</c:v>
                </c:pt>
                <c:pt idx="2">
                  <c:v>1.4739159883348514</c:v>
                </c:pt>
                <c:pt idx="3">
                  <c:v>1.6115031615433937</c:v>
                </c:pt>
                <c:pt idx="4">
                  <c:v>1.4426988830236243</c:v>
                </c:pt>
                <c:pt idx="5">
                  <c:v>1.4077433823375387</c:v>
                </c:pt>
                <c:pt idx="6">
                  <c:v>1.2261219570053472</c:v>
                </c:pt>
                <c:pt idx="7">
                  <c:v>1.0387673268701225</c:v>
                </c:pt>
                <c:pt idx="8">
                  <c:v>0.77341237232415827</c:v>
                </c:pt>
                <c:pt idx="9">
                  <c:v>0.60483106529959407</c:v>
                </c:pt>
                <c:pt idx="10">
                  <c:v>0.45156379615120196</c:v>
                </c:pt>
                <c:pt idx="11">
                  <c:v>0.29773480566773819</c:v>
                </c:pt>
                <c:pt idx="12">
                  <c:v>0.22562491384361982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Data'!$AB$7:$AB$84</c:f>
              <c:numCache>
                <c:formatCode>0.0000</c:formatCode>
                <c:ptCount val="78"/>
                <c:pt idx="0">
                  <c:v>2.3746973564444542</c:v>
                </c:pt>
                <c:pt idx="1">
                  <c:v>2.3986965798212676</c:v>
                </c:pt>
                <c:pt idx="2">
                  <c:v>2.427190691358422</c:v>
                </c:pt>
                <c:pt idx="3">
                  <c:v>2.4592283896321678</c:v>
                </c:pt>
                <c:pt idx="4">
                  <c:v>2.6062916659178099</c:v>
                </c:pt>
                <c:pt idx="5">
                  <c:v>2.6218502471834326</c:v>
                </c:pt>
                <c:pt idx="6">
                  <c:v>2.4881560980723143</c:v>
                </c:pt>
                <c:pt idx="7">
                  <c:v>2.1638329187122913</c:v>
                </c:pt>
                <c:pt idx="8">
                  <c:v>1.9661202563635607</c:v>
                </c:pt>
                <c:pt idx="9">
                  <c:v>1.6660995304758612</c:v>
                </c:pt>
                <c:pt idx="10">
                  <c:v>1.3720963726332207</c:v>
                </c:pt>
                <c:pt idx="11">
                  <c:v>1.1500126427029613</c:v>
                </c:pt>
                <c:pt idx="12">
                  <c:v>1.0782822355946453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Data'!$W$7:$W$84</c:f>
              <c:numCache>
                <c:formatCode>0.0000</c:formatCode>
                <c:ptCount val="78"/>
                <c:pt idx="0">
                  <c:v>1.4046145016596407</c:v>
                </c:pt>
                <c:pt idx="1">
                  <c:v>1.4755576707637648</c:v>
                </c:pt>
                <c:pt idx="2">
                  <c:v>1.5397244125742549</c:v>
                </c:pt>
                <c:pt idx="3">
                  <c:v>1.510174473764677</c:v>
                </c:pt>
                <c:pt idx="4">
                  <c:v>1.5951032732649744</c:v>
                </c:pt>
                <c:pt idx="5">
                  <c:v>1.661096157983428</c:v>
                </c:pt>
                <c:pt idx="6">
                  <c:v>1.3275574698979109</c:v>
                </c:pt>
                <c:pt idx="7">
                  <c:v>0.83396325891233791</c:v>
                </c:pt>
                <c:pt idx="8">
                  <c:v>0.16121549402180804</c:v>
                </c:pt>
                <c:pt idx="9">
                  <c:v>5.5153069531484702E-2</c:v>
                </c:pt>
                <c:pt idx="10">
                  <c:v>5.5387683307356987E-2</c:v>
                </c:pt>
                <c:pt idx="11">
                  <c:v>5.54848759653351E-2</c:v>
                </c:pt>
                <c:pt idx="12">
                  <c:v>0.14081349877569882</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Data'!$Y$7:$Y$84</c:f>
              <c:numCache>
                <c:formatCode>0.0000</c:formatCode>
                <c:ptCount val="78"/>
                <c:pt idx="0">
                  <c:v>30.292952951531667</c:v>
                </c:pt>
                <c:pt idx="1">
                  <c:v>28.753758322570054</c:v>
                </c:pt>
                <c:pt idx="2">
                  <c:v>25.741073321047551</c:v>
                </c:pt>
                <c:pt idx="3">
                  <c:v>23.159069936923999</c:v>
                </c:pt>
                <c:pt idx="4">
                  <c:v>19.056074215205886</c:v>
                </c:pt>
                <c:pt idx="5">
                  <c:v>16.874707280827721</c:v>
                </c:pt>
                <c:pt idx="6">
                  <c:v>16.713831430084277</c:v>
                </c:pt>
                <c:pt idx="7">
                  <c:v>14.79896212294711</c:v>
                </c:pt>
                <c:pt idx="8">
                  <c:v>11.999468764596445</c:v>
                </c:pt>
                <c:pt idx="9">
                  <c:v>7.5220586698032781</c:v>
                </c:pt>
                <c:pt idx="10">
                  <c:v>1.9799263506784446</c:v>
                </c:pt>
                <c:pt idx="11">
                  <c:v>0.83694104376851675</c:v>
                </c:pt>
                <c:pt idx="12">
                  <c:v>2.6372649925699165</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Data'!$Z$7:$Z$84</c:f>
              <c:numCache>
                <c:formatCode>0.0000</c:formatCode>
                <c:ptCount val="78"/>
                <c:pt idx="0">
                  <c:v>2.2209820722577907</c:v>
                </c:pt>
                <c:pt idx="1">
                  <c:v>1.8699229652501086</c:v>
                </c:pt>
                <c:pt idx="2">
                  <c:v>1.5066932516005829</c:v>
                </c:pt>
                <c:pt idx="3">
                  <c:v>1.1884007316377176</c:v>
                </c:pt>
                <c:pt idx="4">
                  <c:v>0.68580350384145861</c:v>
                </c:pt>
                <c:pt idx="5">
                  <c:v>0.39112018385652775</c:v>
                </c:pt>
                <c:pt idx="6">
                  <c:v>0.14193951326446974</c:v>
                </c:pt>
                <c:pt idx="7">
                  <c:v>5.893788850352874E-2</c:v>
                </c:pt>
                <c:pt idx="8">
                  <c:v>4.5968909087011442E-2</c:v>
                </c:pt>
                <c:pt idx="9">
                  <c:v>0</c:v>
                </c:pt>
                <c:pt idx="10">
                  <c:v>0</c:v>
                </c:pt>
                <c:pt idx="11">
                  <c:v>3.9461531951252383E-2</c:v>
                </c:pt>
                <c:pt idx="12">
                  <c:v>0.23608841686217771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Data'!$AE$7:$AE$84</c:f>
              <c:numCache>
                <c:formatCode>0.0000</c:formatCode>
                <c:ptCount val="78"/>
                <c:pt idx="0">
                  <c:v>0.17180692692955707</c:v>
                </c:pt>
                <c:pt idx="1">
                  <c:v>3.2640674880763987</c:v>
                </c:pt>
                <c:pt idx="2">
                  <c:v>7.4335314471064953</c:v>
                </c:pt>
                <c:pt idx="3">
                  <c:v>11.133403652114788</c:v>
                </c:pt>
                <c:pt idx="4">
                  <c:v>17.960735737939945</c:v>
                </c:pt>
                <c:pt idx="5">
                  <c:v>20.747531056470031</c:v>
                </c:pt>
                <c:pt idx="6">
                  <c:v>20.856826945147311</c:v>
                </c:pt>
                <c:pt idx="7">
                  <c:v>19.49266861714576</c:v>
                </c:pt>
                <c:pt idx="8">
                  <c:v>17.358323892419961</c:v>
                </c:pt>
                <c:pt idx="9">
                  <c:v>20.380615086275199</c:v>
                </c:pt>
                <c:pt idx="10">
                  <c:v>26.863417739683502</c:v>
                </c:pt>
                <c:pt idx="11">
                  <c:v>21.271018974331149</c:v>
                </c:pt>
                <c:pt idx="12">
                  <c:v>14.981221815619449</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Data'!$AI$7:$AI$84</c:f>
              <c:numCache>
                <c:formatCode>0.0000</c:formatCode>
                <c:ptCount val="78"/>
                <c:pt idx="0">
                  <c:v>2.3568627690000001</c:v>
                </c:pt>
                <c:pt idx="1">
                  <c:v>2.8282239040000001</c:v>
                </c:pt>
                <c:pt idx="2">
                  <c:v>3.4516726979999999</c:v>
                </c:pt>
                <c:pt idx="3">
                  <c:v>3.5851013580000002</c:v>
                </c:pt>
                <c:pt idx="4">
                  <c:v>4.6877386479999998</c:v>
                </c:pt>
                <c:pt idx="5">
                  <c:v>5.5673994230000003</c:v>
                </c:pt>
                <c:pt idx="6">
                  <c:v>6.6272270070000001</c:v>
                </c:pt>
                <c:pt idx="7">
                  <c:v>6.3531502350000002</c:v>
                </c:pt>
                <c:pt idx="8">
                  <c:v>6.2451755320000002</c:v>
                </c:pt>
                <c:pt idx="9">
                  <c:v>7.3372762910000002</c:v>
                </c:pt>
                <c:pt idx="10">
                  <c:v>12.006569300000001</c:v>
                </c:pt>
                <c:pt idx="11">
                  <c:v>11.17078631</c:v>
                </c:pt>
                <c:pt idx="12">
                  <c:v>9.6382674369999997</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Data'!$R$7:$R$79</c:f>
              <c:numCache>
                <c:formatCode>0.0000</c:formatCode>
                <c:ptCount val="73"/>
                <c:pt idx="0">
                  <c:v>356</c:v>
                </c:pt>
                <c:pt idx="1">
                  <c:v>350</c:v>
                </c:pt>
                <c:pt idx="2">
                  <c:v>350</c:v>
                </c:pt>
                <c:pt idx="3">
                  <c:v>349</c:v>
                </c:pt>
                <c:pt idx="4">
                  <c:v>348</c:v>
                </c:pt>
                <c:pt idx="5">
                  <c:v>358</c:v>
                </c:pt>
                <c:pt idx="6">
                  <c:v>341</c:v>
                </c:pt>
                <c:pt idx="7">
                  <c:v>346</c:v>
                </c:pt>
                <c:pt idx="8">
                  <c:v>341</c:v>
                </c:pt>
                <c:pt idx="9">
                  <c:v>324</c:v>
                </c:pt>
                <c:pt idx="10">
                  <c:v>325</c:v>
                </c:pt>
                <c:pt idx="11">
                  <c:v>381</c:v>
                </c:pt>
                <c:pt idx="12">
                  <c:v>384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'Measured Data'!$S$7:$S$84</c:f>
              <c:numCache>
                <c:formatCode>0.0000</c:formatCode>
                <c:ptCount val="78"/>
                <c:pt idx="0">
                  <c:v>0</c:v>
                </c:pt>
                <c:pt idx="1">
                  <c:v>1.1738356102696019</c:v>
                </c:pt>
                <c:pt idx="2">
                  <c:v>1.1032862558704413</c:v>
                </c:pt>
                <c:pt idx="3">
                  <c:v>2.2412899375780788</c:v>
                </c:pt>
                <c:pt idx="4">
                  <c:v>4.11604482347634</c:v>
                </c:pt>
                <c:pt idx="5">
                  <c:v>7.2841577604471937</c:v>
                </c:pt>
                <c:pt idx="6">
                  <c:v>19.280597679097287</c:v>
                </c:pt>
                <c:pt idx="7">
                  <c:v>63.033978392019989</c:v>
                </c:pt>
                <c:pt idx="8">
                  <c:v>68.533403594364529</c:v>
                </c:pt>
                <c:pt idx="9">
                  <c:v>97.631752012250942</c:v>
                </c:pt>
                <c:pt idx="10">
                  <c:v>141.93699649366769</c:v>
                </c:pt>
                <c:pt idx="11">
                  <c:v>181.23378266501726</c:v>
                </c:pt>
                <c:pt idx="12">
                  <c:v>242.80538216616887</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Calc.'!$J$3:$J$93</c:f>
              <c:numCache>
                <c:formatCode>0.00</c:formatCode>
                <c:ptCount val="91"/>
                <c:pt idx="0">
                  <c:v>0</c:v>
                </c:pt>
                <c:pt idx="1">
                  <c:v>7.060333333372256</c:v>
                </c:pt>
                <c:pt idx="2">
                  <c:v>16.531083333269635</c:v>
                </c:pt>
                <c:pt idx="3">
                  <c:v>28.042391666695387</c:v>
                </c:pt>
                <c:pt idx="4">
                  <c:v>52.207391666821117</c:v>
                </c:pt>
                <c:pt idx="5">
                  <c:v>83.394724999914089</c:v>
                </c:pt>
                <c:pt idx="6">
                  <c:v>183.78197499960334</c:v>
                </c:pt>
                <c:pt idx="7">
                  <c:v>364.8034749999365</c:v>
                </c:pt>
                <c:pt idx="8">
                  <c:v>571.06280833365997</c:v>
                </c:pt>
                <c:pt idx="9">
                  <c:v>982.86280833298474</c:v>
                </c:pt>
                <c:pt idx="10">
                  <c:v>1467.1128083348765</c:v>
                </c:pt>
                <c:pt idx="11">
                  <c:v>1942.4711416686037</c:v>
                </c:pt>
                <c:pt idx="12">
                  <c:v>2263.7711416660891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Calc.'!$K$3:$K$94</c:f>
              <c:numCache>
                <c:formatCode>0.00</c:formatCode>
                <c:ptCount val="92"/>
                <c:pt idx="0">
                  <c:v>0</c:v>
                </c:pt>
                <c:pt idx="1">
                  <c:v>15.768000000000001</c:v>
                </c:pt>
                <c:pt idx="2">
                  <c:v>50.374000000000002</c:v>
                </c:pt>
                <c:pt idx="3">
                  <c:v>101.684</c:v>
                </c:pt>
                <c:pt idx="4">
                  <c:v>214.02399999999994</c:v>
                </c:pt>
                <c:pt idx="5">
                  <c:v>341.99400000000003</c:v>
                </c:pt>
                <c:pt idx="6">
                  <c:v>616.99575000000016</c:v>
                </c:pt>
                <c:pt idx="7">
                  <c:v>1199.1347375</c:v>
                </c:pt>
                <c:pt idx="8">
                  <c:v>1360.33835328125</c:v>
                </c:pt>
                <c:pt idx="9">
                  <c:v>1448.6460062623437</c:v>
                </c:pt>
                <c:pt idx="10">
                  <c:v>1350.1014446634219</c:v>
                </c:pt>
                <c:pt idx="11">
                  <c:v>1288.9784953176068</c:v>
                </c:pt>
                <c:pt idx="12">
                  <c:v>1273.6980799632977</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Regression!$CI$3:$CI$26</c:f>
              <c:numCache>
                <c:formatCode>0.000</c:formatCode>
                <c:ptCount val="24"/>
                <c:pt idx="0">
                  <c:v>-22.068964381086971</c:v>
                </c:pt>
                <c:pt idx="1">
                  <c:v>-17.88083526152446</c:v>
                </c:pt>
                <c:pt idx="2">
                  <c:v>59.221112105255969</c:v>
                </c:pt>
                <c:pt idx="3">
                  <c:v>130.43654589235996</c:v>
                </c:pt>
                <c:pt idx="4">
                  <c:v>276.08808967842373</c:v>
                </c:pt>
                <c:pt idx="5">
                  <c:v>384.65286374294112</c:v>
                </c:pt>
                <c:pt idx="6">
                  <c:v>685.04762820467022</c:v>
                </c:pt>
                <c:pt idx="7">
                  <c:v>1010.7420336624042</c:v>
                </c:pt>
                <c:pt idx="8">
                  <c:v>1263.9945036413717</c:v>
                </c:pt>
                <c:pt idx="9">
                  <c:v>1448.4040894521909</c:v>
                </c:pt>
                <c:pt idx="10">
                  <c:v>1505.0230411250277</c:v>
                </c:pt>
                <c:pt idx="11">
                  <c:v>1384.8982629518414</c:v>
                </c:pt>
                <c:pt idx="12">
                  <c:v>1153.1784961740486</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Calc.'!$M$3:$M$94</c:f>
              <c:numCache>
                <c:formatCode>0.0000</c:formatCode>
                <c:ptCount val="92"/>
                <c:pt idx="0" formatCode="General">
                  <c:v>0</c:v>
                </c:pt>
                <c:pt idx="1">
                  <c:v>8.5689999549680929E-2</c:v>
                </c:pt>
                <c:pt idx="2">
                  <c:v>8.064572071014095E-2</c:v>
                </c:pt>
                <c:pt idx="3">
                  <c:v>0.16030597842967559</c:v>
                </c:pt>
                <c:pt idx="4">
                  <c:v>0.2887266881137065</c:v>
                </c:pt>
                <c:pt idx="5">
                  <c:v>0.50099025489075366</c:v>
                </c:pt>
                <c:pt idx="6">
                  <c:v>1.3183290482618566</c:v>
                </c:pt>
                <c:pt idx="7">
                  <c:v>4.3350003212910373</c:v>
                </c:pt>
                <c:pt idx="8">
                  <c:v>4.7925749352995641</c:v>
                </c:pt>
                <c:pt idx="9">
                  <c:v>6.693511006197852</c:v>
                </c:pt>
                <c:pt idx="10">
                  <c:v>9.6010499656284125</c:v>
                </c:pt>
                <c:pt idx="11">
                  <c:v>12.320006580365426</c:v>
                </c:pt>
                <c:pt idx="12">
                  <c:v>16.535343047091445</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Regression!$CK$3:$CK$26</c:f>
              <c:numCache>
                <c:formatCode>0.000</c:formatCode>
                <c:ptCount val="24"/>
                <c:pt idx="0">
                  <c:v>-8.6097737808637165E-2</c:v>
                </c:pt>
                <c:pt idx="1">
                  <c:v>-4.6969781849895489E-2</c:v>
                </c:pt>
                <c:pt idx="2">
                  <c:v>9.1044948094251357E-2</c:v>
                </c:pt>
                <c:pt idx="3">
                  <c:v>0.22776820614196799</c:v>
                </c:pt>
                <c:pt idx="4">
                  <c:v>0.54095759905122875</c:v>
                </c:pt>
                <c:pt idx="5">
                  <c:v>0.80594808124650474</c:v>
                </c:pt>
                <c:pt idx="6">
                  <c:v>1.7065692747252634</c:v>
                </c:pt>
                <c:pt idx="7">
                  <c:v>3.0839190865649719</c:v>
                </c:pt>
                <c:pt idx="8">
                  <c:v>4.724939467853476</c:v>
                </c:pt>
                <c:pt idx="9">
                  <c:v>6.9111095731470833</c:v>
                </c:pt>
                <c:pt idx="10">
                  <c:v>9.7688352195253412</c:v>
                </c:pt>
                <c:pt idx="11">
                  <c:v>13.041563956019193</c:v>
                </c:pt>
                <c:pt idx="12">
                  <c:v>15.942585653118813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Calc.'!$S$3:$S$94</c:f>
              <c:numCache>
                <c:formatCode>0.0000</c:formatCode>
                <c:ptCount val="92"/>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Calc.'!$T$3:$T$94</c:f>
              <c:numCache>
                <c:formatCode>0.0000</c:formatCode>
                <c:ptCount val="92"/>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Regression!$CQ$3:$CQ$26</c:f>
              <c:numCache>
                <c:formatCode>0.000</c:formatCode>
                <c:ptCount val="24"/>
                <c:pt idx="0">
                  <c:v>-2.039602735575996E-2</c:v>
                </c:pt>
                <c:pt idx="1">
                  <c:v>0.17461204067954358</c:v>
                </c:pt>
                <c:pt idx="2">
                  <c:v>0.34230218326954692</c:v>
                </c:pt>
                <c:pt idx="3">
                  <c:v>0.47156369701656076</c:v>
                </c:pt>
                <c:pt idx="4">
                  <c:v>0.72687288257498317</c:v>
                </c:pt>
                <c:pt idx="5">
                  <c:v>0.92214867853015781</c:v>
                </c:pt>
                <c:pt idx="6">
                  <c:v>1.5190296019067027</c:v>
                </c:pt>
                <c:pt idx="7">
                  <c:v>2.3185427279621624</c:v>
                </c:pt>
                <c:pt idx="8">
                  <c:v>3.1503051042622134</c:v>
                </c:pt>
                <c:pt idx="9">
                  <c:v>4.0969924757453038</c:v>
                </c:pt>
                <c:pt idx="10">
                  <c:v>5.0997104439484193</c:v>
                </c:pt>
                <c:pt idx="11">
                  <c:v>5.9642819721753639</c:v>
                </c:pt>
                <c:pt idx="12">
                  <c:v>6.504893107211883</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Regression!$CR$3:$CR$26</c:f>
              <c:numCache>
                <c:formatCode>0.000</c:formatCode>
                <c:ptCount val="24"/>
                <c:pt idx="0">
                  <c:v>-6.1220292906644519E-3</c:v>
                </c:pt>
                <c:pt idx="1">
                  <c:v>2.8672601597069677E-2</c:v>
                </c:pt>
                <c:pt idx="2">
                  <c:v>5.6514110670054227E-2</c:v>
                </c:pt>
                <c:pt idx="3">
                  <c:v>7.6065994767968964E-2</c:v>
                </c:pt>
                <c:pt idx="4">
                  <c:v>0.11083884470035989</c:v>
                </c:pt>
                <c:pt idx="5">
                  <c:v>0.13482455746666719</c:v>
                </c:pt>
                <c:pt idx="6">
                  <c:v>0.19889489907031888</c:v>
                </c:pt>
                <c:pt idx="7">
                  <c:v>0.27118017463043537</c:v>
                </c:pt>
                <c:pt idx="8">
                  <c:v>0.33658361990253177</c:v>
                </c:pt>
                <c:pt idx="9">
                  <c:v>0.40334044158175719</c:v>
                </c:pt>
                <c:pt idx="10">
                  <c:v>0.46833467948089258</c:v>
                </c:pt>
                <c:pt idx="11">
                  <c:v>0.52200049537209214</c:v>
                </c:pt>
                <c:pt idx="12">
                  <c:v>0.55621458569875248</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Calc.'!$AC$3:$AC$94</c:f>
              <c:numCache>
                <c:formatCode>0.0000</c:formatCode>
                <c:ptCount val="92"/>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Calc.'!$Y$3:$Y$94</c:f>
              <c:numCache>
                <c:formatCode>0.0000</c:formatCode>
                <c:ptCount val="92"/>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pt idx="10">
                  <c:v>2.0017443721184254</c:v>
                </c:pt>
                <c:pt idx="11">
                  <c:v>1.7129346772639775</c:v>
                </c:pt>
                <c:pt idx="12">
                  <c:v>1.3660900400023654</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Regression!$CW$3:$CW$26</c:f>
              <c:numCache>
                <c:formatCode>0.000</c:formatCode>
                <c:ptCount val="24"/>
                <c:pt idx="0">
                  <c:v>-6.011130968143874E-3</c:v>
                </c:pt>
                <c:pt idx="1">
                  <c:v>0.19927027562652633</c:v>
                </c:pt>
                <c:pt idx="2">
                  <c:v>0.59130751899582501</c:v>
                </c:pt>
                <c:pt idx="3">
                  <c:v>0.84213121615267528</c:v>
                </c:pt>
                <c:pt idx="4">
                  <c:v>1.1858374337566957</c:v>
                </c:pt>
                <c:pt idx="5">
                  <c:v>1.3436001655433547</c:v>
                </c:pt>
                <c:pt idx="6">
                  <c:v>1.5109202006806695</c:v>
                </c:pt>
                <c:pt idx="7">
                  <c:v>1.4592242072811903</c:v>
                </c:pt>
                <c:pt idx="8">
                  <c:v>1.4176255834624243</c:v>
                </c:pt>
                <c:pt idx="9">
                  <c:v>1.5438731130387566</c:v>
                </c:pt>
                <c:pt idx="10">
                  <c:v>1.8368990582655655</c:v>
                </c:pt>
                <c:pt idx="11">
                  <c:v>1.8955596279485007</c:v>
                </c:pt>
                <c:pt idx="12">
                  <c:v>1.3020810969042458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Regression!$DA$3:$DA$26</c:f>
              <c:numCache>
                <c:formatCode>0.000</c:formatCode>
                <c:ptCount val="24"/>
                <c:pt idx="0">
                  <c:v>1.9364608382462234E-3</c:v>
                </c:pt>
                <c:pt idx="1">
                  <c:v>-4.9532103238784868E-2</c:v>
                </c:pt>
                <c:pt idx="2">
                  <c:v>-8.5296869069311707E-2</c:v>
                </c:pt>
                <c:pt idx="3">
                  <c:v>-0.10905654604816567</c:v>
                </c:pt>
                <c:pt idx="4">
                  <c:v>-0.14962943770273401</c:v>
                </c:pt>
                <c:pt idx="5">
                  <c:v>-0.17676906373082707</c:v>
                </c:pt>
                <c:pt idx="6">
                  <c:v>-0.2472976998000152</c:v>
                </c:pt>
                <c:pt idx="7">
                  <c:v>-0.32526703606191032</c:v>
                </c:pt>
                <c:pt idx="8">
                  <c:v>-0.39578122553872841</c:v>
                </c:pt>
                <c:pt idx="9">
                  <c:v>-0.46901416754981762</c:v>
                </c:pt>
                <c:pt idx="10">
                  <c:v>-0.5432080041461026</c:v>
                </c:pt>
                <c:pt idx="11">
                  <c:v>-0.60891994437633967</c:v>
                </c:pt>
                <c:pt idx="12">
                  <c:v>-0.65518316788884312</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Calc.'!$N$3:$N$94</c:f>
              <c:numCache>
                <c:formatCode>0.0000</c:formatCode>
                <c:ptCount val="92"/>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pt idx="10">
                  <c:v>-0.53626744808065041</c:v>
                </c:pt>
                <c:pt idx="11">
                  <c:v>-0.51252060547830347</c:v>
                </c:pt>
                <c:pt idx="12">
                  <c:v>-0.52802906919578929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Calc.'!$P$3:$P$94</c:f>
              <c:numCache>
                <c:formatCode>0.0000</c:formatCode>
                <c:ptCount val="92"/>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pt idx="10">
                  <c:v>0.34191174398463869</c:v>
                </c:pt>
                <c:pt idx="11">
                  <c:v>0.37103065990216832</c:v>
                </c:pt>
                <c:pt idx="12">
                  <c:v>0.40147211185042136</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Calc.'!$U$3:$U$94</c:f>
              <c:numCache>
                <c:formatCode>0.0000</c:formatCode>
                <c:ptCount val="92"/>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pt idx="10">
                  <c:v>0.13459454273714555</c:v>
                </c:pt>
                <c:pt idx="11">
                  <c:v>0.1526111803307619</c:v>
                </c:pt>
                <c:pt idx="12">
                  <c:v>0.15303366897716703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'In Process Calc.'!$W$3:$W$94</c:f>
              <c:numCache>
                <c:formatCode>0.0000</c:formatCode>
                <c:ptCount val="92"/>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pt idx="10">
                  <c:v>2.1653958420504091E-3</c:v>
                </c:pt>
                <c:pt idx="11">
                  <c:v>-1.0679041656922114E-3</c:v>
                </c:pt>
                <c:pt idx="12">
                  <c:v>-5.6363583165032968E-3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numCache>
              <c:extLst xmlns:c15="http://schemas.microsoft.com/office/drawing/2012/chart"/>
            </c:numRef>
          </c:xVal>
          <c:yVal>
            <c:numRef>
              <c:f>'In Process Calc.'!$AE$3:$AE$12</c:f>
              <c:numCache>
                <c:formatCode>0.0000</c:formatCode>
                <c:ptCount val="10"/>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Regression!$CL$3:$CL$26</c:f>
              <c:numCache>
                <c:formatCode>0.000</c:formatCode>
                <c:ptCount val="24"/>
                <c:pt idx="0">
                  <c:v>-2.5095221448163674E-2</c:v>
                </c:pt>
                <c:pt idx="1">
                  <c:v>2.1798853751286384E-2</c:v>
                </c:pt>
                <c:pt idx="2">
                  <c:v>1.2637901571422474E-2</c:v>
                </c:pt>
                <c:pt idx="3">
                  <c:v>-5.170215152554402E-3</c:v>
                </c:pt>
                <c:pt idx="4">
                  <c:v>-5.0469988028631466E-2</c:v>
                </c:pt>
                <c:pt idx="5">
                  <c:v>-8.82464534860148E-2</c:v>
                </c:pt>
                <c:pt idx="6">
                  <c:v>-0.20243759041767079</c:v>
                </c:pt>
                <c:pt idx="7">
                  <c:v>-0.33724554886421243</c:v>
                </c:pt>
                <c:pt idx="8">
                  <c:v>-0.45013676274136438</c:v>
                </c:pt>
                <c:pt idx="9">
                  <c:v>-0.54178429682521512</c:v>
                </c:pt>
                <c:pt idx="10">
                  <c:v>-0.58740447787280625</c:v>
                </c:pt>
                <c:pt idx="11">
                  <c:v>-0.56297156086333633</c:v>
                </c:pt>
                <c:pt idx="12">
                  <c:v>-0.48836725751624899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Regression!$CN$3:$CN$26</c:f>
              <c:numCache>
                <c:formatCode>0.000</c:formatCode>
                <c:ptCount val="24"/>
                <c:pt idx="0">
                  <c:v>9.9221931080892833E-3</c:v>
                </c:pt>
                <c:pt idx="1">
                  <c:v>-2.1160877276244681E-2</c:v>
                </c:pt>
                <c:pt idx="2">
                  <c:v>-1.9622044368428383E-2</c:v>
                </c:pt>
                <c:pt idx="3">
                  <c:v>-1.1902112983923942E-2</c:v>
                </c:pt>
                <c:pt idx="4">
                  <c:v>1.0112890843478498E-2</c:v>
                </c:pt>
                <c:pt idx="5">
                  <c:v>2.9495987787685855E-2</c:v>
                </c:pt>
                <c:pt idx="6">
                  <c:v>9.1190001621109032E-2</c:v>
                </c:pt>
                <c:pt idx="7">
                  <c:v>0.16931848823272222</c:v>
                </c:pt>
                <c:pt idx="8">
                  <c:v>0.24102004715137482</c:v>
                </c:pt>
                <c:pt idx="9">
                  <c:v>0.30922776833801169</c:v>
                </c:pt>
                <c:pt idx="10">
                  <c:v>0.36323135465041223</c:v>
                </c:pt>
                <c:pt idx="11">
                  <c:v>0.38830213474530484</c:v>
                </c:pt>
                <c:pt idx="12">
                  <c:v>0.3849421934790298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Regression!$CS$3:$CS$26</c:f>
              <c:numCache>
                <c:formatCode>0.000</c:formatCode>
                <c:ptCount val="24"/>
                <c:pt idx="0">
                  <c:v>6.2078333563004295E-3</c:v>
                </c:pt>
                <c:pt idx="1">
                  <c:v>-1.4951750611606736E-2</c:v>
                </c:pt>
                <c:pt idx="2">
                  <c:v>-2.4988943153259707E-2</c:v>
                </c:pt>
                <c:pt idx="3">
                  <c:v>-2.9137117064939155E-2</c:v>
                </c:pt>
                <c:pt idx="4">
                  <c:v>-3.1463392254847844E-2</c:v>
                </c:pt>
                <c:pt idx="5">
                  <c:v>-2.9735480245664594E-2</c:v>
                </c:pt>
                <c:pt idx="6">
                  <c:v>-1.38313189147619E-2</c:v>
                </c:pt>
                <c:pt idx="7">
                  <c:v>2.0019289368803359E-2</c:v>
                </c:pt>
                <c:pt idx="8">
                  <c:v>6.0823470451751349E-2</c:v>
                </c:pt>
                <c:pt idx="9">
                  <c:v>0.1067778177483798</c:v>
                </c:pt>
                <c:pt idx="10">
                  <c:v>0.14640735766633994</c:v>
                </c:pt>
                <c:pt idx="11">
                  <c:v>0.16074802673278332</c:v>
                </c:pt>
                <c:pt idx="12">
                  <c:v>0.14569692279006197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Regression!$CU$3:$CU$26</c:f>
              <c:numCache>
                <c:formatCode>0.000</c:formatCode>
                <c:ptCount val="24"/>
                <c:pt idx="0">
                  <c:v>-1.6101956251806382E-3</c:v>
                </c:pt>
                <c:pt idx="1">
                  <c:v>3.6105480324201012E-3</c:v>
                </c:pt>
                <c:pt idx="2">
                  <c:v>6.0474013639462299E-3</c:v>
                </c:pt>
                <c:pt idx="3">
                  <c:v>7.2876172379099562E-3</c:v>
                </c:pt>
                <c:pt idx="4">
                  <c:v>8.852889937979995E-3</c:v>
                </c:pt>
                <c:pt idx="5">
                  <c:v>9.5733124739220982E-3</c:v>
                </c:pt>
                <c:pt idx="6">
                  <c:v>1.0449675374752693E-2</c:v>
                </c:pt>
                <c:pt idx="7">
                  <c:v>1.0032647201821752E-2</c:v>
                </c:pt>
                <c:pt idx="8">
                  <c:v>8.5797033954700241E-3</c:v>
                </c:pt>
                <c:pt idx="9">
                  <c:v>6.0527147836738193E-3</c:v>
                </c:pt>
                <c:pt idx="10">
                  <c:v>2.3972112754696191E-3</c:v>
                </c:pt>
                <c:pt idx="11">
                  <c:v>-1.896295417440217E-3</c:v>
                </c:pt>
                <c:pt idx="12">
                  <c:v>-5.6639627576883702E-3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extLst xmlns:c15="http://schemas.microsoft.com/office/drawing/2012/chart"/>
            </c:numRef>
          </c:xVal>
          <c:yVal>
            <c:numRef>
              <c:f>Regression!$DC$3:$DC$26</c:f>
              <c:numCache>
                <c:formatCode>0.000</c:formatCode>
                <c:ptCount val="24"/>
                <c:pt idx="0">
                  <c:v>3.8986522385886652E-3</c:v>
                </c:pt>
                <c:pt idx="1">
                  <c:v>-4.6799861024236587E-3</c:v>
                </c:pt>
                <c:pt idx="2">
                  <c:v>-4.8606669774374413E-3</c:v>
                </c:pt>
                <c:pt idx="3">
                  <c:v>-3.1927850075634309E-3</c:v>
                </c:pt>
                <c:pt idx="4">
                  <c:v>2.1929820474701238E-3</c:v>
                </c:pt>
                <c:pt idx="5">
                  <c:v>7.2527716793235721E-3</c:v>
                </c:pt>
                <c:pt idx="6">
                  <c:v>2.4626671130012677E-2</c:v>
                </c:pt>
                <c:pt idx="7">
                  <c:v>4.9270876593933491E-2</c:v>
                </c:pt>
                <c:pt idx="8">
                  <c:v>7.5274405410064915E-2</c:v>
                </c:pt>
                <c:pt idx="9">
                  <c:v>0.10524727465695814</c:v>
                </c:pt>
                <c:pt idx="10">
                  <c:v>0.13817118706405285</c:v>
                </c:pt>
                <c:pt idx="11">
                  <c:v>0.16917474777394859</c:v>
                </c:pt>
                <c:pt idx="12">
                  <c:v>0.19192704512209047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Calc.'!$AB$3:$AB$94</c:f>
              <c:numCache>
                <c:formatCode>0.0000</c:formatCode>
                <c:ptCount val="92"/>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pt idx="10">
                  <c:v>7.4822750953664224E-2</c:v>
                </c:pt>
                <c:pt idx="11">
                  <c:v>8.5810057456295677E-2</c:v>
                </c:pt>
                <c:pt idx="12">
                  <c:v>9.4832256948458302E-2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Calc.'!$AF$3:$AF$94</c:f>
              <c:numCache>
                <c:formatCode>0.0000</c:formatCode>
                <c:ptCount val="92"/>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pt idx="10">
                  <c:v>0.29611064012527877</c:v>
                </c:pt>
                <c:pt idx="11">
                  <c:v>0.3296616545275608</c:v>
                </c:pt>
                <c:pt idx="12">
                  <c:v>0.38230893649431696</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Calc.'!$AI$3:$AI$94</c:f>
              <c:numCache>
                <c:formatCode>0.0000</c:formatCode>
                <c:ptCount val="92"/>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pt idx="10">
                  <c:v>5.3547630203596513E-2</c:v>
                </c:pt>
                <c:pt idx="11">
                  <c:v>6.2091038159398253E-2</c:v>
                </c:pt>
                <c:pt idx="12">
                  <c:v>6.5954036640907945E-2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Calc.'!$V$3:$V$94</c:f>
              <c:numCache>
                <c:formatCode>0.0000</c:formatCode>
                <c:ptCount val="92"/>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pt idx="10">
                  <c:v>3.9964679887268789E-2</c:v>
                </c:pt>
                <c:pt idx="11">
                  <c:v>5.0797220644883415E-2</c:v>
                </c:pt>
                <c:pt idx="12">
                  <c:v>5.2842060798945191E-2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Calc.'!$Q$3:$Q$98</c:f>
              <c:numCache>
                <c:formatCode>0.0000</c:formatCode>
                <c:ptCount val="96"/>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pt idx="10">
                  <c:v>0.10891215568348621</c:v>
                </c:pt>
                <c:pt idx="11">
                  <c:v>0.11550450149403375</c:v>
                </c:pt>
                <c:pt idx="12">
                  <c:v>0.11685447955931477</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Calc.'!$R$3:$R$94</c:f>
              <c:numCache>
                <c:formatCode>0.0000</c:formatCode>
                <c:ptCount val="92"/>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Regression!$CZ$3:$CZ$26</c:f>
              <c:numCache>
                <c:formatCode>0.000</c:formatCode>
                <c:ptCount val="24"/>
                <c:pt idx="0">
                  <c:v>2.0966032804585824E-3</c:v>
                </c:pt>
                <c:pt idx="1">
                  <c:v>-1.2257129034850304E-3</c:v>
                </c:pt>
                <c:pt idx="2">
                  <c:v>-4.5384862701966543E-4</c:v>
                </c:pt>
                <c:pt idx="3">
                  <c:v>9.8582960452636465E-4</c:v>
                </c:pt>
                <c:pt idx="4">
                  <c:v>4.7218287393875642E-3</c:v>
                </c:pt>
                <c:pt idx="5">
                  <c:v>7.9310929012195493E-3</c:v>
                </c:pt>
                <c:pt idx="6">
                  <c:v>1.8207266951060019E-2</c:v>
                </c:pt>
                <c:pt idx="7">
                  <c:v>3.1797238820554699E-2</c:v>
                </c:pt>
                <c:pt idx="8">
                  <c:v>4.5287629021812659E-2</c:v>
                </c:pt>
                <c:pt idx="9">
                  <c:v>5.9856030729530448E-2</c:v>
                </c:pt>
                <c:pt idx="10">
                  <c:v>7.4549062074681219E-2</c:v>
                </c:pt>
                <c:pt idx="11">
                  <c:v>8.6844340757256541E-2</c:v>
                </c:pt>
                <c:pt idx="12">
                  <c:v>9.4599116409711692E-2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Regression!$DD$3:$DD$26</c:f>
              <c:numCache>
                <c:formatCode>0.000</c:formatCode>
                <c:ptCount val="24"/>
                <c:pt idx="0">
                  <c:v>-2.4061712013972447E-3</c:v>
                </c:pt>
                <c:pt idx="1">
                  <c:v>-2.1606172899203487E-3</c:v>
                </c:pt>
                <c:pt idx="2">
                  <c:v>7.4792333910601947E-3</c:v>
                </c:pt>
                <c:pt idx="3">
                  <c:v>1.6679761822371013E-2</c:v>
                </c:pt>
                <c:pt idx="4">
                  <c:v>3.6165641826000759E-2</c:v>
                </c:pt>
                <c:pt idx="5">
                  <c:v>5.12479196596589E-2</c:v>
                </c:pt>
                <c:pt idx="6">
                  <c:v>9.5751800759909911E-2</c:v>
                </c:pt>
                <c:pt idx="7">
                  <c:v>0.15044353771733071</c:v>
                </c:pt>
                <c:pt idx="8">
                  <c:v>0.20200406722324846</c:v>
                </c:pt>
                <c:pt idx="9">
                  <c:v>0.25518260939277565</c:v>
                </c:pt>
                <c:pt idx="10">
                  <c:v>0.30594138588363001</c:v>
                </c:pt>
                <c:pt idx="11">
                  <c:v>0.34522517626607857</c:v>
                </c:pt>
                <c:pt idx="12">
                  <c:v>0.36726988819950235</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Regression!$DG$3:$DG$26</c:f>
              <c:numCache>
                <c:formatCode>0.000</c:formatCode>
                <c:ptCount val="24"/>
                <c:pt idx="0">
                  <c:v>9.6159627744262649E-4</c:v>
                </c:pt>
                <c:pt idx="1">
                  <c:v>-3.7270900108504726E-3</c:v>
                </c:pt>
                <c:pt idx="2">
                  <c:v>-3.6955698529366632E-3</c:v>
                </c:pt>
                <c:pt idx="3">
                  <c:v>-2.7069175171370308E-3</c:v>
                </c:pt>
                <c:pt idx="4">
                  <c:v>2.8175674909538834E-4</c:v>
                </c:pt>
                <c:pt idx="5">
                  <c:v>2.9826852399297502E-3</c:v>
                </c:pt>
                <c:pt idx="6">
                  <c:v>1.1799974811554181E-2</c:v>
                </c:pt>
                <c:pt idx="7">
                  <c:v>2.3358049231969432E-2</c:v>
                </c:pt>
                <c:pt idx="8">
                  <c:v>3.4425873495168943E-2</c:v>
                </c:pt>
                <c:pt idx="9">
                  <c:v>4.5642384292465629E-2</c:v>
                </c:pt>
                <c:pt idx="10">
                  <c:v>5.571411598025075E-2</c:v>
                </c:pt>
                <c:pt idx="11">
                  <c:v>6.2415401261308345E-2</c:v>
                </c:pt>
                <c:pt idx="12">
                  <c:v>6.4979829357740521E-2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Regression!$CT$3:$CT$26</c:f>
              <c:numCache>
                <c:formatCode>0.000</c:formatCode>
                <c:ptCount val="24"/>
                <c:pt idx="0">
                  <c:v>5.8310672964000387E-3</c:v>
                </c:pt>
                <c:pt idx="1">
                  <c:v>-6.3575064830703404E-3</c:v>
                </c:pt>
                <c:pt idx="2">
                  <c:v>-1.0443445582031722E-2</c:v>
                </c:pt>
                <c:pt idx="3">
                  <c:v>-1.1823623790487897E-2</c:v>
                </c:pt>
                <c:pt idx="4">
                  <c:v>-1.2318535023968617E-2</c:v>
                </c:pt>
                <c:pt idx="5">
                  <c:v>-1.159996328598107E-2</c:v>
                </c:pt>
                <c:pt idx="6">
                  <c:v>-6.7922217666218209E-3</c:v>
                </c:pt>
                <c:pt idx="7">
                  <c:v>2.0878042172149044E-3</c:v>
                </c:pt>
                <c:pt idx="8">
                  <c:v>1.2284261439566742E-2</c:v>
                </c:pt>
                <c:pt idx="9">
                  <c:v>2.4268353203722365E-2</c:v>
                </c:pt>
                <c:pt idx="10">
                  <c:v>3.7154228474750847E-2</c:v>
                </c:pt>
                <c:pt idx="11">
                  <c:v>4.8543400024022826E-2</c:v>
                </c:pt>
                <c:pt idx="12">
                  <c:v>5.6097381650276418E-2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Regression!$CO$3:$CO$26</c:f>
              <c:numCache>
                <c:formatCode>0.000</c:formatCode>
                <c:ptCount val="24"/>
                <c:pt idx="0">
                  <c:v>5.5893237644741856E-3</c:v>
                </c:pt>
                <c:pt idx="1">
                  <c:v>-1.210968971739854E-2</c:v>
                </c:pt>
                <c:pt idx="2">
                  <c:v>-1.5539471992406517E-2</c:v>
                </c:pt>
                <c:pt idx="3">
                  <c:v>-1.5020701222197423E-2</c:v>
                </c:pt>
                <c:pt idx="4">
                  <c:v>-1.0171038579992599E-2</c:v>
                </c:pt>
                <c:pt idx="5">
                  <c:v>-4.692331710970837E-3</c:v>
                </c:pt>
                <c:pt idx="6">
                  <c:v>1.558993880268018E-2</c:v>
                </c:pt>
                <c:pt idx="7">
                  <c:v>4.4337817953763528E-2</c:v>
                </c:pt>
                <c:pt idx="8">
                  <c:v>7.224633408871492E-2</c:v>
                </c:pt>
                <c:pt idx="9">
                  <c:v>9.9040425030992543E-2</c:v>
                </c:pt>
                <c:pt idx="10">
                  <c:v>0.1184040751648732</c:v>
                </c:pt>
                <c:pt idx="11">
                  <c:v>0.12197785231810224</c:v>
                </c:pt>
                <c:pt idx="12">
                  <c:v>0.11081830839203566</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Regression!$CP$3:$CP$26</c:f>
              <c:numCache>
                <c:formatCode>0.000</c:formatCode>
                <c:ptCount val="24"/>
                <c:pt idx="0">
                  <c:v>1.2899477605427048E-3</c:v>
                </c:pt>
                <c:pt idx="1">
                  <c:v>-1.1185701234835688E-3</c:v>
                </c:pt>
                <c:pt idx="2">
                  <c:v>5.5080610267680275E-4</c:v>
                </c:pt>
                <c:pt idx="3">
                  <c:v>2.6576011462669307E-3</c:v>
                </c:pt>
                <c:pt idx="4">
                  <c:v>7.618215615265227E-3</c:v>
                </c:pt>
                <c:pt idx="5">
                  <c:v>1.1686357696169922E-2</c:v>
                </c:pt>
                <c:pt idx="6">
                  <c:v>2.4260635983186167E-2</c:v>
                </c:pt>
                <c:pt idx="7">
                  <c:v>4.0371684900012854E-2</c:v>
                </c:pt>
                <c:pt idx="8">
                  <c:v>5.5999625928188843E-2</c:v>
                </c:pt>
                <c:pt idx="9">
                  <c:v>7.2514655581162976E-2</c:v>
                </c:pt>
                <c:pt idx="10">
                  <c:v>8.872583342240975E-2</c:v>
                </c:pt>
                <c:pt idx="11">
                  <c:v>0.10177119934609716</c:v>
                </c:pt>
                <c:pt idx="12">
                  <c:v>0.10953993553336464</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Calc.'!$AL$3:$AL$94</c:f>
              <c:numCache>
                <c:formatCode>0</c:formatCode>
                <c:ptCount val="92"/>
                <c:pt idx="0">
                  <c:v>0</c:v>
                </c:pt>
                <c:pt idx="1">
                  <c:v>4.8875477326643636E-2</c:v>
                </c:pt>
                <c:pt idx="2">
                  <c:v>0.1393441128095064</c:v>
                </c:pt>
                <c:pt idx="3">
                  <c:v>0.24955399864642647</c:v>
                </c:pt>
                <c:pt idx="4">
                  <c:v>0.36058632767505999</c:v>
                </c:pt>
                <c:pt idx="5">
                  <c:v>0.46111425065671785</c:v>
                </c:pt>
                <c:pt idx="6">
                  <c:v>1.2180135061556454</c:v>
                </c:pt>
                <c:pt idx="7">
                  <c:v>2.0342503273484347</c:v>
                </c:pt>
                <c:pt idx="8">
                  <c:v>2.7126900008473993</c:v>
                </c:pt>
                <c:pt idx="9">
                  <c:v>3.3972101177684015</c:v>
                </c:pt>
                <c:pt idx="10">
                  <c:v>4.4156663590975249</c:v>
                </c:pt>
                <c:pt idx="11">
                  <c:v>4.9740966147592296</c:v>
                </c:pt>
                <c:pt idx="12">
                  <c:v>5.4082558826592964</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Calc.'!$AM$3:$AM$94</c:f>
              <c:numCache>
                <c:formatCode>0</c:formatCode>
                <c:ptCount val="92"/>
                <c:pt idx="0">
                  <c:v>0</c:v>
                </c:pt>
                <c:pt idx="1">
                  <c:v>6.1715280864350543E-3</c:v>
                </c:pt>
                <c:pt idx="2">
                  <c:v>4.4104582214356439E-2</c:v>
                </c:pt>
                <c:pt idx="3">
                  <c:v>0.13700196812861862</c:v>
                </c:pt>
                <c:pt idx="4">
                  <c:v>0.15497384196798669</c:v>
                </c:pt>
                <c:pt idx="5">
                  <c:v>0.17976109938885987</c:v>
                </c:pt>
                <c:pt idx="6">
                  <c:v>0.78055690576018077</c:v>
                </c:pt>
                <c:pt idx="7">
                  <c:v>1.4109649321147266</c:v>
                </c:pt>
                <c:pt idx="8">
                  <c:v>1.8706380036731818</c:v>
                </c:pt>
                <c:pt idx="9">
                  <c:v>2.427266569615278</c:v>
                </c:pt>
                <c:pt idx="10">
                  <c:v>3.1941341584796081</c:v>
                </c:pt>
                <c:pt idx="11">
                  <c:v>3.8028101087510642</c:v>
                </c:pt>
                <c:pt idx="12">
                  <c:v>4.2933618553631465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Calc.'!$AN$3:$AN$94</c:f>
              <c:numCache>
                <c:formatCode>0</c:formatCode>
                <c:ptCount val="92"/>
                <c:pt idx="0">
                  <c:v>0</c:v>
                </c:pt>
                <c:pt idx="1">
                  <c:v>4.6739478150420635E-2</c:v>
                </c:pt>
                <c:pt idx="2">
                  <c:v>0.17768899113953601</c:v>
                </c:pt>
                <c:pt idx="3">
                  <c:v>0.45002867824680443</c:v>
                </c:pt>
                <c:pt idx="4">
                  <c:v>0.67152485841066079</c:v>
                </c:pt>
                <c:pt idx="5">
                  <c:v>0.86576811338774573</c:v>
                </c:pt>
                <c:pt idx="6">
                  <c:v>3.5570491057125602</c:v>
                </c:pt>
                <c:pt idx="7">
                  <c:v>7.4876142971079993</c:v>
                </c:pt>
                <c:pt idx="8">
                  <c:v>11.248686469405413</c:v>
                </c:pt>
                <c:pt idx="9">
                  <c:v>13.812108178467417</c:v>
                </c:pt>
                <c:pt idx="10">
                  <c:v>16.099123529130591</c:v>
                </c:pt>
                <c:pt idx="11">
                  <c:v>18.071312904155636</c:v>
                </c:pt>
                <c:pt idx="12">
                  <c:v>19.962395548329926</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Regression!$DJ$3:$DJ$26</c:f>
              <c:numCache>
                <c:formatCode>0.000</c:formatCode>
                <c:ptCount val="24"/>
                <c:pt idx="0">
                  <c:v>5.9233120419256657E-2</c:v>
                </c:pt>
                <c:pt idx="1">
                  <c:v>-1.7090137391245389E-2</c:v>
                </c:pt>
                <c:pt idx="2">
                  <c:v>7.459759376143113E-2</c:v>
                </c:pt>
                <c:pt idx="3">
                  <c:v>0.17905747984985598</c:v>
                </c:pt>
                <c:pt idx="4">
                  <c:v>0.41746365708519828</c:v>
                </c:pt>
                <c:pt idx="5">
                  <c:v>0.61030811253466588</c:v>
                </c:pt>
                <c:pt idx="6">
                  <c:v>1.2024481834890226</c:v>
                </c:pt>
                <c:pt idx="7">
                  <c:v>1.9618672121493774</c:v>
                </c:pt>
                <c:pt idx="8">
                  <c:v>2.7051096746579457</c:v>
                </c:pt>
                <c:pt idx="9">
                  <c:v>3.5033057709511679</c:v>
                </c:pt>
                <c:pt idx="10">
                  <c:v>4.308972389792058</c:v>
                </c:pt>
                <c:pt idx="11">
                  <c:v>4.9889467527299036</c:v>
                </c:pt>
                <c:pt idx="12">
                  <c:v>5.425437165721652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Regression!$DK$3:$DK$26</c:f>
              <c:numCache>
                <c:formatCode>0.000</c:formatCode>
                <c:ptCount val="24"/>
                <c:pt idx="0">
                  <c:v>3.6074359809339818E-2</c:v>
                </c:pt>
                <c:pt idx="1">
                  <c:v>-4.4823386878743689E-2</c:v>
                </c:pt>
                <c:pt idx="2">
                  <c:v>1.9386262635418573E-3</c:v>
                </c:pt>
                <c:pt idx="3">
                  <c:v>6.4830718649135699E-2</c:v>
                </c:pt>
                <c:pt idx="4">
                  <c:v>0.21736423135383254</c:v>
                </c:pt>
                <c:pt idx="5">
                  <c:v>0.34529259531782347</c:v>
                </c:pt>
                <c:pt idx="6">
                  <c:v>0.75271289327133628</c:v>
                </c:pt>
                <c:pt idx="7">
                  <c:v>1.2993546272232537</c:v>
                </c:pt>
                <c:pt idx="8">
                  <c:v>1.8591916863778521</c:v>
                </c:pt>
                <c:pt idx="9">
                  <c:v>2.4925073065761336</c:v>
                </c:pt>
                <c:pt idx="10">
                  <c:v>3.178359907773149</c:v>
                </c:pt>
                <c:pt idx="11">
                  <c:v>3.8170552474902268</c:v>
                </c:pt>
                <c:pt idx="12">
                  <c:v>4.2818867403165592</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Regression!$DL$3:$DL$26</c:f>
              <c:numCache>
                <c:formatCode>0.000</c:formatCode>
                <c:ptCount val="24"/>
                <c:pt idx="0">
                  <c:v>0.43534889068358495</c:v>
                </c:pt>
                <c:pt idx="1">
                  <c:v>-0.47523243927519326</c:v>
                </c:pt>
                <c:pt idx="2">
                  <c:v>-0.31271450944726398</c:v>
                </c:pt>
                <c:pt idx="3">
                  <c:v>3.0116389092211815E-2</c:v>
                </c:pt>
                <c:pt idx="4">
                  <c:v>0.93257974853212122</c:v>
                </c:pt>
                <c:pt idx="5">
                  <c:v>1.7082576652119712</c:v>
                </c:pt>
                <c:pt idx="6">
                  <c:v>4.1699786438739057</c:v>
                </c:pt>
                <c:pt idx="7">
                  <c:v>7.3528443132599337</c:v>
                </c:pt>
                <c:pt idx="8">
                  <c:v>10.407746068608217</c:v>
                </c:pt>
                <c:pt idx="9">
                  <c:v>13.549561655113756</c:v>
                </c:pt>
                <c:pt idx="10">
                  <c:v>16.471056371439364</c:v>
                </c:pt>
                <c:pt idx="11">
                  <c:v>18.582518109092668</c:v>
                </c:pt>
                <c:pt idx="12">
                  <c:v>19.59797924545947</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Calc.'!$L$3:$L$94</c:f>
              <c:numCache>
                <c:formatCode>0.0000</c:formatCode>
                <c:ptCount val="92"/>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Regression!$CJ$3:$CJ$26</c:f>
              <c:numCache>
                <c:formatCode>0.000</c:formatCode>
                <c:ptCount val="24"/>
                <c:pt idx="0">
                  <c:v>-0.26530766042878984</c:v>
                </c:pt>
                <c:pt idx="1">
                  <c:v>4.9932111084761158E-2</c:v>
                </c:pt>
                <c:pt idx="2">
                  <c:v>0.3877907445627552</c:v>
                </c:pt>
                <c:pt idx="3">
                  <c:v>0.64160888237796332</c:v>
                </c:pt>
                <c:pt idx="4">
                  <c:v>1.1058868094727328</c:v>
                </c:pt>
                <c:pt idx="5">
                  <c:v>1.4274953239701718</c:v>
                </c:pt>
                <c:pt idx="6">
                  <c:v>2.2602644029711869</c:v>
                </c:pt>
                <c:pt idx="7">
                  <c:v>3.1023341866835521</c:v>
                </c:pt>
                <c:pt idx="8">
                  <c:v>3.7179441759328862</c:v>
                </c:pt>
                <c:pt idx="9">
                  <c:v>4.1267685787575301</c:v>
                </c:pt>
                <c:pt idx="10">
                  <c:v>4.1862325553327384</c:v>
                </c:pt>
                <c:pt idx="11">
                  <c:v>3.7923181808196862</c:v>
                </c:pt>
                <c:pt idx="12">
                  <c:v>3.1367486670058931</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Calc.'!$AG$3:$AG$94</c:f>
              <c:numCache>
                <c:formatCode>0.0000</c:formatCode>
                <c:ptCount val="92"/>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pt idx="10">
                  <c:v>8.8290036661098886E-2</c:v>
                </c:pt>
                <c:pt idx="11">
                  <c:v>0.10760073774656545</c:v>
                </c:pt>
                <c:pt idx="12">
                  <c:v>0.1369742415660142</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Calc.'!$O$3:$O$94</c:f>
              <c:numCache>
                <c:formatCode>0.0000</c:formatCode>
                <c:ptCount val="92"/>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pt idx="10">
                  <c:v>0.11278811048836099</c:v>
                </c:pt>
                <c:pt idx="11">
                  <c:v>0.12871375223497492</c:v>
                </c:pt>
                <c:pt idx="12">
                  <c:v>0.14524954632228648</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Calc.'!$AD$3:$AD$94</c:f>
              <c:numCache>
                <c:formatCode>0.0000</c:formatCode>
                <c:ptCount val="92"/>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pt idx="10">
                  <c:v>8.785580701181786E-2</c:v>
                </c:pt>
                <c:pt idx="11">
                  <c:v>0.10218831618367154</c:v>
                </c:pt>
                <c:pt idx="12">
                  <c:v>0.11668791675586286</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Calc.'!$AH$3:$AH$94</c:f>
              <c:numCache>
                <c:formatCode>0.0000</c:formatCode>
                <c:ptCount val="92"/>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Regression!$DE$3:$DE$26</c:f>
              <c:numCache>
                <c:formatCode>0.000</c:formatCode>
                <c:ptCount val="24"/>
                <c:pt idx="0">
                  <c:v>3.8766447868071249E-3</c:v>
                </c:pt>
                <c:pt idx="1">
                  <c:v>-1.1147597234618379E-2</c:v>
                </c:pt>
                <c:pt idx="2">
                  <c:v>-1.5392387227715484E-2</c:v>
                </c:pt>
                <c:pt idx="3">
                  <c:v>-1.6293246239130484E-2</c:v>
                </c:pt>
                <c:pt idx="4">
                  <c:v>-1.5103568264819673E-2</c:v>
                </c:pt>
                <c:pt idx="5">
                  <c:v>-1.273867216350482E-2</c:v>
                </c:pt>
                <c:pt idx="6">
                  <c:v>-2.0300100337523434E-3</c:v>
                </c:pt>
                <c:pt idx="7">
                  <c:v>1.5709864535908433E-2</c:v>
                </c:pt>
                <c:pt idx="8">
                  <c:v>3.5822174239085236E-2</c:v>
                </c:pt>
                <c:pt idx="9">
                  <c:v>6.0002725666824464E-2</c:v>
                </c:pt>
                <c:pt idx="10">
                  <c:v>8.7399952789524421E-2</c:v>
                </c:pt>
                <c:pt idx="11">
                  <c:v>0.11382897112356899</c:v>
                </c:pt>
                <c:pt idx="12">
                  <c:v>0.13358119591894391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Regression!$CM$3:$CM$26</c:f>
              <c:numCache>
                <c:formatCode>0.000</c:formatCode>
                <c:ptCount val="24"/>
                <c:pt idx="0">
                  <c:v>2.7111327044817279E-3</c:v>
                </c:pt>
                <c:pt idx="1">
                  <c:v>-3.6736040750692412E-3</c:v>
                </c:pt>
                <c:pt idx="2">
                  <c:v>-2.9039222969382281E-3</c:v>
                </c:pt>
                <c:pt idx="3">
                  <c:v>-8.328123486570204E-4</c:v>
                </c:pt>
                <c:pt idx="4">
                  <c:v>4.843517179906119E-3</c:v>
                </c:pt>
                <c:pt idx="5">
                  <c:v>9.8234524771692207E-3</c:v>
                </c:pt>
                <c:pt idx="6">
                  <c:v>2.5954773521968816E-2</c:v>
                </c:pt>
                <c:pt idx="7">
                  <c:v>4.7381547913859325E-2</c:v>
                </c:pt>
                <c:pt idx="8">
                  <c:v>6.8583283234137468E-2</c:v>
                </c:pt>
                <c:pt idx="9">
                  <c:v>9.1277667070296734E-2</c:v>
                </c:pt>
                <c:pt idx="10">
                  <c:v>0.11378338835055252</c:v>
                </c:pt>
                <c:pt idx="11">
                  <c:v>0.13205781371981762</c:v>
                </c:pt>
                <c:pt idx="12">
                  <c:v>0.14303519878540594</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Regression!$DB$3:$DB$26</c:f>
              <c:numCache>
                <c:formatCode>0.000</c:formatCode>
                <c:ptCount val="24"/>
                <c:pt idx="0">
                  <c:v>1.38907211156368E-3</c:v>
                </c:pt>
                <c:pt idx="1">
                  <c:v>-2.8884448348107544E-3</c:v>
                </c:pt>
                <c:pt idx="2">
                  <c:v>-2.0990360779211924E-3</c:v>
                </c:pt>
                <c:pt idx="3">
                  <c:v>-4.3925932040973868E-4</c:v>
                </c:pt>
                <c:pt idx="4">
                  <c:v>3.9650832367813527E-3</c:v>
                </c:pt>
                <c:pt idx="5">
                  <c:v>7.7873064862993653E-3</c:v>
                </c:pt>
                <c:pt idx="6">
                  <c:v>2.0126539555219182E-2</c:v>
                </c:pt>
                <c:pt idx="7">
                  <c:v>3.6579173784627786E-2</c:v>
                </c:pt>
                <c:pt idx="8">
                  <c:v>5.3027636550376969E-2</c:v>
                </c:pt>
                <c:pt idx="9">
                  <c:v>7.0927600511377906E-2</c:v>
                </c:pt>
                <c:pt idx="10">
                  <c:v>8.9171298965610407E-2</c:v>
                </c:pt>
                <c:pt idx="11">
                  <c:v>0.10467865126349815</c:v>
                </c:pt>
                <c:pt idx="12">
                  <c:v>0.11468086535769628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Regression!$DF$3:$DF$26</c:f>
              <c:numCache>
                <c:formatCode>0.000</c:formatCode>
                <c:ptCount val="24"/>
                <c:pt idx="0">
                  <c:v>1.2390450039686286E-3</c:v>
                </c:pt>
                <c:pt idx="1">
                  <c:v>-1.0943546191218739E-3</c:v>
                </c:pt>
                <c:pt idx="2">
                  <c:v>-1.0596731956697297E-3</c:v>
                </c:pt>
                <c:pt idx="3">
                  <c:v>-5.3504962843867545E-4</c:v>
                </c:pt>
                <c:pt idx="4">
                  <c:v>1.0570757290200693E-3</c:v>
                </c:pt>
                <c:pt idx="5">
                  <c:v>2.5122500894358465E-3</c:v>
                </c:pt>
                <c:pt idx="6">
                  <c:v>7.3745096909996642E-3</c:v>
                </c:pt>
                <c:pt idx="7">
                  <c:v>1.4032627383198718E-2</c:v>
                </c:pt>
                <c:pt idx="8">
                  <c:v>2.0797517631870419E-2</c:v>
                </c:pt>
                <c:pt idx="9">
                  <c:v>2.825210457396558E-2</c:v>
                </c:pt>
                <c:pt idx="10">
                  <c:v>3.5948909759333653E-2</c:v>
                </c:pt>
                <c:pt idx="11">
                  <c:v>4.2594092712762988E-2</c:v>
                </c:pt>
                <c:pt idx="12">
                  <c:v>4.6963582576470111E-2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Calc.'!$AJ$3:$AJ$94</c:f>
              <c:numCache>
                <c:formatCode>0.0000</c:formatCode>
                <c:ptCount val="92"/>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pt idx="10">
                  <c:v>0.16922918117367794</c:v>
                </c:pt>
                <c:pt idx="11">
                  <c:v>0.198468637956283</c:v>
                </c:pt>
                <c:pt idx="12">
                  <c:v>0.22552122968181298</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Calc.'!$X$3:$X$94</c:f>
              <c:numCache>
                <c:formatCode>0.0000</c:formatCode>
                <c:ptCount val="92"/>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pt idx="10">
                  <c:v>0.14159535728316638</c:v>
                </c:pt>
                <c:pt idx="11">
                  <c:v>0.16531174531714854</c:v>
                </c:pt>
                <c:pt idx="12">
                  <c:v>0.18642198990917896</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Calc.'!$Z$3:$Z$94</c:f>
              <c:numCache>
                <c:formatCode>0.0000</c:formatCode>
                <c:ptCount val="92"/>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pt idx="10">
                  <c:v>0.29179812731083332</c:v>
                </c:pt>
                <c:pt idx="11">
                  <c:v>0.33668921628849224</c:v>
                </c:pt>
                <c:pt idx="12">
                  <c:v>0.37481356078094991</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Calc.'!$AA$3:$AA$94</c:f>
              <c:numCache>
                <c:formatCode>0.0000</c:formatCode>
                <c:ptCount val="92"/>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pt idx="10">
                  <c:v>0.16997021931664613</c:v>
                </c:pt>
                <c:pt idx="11">
                  <c:v>0.19371974890955096</c:v>
                </c:pt>
                <c:pt idx="12">
                  <c:v>0.21720710870092233</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Regression!$DH$3:$DH$26</c:f>
              <c:numCache>
                <c:formatCode>0.000</c:formatCode>
                <c:ptCount val="24"/>
                <c:pt idx="0">
                  <c:v>3.9610470073376258E-3</c:v>
                </c:pt>
                <c:pt idx="1">
                  <c:v>-5.5259262961489738E-3</c:v>
                </c:pt>
                <c:pt idx="2">
                  <c:v>-4.8608327623721227E-3</c:v>
                </c:pt>
                <c:pt idx="3">
                  <c:v>-2.2096980479667928E-3</c:v>
                </c:pt>
                <c:pt idx="4">
                  <c:v>5.4011272826517539E-3</c:v>
                </c:pt>
                <c:pt idx="5">
                  <c:v>1.2230795973709541E-2</c:v>
                </c:pt>
                <c:pt idx="6">
                  <c:v>3.4851992991590433E-2</c:v>
                </c:pt>
                <c:pt idx="7">
                  <c:v>6.5772021577521975E-2</c:v>
                </c:pt>
                <c:pt idx="8">
                  <c:v>9.7332575351021827E-2</c:v>
                </c:pt>
                <c:pt idx="9">
                  <c:v>0.1324342297351534</c:v>
                </c:pt>
                <c:pt idx="10">
                  <c:v>0.16925086127001915</c:v>
                </c:pt>
                <c:pt idx="11">
                  <c:v>0.20184546439525203</c:v>
                </c:pt>
                <c:pt idx="12">
                  <c:v>0.22404557219615939</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Regression!$CV$3:$CV$26</c:f>
              <c:numCache>
                <c:formatCode>0.000</c:formatCode>
                <c:ptCount val="24"/>
                <c:pt idx="0">
                  <c:v>5.4458361810854894E-3</c:v>
                </c:pt>
                <c:pt idx="1">
                  <c:v>-5.5198118081029946E-3</c:v>
                </c:pt>
                <c:pt idx="2">
                  <c:v>-6.2295681176191492E-3</c:v>
                </c:pt>
                <c:pt idx="3">
                  <c:v>-4.6017469292686762E-3</c:v>
                </c:pt>
                <c:pt idx="4">
                  <c:v>1.10186013787693E-3</c:v>
                </c:pt>
                <c:pt idx="5">
                  <c:v>6.5617444806193338E-3</c:v>
                </c:pt>
                <c:pt idx="6">
                  <c:v>2.5338639870353424E-2</c:v>
                </c:pt>
                <c:pt idx="7">
                  <c:v>5.1616969187964677E-2</c:v>
                </c:pt>
                <c:pt idx="8">
                  <c:v>7.8680321662481803E-2</c:v>
                </c:pt>
                <c:pt idx="9">
                  <c:v>0.10883339169614266</c:v>
                </c:pt>
                <c:pt idx="10">
                  <c:v>0.14034347948131887</c:v>
                </c:pt>
                <c:pt idx="11">
                  <c:v>0.16796167287772015</c:v>
                </c:pt>
                <c:pt idx="12">
                  <c:v>0.18646676263040679</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Regression!$CX$3:$CX$26</c:f>
              <c:numCache>
                <c:formatCode>0.000</c:formatCode>
                <c:ptCount val="24"/>
                <c:pt idx="0">
                  <c:v>1.0119286618937351E-2</c:v>
                </c:pt>
                <c:pt idx="1">
                  <c:v>-7.0897715603651761E-3</c:v>
                </c:pt>
                <c:pt idx="2">
                  <c:v>-6.2122933162308269E-3</c:v>
                </c:pt>
                <c:pt idx="3">
                  <c:v>-1.7419405657094489E-3</c:v>
                </c:pt>
                <c:pt idx="4">
                  <c:v>1.1287845506714482E-2</c:v>
                </c:pt>
                <c:pt idx="5">
                  <c:v>2.3027463892734624E-2</c:v>
                </c:pt>
                <c:pt idx="6">
                  <c:v>6.1909891332487942E-2</c:v>
                </c:pt>
                <c:pt idx="7">
                  <c:v>0.11483473633935166</c:v>
                </c:pt>
                <c:pt idx="8">
                  <c:v>0.16845763663045821</c:v>
                </c:pt>
                <c:pt idx="9">
                  <c:v>0.22746782673523874</c:v>
                </c:pt>
                <c:pt idx="10">
                  <c:v>0.28836571892388424</c:v>
                </c:pt>
                <c:pt idx="11">
                  <c:v>0.3409639302756281</c:v>
                </c:pt>
                <c:pt idx="12">
                  <c:v>0.3755947297947666</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Regression!$CY$3:$CY$26</c:f>
              <c:numCache>
                <c:formatCode>0.000</c:formatCode>
                <c:ptCount val="24"/>
                <c:pt idx="0">
                  <c:v>3.874599260164785E-3</c:v>
                </c:pt>
                <c:pt idx="1">
                  <c:v>-4.2866217408085612E-3</c:v>
                </c:pt>
                <c:pt idx="2">
                  <c:v>-2.567981880014396E-3</c:v>
                </c:pt>
                <c:pt idx="3">
                  <c:v>7.8759811938287514E-4</c:v>
                </c:pt>
                <c:pt idx="4">
                  <c:v>9.5543860791889711E-3</c:v>
                </c:pt>
                <c:pt idx="5">
                  <c:v>1.7097446381600826E-2</c:v>
                </c:pt>
                <c:pt idx="6">
                  <c:v>4.1226288586781533E-2</c:v>
                </c:pt>
                <c:pt idx="7">
                  <c:v>7.2999102343146799E-2</c:v>
                </c:pt>
                <c:pt idx="8">
                  <c:v>0.10431977589122504</c:v>
                </c:pt>
                <c:pt idx="9">
                  <c:v>0.13780290315899787</c:v>
                </c:pt>
                <c:pt idx="10">
                  <c:v>0.17103003694751689</c:v>
                </c:pt>
                <c:pt idx="11">
                  <c:v>0.19809887466844883</c:v>
                </c:pt>
                <c:pt idx="12">
                  <c:v>0.21447108937834014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Calc.'!$B$3:$B$97</c:f>
              <c:numCache>
                <c:formatCode>0.0000000</c:formatCode>
                <c:ptCount val="95"/>
                <c:pt idx="1">
                  <c:v>4.7271368782257552E-2</c:v>
                </c:pt>
                <c:pt idx="2">
                  <c:v>4.6038543944295011E-2</c:v>
                </c:pt>
                <c:pt idx="3">
                  <c:v>4.4752646032882731E-2</c:v>
                </c:pt>
                <c:pt idx="4">
                  <c:v>4.1341346969289913E-2</c:v>
                </c:pt>
                <c:pt idx="5">
                  <c:v>3.8017836333729196E-2</c:v>
                </c:pt>
                <c:pt idx="6">
                  <c:v>2.5843695659506366E-2</c:v>
                </c:pt>
                <c:pt idx="7">
                  <c:v>1.2145675582474143E-2</c:v>
                </c:pt>
                <c:pt idx="8">
                  <c:v>4.8754038029119873E-3</c:v>
                </c:pt>
                <c:pt idx="9">
                  <c:v>1.6601849492952495E-3</c:v>
                </c:pt>
                <c:pt idx="10">
                  <c:v>5.0977830948044334E-4</c:v>
                </c:pt>
                <c:pt idx="11">
                  <c:v>1.6482979926185786E-4</c:v>
                </c:pt>
                <c:pt idx="12">
                  <c:v>6.9461144229394451E-5</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Calc.'!$D$3:$D$97</c:f>
              <c:numCache>
                <c:formatCode>0.0000</c:formatCode>
                <c:ptCount val="95"/>
                <c:pt idx="1">
                  <c:v>0.21192212455950288</c:v>
                </c:pt>
                <c:pt idx="2">
                  <c:v>0.20016694334305732</c:v>
                </c:pt>
                <c:pt idx="3">
                  <c:v>0.15108208140425788</c:v>
                </c:pt>
                <c:pt idx="4">
                  <c:v>0.11192396017198196</c:v>
                </c:pt>
                <c:pt idx="5">
                  <c:v>8.7936488077955843E-2</c:v>
                </c:pt>
                <c:pt idx="6">
                  <c:v>7.41680447425207E-2</c:v>
                </c:pt>
                <c:pt idx="7">
                  <c:v>5.3936341061818431E-2</c:v>
                </c:pt>
                <c:pt idx="8">
                  <c:v>7.0120072588770302E-2</c:v>
                </c:pt>
                <c:pt idx="9">
                  <c:v>8.3932272027872568E-2</c:v>
                </c:pt>
                <c:pt idx="10">
                  <c:v>0.11591498650634323</c:v>
                </c:pt>
                <c:pt idx="11">
                  <c:v>0.15073419564013585</c:v>
                </c:pt>
                <c:pt idx="12">
                  <c:v>0.17791426871818314</c:v>
                </c:pt>
                <c:pt idx="15" formatCode="General">
                  <c:v>0</c:v>
                </c:pt>
                <c:pt idx="16">
                  <c:v>0.49130053398687179</c:v>
                </c:pt>
                <c:pt idx="17">
                  <c:v>0.58849058352266048</c:v>
                </c:pt>
                <c:pt idx="18">
                  <c:v>0.312521843024676</c:v>
                </c:pt>
                <c:pt idx="19">
                  <c:v>0.13874273090564546</c:v>
                </c:pt>
                <c:pt idx="20">
                  <c:v>5.8439869114508797E-2</c:v>
                </c:pt>
                <c:pt idx="21">
                  <c:v>1.4314511379356829E-2</c:v>
                </c:pt>
                <c:pt idx="22">
                  <c:v>-2.8049922194403236E-3</c:v>
                </c:pt>
                <c:pt idx="23">
                  <c:v>-1.9617194963717725E-3</c:v>
                </c:pt>
                <c:pt idx="24">
                  <c:v>4.5075360296619842E-3</c:v>
                </c:pt>
                <c:pt idx="25">
                  <c:v>1.0854869191626789E-2</c:v>
                </c:pt>
                <c:pt idx="26">
                  <c:v>3.7896786746039459E-3</c:v>
                </c:pt>
                <c:pt idx="27">
                  <c:v>-3.2552811314500586E-2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Calc.'!$AQ$3:$AQ$94</c:f>
              <c:numCache>
                <c:formatCode>0.0000</c:formatCode>
                <c:ptCount val="92"/>
                <c:pt idx="1">
                  <c:v>3.0593456399434765E-2</c:v>
                </c:pt>
                <c:pt idx="2">
                  <c:v>5.1104717156006049E-2</c:v>
                </c:pt>
                <c:pt idx="3">
                  <c:v>6.3676515194329777E-2</c:v>
                </c:pt>
                <c:pt idx="4">
                  <c:v>4.5059071343295169E-2</c:v>
                </c:pt>
                <c:pt idx="5">
                  <c:v>4.7366920034588311E-2</c:v>
                </c:pt>
                <c:pt idx="6">
                  <c:v>2.4250660627453468E-2</c:v>
                </c:pt>
                <c:pt idx="7">
                  <c:v>2.5824403085428497E-2</c:v>
                </c:pt>
                <c:pt idx="8">
                  <c:v>6.5616353033541531E-3</c:v>
                </c:pt>
                <c:pt idx="9">
                  <c:v>3.1509827655583841E-3</c:v>
                </c:pt>
                <c:pt idx="10">
                  <c:v>-3.4548328870993169E-3</c:v>
                </c:pt>
                <c:pt idx="11">
                  <c:v>-2.5055725178235763E-3</c:v>
                </c:pt>
                <c:pt idx="12">
                  <c:v>-8.7443568345491756E-4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Calc.'!$AT$3:$AT$98</c:f>
              <c:numCache>
                <c:formatCode>0.0000</c:formatCode>
                <c:ptCount val="96"/>
                <c:pt idx="1">
                  <c:v>0.16625781742077297</c:v>
                </c:pt>
                <c:pt idx="2">
                  <c:v>-7.4491834754296079E-3</c:v>
                </c:pt>
                <c:pt idx="3">
                  <c:v>9.8859629917407404E-2</c:v>
                </c:pt>
                <c:pt idx="4">
                  <c:v>5.1508972045659143E-2</c:v>
                </c:pt>
                <c:pt idx="5">
                  <c:v>7.8567409500546082E-2</c:v>
                </c:pt>
                <c:pt idx="6">
                  <c:v>7.207592568299992E-2</c:v>
                </c:pt>
                <c:pt idx="7">
                  <c:v>0.13382325630773581</c:v>
                </c:pt>
                <c:pt idx="8">
                  <c:v>1.8625126531102421E-2</c:v>
                </c:pt>
                <c:pt idx="9">
                  <c:v>6.7828966070598309E-2</c:v>
                </c:pt>
                <c:pt idx="10">
                  <c:v>0.1019342016908738</c:v>
                </c:pt>
                <c:pt idx="11">
                  <c:v>0.11145638494138063</c:v>
                </c:pt>
                <c:pt idx="12">
                  <c:v>0.24122646792022845</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Calc.'!$X$3:$X$97</c:f>
              <c:numCache>
                <c:formatCode>0.0000</c:formatCode>
                <c:ptCount val="95"/>
                <c:pt idx="1">
                  <c:v>-1.4011973296359214E-2</c:v>
                </c:pt>
                <c:pt idx="2">
                  <c:v>-2.6713973452046685E-3</c:v>
                </c:pt>
                <c:pt idx="3">
                  <c:v>-2.4803370475600501E-4</c:v>
                </c:pt>
                <c:pt idx="4">
                  <c:v>8.2425510483904031E-4</c:v>
                </c:pt>
                <c:pt idx="5">
                  <c:v>8.916814017087307E-4</c:v>
                </c:pt>
                <c:pt idx="6">
                  <c:v>9.4727210041755674E-4</c:v>
                </c:pt>
                <c:pt idx="7">
                  <c:v>6.8592085640155679E-4</c:v>
                </c:pt>
                <c:pt idx="8">
                  <c:v>8.240183890385294E-4</c:v>
                </c:pt>
                <c:pt idx="9">
                  <c:v>8.7186428050871649E-4</c:v>
                </c:pt>
                <c:pt idx="10">
                  <c:v>1.023941553776316E-3</c:v>
                </c:pt>
                <c:pt idx="11">
                  <c:v>1.1103797351851741E-3</c:v>
                </c:pt>
                <c:pt idx="12">
                  <c:v>1.117224024174082E-3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Calc.'!$F$3:$F$97</c:f>
              <c:numCache>
                <c:formatCode>0.0000</c:formatCode>
                <c:ptCount val="95"/>
                <c:pt idx="1">
                  <c:v>-2.0906589451617713E-3</c:v>
                </c:pt>
                <c:pt idx="2">
                  <c:v>2.5508511282508247E-3</c:v>
                </c:pt>
                <c:pt idx="3">
                  <c:v>2.5352383340763005E-3</c:v>
                </c:pt>
                <c:pt idx="4">
                  <c:v>2.0996081425883818E-3</c:v>
                </c:pt>
                <c:pt idx="5">
                  <c:v>1.6464089227884525E-3</c:v>
                </c:pt>
                <c:pt idx="6">
                  <c:v>1.258580500836916E-3</c:v>
                </c:pt>
                <c:pt idx="7">
                  <c:v>7.6810288160181575E-4</c:v>
                </c:pt>
                <c:pt idx="8">
                  <c:v>8.2127981874337253E-4</c:v>
                </c:pt>
                <c:pt idx="9">
                  <c:v>7.6988866335288655E-4</c:v>
                </c:pt>
                <c:pt idx="10">
                  <c:v>7.7665766641957896E-4</c:v>
                </c:pt>
                <c:pt idx="11">
                  <c:v>6.8767792673069038E-4</c:v>
                </c:pt>
                <c:pt idx="12">
                  <c:v>5.4340428542919096E-4</c:v>
                </c:pt>
                <c:pt idx="15" formatCode="General">
                  <c:v>0</c:v>
                </c:pt>
                <c:pt idx="16">
                  <c:v>-5.9541063588351061E-2</c:v>
                </c:pt>
                <c:pt idx="17">
                  <c:v>2.4073049568838407E-3</c:v>
                </c:pt>
                <c:pt idx="18">
                  <c:v>9.6082731413919611E-3</c:v>
                </c:pt>
                <c:pt idx="19">
                  <c:v>8.8685108793732075E-3</c:v>
                </c:pt>
                <c:pt idx="20">
                  <c:v>7.1838211472168671E-3</c:v>
                </c:pt>
                <c:pt idx="21">
                  <c:v>5.4747597899529607E-3</c:v>
                </c:pt>
                <c:pt idx="22">
                  <c:v>3.4865933801677142E-3</c:v>
                </c:pt>
                <c:pt idx="23">
                  <c:v>2.9320316654795689E-3</c:v>
                </c:pt>
                <c:pt idx="24">
                  <c:v>2.4474199467314902E-3</c:v>
                </c:pt>
                <c:pt idx="25">
                  <c:v>1.9087728376083483E-3</c:v>
                </c:pt>
                <c:pt idx="26">
                  <c:v>1.0428890306051516E-3</c:v>
                </c:pt>
                <c:pt idx="27">
                  <c:v>-1.8288976302129791E-4</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Calc.'!$U$3:$U$97</c:f>
              <c:numCache>
                <c:formatCode>0.0000</c:formatCode>
                <c:ptCount val="95"/>
                <c:pt idx="1">
                  <c:v>-1.0024044601269263E-3</c:v>
                </c:pt>
                <c:pt idx="2">
                  <c:v>2.1106098109956056E-3</c:v>
                </c:pt>
                <c:pt idx="3">
                  <c:v>1.9963366181327451E-3</c:v>
                </c:pt>
                <c:pt idx="4">
                  <c:v>1.6160600105354606E-3</c:v>
                </c:pt>
                <c:pt idx="5">
                  <c:v>1.2611450507428919E-3</c:v>
                </c:pt>
                <c:pt idx="6">
                  <c:v>9.6315522065127507E-4</c:v>
                </c:pt>
                <c:pt idx="7">
                  <c:v>5.9235246633207472E-4</c:v>
                </c:pt>
                <c:pt idx="8">
                  <c:v>6.4151753106362773E-4</c:v>
                </c:pt>
                <c:pt idx="9">
                  <c:v>6.1413720036876168E-4</c:v>
                </c:pt>
                <c:pt idx="10">
                  <c:v>6.4211336462359438E-4</c:v>
                </c:pt>
                <c:pt idx="11">
                  <c:v>6.03774819079027E-4</c:v>
                </c:pt>
                <c:pt idx="12">
                  <c:v>5.2040654828208548E-4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Calc.'!$Y$3:$Y$100</c:f>
              <c:numCache>
                <c:formatCode>0.0000</c:formatCode>
                <c:ptCount val="98"/>
                <c:pt idx="1">
                  <c:v>-1.1375738330828425E-3</c:v>
                </c:pt>
                <c:pt idx="2">
                  <c:v>5.814632374535289E-4</c:v>
                </c:pt>
                <c:pt idx="3">
                  <c:v>6.7782281510741062E-4</c:v>
                </c:pt>
                <c:pt idx="4">
                  <c:v>6.0565413252696961E-4</c:v>
                </c:pt>
                <c:pt idx="5">
                  <c:v>4.8619022888603307E-4</c:v>
                </c:pt>
                <c:pt idx="6">
                  <c:v>3.8530954261047767E-4</c:v>
                </c:pt>
                <c:pt idx="7">
                  <c:v>2.4194396113558946E-4</c:v>
                </c:pt>
                <c:pt idx="8">
                  <c:v>2.6550847144875262E-4</c:v>
                </c:pt>
                <c:pt idx="9">
                  <c:v>2.5734334640801197E-4</c:v>
                </c:pt>
                <c:pt idx="10">
                  <c:v>2.7290928116133477E-4</c:v>
                </c:pt>
                <c:pt idx="11">
                  <c:v>2.6127266723987544E-4</c:v>
                </c:pt>
                <c:pt idx="12">
                  <c:v>2.3003134486081637E-4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Calc.'!$BN$3:$BN$94</c:f>
              <c:numCache>
                <c:formatCode>0.0000</c:formatCode>
                <c:ptCount val="92"/>
                <c:pt idx="1">
                  <c:v>-1.3155356045103955E-2</c:v>
                </c:pt>
                <c:pt idx="2">
                  <c:v>-7.5983007600329243E-3</c:v>
                </c:pt>
                <c:pt idx="3">
                  <c:v>3.3482743902046802E-3</c:v>
                </c:pt>
                <c:pt idx="4">
                  <c:v>-4.4007050266062289E-3</c:v>
                </c:pt>
                <c:pt idx="5">
                  <c:v>-4.1703438321834068E-4</c:v>
                </c:pt>
                <c:pt idx="6">
                  <c:v>1.5487419278478977E-3</c:v>
                </c:pt>
                <c:pt idx="7">
                  <c:v>7.8547198134833087E-4</c:v>
                </c:pt>
                <c:pt idx="8">
                  <c:v>1.2917729822114195E-3</c:v>
                </c:pt>
                <c:pt idx="9">
                  <c:v>4.4861397692161912E-4</c:v>
                </c:pt>
                <c:pt idx="10">
                  <c:v>1.0531141830131265E-3</c:v>
                </c:pt>
                <c:pt idx="11">
                  <c:v>7.9159076022177562E-4</c:v>
                </c:pt>
                <c:pt idx="12">
                  <c:v>1.6809255044616359E-3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Calc.'!$AV$3:$AV$94</c:f>
              <c:numCache>
                <c:formatCode>0.0000</c:formatCode>
                <c:ptCount val="92"/>
                <c:pt idx="1">
                  <c:v>-9.2802428791847363E-4</c:v>
                </c:pt>
                <c:pt idx="2">
                  <c:v>9.0286944521782489E-4</c:v>
                </c:pt>
                <c:pt idx="3">
                  <c:v>3.8756653694809354E-3</c:v>
                </c:pt>
                <c:pt idx="4">
                  <c:v>-5.9274695172295598E-4</c:v>
                </c:pt>
                <c:pt idx="5">
                  <c:v>4.8975185987590797E-4</c:v>
                </c:pt>
                <c:pt idx="6">
                  <c:v>1.7816822448660217E-3</c:v>
                </c:pt>
                <c:pt idx="7">
                  <c:v>1.1839244854441103E-3</c:v>
                </c:pt>
                <c:pt idx="8">
                  <c:v>9.3739256661911805E-4</c:v>
                </c:pt>
                <c:pt idx="9">
                  <c:v>6.4774625636380989E-4</c:v>
                </c:pt>
                <c:pt idx="10">
                  <c:v>7.5766443991632886E-4</c:v>
                </c:pt>
                <c:pt idx="11">
                  <c:v>6.5282926815689855E-4</c:v>
                </c:pt>
                <c:pt idx="12">
                  <c:v>9.4627587463651675E-4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Calc.'!$BK$3:$BK$94</c:f>
              <c:numCache>
                <c:formatCode>0.0000</c:formatCode>
                <c:ptCount val="92"/>
                <c:pt idx="1">
                  <c:v>-1.138206396410052E-3</c:v>
                </c:pt>
                <c:pt idx="2">
                  <c:v>5.4661764437832327E-4</c:v>
                </c:pt>
                <c:pt idx="3">
                  <c:v>1.050673037402719E-3</c:v>
                </c:pt>
                <c:pt idx="4">
                  <c:v>6.9847677317375219E-4</c:v>
                </c:pt>
                <c:pt idx="5">
                  <c:v>3.2151771831803765E-4</c:v>
                </c:pt>
                <c:pt idx="6">
                  <c:v>1.3945622599096184E-3</c:v>
                </c:pt>
                <c:pt idx="7">
                  <c:v>8.8626496065822105E-4</c:v>
                </c:pt>
                <c:pt idx="8">
                  <c:v>6.984570329237568E-4</c:v>
                </c:pt>
                <c:pt idx="9">
                  <c:v>5.0896005808824269E-4</c:v>
                </c:pt>
                <c:pt idx="10">
                  <c:v>6.1000948801595036E-4</c:v>
                </c:pt>
                <c:pt idx="11">
                  <c:v>5.8752304129299339E-4</c:v>
                </c:pt>
                <c:pt idx="12">
                  <c:v>8.2975284651486711E-4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Calc.'!$BO$3:$BO$93</c:f>
              <c:numCache>
                <c:formatCode>0.0000</c:formatCode>
                <c:ptCount val="91"/>
                <c:pt idx="1">
                  <c:v>6.1257389894114729E-5</c:v>
                </c:pt>
                <c:pt idx="2">
                  <c:v>6.5716892208980812E-4</c:v>
                </c:pt>
                <c:pt idx="3">
                  <c:v>4.729117544554764E-4</c:v>
                </c:pt>
                <c:pt idx="4">
                  <c:v>-3.0075306160927992E-4</c:v>
                </c:pt>
                <c:pt idx="5">
                  <c:v>8.2098608235352464E-5</c:v>
                </c:pt>
                <c:pt idx="6">
                  <c:v>5.4868140055064525E-4</c:v>
                </c:pt>
                <c:pt idx="7">
                  <c:v>3.5027844776611779E-4</c:v>
                </c:pt>
                <c:pt idx="8">
                  <c:v>2.8580075733853515E-4</c:v>
                </c:pt>
                <c:pt idx="9">
                  <c:v>2.4732377551207202E-4</c:v>
                </c:pt>
                <c:pt idx="10">
                  <c:v>2.7686296665802707E-4</c:v>
                </c:pt>
                <c:pt idx="11">
                  <c:v>2.3869967222679467E-4</c:v>
                </c:pt>
                <c:pt idx="12">
                  <c:v>2.7877029060136298E-4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Calc.'!$J$3:$J$97</c:f>
              <c:numCache>
                <c:formatCode>0.0000</c:formatCode>
                <c:ptCount val="95"/>
                <c:pt idx="1">
                  <c:v>0.33850291329412124</c:v>
                </c:pt>
                <c:pt idx="2">
                  <c:v>0.2048767038218105</c:v>
                </c:pt>
                <c:pt idx="3">
                  <c:v>0.13395394065447644</c:v>
                </c:pt>
                <c:pt idx="4">
                  <c:v>8.5519710287119438E-2</c:v>
                </c:pt>
                <c:pt idx="5">
                  <c:v>6.2755271076486666E-2</c:v>
                </c:pt>
                <c:pt idx="6">
                  <c:v>4.620039160167673E-2</c:v>
                </c:pt>
                <c:pt idx="7">
                  <c:v>2.930620984030605E-2</c:v>
                </c:pt>
                <c:pt idx="8">
                  <c:v>3.3160890373934125E-2</c:v>
                </c:pt>
                <c:pt idx="9">
                  <c:v>3.3180651332169873E-2</c:v>
                </c:pt>
                <c:pt idx="10">
                  <c:v>3.5765071860066215E-2</c:v>
                </c:pt>
                <c:pt idx="11">
                  <c:v>3.3400420669139209E-2</c:v>
                </c:pt>
                <c:pt idx="12">
                  <c:v>2.7066585589485062E-2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Calc.'!$P$3:$P$97</c:f>
              <c:numCache>
                <c:formatCode>0.0000</c:formatCode>
                <c:ptCount val="95"/>
                <c:pt idx="1">
                  <c:v>0.80439270256526252</c:v>
                </c:pt>
                <c:pt idx="2">
                  <c:v>0.44105051269554985</c:v>
                </c:pt>
                <c:pt idx="3">
                  <c:v>0.23118783543375165</c:v>
                </c:pt>
                <c:pt idx="4">
                  <c:v>8.6310428226846259E-2</c:v>
                </c:pt>
                <c:pt idx="5">
                  <c:v>3.9424054848457422E-2</c:v>
                </c:pt>
                <c:pt idx="6">
                  <c:v>1.9883862707438908E-3</c:v>
                </c:pt>
                <c:pt idx="7">
                  <c:v>-2.960799010312275E-3</c:v>
                </c:pt>
                <c:pt idx="8">
                  <c:v>8.3103793190854596E-4</c:v>
                </c:pt>
                <c:pt idx="9">
                  <c:v>7.8733719468194636E-3</c:v>
                </c:pt>
                <c:pt idx="10">
                  <c:v>1.0224188378948156E-2</c:v>
                </c:pt>
                <c:pt idx="11">
                  <c:v>-1.1880339160598748E-2</c:v>
                </c:pt>
                <c:pt idx="12">
                  <c:v>-6.1777630184271896E-2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Calc.'!$AZ$3:$AZ$94</c:f>
              <c:numCache>
                <c:formatCode>0.0000</c:formatCode>
                <c:ptCount val="92"/>
                <c:pt idx="1">
                  <c:v>0.21800594338602505</c:v>
                </c:pt>
                <c:pt idx="2">
                  <c:v>0.31810416298129968</c:v>
                </c:pt>
                <c:pt idx="3">
                  <c:v>0.22430147028779579</c:v>
                </c:pt>
                <c:pt idx="4">
                  <c:v>0.11272998594276307</c:v>
                </c:pt>
                <c:pt idx="5">
                  <c:v>5.4096666568997594E-2</c:v>
                </c:pt>
                <c:pt idx="6">
                  <c:v>4.4723971497981137E-2</c:v>
                </c:pt>
                <c:pt idx="7">
                  <c:v>3.9008579451996095E-2</c:v>
                </c:pt>
                <c:pt idx="8">
                  <c:v>3.3909474669022298E-2</c:v>
                </c:pt>
                <c:pt idx="9">
                  <c:v>3.3823548180522099E-2</c:v>
                </c:pt>
                <c:pt idx="10">
                  <c:v>3.6147140498501686E-2</c:v>
                </c:pt>
                <c:pt idx="11">
                  <c:v>3.2024665897087565E-2</c:v>
                </c:pt>
                <c:pt idx="12">
                  <c:v>3.4796246249136568E-2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Calc.'!$BF$3:$BF$94</c:f>
              <c:numCache>
                <c:formatCode>0.0000</c:formatCode>
                <c:ptCount val="92"/>
                <c:pt idx="1">
                  <c:v>0.4379765678385999</c:v>
                </c:pt>
                <c:pt idx="2">
                  <c:v>0.44024643867436836</c:v>
                </c:pt>
                <c:pt idx="3">
                  <c:v>0.32141196272754285</c:v>
                </c:pt>
                <c:pt idx="4">
                  <c:v>0.18758124606070989</c:v>
                </c:pt>
                <c:pt idx="5">
                  <c:v>6.9110948170460512E-2</c:v>
                </c:pt>
                <c:pt idx="6">
                  <c:v>3.6430375859464207E-3</c:v>
                </c:pt>
                <c:pt idx="7">
                  <c:v>-1.9855728863864305E-3</c:v>
                </c:pt>
                <c:pt idx="8">
                  <c:v>-3.6004769147184009E-3</c:v>
                </c:pt>
                <c:pt idx="9">
                  <c:v>7.7926854057784583E-3</c:v>
                </c:pt>
                <c:pt idx="10">
                  <c:v>1.5356467949049608E-2</c:v>
                </c:pt>
                <c:pt idx="11">
                  <c:v>-1.1838984244922756E-2</c:v>
                </c:pt>
                <c:pt idx="12">
                  <c:v>-1.9848500214426575E-2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Calc.'!$BA$3:$BA$94</c:f>
              <c:numCache>
                <c:formatCode>0.0000</c:formatCode>
                <c:ptCount val="92"/>
                <c:pt idx="1">
                  <c:v>4.9722738351222311E-2</c:v>
                </c:pt>
                <c:pt idx="2">
                  <c:v>3.8352792931231568E-2</c:v>
                </c:pt>
                <c:pt idx="3">
                  <c:v>2.7650420850827969E-2</c:v>
                </c:pt>
                <c:pt idx="4">
                  <c:v>1.380888069769148E-2</c:v>
                </c:pt>
                <c:pt idx="5">
                  <c:v>7.3079797137451325E-3</c:v>
                </c:pt>
                <c:pt idx="6">
                  <c:v>7.1948084627266075E-3</c:v>
                </c:pt>
                <c:pt idx="7">
                  <c:v>3.1474348006945946E-3</c:v>
                </c:pt>
                <c:pt idx="8">
                  <c:v>2.3849688855190582E-3</c:v>
                </c:pt>
                <c:pt idx="9">
                  <c:v>2.1819463792406998E-3</c:v>
                </c:pt>
                <c:pt idx="10">
                  <c:v>2.0687622078439053E-3</c:v>
                </c:pt>
                <c:pt idx="11">
                  <c:v>2.3423374340218375E-3</c:v>
                </c:pt>
                <c:pt idx="12">
                  <c:v>2.7372935992000659E-3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Calc.'!$BJ$3:$BJ$94</c:f>
              <c:numCache>
                <c:formatCode>0.0000</c:formatCode>
                <c:ptCount val="92"/>
                <c:pt idx="1">
                  <c:v>-6.6761881166715678E-2</c:v>
                </c:pt>
                <c:pt idx="2">
                  <c:v>-6.5828872476493938E-2</c:v>
                </c:pt>
                <c:pt idx="3">
                  <c:v>-1.1591094264459841E-2</c:v>
                </c:pt>
                <c:pt idx="4">
                  <c:v>-3.0295007509687593E-2</c:v>
                </c:pt>
                <c:pt idx="5">
                  <c:v>-2.1815089836119891E-2</c:v>
                </c:pt>
                <c:pt idx="6">
                  <c:v>-7.0785720827424561E-3</c:v>
                </c:pt>
                <c:pt idx="7">
                  <c:v>1.505860974065503E-4</c:v>
                </c:pt>
                <c:pt idx="8">
                  <c:v>-2.6082987441169428E-4</c:v>
                </c:pt>
                <c:pt idx="9">
                  <c:v>-2.8138879574512239E-3</c:v>
                </c:pt>
                <c:pt idx="10">
                  <c:v>-1.0529012702848414E-2</c:v>
                </c:pt>
                <c:pt idx="11">
                  <c:v>1.0862498628458628E-3</c:v>
                </c:pt>
                <c:pt idx="12">
                  <c:v>4.1145969056831785E-3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Calc.'!$K$3:$K$97</c:f>
              <c:numCache>
                <c:formatCode>0.0000</c:formatCode>
                <c:ptCount val="95"/>
                <c:pt idx="1">
                  <c:v>5.9159161029461282E-2</c:v>
                </c:pt>
                <c:pt idx="2">
                  <c:v>3.2232710804260281E-2</c:v>
                </c:pt>
                <c:pt idx="3">
                  <c:v>1.9496646420107254E-2</c:v>
                </c:pt>
                <c:pt idx="4">
                  <c:v>1.0942076050039903E-2</c:v>
                </c:pt>
                <c:pt idx="5">
                  <c:v>7.4127882423695723E-3</c:v>
                </c:pt>
                <c:pt idx="6">
                  <c:v>4.5506939780877763E-3</c:v>
                </c:pt>
                <c:pt idx="7">
                  <c:v>2.4525621793141427E-3</c:v>
                </c:pt>
                <c:pt idx="8">
                  <c:v>2.4624988335737938E-3</c:v>
                </c:pt>
                <c:pt idx="9">
                  <c:v>2.2325030334537344E-3</c:v>
                </c:pt>
                <c:pt idx="10">
                  <c:v>2.2471205395312461E-3</c:v>
                </c:pt>
                <c:pt idx="11">
                  <c:v>2.0705784314402659E-3</c:v>
                </c:pt>
                <c:pt idx="12">
                  <c:v>1.7794476487886064E-3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Calc.'!$T$3:$T$97</c:f>
              <c:numCache>
                <c:formatCode>0.0000</c:formatCode>
                <c:ptCount val="95"/>
                <c:pt idx="1">
                  <c:v>-7.9367430968556016E-2</c:v>
                </c:pt>
                <c:pt idx="2">
                  <c:v>-3.9922206009807379E-2</c:v>
                </c:pt>
                <c:pt idx="3">
                  <c:v>-2.3287513362673047E-2</c:v>
                </c:pt>
                <c:pt idx="4">
                  <c:v>-1.2513124247956087E-2</c:v>
                </c:pt>
                <c:pt idx="5">
                  <c:v>-8.307100565564985E-3</c:v>
                </c:pt>
                <c:pt idx="6">
                  <c:v>-4.9423645304655416E-3</c:v>
                </c:pt>
                <c:pt idx="7">
                  <c:v>-2.6367991963134091E-3</c:v>
                </c:pt>
                <c:pt idx="8">
                  <c:v>-2.669602549772943E-3</c:v>
                </c:pt>
                <c:pt idx="9">
                  <c:v>-2.4871666380335373E-3</c:v>
                </c:pt>
                <c:pt idx="10">
                  <c:v>-2.6442402970390778E-3</c:v>
                </c:pt>
                <c:pt idx="11">
                  <c:v>-2.663743967535779E-3</c:v>
                </c:pt>
                <c:pt idx="12">
                  <c:v>-2.5563256555174918E-3</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Calc.'!$E$3:$E$101</c:f>
              <c:numCache>
                <c:formatCode>0.0000</c:formatCode>
                <c:ptCount val="99"/>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Calc.'!$AA$3:$AA$97</c:f>
              <c:numCache>
                <c:formatCode>0.0000</c:formatCode>
                <c:ptCount val="95"/>
                <c:pt idx="1">
                  <c:v>-3.8592211297031899E-3</c:v>
                </c:pt>
                <c:pt idx="2">
                  <c:v>3.1304478459076163E-3</c:v>
                </c:pt>
                <c:pt idx="3">
                  <c:v>3.3214981747523259E-3</c:v>
                </c:pt>
                <c:pt idx="4">
                  <c:v>2.8570926237872821E-3</c:v>
                </c:pt>
                <c:pt idx="5">
                  <c:v>2.2732018612328301E-3</c:v>
                </c:pt>
                <c:pt idx="6">
                  <c:v>1.7884935191140553E-3</c:v>
                </c:pt>
                <c:pt idx="7">
                  <c:v>1.125305661312512E-3</c:v>
                </c:pt>
                <c:pt idx="8">
                  <c:v>1.243257027548637E-3</c:v>
                </c:pt>
                <c:pt idx="9">
                  <c:v>1.2196332388649943E-3</c:v>
                </c:pt>
                <c:pt idx="10">
                  <c:v>1.3198880269159655E-3</c:v>
                </c:pt>
                <c:pt idx="11">
                  <c:v>1.3040463275775683E-3</c:v>
                </c:pt>
                <c:pt idx="12">
                  <c:v>1.1947338083027564E-3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Calc.'!$O$3:$O$97</c:f>
              <c:numCache>
                <c:formatCode>0.0000</c:formatCode>
                <c:ptCount val="95"/>
                <c:pt idx="1">
                  <c:v>-6.6500690486964971E-3</c:v>
                </c:pt>
                <c:pt idx="2">
                  <c:v>1.4778869662673067E-3</c:v>
                </c:pt>
                <c:pt idx="3">
                  <c:v>2.2816612808006934E-3</c:v>
                </c:pt>
                <c:pt idx="4">
                  <c:v>2.2416658117981169E-3</c:v>
                </c:pt>
                <c:pt idx="5">
                  <c:v>1.8436751428311802E-3</c:v>
                </c:pt>
                <c:pt idx="6">
                  <c:v>1.5064003754307607E-3</c:v>
                </c:pt>
                <c:pt idx="7">
                  <c:v>9.6222544208637319E-4</c:v>
                </c:pt>
                <c:pt idx="8">
                  <c:v>1.0679709777606941E-3</c:v>
                </c:pt>
                <c:pt idx="9">
                  <c:v>1.0467905119136488E-3</c:v>
                </c:pt>
                <c:pt idx="10">
                  <c:v>1.1251830840242575E-3</c:v>
                </c:pt>
                <c:pt idx="11">
                  <c:v>1.0962958964663577E-3</c:v>
                </c:pt>
                <c:pt idx="12">
                  <c:v>9.8532844004239721E-4</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Calc.'!$Q$3:$Q$97</c:f>
              <c:numCache>
                <c:formatCode>0.0000</c:formatCode>
                <c:ptCount val="95"/>
                <c:pt idx="1">
                  <c:v>-7.4658868639900216E-3</c:v>
                </c:pt>
                <c:pt idx="2">
                  <c:v>5.1859735494464631E-3</c:v>
                </c:pt>
                <c:pt idx="3">
                  <c:v>5.6496329684541744E-3</c:v>
                </c:pt>
                <c:pt idx="4">
                  <c:v>4.9068608813357005E-3</c:v>
                </c:pt>
                <c:pt idx="5">
                  <c:v>3.9093746144230838E-3</c:v>
                </c:pt>
                <c:pt idx="6">
                  <c:v>3.0701824197431021E-3</c:v>
                </c:pt>
                <c:pt idx="7">
                  <c:v>1.9198071786092233E-3</c:v>
                </c:pt>
                <c:pt idx="8">
                  <c:v>2.1028695643300153E-3</c:v>
                </c:pt>
                <c:pt idx="9">
                  <c:v>2.0363432309555155E-3</c:v>
                </c:pt>
                <c:pt idx="10">
                  <c:v>2.1593825241653718E-3</c:v>
                </c:pt>
                <c:pt idx="11">
                  <c:v>2.0691999297021285E-3</c:v>
                </c:pt>
                <c:pt idx="12">
                  <c:v>1.8249645495934125E-3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Calc.'!$R$3:$R$97</c:f>
              <c:numCache>
                <c:formatCode>0.0000</c:formatCode>
                <c:ptCount val="95"/>
                <c:pt idx="1">
                  <c:v>-1.5777565742311807E-3</c:v>
                </c:pt>
                <c:pt idx="2">
                  <c:v>4.3195006882473623E-3</c:v>
                </c:pt>
                <c:pt idx="3">
                  <c:v>4.0060400805320652E-3</c:v>
                </c:pt>
                <c:pt idx="4">
                  <c:v>3.1990278517964208E-3</c:v>
                </c:pt>
                <c:pt idx="5">
                  <c:v>2.4821289590720151E-3</c:v>
                </c:pt>
                <c:pt idx="6">
                  <c:v>1.8727004191572529E-3</c:v>
                </c:pt>
                <c:pt idx="7">
                  <c:v>1.1361772108084475E-3</c:v>
                </c:pt>
                <c:pt idx="8">
                  <c:v>1.2121176943823879E-3</c:v>
                </c:pt>
                <c:pt idx="9">
                  <c:v>1.1358640016921771E-3</c:v>
                </c:pt>
                <c:pt idx="10">
                  <c:v>1.1479874205071639E-3</c:v>
                </c:pt>
                <c:pt idx="11">
                  <c:v>1.0217588576972663E-3</c:v>
                </c:pt>
                <c:pt idx="12">
                  <c:v>8.148704945771327E-4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Calc.'!$S$3:$S$97</c:f>
              <c:numCache>
                <c:formatCode>0.0000</c:formatCode>
                <c:ptCount val="95"/>
                <c:pt idx="1">
                  <c:v>-5.3930483468747517E-4</c:v>
                </c:pt>
                <c:pt idx="2">
                  <c:v>1.8659555345864162E-3</c:v>
                </c:pt>
                <c:pt idx="3">
                  <c:v>1.7121776376327732E-3</c:v>
                </c:pt>
                <c:pt idx="4">
                  <c:v>1.3613773751120265E-3</c:v>
                </c:pt>
                <c:pt idx="5">
                  <c:v>1.0559994845798469E-3</c:v>
                </c:pt>
                <c:pt idx="6">
                  <c:v>7.9876546477807681E-4</c:v>
                </c:pt>
                <c:pt idx="7">
                  <c:v>4.874981656883033E-4</c:v>
                </c:pt>
                <c:pt idx="8">
                  <c:v>5.2431347422774593E-4</c:v>
                </c:pt>
                <c:pt idx="9">
                  <c:v>4.975519747299756E-4</c:v>
                </c:pt>
                <c:pt idx="10">
                  <c:v>5.1355186437687195E-4</c:v>
                </c:pt>
                <c:pt idx="11">
                  <c:v>4.73491664255882E-4</c:v>
                </c:pt>
                <c:pt idx="12">
                  <c:v>3.975491367612181E-4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Calc.'!$W$3:$W$97</c:f>
              <c:numCache>
                <c:formatCode>0.0000</c:formatCode>
                <c:ptCount val="95"/>
                <c:pt idx="1">
                  <c:v>1.4529389288160468E-2</c:v>
                </c:pt>
                <c:pt idx="2">
                  <c:v>1.3802743810138837E-2</c:v>
                </c:pt>
                <c:pt idx="3">
                  <c:v>9.9150959042720588E-3</c:v>
                </c:pt>
                <c:pt idx="4">
                  <c:v>6.6173338518754361E-3</c:v>
                </c:pt>
                <c:pt idx="5">
                  <c:v>4.8241461602538012E-3</c:v>
                </c:pt>
                <c:pt idx="6">
                  <c:v>3.323287097553352E-3</c:v>
                </c:pt>
                <c:pt idx="7">
                  <c:v>1.9066929270653401E-3</c:v>
                </c:pt>
                <c:pt idx="8">
                  <c:v>1.9599005939063088E-3</c:v>
                </c:pt>
                <c:pt idx="9">
                  <c:v>1.7713274417923914E-3</c:v>
                </c:pt>
                <c:pt idx="10">
                  <c:v>1.7128252793562797E-3</c:v>
                </c:pt>
                <c:pt idx="11">
                  <c:v>1.430220202352875E-3</c:v>
                </c:pt>
                <c:pt idx="12">
                  <c:v>1.0384183015465175E-3</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Calc.'!$Z$3:$Z$97</c:f>
              <c:numCache>
                <c:formatCode>0.0000</c:formatCode>
                <c:ptCount val="95"/>
                <c:pt idx="1">
                  <c:v>-2.3099183529177881E-3</c:v>
                </c:pt>
                <c:pt idx="2">
                  <c:v>1.0888603794057148E-3</c:v>
                </c:pt>
                <c:pt idx="3">
                  <c:v>1.2787438190139365E-3</c:v>
                </c:pt>
                <c:pt idx="4">
                  <c:v>1.1303189849890085E-3</c:v>
                </c:pt>
                <c:pt idx="5">
                  <c:v>8.9750629599438824E-4</c:v>
                </c:pt>
                <c:pt idx="6">
                  <c:v>6.8630674621137082E-4</c:v>
                </c:pt>
                <c:pt idx="7">
                  <c:v>4.086573743418598E-4</c:v>
                </c:pt>
                <c:pt idx="8">
                  <c:v>4.1932082787244642E-4</c:v>
                </c:pt>
                <c:pt idx="9">
                  <c:v>3.6576634962468387E-4</c:v>
                </c:pt>
                <c:pt idx="10">
                  <c:v>3.2086117177618635E-4</c:v>
                </c:pt>
                <c:pt idx="11">
                  <c:v>2.0915399703931657E-4</c:v>
                </c:pt>
                <c:pt idx="12">
                  <c:v>7.3213098249894608E-5</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Calc.'!$M$3:$M$97</c:f>
              <c:numCache>
                <c:formatCode>0.0000</c:formatCode>
                <c:ptCount val="95"/>
                <c:pt idx="1">
                  <c:v>-1.2289648903134102E-2</c:v>
                </c:pt>
                <c:pt idx="2">
                  <c:v>-3.1186583237273178E-3</c:v>
                </c:pt>
                <c:pt idx="3">
                  <c:v>-9.1613473340639603E-4</c:v>
                </c:pt>
                <c:pt idx="4">
                  <c:v>1.5515811538779531E-4</c:v>
                </c:pt>
                <c:pt idx="5">
                  <c:v>3.3023253701420092E-4</c:v>
                </c:pt>
                <c:pt idx="6">
                  <c:v>4.5953325163499407E-4</c:v>
                </c:pt>
                <c:pt idx="7">
                  <c:v>3.4828344906722065E-4</c:v>
                </c:pt>
                <c:pt idx="8">
                  <c:v>4.1511261705445715E-4</c:v>
                </c:pt>
                <c:pt idx="9">
                  <c:v>4.2342193044736683E-4</c:v>
                </c:pt>
                <c:pt idx="10">
                  <c:v>4.6363900150470544E-4</c:v>
                </c:pt>
                <c:pt idx="11">
                  <c:v>4.5088454301058629E-4</c:v>
                </c:pt>
                <c:pt idx="12">
                  <c:v>3.9771819437430797E-4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Calc.'!$H$3:$H$101</c:f>
              <c:numCache>
                <c:formatCode>0.0000</c:formatCode>
                <c:ptCount val="99"/>
                <c:pt idx="1">
                  <c:v>-1.4270137749660483E-2</c:v>
                </c:pt>
                <c:pt idx="2">
                  <c:v>-8.1896391590208738E-4</c:v>
                </c:pt>
                <c:pt idx="3">
                  <c:v>1.435017262115385E-3</c:v>
                </c:pt>
                <c:pt idx="4">
                  <c:v>2.1524967399444515E-3</c:v>
                </c:pt>
                <c:pt idx="5">
                  <c:v>1.9095560022365995E-3</c:v>
                </c:pt>
                <c:pt idx="6">
                  <c:v>1.6587848001963026E-3</c:v>
                </c:pt>
                <c:pt idx="7">
                  <c:v>1.0334202586660577E-3</c:v>
                </c:pt>
                <c:pt idx="8">
                  <c:v>1.0440166374640211E-3</c:v>
                </c:pt>
                <c:pt idx="9">
                  <c:v>8.1756468998540346E-4</c:v>
                </c:pt>
                <c:pt idx="10">
                  <c:v>4.6035989249618029E-4</c:v>
                </c:pt>
                <c:pt idx="11">
                  <c:v>-2.469976095137879E-4</c:v>
                </c:pt>
                <c:pt idx="12">
                  <c:v>-1.0620566180913034E-3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Calc.'!$I$3:$I$100</c:f>
              <c:numCache>
                <c:formatCode>0.0000</c:formatCode>
                <c:ptCount val="98"/>
                <c:pt idx="1">
                  <c:v>1.2697340937860211E-3</c:v>
                </c:pt>
                <c:pt idx="2">
                  <c:v>2.9464610710738777E-3</c:v>
                </c:pt>
                <c:pt idx="3">
                  <c:v>2.387360528498673E-3</c:v>
                </c:pt>
                <c:pt idx="4">
                  <c:v>1.7514612639070307E-3</c:v>
                </c:pt>
                <c:pt idx="5">
                  <c:v>1.3222696107995369E-3</c:v>
                </c:pt>
                <c:pt idx="6">
                  <c:v>9.607942638574313E-4</c:v>
                </c:pt>
                <c:pt idx="7">
                  <c:v>5.7072127249174613E-4</c:v>
                </c:pt>
                <c:pt idx="8">
                  <c:v>6.0118241468430753E-4</c:v>
                </c:pt>
                <c:pt idx="9">
                  <c:v>5.5724060476828685E-4</c:v>
                </c:pt>
                <c:pt idx="10">
                  <c:v>5.5677046698971713E-4</c:v>
                </c:pt>
                <c:pt idx="11">
                  <c:v>4.8859645659567934E-4</c:v>
                </c:pt>
                <c:pt idx="12">
                  <c:v>3.8266963117575406E-4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Calc.'!$BQ$3:$BQ$94</c:f>
              <c:numCache>
                <c:formatCode>0.0000</c:formatCode>
                <c:ptCount val="92"/>
                <c:pt idx="1">
                  <c:v>-3.7002118334677906E-3</c:v>
                </c:pt>
                <c:pt idx="2">
                  <c:v>2.7697090831992299E-4</c:v>
                </c:pt>
                <c:pt idx="3">
                  <c:v>7.8454150668798277E-3</c:v>
                </c:pt>
                <c:pt idx="4">
                  <c:v>8.3384443985877007E-5</c:v>
                </c:pt>
                <c:pt idx="5">
                  <c:v>-9.3377480318695581E-4</c:v>
                </c:pt>
                <c:pt idx="6">
                  <c:v>2.5841285837747978E-3</c:v>
                </c:pt>
                <c:pt idx="7">
                  <c:v>1.4793895815765909E-3</c:v>
                </c:pt>
                <c:pt idx="8">
                  <c:v>1.5563833041179016E-3</c:v>
                </c:pt>
                <c:pt idx="9">
                  <c:v>1.0830406084376769E-3</c:v>
                </c:pt>
                <c:pt idx="10">
                  <c:v>1.2515881771486069E-3</c:v>
                </c:pt>
                <c:pt idx="11">
                  <c:v>1.1985936564692505E-3</c:v>
                </c:pt>
                <c:pt idx="12">
                  <c:v>1.5481091963949626E-3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Calc.'!$BE$3:$BE$94</c:f>
              <c:numCache>
                <c:formatCode>0.0000</c:formatCode>
                <c:ptCount val="92"/>
                <c:pt idx="1">
                  <c:v>-2.1184694648538394E-3</c:v>
                </c:pt>
                <c:pt idx="2">
                  <c:v>-4.1358031440771219E-4</c:v>
                </c:pt>
                <c:pt idx="3">
                  <c:v>3.7332998918890368E-3</c:v>
                </c:pt>
                <c:pt idx="4">
                  <c:v>-2.6444337288513992E-4</c:v>
                </c:pt>
                <c:pt idx="5">
                  <c:v>-6.3575718062707203E-4</c:v>
                </c:pt>
                <c:pt idx="6">
                  <c:v>1.7673078717196547E-3</c:v>
                </c:pt>
                <c:pt idx="7">
                  <c:v>1.2950682905198761E-3</c:v>
                </c:pt>
                <c:pt idx="8">
                  <c:v>1.3805445562105605E-3</c:v>
                </c:pt>
                <c:pt idx="9">
                  <c:v>1.0934532548949227E-3</c:v>
                </c:pt>
                <c:pt idx="10">
                  <c:v>1.0005671138317101E-3</c:v>
                </c:pt>
                <c:pt idx="11">
                  <c:v>9.7219016287626245E-4</c:v>
                </c:pt>
                <c:pt idx="12">
                  <c:v>1.2080529704009007E-3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Calc.'!$BG$3:$BG$94</c:f>
              <c:numCache>
                <c:formatCode>0.0000</c:formatCode>
                <c:ptCount val="92"/>
                <c:pt idx="1">
                  <c:v>2.3942499073806604E-3</c:v>
                </c:pt>
                <c:pt idx="2">
                  <c:v>3.4569100908286559E-3</c:v>
                </c:pt>
                <c:pt idx="3">
                  <c:v>6.2005470408791662E-3</c:v>
                </c:pt>
                <c:pt idx="4">
                  <c:v>3.2721878302010275E-4</c:v>
                </c:pt>
                <c:pt idx="5">
                  <c:v>8.4098579342542924E-4</c:v>
                </c:pt>
                <c:pt idx="6">
                  <c:v>3.4472118519857965E-3</c:v>
                </c:pt>
                <c:pt idx="7">
                  <c:v>2.6819643406344172E-3</c:v>
                </c:pt>
                <c:pt idx="8">
                  <c:v>2.4650358258661432E-3</c:v>
                </c:pt>
                <c:pt idx="9">
                  <c:v>2.2752235940093875E-3</c:v>
                </c:pt>
                <c:pt idx="10">
                  <c:v>1.9726138410161116E-3</c:v>
                </c:pt>
                <c:pt idx="11">
                  <c:v>1.8401906328379082E-3</c:v>
                </c:pt>
                <c:pt idx="12">
                  <c:v>2.1817003307525824E-3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Calc.'!$BH$3:$BH$94</c:f>
              <c:numCache>
                <c:formatCode>0.0000</c:formatCode>
                <c:ptCount val="92"/>
                <c:pt idx="1">
                  <c:v>-1.7478477996161524E-4</c:v>
                </c:pt>
                <c:pt idx="2">
                  <c:v>2.9893456632908814E-3</c:v>
                </c:pt>
                <c:pt idx="3">
                  <c:v>5.8677854396460257E-3</c:v>
                </c:pt>
                <c:pt idx="4">
                  <c:v>-3.9509057606569039E-4</c:v>
                </c:pt>
                <c:pt idx="5">
                  <c:v>7.4108128309733864E-4</c:v>
                </c:pt>
                <c:pt idx="6">
                  <c:v>2.5985395645325747E-3</c:v>
                </c:pt>
                <c:pt idx="7">
                  <c:v>1.7544003088447438E-3</c:v>
                </c:pt>
                <c:pt idx="8">
                  <c:v>1.3490027584934906E-3</c:v>
                </c:pt>
                <c:pt idx="9">
                  <c:v>1.0037980641694399E-3</c:v>
                </c:pt>
                <c:pt idx="10">
                  <c:v>1.1219328198838329E-3</c:v>
                </c:pt>
                <c:pt idx="11">
                  <c:v>9.7354871281737649E-4</c:v>
                </c:pt>
                <c:pt idx="12">
                  <c:v>1.3440855523555919E-3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Calc.'!$BI$3:$BI$94</c:f>
              <c:numCache>
                <c:formatCode>0.0000</c:formatCode>
                <c:ptCount val="92"/>
                <c:pt idx="1">
                  <c:v>1.1524242285739577E-3</c:v>
                </c:pt>
                <c:pt idx="2">
                  <c:v>1.9945130214051904E-3</c:v>
                </c:pt>
                <c:pt idx="3">
                  <c:v>2.215668425648458E-3</c:v>
                </c:pt>
                <c:pt idx="4">
                  <c:v>-2.4545314825569003E-4</c:v>
                </c:pt>
                <c:pt idx="5">
                  <c:v>5.6389986651455637E-4</c:v>
                </c:pt>
                <c:pt idx="6">
                  <c:v>9.9653872352438075E-4</c:v>
                </c:pt>
                <c:pt idx="7">
                  <c:v>7.3642574172902225E-4</c:v>
                </c:pt>
                <c:pt idx="8">
                  <c:v>5.763854070632142E-4</c:v>
                </c:pt>
                <c:pt idx="9">
                  <c:v>4.9284012951759308E-4</c:v>
                </c:pt>
                <c:pt idx="10">
                  <c:v>5.0159929809186795E-4</c:v>
                </c:pt>
                <c:pt idx="11">
                  <c:v>4.503953672481359E-4</c:v>
                </c:pt>
                <c:pt idx="12">
                  <c:v>5.1630358182449838E-4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Calc.'!$BM$3:$BM$94</c:f>
              <c:numCache>
                <c:formatCode>0.0000</c:formatCode>
                <c:ptCount val="92"/>
                <c:pt idx="1">
                  <c:v>1.3435412173572142E-3</c:v>
                </c:pt>
                <c:pt idx="2">
                  <c:v>9.8139068473560385E-3</c:v>
                </c:pt>
                <c:pt idx="3">
                  <c:v>1.4106307747213923E-2</c:v>
                </c:pt>
                <c:pt idx="4">
                  <c:v>3.5420748964651917E-3</c:v>
                </c:pt>
                <c:pt idx="5">
                  <c:v>3.2776802632608986E-3</c:v>
                </c:pt>
                <c:pt idx="6">
                  <c:v>5.2141730911736128E-3</c:v>
                </c:pt>
                <c:pt idx="7">
                  <c:v>3.4492211208851345E-3</c:v>
                </c:pt>
                <c:pt idx="8">
                  <c:v>1.5898082168397556E-3</c:v>
                </c:pt>
                <c:pt idx="9">
                  <c:v>1.3069539272061244E-3</c:v>
                </c:pt>
                <c:pt idx="10">
                  <c:v>1.6530929768570845E-3</c:v>
                </c:pt>
                <c:pt idx="11">
                  <c:v>1.3753344779854992E-3</c:v>
                </c:pt>
                <c:pt idx="12">
                  <c:v>3.0127886527418161E-3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Calc.'!$BP$3:$BP$94</c:f>
              <c:numCache>
                <c:formatCode>0.0000</c:formatCode>
                <c:ptCount val="92"/>
                <c:pt idx="1">
                  <c:v>2.6675575777282894E-4</c:v>
                </c:pt>
                <c:pt idx="2">
                  <c:v>-1.7691838614586292E-3</c:v>
                </c:pt>
                <c:pt idx="3">
                  <c:v>-1.195234887497766E-2</c:v>
                </c:pt>
                <c:pt idx="4">
                  <c:v>4.6379048956559496E-3</c:v>
                </c:pt>
                <c:pt idx="5">
                  <c:v>8.6687665223393227E-4</c:v>
                </c:pt>
                <c:pt idx="6">
                  <c:v>8.7199782344294676E-4</c:v>
                </c:pt>
                <c:pt idx="7">
                  <c:v>4.3966933959815755E-4</c:v>
                </c:pt>
                <c:pt idx="8">
                  <c:v>5.619201043121217E-4</c:v>
                </c:pt>
                <c:pt idx="9">
                  <c:v>3.0750967482988541E-4</c:v>
                </c:pt>
                <c:pt idx="10">
                  <c:v>2.8437730005684915E-4</c:v>
                </c:pt>
                <c:pt idx="11">
                  <c:v>3.5021425523010556E-4</c:v>
                </c:pt>
                <c:pt idx="12">
                  <c:v>2.2106360586668597E-4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Calc.'!$BC$3:$BC$94</c:f>
              <c:numCache>
                <c:formatCode>0.0000</c:formatCode>
                <c:ptCount val="92"/>
                <c:pt idx="1">
                  <c:v>-3.3991629351797841E-3</c:v>
                </c:pt>
                <c:pt idx="2">
                  <c:v>-3.0086436171859036E-3</c:v>
                </c:pt>
                <c:pt idx="3">
                  <c:v>-2.7831500421821591E-3</c:v>
                </c:pt>
                <c:pt idx="4">
                  <c:v>-4.0405699134960201E-3</c:v>
                </c:pt>
                <c:pt idx="5">
                  <c:v>-3.8584401814680273E-4</c:v>
                </c:pt>
                <c:pt idx="6">
                  <c:v>4.1292978680668705E-4</c:v>
                </c:pt>
                <c:pt idx="7">
                  <c:v>7.2383168803234505E-4</c:v>
                </c:pt>
                <c:pt idx="8">
                  <c:v>3.0396572945902997E-4</c:v>
                </c:pt>
                <c:pt idx="9">
                  <c:v>5.0421407140963613E-4</c:v>
                </c:pt>
                <c:pt idx="10">
                  <c:v>5.088736826888053E-4</c:v>
                </c:pt>
                <c:pt idx="11">
                  <c:v>4.4405115772348206E-4</c:v>
                </c:pt>
                <c:pt idx="12">
                  <c:v>1.1701783990896754E-4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Calc.'!$AX$3:$AX$98</c:f>
              <c:numCache>
                <c:formatCode>0.0000</c:formatCode>
                <c:ptCount val="96"/>
                <c:pt idx="1">
                  <c:v>-1.0048133105670124E-2</c:v>
                </c:pt>
                <c:pt idx="2">
                  <c:v>-6.775254526957787E-3</c:v>
                </c:pt>
                <c:pt idx="3">
                  <c:v>2.5670356447470726E-3</c:v>
                </c:pt>
                <c:pt idx="4">
                  <c:v>-2.3334224608440976E-3</c:v>
                </c:pt>
                <c:pt idx="5">
                  <c:v>-1.636586226864293E-3</c:v>
                </c:pt>
                <c:pt idx="6">
                  <c:v>2.1687907384409311E-3</c:v>
                </c:pt>
                <c:pt idx="7">
                  <c:v>1.6803848446301118E-3</c:v>
                </c:pt>
                <c:pt idx="8">
                  <c:v>1.838914371209993E-3</c:v>
                </c:pt>
                <c:pt idx="9">
                  <c:v>4.5231734327055259E-4</c:v>
                </c:pt>
                <c:pt idx="10">
                  <c:v>2.2864795172165882E-4</c:v>
                </c:pt>
                <c:pt idx="11">
                  <c:v>2.7023565890850135E-4</c:v>
                </c:pt>
                <c:pt idx="12">
                  <c:v>7.7253724116227185E-5</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Calc.'!$AY$3:$AY$93</c:f>
              <c:numCache>
                <c:formatCode>0.0000</c:formatCode>
                <c:ptCount val="91"/>
                <c:pt idx="1">
                  <c:v>1.7504688567600353E-3</c:v>
                </c:pt>
                <c:pt idx="2">
                  <c:v>2.0735582834937164E-3</c:v>
                </c:pt>
                <c:pt idx="3">
                  <c:v>3.0068180717983061E-3</c:v>
                </c:pt>
                <c:pt idx="4">
                  <c:v>4.4370527389644992E-4</c:v>
                </c:pt>
                <c:pt idx="5">
                  <c:v>2.6433093439965928E-4</c:v>
                </c:pt>
                <c:pt idx="6">
                  <c:v>1.3968807472514604E-3</c:v>
                </c:pt>
                <c:pt idx="7">
                  <c:v>9.2777508336498509E-4</c:v>
                </c:pt>
                <c:pt idx="8">
                  <c:v>6.6913446363892992E-4</c:v>
                </c:pt>
                <c:pt idx="9">
                  <c:v>4.8476522797676243E-4</c:v>
                </c:pt>
                <c:pt idx="10">
                  <c:v>4.3048775773601923E-4</c:v>
                </c:pt>
                <c:pt idx="11">
                  <c:v>5.4968361986832564E-4</c:v>
                </c:pt>
                <c:pt idx="12">
                  <c:v>7.5167917866686591E-4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Calc.'!$BW$3:$BW$94</c:f>
              <c:numCache>
                <c:formatCode>0.0000</c:formatCode>
                <c:ptCount val="92"/>
                <c:pt idx="1">
                  <c:v>2.0090120527726665</c:v>
                </c:pt>
                <c:pt idx="2">
                  <c:v>1.3839694348805145</c:v>
                </c:pt>
                <c:pt idx="3">
                  <c:v>1.4329463035402619</c:v>
                </c:pt>
                <c:pt idx="4">
                  <c:v>1.6639871325447642</c:v>
                </c:pt>
                <c:pt idx="5">
                  <c:v>1.2775454118288962</c:v>
                </c:pt>
                <c:pt idx="6">
                  <c:v>8.1456039433145361E-2</c:v>
                </c:pt>
                <c:pt idx="7">
                  <c:v>-5.0900927803071469E-2</c:v>
                </c:pt>
                <c:pt idx="8">
                  <c:v>-0.10617908268592509</c:v>
                </c:pt>
                <c:pt idx="9">
                  <c:v>0.23039231023864068</c:v>
                </c:pt>
                <c:pt idx="10">
                  <c:v>0.42483216479284552</c:v>
                </c:pt>
                <c:pt idx="11">
                  <c:v>-0.36968330233226365</c:v>
                </c:pt>
                <c:pt idx="12">
                  <c:v>-0.57042073079704958</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Calc.'!$BX$3:$BX$94</c:f>
              <c:numCache>
                <c:formatCode>0.0000</c:formatCode>
                <c:ptCount val="92"/>
                <c:pt idx="1">
                  <c:v>0.93116727391484977</c:v>
                </c:pt>
                <c:pt idx="2">
                  <c:v>0.92484509891592837</c:v>
                </c:pt>
                <c:pt idx="3">
                  <c:v>1.0326049975870522</c:v>
                </c:pt>
                <c:pt idx="4">
                  <c:v>2.5149136779534031</c:v>
                </c:pt>
                <c:pt idx="5">
                  <c:v>4.2630503742725399</c:v>
                </c:pt>
                <c:pt idx="6">
                  <c:v>3.711656063627832</c:v>
                </c:pt>
                <c:pt idx="7">
                  <c:v>3.7684017737917883</c:v>
                </c:pt>
                <c:pt idx="8">
                  <c:v>3.3913825301769487</c:v>
                </c:pt>
                <c:pt idx="9">
                  <c:v>3.1504502060146757</c:v>
                </c:pt>
                <c:pt idx="10">
                  <c:v>2.4217071786950717</c:v>
                </c:pt>
                <c:pt idx="11">
                  <c:v>3.4561781169603285</c:v>
                </c:pt>
                <c:pt idx="12">
                  <c:v>4.3770882168409839</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Calc.'!$AO$3:$AO$94</c:f>
              <c:numCache>
                <c:formatCode>0.0000</c:formatCode>
                <c:ptCount val="92"/>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0.10655940433347318</c:v>
                </c:pt>
                <c:pt idx="10">
                  <c:v>8.7537789634520885E-2</c:v>
                </c:pt>
                <c:pt idx="11">
                  <c:v>0.11068294947647975</c:v>
                </c:pt>
                <c:pt idx="12">
                  <c:v>0.15230623944739297</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Calc.'!$C$3:$C$97</c:f>
              <c:numCache>
                <c:formatCode>0.0000</c:formatCode>
                <c:ptCount val="95"/>
                <c:pt idx="1">
                  <c:v>0.20300000000000001</c:v>
                </c:pt>
                <c:pt idx="2">
                  <c:v>0.29419707607800871</c:v>
                </c:pt>
                <c:pt idx="3">
                  <c:v>0.23161481918530163</c:v>
                </c:pt>
                <c:pt idx="4">
                  <c:v>0.28350618356294971</c:v>
                </c:pt>
                <c:pt idx="5">
                  <c:v>0.23061681466386197</c:v>
                </c:pt>
                <c:pt idx="6">
                  <c:v>0.16600000000000001</c:v>
                </c:pt>
                <c:pt idx="7">
                  <c:v>0.14699999999999999</c:v>
                </c:pt>
                <c:pt idx="8">
                  <c:v>0.11499999999999999</c:v>
                </c:pt>
                <c:pt idx="9">
                  <c:v>0.10655940433347316</c:v>
                </c:pt>
                <c:pt idx="10">
                  <c:v>8.7537789634520885E-2</c:v>
                </c:pt>
                <c:pt idx="11">
                  <c:v>0.11068294947647975</c:v>
                </c:pt>
                <c:pt idx="12">
                  <c:v>0.15230623944739297</c:v>
                </c:pt>
                <c:pt idx="15" formatCode="General">
                  <c:v>0</c:v>
                </c:pt>
                <c:pt idx="16">
                  <c:v>0.37354080607589923</c:v>
                </c:pt>
                <c:pt idx="17">
                  <c:v>0.24703662402608659</c:v>
                </c:pt>
                <c:pt idx="18">
                  <c:v>0.16032316288033444</c:v>
                </c:pt>
                <c:pt idx="19">
                  <c:v>0.1023190351921802</c:v>
                </c:pt>
                <c:pt idx="20">
                  <c:v>7.2269807359482893E-2</c:v>
                </c:pt>
                <c:pt idx="21">
                  <c:v>5.2653470780469176E-2</c:v>
                </c:pt>
                <c:pt idx="22">
                  <c:v>3.5526449233078392E-2</c:v>
                </c:pt>
                <c:pt idx="23">
                  <c:v>3.3924995768809793E-2</c:v>
                </c:pt>
                <c:pt idx="24">
                  <c:v>3.3879028188526533E-2</c:v>
                </c:pt>
                <c:pt idx="25">
                  <c:v>3.5302186854286211E-2</c:v>
                </c:pt>
                <c:pt idx="26">
                  <c:v>3.5620760747878143E-2</c:v>
                </c:pt>
                <c:pt idx="27">
                  <c:v>3.1066511971922828E-2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Calc.'!$AF$3:$AF$97</c:f>
              <c:numCache>
                <c:formatCode>0.0000</c:formatCode>
                <c:ptCount val="95"/>
                <c:pt idx="1">
                  <c:v>2.3763243120638524</c:v>
                </c:pt>
                <c:pt idx="2">
                  <c:v>2.1527606822450109</c:v>
                </c:pt>
                <c:pt idx="3">
                  <c:v>1.7258755830862962</c:v>
                </c:pt>
                <c:pt idx="4">
                  <c:v>1.0092460315531018</c:v>
                </c:pt>
                <c:pt idx="5">
                  <c:v>0.62821901925030399</c:v>
                </c:pt>
                <c:pt idx="6">
                  <c:v>4.3038299066532747E-2</c:v>
                </c:pt>
                <c:pt idx="7">
                  <c:v>-0.10102974852245017</c:v>
                </c:pt>
                <c:pt idx="8">
                  <c:v>2.5060784633267181E-2</c:v>
                </c:pt>
                <c:pt idx="9">
                  <c:v>0.2372880468198024</c:v>
                </c:pt>
                <c:pt idx="10">
                  <c:v>0.28587076293181052</c:v>
                </c:pt>
                <c:pt idx="11">
                  <c:v>-0.35569429733487623</c:v>
                </c:pt>
                <c:pt idx="12">
                  <c:v>-2.2824315974406288</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Calc.'!$AG$3:$AG$97</c:f>
              <c:numCache>
                <c:formatCode>0.0000</c:formatCode>
                <c:ptCount val="95"/>
                <c:pt idx="1">
                  <c:v>0.59969941772293012</c:v>
                </c:pt>
                <c:pt idx="2">
                  <c:v>1.4359713456434935</c:v>
                </c:pt>
                <c:pt idx="3">
                  <c:v>1.7290631246357557</c:v>
                </c:pt>
                <c:pt idx="4">
                  <c:v>3.3150975676966254</c:v>
                </c:pt>
                <c:pt idx="5">
                  <c:v>3.6748596684856034</c:v>
                </c:pt>
                <c:pt idx="6">
                  <c:v>3.5930431376251679</c:v>
                </c:pt>
                <c:pt idx="7">
                  <c:v>5.0160017552943597</c:v>
                </c:pt>
                <c:pt idx="8">
                  <c:v>3.4679406585052042</c:v>
                </c:pt>
                <c:pt idx="9">
                  <c:v>3.2114922418704861</c:v>
                </c:pt>
                <c:pt idx="10">
                  <c:v>2.4475776248128254</c:v>
                </c:pt>
                <c:pt idx="11">
                  <c:v>3.3138190256012798</c:v>
                </c:pt>
                <c:pt idx="12">
                  <c:v>5.6270946678461549</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Calc.'!$E$3:$E$97</c:f>
              <c:numCache>
                <c:formatCode>0.0000</c:formatCode>
                <c:ptCount val="95"/>
                <c:pt idx="1">
                  <c:v>9.235309131737101E-3</c:v>
                </c:pt>
                <c:pt idx="2">
                  <c:v>-2.3120873333991938E-2</c:v>
                </c:pt>
                <c:pt idx="3">
                  <c:v>-2.1086638902517989E-2</c:v>
                </c:pt>
                <c:pt idx="4">
                  <c:v>-1.6244797723536517E-2</c:v>
                </c:pt>
                <c:pt idx="5">
                  <c:v>-1.2261691823687512E-2</c:v>
                </c:pt>
                <c:pt idx="6">
                  <c:v>-8.4773159621399068E-3</c:v>
                </c:pt>
                <c:pt idx="7">
                  <c:v>-4.4810880206907714E-3</c:v>
                </c:pt>
                <c:pt idx="8">
                  <c:v>-3.9192217876512191E-3</c:v>
                </c:pt>
                <c:pt idx="9">
                  <c:v>-2.4619938633498391E-3</c:v>
                </c:pt>
                <c:pt idx="10">
                  <c:v>-4.5293040182589254E-4</c:v>
                </c:pt>
                <c:pt idx="11">
                  <c:v>2.6897676395776157E-3</c:v>
                </c:pt>
                <c:pt idx="12">
                  <c:v>5.8864370258788932E-3</c:v>
                </c:pt>
                <c:pt idx="15" formatCode="General">
                  <c:v>0</c:v>
                </c:pt>
                <c:pt idx="16">
                  <c:v>6.7745088561652983E-2</c:v>
                </c:pt>
                <c:pt idx="17">
                  <c:v>4.1156622237566068E-2</c:v>
                </c:pt>
                <c:pt idx="18">
                  <c:v>2.4272711823395549E-2</c:v>
                </c:pt>
                <c:pt idx="19">
                  <c:v>1.3959031289181785E-2</c:v>
                </c:pt>
                <c:pt idx="20">
                  <c:v>8.8809630248205228E-3</c:v>
                </c:pt>
                <c:pt idx="21">
                  <c:v>5.6605139429956649E-3</c:v>
                </c:pt>
                <c:pt idx="22">
                  <c:v>3.213029907067812E-3</c:v>
                </c:pt>
                <c:pt idx="23">
                  <c:v>2.6663283286849039E-3</c:v>
                </c:pt>
                <c:pt idx="24">
                  <c:v>2.3862000630546802E-3</c:v>
                </c:pt>
                <c:pt idx="25">
                  <c:v>2.2833637379286848E-3</c:v>
                </c:pt>
                <c:pt idx="26">
                  <c:v>2.2045513997785357E-3</c:v>
                </c:pt>
                <c:pt idx="27">
                  <c:v>1.9608165553300747E-3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Calc.'!$N$3:$N$97</c:f>
              <c:numCache>
                <c:formatCode>0.0000</c:formatCode>
                <c:ptCount val="95"/>
                <c:pt idx="1">
                  <c:v>6.3016327357292134E-3</c:v>
                </c:pt>
                <c:pt idx="2">
                  <c:v>2.3144883859292573E-3</c:v>
                </c:pt>
                <c:pt idx="3">
                  <c:v>1.0883096411834102E-3</c:v>
                </c:pt>
                <c:pt idx="4">
                  <c:v>3.8831890273651582E-4</c:v>
                </c:pt>
                <c:pt idx="5">
                  <c:v>1.84770859462094E-4</c:v>
                </c:pt>
                <c:pt idx="6">
                  <c:v>1.6711171241037541E-5</c:v>
                </c:pt>
                <c:pt idx="7">
                  <c:v>-3.5929366654171455E-5</c:v>
                </c:pt>
                <c:pt idx="8">
                  <c:v>-7.3294623320983539E-5</c:v>
                </c:pt>
                <c:pt idx="9">
                  <c:v>-1.0354780500745665E-4</c:v>
                </c:pt>
                <c:pt idx="10">
                  <c:v>-1.5144596104163242E-4</c:v>
                </c:pt>
                <c:pt idx="11">
                  <c:v>-1.9736061405375247E-4</c:v>
                </c:pt>
                <c:pt idx="12">
                  <c:v>-2.2875991425504492E-4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Calc.'!$G$3:$G$97</c:f>
              <c:numCache>
                <c:formatCode>0.0000</c:formatCode>
                <c:ptCount val="95"/>
                <c:pt idx="1">
                  <c:v>-1.320004702552373E-2</c:v>
                </c:pt>
                <c:pt idx="2">
                  <c:v>9.0359526763110747E-3</c:v>
                </c:pt>
                <c:pt idx="3">
                  <c:v>9.6869397780027268E-3</c:v>
                </c:pt>
                <c:pt idx="4">
                  <c:v>8.1839884727721874E-3</c:v>
                </c:pt>
                <c:pt idx="5">
                  <c:v>6.3919040879312902E-3</c:v>
                </c:pt>
                <c:pt idx="6">
                  <c:v>4.7279094486937867E-3</c:v>
                </c:pt>
                <c:pt idx="7">
                  <c:v>2.7080638053997219E-3</c:v>
                </c:pt>
                <c:pt idx="8">
                  <c:v>2.6467722599877461E-3</c:v>
                </c:pt>
                <c:pt idx="9">
                  <c:v>2.1204714907393186E-3</c:v>
                </c:pt>
                <c:pt idx="10">
                  <c:v>1.5222983392315526E-3</c:v>
                </c:pt>
                <c:pt idx="11">
                  <c:v>4.0002764439320049E-4</c:v>
                </c:pt>
                <c:pt idx="12">
                  <c:v>-8.4186703298344523E-4</c:v>
                </c:pt>
                <c:pt idx="15" formatCode="General">
                  <c:v>0</c:v>
                </c:pt>
                <c:pt idx="16">
                  <c:v>-3.4249068775915381E-2</c:v>
                </c:pt>
                <c:pt idx="17">
                  <c:v>-5.0401032775329079E-3</c:v>
                </c:pt>
                <c:pt idx="18">
                  <c:v>6.500396987724011E-4</c:v>
                </c:pt>
                <c:pt idx="19">
                  <c:v>1.9553926159290797E-3</c:v>
                </c:pt>
                <c:pt idx="20">
                  <c:v>2.0307693068562691E-3</c:v>
                </c:pt>
                <c:pt idx="21">
                  <c:v>1.8010913756038572E-3</c:v>
                </c:pt>
                <c:pt idx="22">
                  <c:v>1.2845780462633265E-3</c:v>
                </c:pt>
                <c:pt idx="23">
                  <c:v>1.1431353911075693E-3</c:v>
                </c:pt>
                <c:pt idx="24">
                  <c:v>9.6436373447603672E-4</c:v>
                </c:pt>
                <c:pt idx="25">
                  <c:v>6.8956281908592377E-4</c:v>
                </c:pt>
                <c:pt idx="26">
                  <c:v>1.5823503644291629E-4</c:v>
                </c:pt>
                <c:pt idx="27">
                  <c:v>-6.3069761928909759E-4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Calc.'!$L$3:$L$97</c:f>
              <c:numCache>
                <c:formatCode>0.0000</c:formatCode>
                <c:ptCount val="95"/>
                <c:pt idx="1">
                  <c:v>-2.7088269448815056E-2</c:v>
                </c:pt>
                <c:pt idx="2">
                  <c:v>-8.6927874575422649E-3</c:v>
                </c:pt>
                <c:pt idx="3">
                  <c:v>-3.0559435102315243E-3</c:v>
                </c:pt>
                <c:pt idx="4">
                  <c:v>1.9895116210966754E-4</c:v>
                </c:pt>
                <c:pt idx="5">
                  <c:v>9.2030273455546855E-4</c:v>
                </c:pt>
                <c:pt idx="6">
                  <c:v>1.6486715400082124E-3</c:v>
                </c:pt>
                <c:pt idx="7">
                  <c:v>1.3787371982835125E-3</c:v>
                </c:pt>
                <c:pt idx="8">
                  <c:v>1.6564374300377382E-3</c:v>
                </c:pt>
                <c:pt idx="9">
                  <c:v>1.5209651030009519E-3</c:v>
                </c:pt>
                <c:pt idx="10">
                  <c:v>1.1004073399884171E-3</c:v>
                </c:pt>
                <c:pt idx="11">
                  <c:v>-1.0895465855365096E-4</c:v>
                </c:pt>
                <c:pt idx="12">
                  <c:v>-1.7100815114203082E-3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Calc.'!$AU$3:$AU$94</c:f>
              <c:numCache>
                <c:formatCode>0.0000</c:formatCode>
                <c:ptCount val="92"/>
                <c:pt idx="1">
                  <c:v>-1.6093357872096873E-2</c:v>
                </c:pt>
                <c:pt idx="2">
                  <c:v>-1.1753512825783805E-2</c:v>
                </c:pt>
                <c:pt idx="3">
                  <c:v>-9.893989820064784E-3</c:v>
                </c:pt>
                <c:pt idx="4">
                  <c:v>-7.0311246748649839E-3</c:v>
                </c:pt>
                <c:pt idx="5">
                  <c:v>-6.2196218071104139E-3</c:v>
                </c:pt>
                <c:pt idx="6">
                  <c:v>-6.6872012898580233E-3</c:v>
                </c:pt>
                <c:pt idx="7">
                  <c:v>-8.3941805066921789E-3</c:v>
                </c:pt>
                <c:pt idx="8">
                  <c:v>-8.6438504054374195E-3</c:v>
                </c:pt>
                <c:pt idx="9">
                  <c:v>-1.7495225669043682E-3</c:v>
                </c:pt>
                <c:pt idx="10">
                  <c:v>1.7086705504928486E-3</c:v>
                </c:pt>
                <c:pt idx="11">
                  <c:v>9.734385667957995E-4</c:v>
                </c:pt>
                <c:pt idx="12">
                  <c:v>-8.8748595870538724E-4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Calc.'!$BD$3:$BD$94</c:f>
              <c:numCache>
                <c:formatCode>0.0000</c:formatCode>
                <c:ptCount val="92"/>
                <c:pt idx="1">
                  <c:v>4.1263487440851131E-3</c:v>
                </c:pt>
                <c:pt idx="2">
                  <c:v>3.8923068472679506E-3</c:v>
                </c:pt>
                <c:pt idx="3">
                  <c:v>1.6660003989852714E-3</c:v>
                </c:pt>
                <c:pt idx="4">
                  <c:v>9.9357109135314093E-4</c:v>
                </c:pt>
                <c:pt idx="5">
                  <c:v>8.778619346383182E-4</c:v>
                </c:pt>
                <c:pt idx="6">
                  <c:v>1.2670452902930409E-4</c:v>
                </c:pt>
                <c:pt idx="7">
                  <c:v>-4.9429670029556012E-5</c:v>
                </c:pt>
                <c:pt idx="8">
                  <c:v>-1.3159619268180719E-4</c:v>
                </c:pt>
                <c:pt idx="9">
                  <c:v>-1.438410321667603E-4</c:v>
                </c:pt>
                <c:pt idx="10">
                  <c:v>-6.4742804554412565E-5</c:v>
                </c:pt>
                <c:pt idx="11">
                  <c:v>-1.3254052247125937E-4</c:v>
                </c:pt>
                <c:pt idx="12">
                  <c:v>-2.6143394895155182E-4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Calc.'!$AW$3:$AW$94</c:f>
              <c:numCache>
                <c:formatCode>0.0000</c:formatCode>
                <c:ptCount val="92"/>
                <c:pt idx="1">
                  <c:v>-1.2182795116082109E-2</c:v>
                </c:pt>
                <c:pt idx="2">
                  <c:v>-2.9333209801803749E-3</c:v>
                </c:pt>
                <c:pt idx="3">
                  <c:v>1.0849558957568575E-2</c:v>
                </c:pt>
                <c:pt idx="4">
                  <c:v>2.6706276236564873E-4</c:v>
                </c:pt>
                <c:pt idx="5">
                  <c:v>2.015785149770485E-4</c:v>
                </c:pt>
                <c:pt idx="6">
                  <c:v>5.9856052744679316E-3</c:v>
                </c:pt>
                <c:pt idx="7">
                  <c:v>5.0145530113128488E-3</c:v>
                </c:pt>
                <c:pt idx="8">
                  <c:v>3.8076953511515586E-3</c:v>
                </c:pt>
                <c:pt idx="9">
                  <c:v>1.3000650097970642E-3</c:v>
                </c:pt>
                <c:pt idx="10">
                  <c:v>1.0281891923438165E-3</c:v>
                </c:pt>
                <c:pt idx="11">
                  <c:v>1.1936524047456314E-3</c:v>
                </c:pt>
                <c:pt idx="12">
                  <c:v>1.742039808638062E-3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Calc.'!$BB$3:$BB$94</c:f>
              <c:numCache>
                <c:formatCode>0.0000</c:formatCode>
                <c:ptCount val="92"/>
                <c:pt idx="1">
                  <c:v>-1.4551080705891064E-2</c:v>
                </c:pt>
                <c:pt idx="2">
                  <c:v>-1.4638185737263951E-2</c:v>
                </c:pt>
                <c:pt idx="3">
                  <c:v>-6.9735215598007994E-3</c:v>
                </c:pt>
                <c:pt idx="4">
                  <c:v>-4.9121481321296465E-3</c:v>
                </c:pt>
                <c:pt idx="5">
                  <c:v>-2.0612801032681158E-3</c:v>
                </c:pt>
                <c:pt idx="6">
                  <c:v>1.1663046814471714E-3</c:v>
                </c:pt>
                <c:pt idx="7">
                  <c:v>2.2214961898158183E-3</c:v>
                </c:pt>
                <c:pt idx="8">
                  <c:v>2.2376625916539143E-3</c:v>
                </c:pt>
                <c:pt idx="9">
                  <c:v>1.3097309786424284E-3</c:v>
                </c:pt>
                <c:pt idx="10">
                  <c:v>7.1724590482691493E-4</c:v>
                </c:pt>
                <c:pt idx="11">
                  <c:v>7.3854407389199208E-4</c:v>
                </c:pt>
                <c:pt idx="12">
                  <c:v>2.4177297521367744E-5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Calc.'!$AC$3:$AC$97</c:f>
              <c:numCache>
                <c:formatCode>0.0000</c:formatCode>
                <c:ptCount val="95"/>
                <c:pt idx="1">
                  <c:v>9.7657105387005588E-2</c:v>
                </c:pt>
                <c:pt idx="2">
                  <c:v>0.14953359311159733</c:v>
                </c:pt>
                <c:pt idx="3">
                  <c:v>0.11653151558130437</c:v>
                </c:pt>
                <c:pt idx="4">
                  <c:v>8.3354770159793076E-2</c:v>
                </c:pt>
                <c:pt idx="5">
                  <c:v>6.2489787308812876E-2</c:v>
                </c:pt>
                <c:pt idx="6">
                  <c:v>4.5191508154126238E-2</c:v>
                </c:pt>
                <c:pt idx="7">
                  <c:v>2.6994637831886926E-2</c:v>
                </c:pt>
                <c:pt idx="8">
                  <c:v>2.8777886441403184E-2</c:v>
                </c:pt>
                <c:pt idx="9">
                  <c:v>2.7240805739904016E-2</c:v>
                </c:pt>
                <c:pt idx="10">
                  <c:v>2.8241787596110995E-2</c:v>
                </c:pt>
                <c:pt idx="11">
                  <c:v>2.6396838479903803E-2</c:v>
                </c:pt>
                <c:pt idx="12">
                  <c:v>2.2668289084373048E-2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Calc.'!$AD$3:$AD$97</c:f>
              <c:numCache>
                <c:formatCode>0.0000</c:formatCode>
                <c:ptCount val="95"/>
                <c:pt idx="1">
                  <c:v>2.7524983550186104E-2</c:v>
                </c:pt>
                <c:pt idx="2">
                  <c:v>8.6490513767797858E-2</c:v>
                </c:pt>
                <c:pt idx="3">
                  <c:v>7.2157363316113249E-2</c:v>
                </c:pt>
                <c:pt idx="4">
                  <c:v>5.4596848188300393E-2</c:v>
                </c:pt>
                <c:pt idx="5">
                  <c:v>4.1920994919560334E-2</c:v>
                </c:pt>
                <c:pt idx="6">
                  <c:v>3.1771827661520792E-2</c:v>
                </c:pt>
                <c:pt idx="7">
                  <c:v>1.9876750614882737E-2</c:v>
                </c:pt>
                <c:pt idx="8">
                  <c:v>2.2189062103979015E-2</c:v>
                </c:pt>
                <c:pt idx="9">
                  <c:v>2.2291645238520646E-2</c:v>
                </c:pt>
                <c:pt idx="10">
                  <c:v>2.5144616897246026E-2</c:v>
                </c:pt>
                <c:pt idx="11">
                  <c:v>2.6422862151945656E-2</c:v>
                </c:pt>
                <c:pt idx="12">
                  <c:v>2.599840045473446E-2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'Post Process Calc.'!$AE$3:$AE$97</c:f>
              <c:numCache>
                <c:formatCode>0.0000</c:formatCode>
                <c:ptCount val="95"/>
                <c:pt idx="1">
                  <c:v>-0.21573116576426049</c:v>
                </c:pt>
                <c:pt idx="2">
                  <c:v>0.43692161462843421</c:v>
                </c:pt>
                <c:pt idx="3">
                  <c:v>0.41138880856960958</c:v>
                </c:pt>
                <c:pt idx="4">
                  <c:v>0.32936825667951436</c:v>
                </c:pt>
                <c:pt idx="5">
                  <c:v>0.25486645383475409</c:v>
                </c:pt>
                <c:pt idx="6">
                  <c:v>0.18969713462879464</c:v>
                </c:pt>
                <c:pt idx="7">
                  <c:v>0.1124381639640696</c:v>
                </c:pt>
                <c:pt idx="8">
                  <c:v>0.11631966512466584</c:v>
                </c:pt>
                <c:pt idx="9">
                  <c:v>0.10378982449036661</c:v>
                </c:pt>
                <c:pt idx="10">
                  <c:v>9.6048035982516586E-2</c:v>
                </c:pt>
                <c:pt idx="11">
                  <c:v>7.1976362373773486E-2</c:v>
                </c:pt>
                <c:pt idx="12">
                  <c:v>4.1027628332055553E-2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Calc.'!$BS$3:$BS$94</c:f>
              <c:numCache>
                <c:formatCode>0.0000</c:formatCode>
                <c:ptCount val="92"/>
                <c:pt idx="1">
                  <c:v>9.3017661411529146E-2</c:v>
                </c:pt>
                <c:pt idx="2">
                  <c:v>0.13086963191831164</c:v>
                </c:pt>
                <c:pt idx="3">
                  <c:v>0.13329246799210495</c:v>
                </c:pt>
                <c:pt idx="4">
                  <c:v>4.4391618155466307E-2</c:v>
                </c:pt>
                <c:pt idx="5">
                  <c:v>3.686305775216403E-2</c:v>
                </c:pt>
                <c:pt idx="6">
                  <c:v>6.4800583919547197E-2</c:v>
                </c:pt>
                <c:pt idx="7">
                  <c:v>3.4931218028182602E-2</c:v>
                </c:pt>
                <c:pt idx="8">
                  <c:v>2.6660287249390131E-2</c:v>
                </c:pt>
                <c:pt idx="9">
                  <c:v>2.3692873253835237E-2</c:v>
                </c:pt>
                <c:pt idx="10">
                  <c:v>3.4998283960309906E-2</c:v>
                </c:pt>
                <c:pt idx="11">
                  <c:v>2.2102977754489637E-2</c:v>
                </c:pt>
                <c:pt idx="12">
                  <c:v>2.3814709994765728E-2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Calc.'!$BT$3:$BT$94</c:f>
              <c:numCache>
                <c:formatCode>0.0000</c:formatCode>
                <c:ptCount val="92"/>
                <c:pt idx="1">
                  <c:v>4.2349138116910337E-2</c:v>
                </c:pt>
                <c:pt idx="2">
                  <c:v>7.6794272267601507E-2</c:v>
                </c:pt>
                <c:pt idx="3">
                  <c:v>0.1315953635477099</c:v>
                </c:pt>
                <c:pt idx="4">
                  <c:v>2.1127735320643697E-2</c:v>
                </c:pt>
                <c:pt idx="5">
                  <c:v>2.1267589723154554E-2</c:v>
                </c:pt>
                <c:pt idx="6">
                  <c:v>6.4409213126662757E-2</c:v>
                </c:pt>
                <c:pt idx="7">
                  <c:v>4.3475984632281334E-2</c:v>
                </c:pt>
                <c:pt idx="8">
                  <c:v>3.504330778041586E-2</c:v>
                </c:pt>
                <c:pt idx="9">
                  <c:v>2.2628507863288381E-2</c:v>
                </c:pt>
                <c:pt idx="10">
                  <c:v>2.2760600706968642E-2</c:v>
                </c:pt>
                <c:pt idx="11">
                  <c:v>2.2215789050539701E-2</c:v>
                </c:pt>
                <c:pt idx="12">
                  <c:v>2.8816792859154294E-2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23.933333333465271</c:v>
                </c:pt>
                <c:pt idx="2">
                  <c:v>38.616666666639503</c:v>
                </c:pt>
                <c:pt idx="3">
                  <c:v>47.800000000046566</c:v>
                </c:pt>
                <c:pt idx="4">
                  <c:v>62.716666666790843</c:v>
                </c:pt>
                <c:pt idx="5">
                  <c:v>72.28333333338378</c:v>
                </c:pt>
                <c:pt idx="6">
                  <c:v>96.099999999976717</c:v>
                </c:pt>
                <c:pt idx="7">
                  <c:v>121.40000000002328</c:v>
                </c:pt>
                <c:pt idx="8">
                  <c:v>143.96666666673264</c:v>
                </c:pt>
                <c:pt idx="9">
                  <c:v>167.6333333333605</c:v>
                </c:pt>
                <c:pt idx="10">
                  <c:v>192.46666666679084</c:v>
                </c:pt>
                <c:pt idx="11">
                  <c:v>215.88333333347691</c:v>
                </c:pt>
                <c:pt idx="12">
                  <c:v>233.73333333333721</c:v>
                </c:pt>
              </c:numCache>
            </c:numRef>
          </c:xVal>
          <c:yVal>
            <c:numRef>
              <c:f>'In Process Calc.'!$BU$3:$BU$94</c:f>
              <c:numCache>
                <c:formatCode>0.0000</c:formatCode>
                <c:ptCount val="92"/>
                <c:pt idx="1">
                  <c:v>-6.3038787609758212E-3</c:v>
                </c:pt>
                <c:pt idx="2">
                  <c:v>0.11825959428729584</c:v>
                </c:pt>
                <c:pt idx="3">
                  <c:v>0.27530350425359723</c:v>
                </c:pt>
                <c:pt idx="4">
                  <c:v>4.8759650178145639E-2</c:v>
                </c:pt>
                <c:pt idx="5">
                  <c:v>3.4004935512628447E-2</c:v>
                </c:pt>
                <c:pt idx="6">
                  <c:v>0.19336302855054122</c:v>
                </c:pt>
                <c:pt idx="7">
                  <c:v>0.12154768490458245</c:v>
                </c:pt>
                <c:pt idx="8">
                  <c:v>9.9227051580599634E-2</c:v>
                </c:pt>
                <c:pt idx="9">
                  <c:v>7.9239294948680872E-2</c:v>
                </c:pt>
                <c:pt idx="10">
                  <c:v>8.8493504557366778E-2</c:v>
                </c:pt>
                <c:pt idx="11">
                  <c:v>8.5014384532454523E-2</c:v>
                </c:pt>
                <c:pt idx="12">
                  <c:v>0.10094261860301378</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Calc.'!$Y$3:$Y$12</c:f>
              <c:numCache>
                <c:formatCode>0.0000</c:formatCode>
                <c:ptCount val="10"/>
                <c:pt idx="0" formatCode="General">
                  <c:v>0</c:v>
                </c:pt>
                <c:pt idx="1">
                  <c:v>0.22573502096371945</c:v>
                </c:pt>
                <c:pt idx="2">
                  <c:v>0.52385169403437137</c:v>
                </c:pt>
                <c:pt idx="3">
                  <c:v>0.78284274838495183</c:v>
                </c:pt>
                <c:pt idx="4">
                  <c:v>1.2505149962639752</c:v>
                </c:pt>
                <c:pt idx="5">
                  <c:v>1.437230282605491</c:v>
                </c:pt>
                <c:pt idx="6">
                  <c:v>1.4785422174365317</c:v>
                </c:pt>
                <c:pt idx="7">
                  <c:v>1.4337830264548568</c:v>
                </c:pt>
                <c:pt idx="8">
                  <c:v>1.3453279584182603</c:v>
                </c:pt>
                <c:pt idx="9">
                  <c:v>1.5637213327413884</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numCache>
            </c:numRef>
          </c:xVal>
          <c:y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xVal>
          <c:yVal>
            <c:numRef>
              <c:f>'In Process Calc.'!$L$3:$L$98</c:f>
              <c:numCache>
                <c:formatCode>0.0000</c:formatCode>
                <c:ptCount val="96"/>
                <c:pt idx="0" formatCode="General">
                  <c:v>0</c:v>
                </c:pt>
                <c:pt idx="1">
                  <c:v>0.14293123086745463</c:v>
                </c:pt>
                <c:pt idx="2">
                  <c:v>0.27690042158804962</c:v>
                </c:pt>
                <c:pt idx="3">
                  <c:v>0.24988578521602001</c:v>
                </c:pt>
                <c:pt idx="4">
                  <c:v>0.95822370311586758</c:v>
                </c:pt>
                <c:pt idx="5">
                  <c:v>0.79875014127623634</c:v>
                </c:pt>
                <c:pt idx="6">
                  <c:v>2.4776958253604509</c:v>
                </c:pt>
                <c:pt idx="7">
                  <c:v>4.5020661084704674</c:v>
                </c:pt>
                <c:pt idx="8">
                  <c:v>3.7874176741234473</c:v>
                </c:pt>
                <c:pt idx="9">
                  <c:v>3.9266025764878458</c:v>
                </c:pt>
                <c:pt idx="10">
                  <c:v>3.2954589354734511</c:v>
                </c:pt>
                <c:pt idx="11">
                  <c:v>3.5852423638113868</c:v>
                </c:pt>
                <c:pt idx="12">
                  <c:v>3.6688421927523804</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Calc.'!$AB$3:$AB$12</c:f>
              <c:numCache>
                <c:formatCode>0.0000</c:formatCode>
                <c:ptCount val="10"/>
                <c:pt idx="0" formatCode="General">
                  <c:v>0</c:v>
                </c:pt>
                <c:pt idx="1">
                  <c:v>5.9396444124861598E-4</c:v>
                </c:pt>
                <c:pt idx="2">
                  <c:v>1.9445661363533162E-3</c:v>
                </c:pt>
                <c:pt idx="3">
                  <c:v>3.7299331052125951E-3</c:v>
                </c:pt>
                <c:pt idx="4">
                  <c:v>3.1179762704841921E-3</c:v>
                </c:pt>
                <c:pt idx="5">
                  <c:v>4.6414501603882314E-3</c:v>
                </c:pt>
                <c:pt idx="6">
                  <c:v>1.5942168813872132E-2</c:v>
                </c:pt>
                <c:pt idx="7">
                  <c:v>3.2542828826841258E-2</c:v>
                </c:pt>
                <c:pt idx="8">
                  <c:v>4.6703233574517736E-2</c:v>
                </c:pt>
                <c:pt idx="9">
                  <c:v>6.0515291072358243E-2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Calc.'!$AH$3:$AH$93</c:f>
              <c:numCache>
                <c:formatCode>0.0000</c:formatCode>
                <c:ptCount val="91"/>
                <c:pt idx="0" formatCode="General">
                  <c:v>0</c:v>
                </c:pt>
                <c:pt idx="1">
                  <c:v>3.1572324200290327E-5</c:v>
                </c:pt>
                <c:pt idx="2">
                  <c:v>4.7657992787053516E-4</c:v>
                </c:pt>
                <c:pt idx="3">
                  <c:v>8.5764823927321748E-4</c:v>
                </c:pt>
                <c:pt idx="4">
                  <c:v>1.0781922740180506E-4</c:v>
                </c:pt>
                <c:pt idx="5">
                  <c:v>3.2962294375503734E-4</c:v>
                </c:pt>
                <c:pt idx="6">
                  <c:v>6.5516532489031856E-3</c:v>
                </c:pt>
                <c:pt idx="7">
                  <c:v>1.4447701813940365E-2</c:v>
                </c:pt>
                <c:pt idx="8">
                  <c:v>2.1469139816207954E-2</c:v>
                </c:pt>
                <c:pt idx="9">
                  <c:v>2.8400495449320603E-2</c:v>
                </c:pt>
                <c:pt idx="10">
                  <c:v>3.6297647225943669E-2</c:v>
                </c:pt>
                <c:pt idx="11">
                  <c:v>4.2120678836720771E-2</c:v>
                </c:pt>
                <c:pt idx="12">
                  <c:v>4.6992078654257932E-2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Calc.'!$AE$3:$AE$93</c:f>
              <c:numCache>
                <c:formatCode>0.0000</c:formatCode>
                <c:ptCount val="91"/>
                <c:pt idx="0" formatCode="General">
                  <c:v>0</c:v>
                </c:pt>
                <c:pt idx="1">
                  <c:v>4.8342480775204423E-5</c:v>
                </c:pt>
                <c:pt idx="2">
                  <c:v>9.6923070033824396E-5</c:v>
                </c:pt>
                <c:pt idx="3">
                  <c:v>-2.8885788359539786E-4</c:v>
                </c:pt>
                <c:pt idx="4">
                  <c:v>-4.8573334054407267E-4</c:v>
                </c:pt>
                <c:pt idx="5">
                  <c:v>-4.1385708702989632E-4</c:v>
                </c:pt>
                <c:pt idx="6">
                  <c:v>2.029535914856985E-2</c:v>
                </c:pt>
                <c:pt idx="7">
                  <c:v>5.1821936823715643E-2</c:v>
                </c:pt>
                <c:pt idx="8">
                  <c:v>8.0060099561756845E-2</c:v>
                </c:pt>
                <c:pt idx="9">
                  <c:v>0.10759453732773214</c:v>
                </c:pt>
                <c:pt idx="10">
                  <c:v>0.13604184288040322</c:v>
                </c:pt>
                <c:pt idx="11">
                  <c:v>0.16472451873885563</c:v>
                </c:pt>
                <c:pt idx="12">
                  <c:v>0.19480806390834574</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Calc.'!$U$3:$U$12</c:f>
              <c:numCache>
                <c:formatCode>0.0000</c:formatCode>
                <c:ptCount val="10"/>
                <c:pt idx="0" formatCode="General">
                  <c:v>0</c:v>
                </c:pt>
                <c:pt idx="1">
                  <c:v>-7.4996900505406574E-3</c:v>
                </c:pt>
                <c:pt idx="2">
                  <c:v>-1.7412063776773522E-2</c:v>
                </c:pt>
                <c:pt idx="3">
                  <c:v>-2.3031268755899659E-2</c:v>
                </c:pt>
                <c:pt idx="4">
                  <c:v>-3.5278097301458602E-2</c:v>
                </c:pt>
                <c:pt idx="5">
                  <c:v>-4.0847005193772518E-2</c:v>
                </c:pt>
                <c:pt idx="6">
                  <c:v>-2.7621145768397973E-2</c:v>
                </c:pt>
                <c:pt idx="7">
                  <c:v>2.2456276675654228E-2</c:v>
                </c:pt>
                <c:pt idx="8">
                  <c:v>7.7430270809199314E-2</c:v>
                </c:pt>
                <c:pt idx="9">
                  <c:v>0.11413604718625542</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Calc.'!$Q$3:$Q$12</c:f>
              <c:numCache>
                <c:formatCode>0.0000</c:formatCode>
                <c:ptCount val="10"/>
                <c:pt idx="0" formatCode="General">
                  <c:v>0</c:v>
                </c:pt>
                <c:pt idx="1">
                  <c:v>-5.1788513446010568E-3</c:v>
                </c:pt>
                <c:pt idx="2">
                  <c:v>-9.7667733840511063E-3</c:v>
                </c:pt>
                <c:pt idx="3">
                  <c:v>-7.6982776673806515E-3</c:v>
                </c:pt>
                <c:pt idx="4">
                  <c:v>-1.3515900433151033E-2</c:v>
                </c:pt>
                <c:pt idx="5">
                  <c:v>-1.7937423709287432E-2</c:v>
                </c:pt>
                <c:pt idx="6">
                  <c:v>6.6565969492614514E-3</c:v>
                </c:pt>
                <c:pt idx="7">
                  <c:v>4.4536176540213551E-2</c:v>
                </c:pt>
                <c:pt idx="8">
                  <c:v>8.9713884847107961E-2</c:v>
                </c:pt>
                <c:pt idx="9">
                  <c:v>0.10239027375772389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Calc.'!$N$3:$N$12</c:f>
              <c:numCache>
                <c:formatCode>0.0000</c:formatCode>
                <c:ptCount val="10"/>
                <c:pt idx="0" formatCode="General">
                  <c:v>0</c:v>
                </c:pt>
                <c:pt idx="1">
                  <c:v>-8.2945863852085678E-3</c:v>
                </c:pt>
                <c:pt idx="2">
                  <c:v>-1.6253578969149956E-2</c:v>
                </c:pt>
                <c:pt idx="3">
                  <c:v>-2.4226072691807848E-2</c:v>
                </c:pt>
                <c:pt idx="4">
                  <c:v>-4.1755873516073308E-2</c:v>
                </c:pt>
                <c:pt idx="5">
                  <c:v>-5.8559267151857927E-2</c:v>
                </c:pt>
                <c:pt idx="6">
                  <c:v>-0.13439192530350205</c:v>
                </c:pt>
                <c:pt idx="7">
                  <c:v>-0.32361526281465208</c:v>
                </c:pt>
                <c:pt idx="8">
                  <c:v>-0.5359739013565491</c:v>
                </c:pt>
                <c:pt idx="9">
                  <c:v>-0.58500502694996537</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Calc.'!$P$3:$P$12</c:f>
              <c:numCache>
                <c:formatCode>0.0000</c:formatCode>
                <c:ptCount val="10"/>
                <c:pt idx="0" formatCode="General">
                  <c:v>0</c:v>
                </c:pt>
                <c:pt idx="1">
                  <c:v>-6.279065394975504E-3</c:v>
                </c:pt>
                <c:pt idx="2">
                  <c:v>-8.2653889965765767E-3</c:v>
                </c:pt>
                <c:pt idx="3">
                  <c:v>4.7709429438114528E-4</c:v>
                </c:pt>
                <c:pt idx="4">
                  <c:v>1.1429276067363779E-3</c:v>
                </c:pt>
                <c:pt idx="5">
                  <c:v>1.6875271403935406E-3</c:v>
                </c:pt>
                <c:pt idx="6">
                  <c:v>6.9564107930298491E-2</c:v>
                </c:pt>
                <c:pt idx="7">
                  <c:v>0.18260318972878103</c:v>
                </c:pt>
                <c:pt idx="8">
                  <c:v>0.27614911692856309</c:v>
                </c:pt>
                <c:pt idx="9">
                  <c:v>0.3125840003537908</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Calc.'!$V$3:$V$12</c:f>
              <c:numCache>
                <c:formatCode>0.0000</c:formatCode>
                <c:ptCount val="10"/>
                <c:pt idx="0" formatCode="General">
                  <c:v>0</c:v>
                </c:pt>
                <c:pt idx="1">
                  <c:v>-1.7519433065073713E-3</c:v>
                </c:pt>
                <c:pt idx="2">
                  <c:v>-3.7892722814139288E-3</c:v>
                </c:pt>
                <c:pt idx="3">
                  <c:v>-6.0319111605761297E-3</c:v>
                </c:pt>
                <c:pt idx="4">
                  <c:v>-1.6105745586142604E-2</c:v>
                </c:pt>
                <c:pt idx="5">
                  <c:v>-1.7148170530939325E-2</c:v>
                </c:pt>
                <c:pt idx="6">
                  <c:v>-1.2465559374754491E-2</c:v>
                </c:pt>
                <c:pt idx="7">
                  <c:v>3.8512028984197862E-3</c:v>
                </c:pt>
                <c:pt idx="8">
                  <c:v>1.1318910626298688E-2</c:v>
                </c:pt>
                <c:pt idx="9">
                  <c:v>2.5449727758310559E-2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Calc.'!$AF$3:$AF$12</c:f>
              <c:numCache>
                <c:formatCode>0.0000</c:formatCode>
                <c:ptCount val="10"/>
                <c:pt idx="0" formatCode="General">
                  <c:v>0</c:v>
                </c:pt>
                <c:pt idx="1">
                  <c:v>6.9246696544166756E-4</c:v>
                </c:pt>
                <c:pt idx="2">
                  <c:v>7.338038632003361E-3</c:v>
                </c:pt>
                <c:pt idx="3">
                  <c:v>1.8704782686709394E-2</c:v>
                </c:pt>
                <c:pt idx="4">
                  <c:v>2.7535783459833624E-2</c:v>
                </c:pt>
                <c:pt idx="5">
                  <c:v>3.6391008646170633E-2</c:v>
                </c:pt>
                <c:pt idx="6">
                  <c:v>9.5519572065691241E-2</c:v>
                </c:pt>
                <c:pt idx="7">
                  <c:v>0.17327262154890138</c:v>
                </c:pt>
                <c:pt idx="8">
                  <c:v>0.21233039009362747</c:v>
                </c:pt>
                <c:pt idx="9">
                  <c:v>0.24895833840471371</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Calc.'!$Z$3:$Z$12</c:f>
              <c:numCache>
                <c:formatCode>0.0000</c:formatCode>
                <c:ptCount val="10"/>
                <c:pt idx="0" formatCode="General">
                  <c:v>0</c:v>
                </c:pt>
                <c:pt idx="1">
                  <c:v>1.2340067773537271E-3</c:v>
                </c:pt>
                <c:pt idx="2">
                  <c:v>3.574883261182521E-3</c:v>
                </c:pt>
                <c:pt idx="3">
                  <c:v>8.5712318788254728E-3</c:v>
                </c:pt>
                <c:pt idx="4">
                  <c:v>9.3870444774565853E-3</c:v>
                </c:pt>
                <c:pt idx="5">
                  <c:v>1.1659114350398824E-2</c:v>
                </c:pt>
                <c:pt idx="6">
                  <c:v>5.0750391346112679E-2</c:v>
                </c:pt>
                <c:pt idx="7">
                  <c:v>0.11120778122665476</c:v>
                </c:pt>
                <c:pt idx="8">
                  <c:v>0.17176778948508606</c:v>
                </c:pt>
                <c:pt idx="9">
                  <c:v>0.23553191342454943</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Calc.'!$X$3:$X$12</c:f>
              <c:numCache>
                <c:formatCode>0.0000</c:formatCode>
                <c:ptCount val="10"/>
                <c:pt idx="0" formatCode="General">
                  <c:v>0</c:v>
                </c:pt>
                <c:pt idx="1">
                  <c:v>-1.0918683422260359E-3</c:v>
                </c:pt>
                <c:pt idx="2">
                  <c:v>-1.3719278192543954E-3</c:v>
                </c:pt>
                <c:pt idx="3">
                  <c:v>1.636333811713186E-3</c:v>
                </c:pt>
                <c:pt idx="4">
                  <c:v>9.7703108699475662E-4</c:v>
                </c:pt>
                <c:pt idx="5">
                  <c:v>-7.4057787608406041E-4</c:v>
                </c:pt>
                <c:pt idx="6">
                  <c:v>1.9300639350034718E-2</c:v>
                </c:pt>
                <c:pt idx="7">
                  <c:v>4.8494334201087917E-2</c:v>
                </c:pt>
                <c:pt idx="8">
                  <c:v>8.2410997337562714E-2</c:v>
                </c:pt>
                <c:pt idx="9">
                  <c:v>0.11305549709165669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Calc.'!$AJ$3:$AJ$12</c:f>
              <c:numCache>
                <c:formatCode>0.0000</c:formatCode>
                <c:ptCount val="10"/>
                <c:pt idx="0" formatCode="General">
                  <c:v>0</c:v>
                </c:pt>
                <c:pt idx="1">
                  <c:v>-1.9071052132310911E-3</c:v>
                </c:pt>
                <c:pt idx="2">
                  <c:v>-1.7195519737902031E-3</c:v>
                </c:pt>
                <c:pt idx="3">
                  <c:v>4.6022174549088385E-3</c:v>
                </c:pt>
                <c:pt idx="4">
                  <c:v>4.8101091880962624E-3</c:v>
                </c:pt>
                <c:pt idx="5">
                  <c:v>2.2873536136029881E-3</c:v>
                </c:pt>
                <c:pt idx="6">
                  <c:v>3.1591292738403429E-2</c:v>
                </c:pt>
                <c:pt idx="7">
                  <c:v>6.4939995912223769E-2</c:v>
                </c:pt>
                <c:pt idx="8">
                  <c:v>0.10317659465112702</c:v>
                </c:pt>
                <c:pt idx="9">
                  <c:v>0.13352927549081373</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Calc.'!$R$3:$R$93</c:f>
              <c:numCache>
                <c:formatCode>0.0000</c:formatCode>
                <c:ptCount val="91"/>
                <c:pt idx="0" formatCode="General">
                  <c:v>0</c:v>
                </c:pt>
                <c:pt idx="1">
                  <c:v>9.0219923414414181E-4</c:v>
                </c:pt>
                <c:pt idx="2">
                  <c:v>2.3063271102368929E-3</c:v>
                </c:pt>
                <c:pt idx="3">
                  <c:v>4.7291958051259827E-3</c:v>
                </c:pt>
                <c:pt idx="4">
                  <c:v>5.83542922236094E-3</c:v>
                </c:pt>
                <c:pt idx="5">
                  <c:v>6.5495653673841685E-3</c:v>
                </c:pt>
                <c:pt idx="6">
                  <c:v>2.2390150328627678E-2</c:v>
                </c:pt>
                <c:pt idx="7">
                  <c:v>4.3304246421039208E-2</c:v>
                </c:pt>
                <c:pt idx="8">
                  <c:v>5.9743272669161199E-2</c:v>
                </c:pt>
                <c:pt idx="9">
                  <c:v>7.3329027563598603E-2</c:v>
                </c:pt>
                <c:pt idx="10">
                  <c:v>8.5608124337919464E-2</c:v>
                </c:pt>
                <c:pt idx="11">
                  <c:v>9.9017548257774951E-2</c:v>
                </c:pt>
                <c:pt idx="12">
                  <c:v>0.11215284257448702</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Calc.'!$AD$3:$AD$12</c:f>
              <c:numCache>
                <c:formatCode>0.0000</c:formatCode>
                <c:ptCount val="10"/>
                <c:pt idx="0" formatCode="General">
                  <c:v>0</c:v>
                </c:pt>
                <c:pt idx="1">
                  <c:v>-5.8663650894069262E-4</c:v>
                </c:pt>
                <c:pt idx="2">
                  <c:v>-2.164896564767389E-4</c:v>
                </c:pt>
                <c:pt idx="3">
                  <c:v>6.3013383390443775E-4</c:v>
                </c:pt>
                <c:pt idx="4">
                  <c:v>2.3715563346150574E-3</c:v>
                </c:pt>
                <c:pt idx="5">
                  <c:v>3.240192555486388E-3</c:v>
                </c:pt>
                <c:pt idx="6">
                  <c:v>1.9054485941166072E-2</c:v>
                </c:pt>
                <c:pt idx="7">
                  <c:v>3.9032852339319871E-2</c:v>
                </c:pt>
                <c:pt idx="8">
                  <c:v>5.6192263670455239E-2</c:v>
                </c:pt>
                <c:pt idx="9">
                  <c:v>7.0456089129027413E-2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Calc.'!$AI$3:$AI$12</c:f>
              <c:numCache>
                <c:formatCode>0.0000</c:formatCode>
                <c:ptCount val="10"/>
                <c:pt idx="0" formatCode="General">
                  <c:v>0</c:v>
                </c:pt>
                <c:pt idx="1">
                  <c:v>1.3748707349849098E-4</c:v>
                </c:pt>
                <c:pt idx="2">
                  <c:v>-1.0605310374860438E-3</c:v>
                </c:pt>
                <c:pt idx="3">
                  <c:v>-1.0691633162084003E-2</c:v>
                </c:pt>
                <c:pt idx="4">
                  <c:v>8.7145991652019458E-4</c:v>
                </c:pt>
                <c:pt idx="5">
                  <c:v>3.2134784624879274E-3</c:v>
                </c:pt>
                <c:pt idx="6">
                  <c:v>1.3101907117150218E-2</c:v>
                </c:pt>
                <c:pt idx="7">
                  <c:v>2.3013023488040699E-2</c:v>
                </c:pt>
                <c:pt idx="8">
                  <c:v>3.6818050498454852E-2</c:v>
                </c:pt>
                <c:pt idx="9">
                  <c:v>4.5436141955516277E-2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Calc.'!$AA$3:$AA$12</c:f>
              <c:numCache>
                <c:formatCode>0.0000</c:formatCode>
                <c:ptCount val="10"/>
                <c:pt idx="0" formatCode="General">
                  <c:v>0</c:v>
                </c:pt>
                <c:pt idx="1">
                  <c:v>-9.0084832993426284E-5</c:v>
                </c:pt>
                <c:pt idx="2">
                  <c:v>1.9341763659884068E-3</c:v>
                </c:pt>
                <c:pt idx="3">
                  <c:v>6.6623884860990187E-3</c:v>
                </c:pt>
                <c:pt idx="4">
                  <c:v>5.677359856079903E-3</c:v>
                </c:pt>
                <c:pt idx="5">
                  <c:v>7.6795202610358331E-3</c:v>
                </c:pt>
                <c:pt idx="6">
                  <c:v>3.7146879466983203E-2</c:v>
                </c:pt>
                <c:pt idx="7">
                  <c:v>7.669493082298301E-2</c:v>
                </c:pt>
                <c:pt idx="8">
                  <c:v>0.10983668776532152</c:v>
                </c:pt>
                <c:pt idx="9">
                  <c:v>0.13796856207535449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Calc.'!$W$3:$W$12</c:f>
              <c:numCache>
                <c:formatCode>0.0000</c:formatCode>
                <c:ptCount val="10"/>
                <c:pt idx="0" formatCode="General">
                  <c:v>0</c:v>
                </c:pt>
                <c:pt idx="1">
                  <c:v>2.126738023557749E-3</c:v>
                </c:pt>
                <c:pt idx="2">
                  <c:v>4.7624471763032406E-3</c:v>
                </c:pt>
                <c:pt idx="3">
                  <c:v>6.1048962756463255E-3</c:v>
                </c:pt>
                <c:pt idx="4">
                  <c:v>8.5820395694399428E-3</c:v>
                </c:pt>
                <c:pt idx="5">
                  <c:v>1.0953736772754675E-2</c:v>
                </c:pt>
                <c:pt idx="6">
                  <c:v>1.2390562257687593E-2</c:v>
                </c:pt>
                <c:pt idx="7">
                  <c:v>1.1276308504434292E-2</c:v>
                </c:pt>
                <c:pt idx="8">
                  <c:v>8.0433061959229672E-3</c:v>
                </c:pt>
                <c:pt idx="9">
                  <c:v>4.0120991414554236E-3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Calc.'!$O$3:$O$12</c:f>
              <c:numCache>
                <c:formatCode>0.0000</c:formatCode>
                <c:ptCount val="10"/>
                <c:pt idx="0" formatCode="General">
                  <c:v>0</c:v>
                </c:pt>
                <c:pt idx="1">
                  <c:v>-4.783077394343991E-4</c:v>
                </c:pt>
                <c:pt idx="2">
                  <c:v>1.3307809263719144E-4</c:v>
                </c:pt>
                <c:pt idx="3">
                  <c:v>3.2560566272064758E-3</c:v>
                </c:pt>
                <c:pt idx="4">
                  <c:v>1.7782367216600786E-3</c:v>
                </c:pt>
                <c:pt idx="5">
                  <c:v>3.1013868328041948E-3</c:v>
                </c:pt>
                <c:pt idx="6">
                  <c:v>2.3305609010875861E-2</c:v>
                </c:pt>
                <c:pt idx="7">
                  <c:v>4.9993877427108133E-2</c:v>
                </c:pt>
                <c:pt idx="8">
                  <c:v>7.3023360804250967E-2</c:v>
                </c:pt>
                <c:pt idx="9">
                  <c:v>9.1176729414199978E-2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numCache>
            </c:numRef>
          </c:xVal>
          <c:yVal>
            <c:numRef>
              <c:f>'In Process Calc.'!$AG$3:$AG$12</c:f>
              <c:numCache>
                <c:formatCode>0.0000</c:formatCode>
                <c:ptCount val="10"/>
                <c:pt idx="0" formatCode="General">
                  <c:v>0</c:v>
                </c:pt>
                <c:pt idx="1">
                  <c:v>-6.7803275122268192E-3</c:v>
                </c:pt>
                <c:pt idx="2">
                  <c:v>-1.1925582407171419E-2</c:v>
                </c:pt>
                <c:pt idx="3">
                  <c:v>-9.227571084832277E-3</c:v>
                </c:pt>
                <c:pt idx="4">
                  <c:v>-2.0199284170581592E-2</c:v>
                </c:pt>
                <c:pt idx="5">
                  <c:v>-2.1325975329337128E-2</c:v>
                </c:pt>
                <c:pt idx="6">
                  <c:v>-3.7632892236073232E-3</c:v>
                </c:pt>
                <c:pt idx="7">
                  <c:v>1.3942981175716761E-2</c:v>
                </c:pt>
                <c:pt idx="8">
                  <c:v>4.5678740003178946E-2</c:v>
                </c:pt>
                <c:pt idx="9">
                  <c:v>5.8251340472303501E-2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xVal>
          <c:yVal>
            <c:numRef>
              <c:f>'In Process Calc.'!$AC$3:$AC$93</c:f>
              <c:numCache>
                <c:formatCode>0.0000</c:formatCode>
                <c:ptCount val="91"/>
                <c:pt idx="0" formatCode="General">
                  <c:v>0</c:v>
                </c:pt>
                <c:pt idx="1">
                  <c:v>-3.4409362855000014E-2</c:v>
                </c:pt>
                <c:pt idx="2">
                  <c:v>-7.8985951626000001E-2</c:v>
                </c:pt>
                <c:pt idx="3">
                  <c:v>-8.8325957826000001E-2</c:v>
                </c:pt>
                <c:pt idx="4">
                  <c:v>-0.16385661219099998</c:v>
                </c:pt>
                <c:pt idx="5">
                  <c:v>-0.22279388411600004</c:v>
                </c:pt>
                <c:pt idx="6">
                  <c:v>-0.30306467509196255</c:v>
                </c:pt>
                <c:pt idx="7">
                  <c:v>-0.29967013241905605</c:v>
                </c:pt>
                <c:pt idx="8">
                  <c:v>-0.30607809581766815</c:v>
                </c:pt>
                <c:pt idx="9">
                  <c:v>-0.38493852120315797</c:v>
                </c:pt>
                <c:pt idx="10">
                  <c:v>-0.68526475253726638</c:v>
                </c:pt>
                <c:pt idx="11">
                  <c:v>-0.65876590052986206</c:v>
                </c:pt>
                <c:pt idx="12">
                  <c:v>-0.58686495810036055</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2.5627314811560779E-2</c:v>
                </c:pt>
                <c:pt idx="2">
                  <c:v>5.1598239337501864E-2</c:v>
                </c:pt>
                <c:pt idx="3">
                  <c:v>7.3878715734902428E-2</c:v>
                </c:pt>
                <c:pt idx="4">
                  <c:v>0.10830662583894618</c:v>
                </c:pt>
                <c:pt idx="5">
                  <c:v>0.12805040827793654</c:v>
                </c:pt>
                <c:pt idx="6">
                  <c:v>0.20963931624874577</c:v>
                </c:pt>
                <c:pt idx="7">
                  <c:v>0.28058943664600927</c:v>
                </c:pt>
                <c:pt idx="8">
                  <c:v>0.33918239253231408</c:v>
                </c:pt>
                <c:pt idx="9">
                  <c:v>0.40033238223947659</c:v>
                </c:pt>
                <c:pt idx="10">
                  <c:v>0.45934110175978909</c:v>
                </c:pt>
                <c:pt idx="11">
                  <c:v>0.51648196330423413</c:v>
                </c:pt>
                <c:pt idx="12">
                  <c:v>0.56431507891681887</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0.11236120791419807</c:v>
                </c:pt>
                <c:pt idx="2">
                  <c:v>0.32776818552305687</c:v>
                </c:pt>
                <c:pt idx="3">
                  <c:v>0.50850842241170557</c:v>
                </c:pt>
                <c:pt idx="4">
                  <c:v>0.78956362934939639</c:v>
                </c:pt>
                <c:pt idx="5">
                  <c:v>0.93571521395273327</c:v>
                </c:pt>
                <c:pt idx="6">
                  <c:v>1.4428836832096659</c:v>
                </c:pt>
                <c:pt idx="7">
                  <c:v>2.3222230766848089</c:v>
                </c:pt>
                <c:pt idx="8">
                  <c:v>3.1552974054416723</c:v>
                </c:pt>
                <c:pt idx="9">
                  <c:v>4.1032169523089959</c:v>
                </c:pt>
                <c:pt idx="10">
                  <c:v>5.1342665659620099</c:v>
                </c:pt>
                <c:pt idx="11">
                  <c:v>5.9155019991893178</c:v>
                </c:pt>
                <c:pt idx="12">
                  <c:v>6.5235525459795189</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119</v>
      </c>
      <c r="B1" s="208"/>
      <c r="C1" s="208"/>
      <c r="D1" s="209"/>
      <c r="E1" s="209"/>
      <c r="F1" s="208"/>
      <c r="G1" s="208"/>
      <c r="H1" s="208"/>
      <c r="I1" s="208"/>
      <c r="J1" s="208"/>
      <c r="K1" s="208"/>
    </row>
    <row r="2" spans="1:11" ht="18" x14ac:dyDescent="0.2">
      <c r="A2" s="234" t="s">
        <v>379</v>
      </c>
      <c r="B2" s="212"/>
      <c r="C2" s="212"/>
      <c r="D2" s="213"/>
      <c r="E2" s="213"/>
      <c r="F2" s="212"/>
      <c r="J2" s="212"/>
      <c r="K2" s="212"/>
    </row>
    <row r="3" spans="1:11" ht="18" x14ac:dyDescent="0.2">
      <c r="A3" s="234" t="s">
        <v>380</v>
      </c>
      <c r="B3" s="212"/>
      <c r="C3" s="212"/>
      <c r="D3" s="213"/>
      <c r="E3" s="213"/>
      <c r="F3" s="212"/>
      <c r="K3" s="212"/>
    </row>
    <row r="4" spans="1:11" ht="18" x14ac:dyDescent="0.2">
      <c r="A4" s="234"/>
      <c r="B4" s="212"/>
      <c r="C4" s="212"/>
      <c r="D4" s="213"/>
      <c r="E4" s="213"/>
      <c r="F4" s="212"/>
      <c r="K4" s="212"/>
    </row>
    <row r="5" spans="1:11" ht="18" x14ac:dyDescent="0.2">
      <c r="A5" s="214" t="s">
        <v>120</v>
      </c>
      <c r="B5" s="212"/>
      <c r="C5" s="212"/>
      <c r="D5" s="213"/>
      <c r="E5" s="213"/>
      <c r="F5" s="212"/>
      <c r="G5" s="212"/>
      <c r="H5" s="212"/>
      <c r="I5" s="2"/>
      <c r="J5" s="212"/>
      <c r="K5" s="212"/>
    </row>
    <row r="6" spans="1:11" ht="18" x14ac:dyDescent="0.2">
      <c r="A6" s="214" t="s">
        <v>121</v>
      </c>
      <c r="B6" s="212"/>
      <c r="C6" s="212"/>
      <c r="D6" s="213"/>
      <c r="E6" s="213"/>
      <c r="F6" s="212"/>
      <c r="G6" s="212"/>
      <c r="H6" s="212"/>
      <c r="I6" s="2"/>
      <c r="J6" s="212"/>
      <c r="K6" s="212"/>
    </row>
    <row r="7" spans="1:11" ht="18" x14ac:dyDescent="0.2">
      <c r="A7" s="214" t="s">
        <v>122</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438</v>
      </c>
      <c r="B9" s="212"/>
      <c r="C9" s="212"/>
      <c r="D9" s="213"/>
      <c r="E9" s="213"/>
      <c r="F9" s="212"/>
      <c r="G9" s="212"/>
      <c r="H9" s="212"/>
      <c r="I9" s="2"/>
      <c r="J9" s="212"/>
      <c r="K9" s="212"/>
    </row>
    <row r="10" spans="1:11" ht="18" x14ac:dyDescent="0.2">
      <c r="A10" s="215" t="s">
        <v>470</v>
      </c>
      <c r="B10" s="212"/>
      <c r="C10" s="212"/>
      <c r="D10" s="213"/>
      <c r="E10" s="213"/>
      <c r="F10" s="212"/>
      <c r="G10" s="212"/>
      <c r="H10" s="212"/>
      <c r="I10" s="2"/>
      <c r="J10" s="212"/>
      <c r="K10" s="212"/>
    </row>
    <row r="11" spans="1:11" ht="18" x14ac:dyDescent="0.2">
      <c r="A11" s="215" t="s">
        <v>439</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123</v>
      </c>
      <c r="B13" s="215"/>
      <c r="C13" s="215"/>
      <c r="D13" s="217"/>
      <c r="E13" s="217"/>
      <c r="F13" s="215"/>
      <c r="G13" s="215"/>
      <c r="H13" s="215"/>
      <c r="I13" s="215"/>
      <c r="J13" s="215"/>
      <c r="K13" s="215"/>
    </row>
    <row r="14" spans="1:11" ht="18" x14ac:dyDescent="0.2">
      <c r="A14" s="216" t="s">
        <v>124</v>
      </c>
      <c r="B14" s="215"/>
      <c r="C14" s="215"/>
      <c r="D14" s="217"/>
      <c r="E14" s="217"/>
      <c r="F14" s="215"/>
      <c r="G14" s="215"/>
      <c r="H14" s="215"/>
      <c r="I14" s="215"/>
      <c r="J14" s="215"/>
      <c r="K14" s="215"/>
    </row>
    <row r="15" spans="1:11" ht="18" x14ac:dyDescent="0.2">
      <c r="A15" s="216" t="s">
        <v>125</v>
      </c>
      <c r="B15" s="215"/>
      <c r="C15" s="215"/>
      <c r="D15" s="217"/>
      <c r="E15" s="217"/>
      <c r="F15" s="215"/>
      <c r="G15" s="215"/>
      <c r="H15" s="215"/>
      <c r="I15" s="215"/>
      <c r="J15" s="215"/>
      <c r="K15" s="215"/>
    </row>
    <row r="16" spans="1:11" ht="18" x14ac:dyDescent="0.2">
      <c r="A16" s="216" t="s">
        <v>126</v>
      </c>
      <c r="B16" s="215"/>
      <c r="C16" s="215"/>
      <c r="D16" s="217"/>
      <c r="E16" s="217"/>
      <c r="F16" s="215"/>
      <c r="G16" s="215"/>
      <c r="H16" s="215"/>
      <c r="I16" s="215"/>
      <c r="J16" s="215"/>
      <c r="K16" s="215"/>
    </row>
    <row r="17" spans="1:12" ht="18" x14ac:dyDescent="0.2">
      <c r="A17" s="216" t="s">
        <v>127</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128</v>
      </c>
      <c r="B19" s="215"/>
      <c r="C19" s="215"/>
      <c r="D19" s="217"/>
      <c r="E19" s="217"/>
      <c r="F19" s="215"/>
      <c r="G19" s="215"/>
      <c r="H19" s="215"/>
      <c r="I19" s="215"/>
      <c r="J19" s="215"/>
      <c r="K19" s="215"/>
    </row>
    <row r="20" spans="1:12" ht="18" x14ac:dyDescent="0.2">
      <c r="A20" s="216" t="s">
        <v>129</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130</v>
      </c>
      <c r="F22" s="215" t="s">
        <v>131</v>
      </c>
      <c r="I22" s="219"/>
    </row>
    <row r="23" spans="1:12" ht="21" x14ac:dyDescent="0.25">
      <c r="A23" s="212"/>
      <c r="B23" s="212"/>
      <c r="C23" s="213"/>
      <c r="D23" s="213"/>
      <c r="E23" s="218" t="s">
        <v>443</v>
      </c>
      <c r="F23" s="215" t="s">
        <v>444</v>
      </c>
      <c r="I23" s="219"/>
    </row>
    <row r="24" spans="1:12" ht="20" x14ac:dyDescent="0.2">
      <c r="A24" s="212"/>
      <c r="B24" s="212"/>
      <c r="C24" s="213"/>
      <c r="D24" s="213"/>
      <c r="E24" s="218" t="s">
        <v>132</v>
      </c>
      <c r="F24" s="215" t="s">
        <v>445</v>
      </c>
      <c r="I24" s="219"/>
    </row>
    <row r="25" spans="1:12" ht="21" x14ac:dyDescent="0.25">
      <c r="A25" s="212"/>
      <c r="B25" s="212"/>
      <c r="C25" s="213"/>
      <c r="D25" s="213"/>
      <c r="E25" s="218" t="s">
        <v>446</v>
      </c>
      <c r="F25" s="215" t="s">
        <v>447</v>
      </c>
      <c r="I25" s="219"/>
    </row>
    <row r="26" spans="1:12" ht="21" x14ac:dyDescent="0.25">
      <c r="A26" s="212"/>
      <c r="B26" s="212"/>
      <c r="C26" s="213"/>
      <c r="D26" s="213"/>
      <c r="E26" s="218" t="s">
        <v>448</v>
      </c>
      <c r="F26" s="215" t="s">
        <v>449</v>
      </c>
      <c r="I26" s="219"/>
    </row>
    <row r="27" spans="1:12" ht="18" x14ac:dyDescent="0.2">
      <c r="A27" s="212"/>
      <c r="B27" s="212"/>
      <c r="C27" s="213"/>
      <c r="D27" s="213"/>
      <c r="E27" s="218" t="s">
        <v>133</v>
      </c>
      <c r="F27" s="215" t="s">
        <v>134</v>
      </c>
      <c r="I27" s="219"/>
    </row>
    <row r="28" spans="1:12" ht="20" x14ac:dyDescent="0.25">
      <c r="A28" s="212"/>
      <c r="B28" s="212"/>
      <c r="C28" s="213"/>
      <c r="D28" s="213"/>
      <c r="E28" s="218" t="s">
        <v>450</v>
      </c>
      <c r="F28" s="215" t="s">
        <v>135</v>
      </c>
      <c r="I28" s="219"/>
    </row>
    <row r="29" spans="1:12" ht="20" x14ac:dyDescent="0.2">
      <c r="A29" s="212"/>
      <c r="B29" s="212"/>
      <c r="C29" s="213"/>
      <c r="D29" s="213"/>
      <c r="E29" s="218" t="s">
        <v>136</v>
      </c>
      <c r="F29" s="215" t="s">
        <v>451</v>
      </c>
      <c r="I29" s="219"/>
    </row>
    <row r="30" spans="1:12" ht="18" x14ac:dyDescent="0.2">
      <c r="A30" s="212"/>
      <c r="B30" s="212"/>
      <c r="C30" s="213"/>
      <c r="D30" s="213"/>
      <c r="E30" s="218" t="s">
        <v>137</v>
      </c>
      <c r="F30" s="215" t="s">
        <v>138</v>
      </c>
      <c r="I30" s="219"/>
    </row>
    <row r="32" spans="1:12" ht="23" x14ac:dyDescent="0.25">
      <c r="A32" s="220" t="s">
        <v>139</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452</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453</v>
      </c>
      <c r="D36" s="221"/>
      <c r="E36" s="221"/>
      <c r="F36" s="221"/>
      <c r="G36" s="221"/>
      <c r="H36" s="222"/>
      <c r="I36" s="222"/>
      <c r="J36" s="223"/>
      <c r="K36" s="224"/>
      <c r="L36" s="221"/>
    </row>
    <row r="37" spans="1:12" ht="20" x14ac:dyDescent="0.25">
      <c r="A37" s="221"/>
      <c r="B37" s="221"/>
      <c r="C37" s="227" t="s">
        <v>454</v>
      </c>
      <c r="D37" s="221"/>
      <c r="E37" s="221"/>
      <c r="F37" s="221"/>
      <c r="G37" s="221"/>
      <c r="H37" s="222"/>
      <c r="I37" s="222"/>
      <c r="J37" s="223"/>
      <c r="K37" s="224"/>
      <c r="L37" s="221"/>
    </row>
    <row r="38" spans="1:12" ht="20" x14ac:dyDescent="0.25">
      <c r="A38" s="225"/>
      <c r="B38" s="221"/>
      <c r="C38" s="227" t="s">
        <v>455</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456</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140</v>
      </c>
      <c r="B42" s="221"/>
      <c r="C42" s="228"/>
      <c r="D42" s="228"/>
      <c r="E42" s="228"/>
      <c r="F42" s="228"/>
      <c r="G42" s="221"/>
      <c r="H42" s="222"/>
      <c r="I42" s="222"/>
      <c r="J42" s="223"/>
      <c r="K42" s="224"/>
      <c r="L42" s="221"/>
    </row>
    <row r="43" spans="1:12" ht="18" x14ac:dyDescent="0.2">
      <c r="A43" s="226" t="s">
        <v>141</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142</v>
      </c>
      <c r="B48" s="226"/>
      <c r="C48" s="226"/>
      <c r="D48" s="226"/>
      <c r="E48" s="226"/>
      <c r="F48" s="226"/>
      <c r="G48" s="226"/>
      <c r="H48" s="222"/>
      <c r="I48" s="222"/>
      <c r="J48" s="223"/>
      <c r="K48" s="224"/>
      <c r="L48" s="221"/>
    </row>
    <row r="49" spans="1:12" ht="18" x14ac:dyDescent="0.2">
      <c r="A49" s="226" t="s">
        <v>268</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471</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143</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457</v>
      </c>
      <c r="B59" s="226"/>
      <c r="C59" s="226"/>
      <c r="D59" s="226"/>
      <c r="E59" s="226"/>
      <c r="F59" s="226"/>
      <c r="G59" s="226"/>
      <c r="H59" s="226"/>
      <c r="I59" s="226"/>
      <c r="J59" s="226"/>
      <c r="K59" s="226"/>
    </row>
    <row r="60" spans="1:12" ht="18" x14ac:dyDescent="0.2">
      <c r="A60" s="226" t="s">
        <v>144</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145</v>
      </c>
      <c r="B62" s="226"/>
      <c r="C62" s="226"/>
      <c r="D62" s="226"/>
      <c r="E62" s="226"/>
      <c r="F62" s="226"/>
      <c r="G62" s="226"/>
      <c r="H62" s="226"/>
      <c r="I62" s="226"/>
      <c r="J62" s="226"/>
      <c r="K62" s="226"/>
    </row>
    <row r="63" spans="1:12" ht="18" x14ac:dyDescent="0.2">
      <c r="A63" s="226" t="s">
        <v>458</v>
      </c>
      <c r="B63" s="226"/>
      <c r="C63" s="226"/>
      <c r="D63" s="226"/>
      <c r="E63" s="226"/>
      <c r="F63" s="226"/>
      <c r="G63" s="226"/>
      <c r="H63" s="226"/>
      <c r="I63" s="226"/>
      <c r="J63" s="226"/>
      <c r="K63" s="226"/>
    </row>
    <row r="64" spans="1:12" ht="18" x14ac:dyDescent="0.2">
      <c r="A64" s="226" t="s">
        <v>472</v>
      </c>
      <c r="B64" s="226"/>
      <c r="C64" s="226"/>
      <c r="D64" s="226"/>
      <c r="E64" s="226"/>
      <c r="F64" s="226"/>
      <c r="G64" s="226"/>
      <c r="H64" s="226"/>
      <c r="I64" s="226"/>
      <c r="J64" s="226"/>
      <c r="K64" s="226"/>
    </row>
    <row r="67" spans="1:11" ht="18" x14ac:dyDescent="0.2">
      <c r="A67" s="227" t="s">
        <v>459</v>
      </c>
      <c r="B67" s="226"/>
      <c r="C67" s="226"/>
      <c r="D67" s="226"/>
      <c r="E67" s="226"/>
      <c r="F67" s="226"/>
      <c r="G67" s="226"/>
      <c r="H67" s="226"/>
      <c r="I67" s="226"/>
      <c r="J67" s="226"/>
      <c r="K67" s="226"/>
    </row>
    <row r="68" spans="1:11" ht="18" x14ac:dyDescent="0.2">
      <c r="A68" s="226" t="s">
        <v>146</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460</v>
      </c>
      <c r="B73" s="226"/>
      <c r="C73" s="226"/>
      <c r="D73" s="226"/>
      <c r="E73" s="226"/>
      <c r="F73" s="226"/>
      <c r="G73" s="226"/>
      <c r="H73" s="226"/>
      <c r="I73" s="226"/>
      <c r="J73" s="226"/>
      <c r="K73" s="226"/>
    </row>
    <row r="74" spans="1:11" ht="20" x14ac:dyDescent="0.25">
      <c r="A74" s="226" t="s">
        <v>461</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462</v>
      </c>
      <c r="B76" s="221"/>
      <c r="C76" s="221"/>
      <c r="D76" s="221"/>
      <c r="E76" s="221"/>
      <c r="F76" s="221"/>
      <c r="G76" s="221"/>
      <c r="H76" s="221"/>
      <c r="I76" s="221"/>
      <c r="J76" s="221"/>
      <c r="K76" s="221"/>
    </row>
    <row r="77" spans="1:11" ht="18" x14ac:dyDescent="0.2">
      <c r="A77" s="226" t="s">
        <v>463</v>
      </c>
      <c r="B77" s="221"/>
      <c r="C77" s="221"/>
      <c r="D77" s="221"/>
      <c r="E77" s="221"/>
      <c r="F77" s="221"/>
      <c r="G77" s="221"/>
      <c r="H77" s="221"/>
      <c r="I77" s="221"/>
      <c r="J77" s="221"/>
      <c r="K77" s="221"/>
    </row>
    <row r="78" spans="1:11" ht="18" x14ac:dyDescent="0.2">
      <c r="A78" s="226" t="s">
        <v>464</v>
      </c>
      <c r="B78" s="221"/>
      <c r="C78" s="221"/>
      <c r="D78" s="221"/>
      <c r="E78" s="221"/>
      <c r="F78" s="221"/>
      <c r="G78" s="221"/>
      <c r="H78" s="221"/>
      <c r="I78" s="221"/>
      <c r="J78" s="221"/>
      <c r="K78" s="221"/>
    </row>
    <row r="79" spans="1:11" ht="18" x14ac:dyDescent="0.2">
      <c r="A79" s="226" t="s">
        <v>465</v>
      </c>
      <c r="B79" s="221"/>
      <c r="C79" s="221"/>
      <c r="D79" s="221"/>
      <c r="E79" s="221"/>
      <c r="F79" s="221"/>
      <c r="G79" s="221"/>
      <c r="H79" s="221"/>
      <c r="I79" s="221"/>
      <c r="J79" s="221"/>
      <c r="K79" s="221"/>
    </row>
    <row r="80" spans="1:11" ht="18" x14ac:dyDescent="0.2">
      <c r="A80" s="226" t="s">
        <v>331</v>
      </c>
      <c r="B80" s="221"/>
      <c r="C80" s="221"/>
      <c r="D80" s="221"/>
      <c r="E80" s="221"/>
      <c r="F80" s="221"/>
      <c r="G80" s="221"/>
      <c r="H80" s="221"/>
      <c r="I80" s="221"/>
      <c r="J80" s="221"/>
      <c r="K80" s="221"/>
    </row>
    <row r="81" spans="1:11" ht="18" x14ac:dyDescent="0.2">
      <c r="A81" s="226" t="s">
        <v>339</v>
      </c>
    </row>
    <row r="82" spans="1:11" ht="20" customHeight="1" x14ac:dyDescent="0.15">
      <c r="B82" s="221"/>
      <c r="C82" s="221"/>
      <c r="D82" s="221"/>
      <c r="E82" s="221"/>
      <c r="F82" s="221"/>
      <c r="G82" s="221"/>
      <c r="H82" s="221"/>
      <c r="I82" s="221"/>
      <c r="J82" s="221"/>
      <c r="K82" s="221"/>
    </row>
    <row r="83" spans="1:11" ht="18" x14ac:dyDescent="0.2">
      <c r="A83" s="235" t="s">
        <v>466</v>
      </c>
      <c r="B83" s="221"/>
      <c r="C83" s="221"/>
      <c r="D83" s="221"/>
      <c r="E83" s="221"/>
      <c r="F83" s="221"/>
      <c r="G83" s="221"/>
      <c r="H83" s="221"/>
      <c r="I83" s="221"/>
      <c r="J83" s="221"/>
      <c r="K83" s="221"/>
    </row>
    <row r="84" spans="1:11" s="235" customFormat="1" ht="18" x14ac:dyDescent="0.2">
      <c r="A84" s="235" t="s">
        <v>467</v>
      </c>
      <c r="B84" s="226"/>
      <c r="C84" s="226"/>
      <c r="D84" s="226"/>
      <c r="E84" s="226"/>
      <c r="F84" s="226"/>
      <c r="G84" s="226"/>
      <c r="H84" s="226"/>
      <c r="I84" s="226"/>
      <c r="J84" s="226"/>
      <c r="K84" s="226"/>
    </row>
    <row r="85" spans="1:11" ht="18" x14ac:dyDescent="0.2">
      <c r="A85" s="235" t="s">
        <v>468</v>
      </c>
      <c r="B85" s="221"/>
      <c r="C85" s="221"/>
      <c r="D85" s="221"/>
      <c r="E85" s="221"/>
      <c r="F85" s="221"/>
      <c r="G85" s="221"/>
      <c r="H85" s="221"/>
      <c r="I85" s="221"/>
      <c r="J85" s="221"/>
      <c r="K85" s="221"/>
    </row>
    <row r="86" spans="1:11" ht="18" x14ac:dyDescent="0.2">
      <c r="A86" s="235" t="s">
        <v>469</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244</v>
      </c>
      <c r="F1" s="347"/>
      <c r="G1" s="338" t="s">
        <v>333</v>
      </c>
      <c r="H1" s="339"/>
    </row>
    <row r="2" spans="1:8" s="29" customFormat="1" ht="18" x14ac:dyDescent="0.2">
      <c r="A2" s="10"/>
      <c r="B2" s="10"/>
      <c r="C2" s="10"/>
      <c r="D2" s="11"/>
      <c r="E2" s="336"/>
      <c r="F2" s="337"/>
      <c r="G2" s="340"/>
      <c r="H2" s="341"/>
    </row>
    <row r="3" spans="1:8" s="29" customFormat="1" ht="18" x14ac:dyDescent="0.2">
      <c r="A3" s="10"/>
      <c r="B3" s="25" t="s">
        <v>231</v>
      </c>
      <c r="C3" s="10"/>
      <c r="D3" s="11"/>
      <c r="E3" s="348" t="s">
        <v>616</v>
      </c>
      <c r="F3" s="349"/>
      <c r="G3" s="342" t="s">
        <v>617</v>
      </c>
      <c r="H3" s="343"/>
    </row>
    <row r="4" spans="1:8" s="29" customFormat="1" ht="18" x14ac:dyDescent="0.2">
      <c r="A4" s="10"/>
      <c r="B4" s="10" t="s">
        <v>232</v>
      </c>
      <c r="C4" s="10"/>
      <c r="D4" s="11"/>
      <c r="E4" s="344"/>
      <c r="F4" s="345"/>
      <c r="G4" s="344"/>
      <c r="H4" s="345"/>
    </row>
    <row r="5" spans="1:8" ht="42" customHeight="1" x14ac:dyDescent="0.2">
      <c r="A5" s="30"/>
      <c r="B5" s="31" t="s">
        <v>149</v>
      </c>
      <c r="C5" s="31" t="s">
        <v>150</v>
      </c>
      <c r="D5" s="32" t="s">
        <v>229</v>
      </c>
      <c r="E5" s="277" t="s">
        <v>151</v>
      </c>
      <c r="F5" s="278" t="s">
        <v>152</v>
      </c>
      <c r="G5" s="261" t="s">
        <v>151</v>
      </c>
      <c r="H5" s="262" t="s">
        <v>152</v>
      </c>
    </row>
    <row r="6" spans="1:8" ht="18" x14ac:dyDescent="0.2">
      <c r="A6" s="33" t="s">
        <v>153</v>
      </c>
      <c r="B6" s="33"/>
      <c r="C6" s="33"/>
      <c r="D6" s="34"/>
      <c r="E6" s="77"/>
      <c r="F6" s="279"/>
      <c r="G6" s="77"/>
      <c r="H6" s="263"/>
    </row>
    <row r="7" spans="1:8" ht="18" x14ac:dyDescent="0.2">
      <c r="A7" s="12"/>
      <c r="B7" s="12" t="s">
        <v>154</v>
      </c>
      <c r="C7" s="12"/>
      <c r="D7" s="13">
        <v>89.1</v>
      </c>
      <c r="E7" s="78"/>
      <c r="F7" s="280">
        <f>E7/$D7</f>
        <v>0</v>
      </c>
      <c r="G7" s="78">
        <v>0</v>
      </c>
      <c r="H7" s="264">
        <f>G7/$D7</f>
        <v>0</v>
      </c>
    </row>
    <row r="8" spans="1:8" ht="18" x14ac:dyDescent="0.2">
      <c r="A8" s="12"/>
      <c r="B8" s="12" t="s">
        <v>155</v>
      </c>
      <c r="C8" s="12"/>
      <c r="D8" s="13">
        <v>174.2</v>
      </c>
      <c r="E8" s="78"/>
      <c r="F8" s="280">
        <f t="shared" ref="F8:F31" si="0">E8/$D8</f>
        <v>0</v>
      </c>
      <c r="G8" s="78">
        <v>0</v>
      </c>
      <c r="H8" s="264">
        <f t="shared" ref="H8:H31" si="1">G8/$D8</f>
        <v>0</v>
      </c>
    </row>
    <row r="9" spans="1:8" ht="18" x14ac:dyDescent="0.2">
      <c r="A9" s="12"/>
      <c r="B9" s="12" t="s">
        <v>156</v>
      </c>
      <c r="C9" s="12"/>
      <c r="D9" s="13">
        <v>210.65299999999999</v>
      </c>
      <c r="E9" s="79">
        <v>675.68</v>
      </c>
      <c r="F9" s="280">
        <f t="shared" si="0"/>
        <v>3.207549856873626</v>
      </c>
      <c r="G9" s="79">
        <v>2609</v>
      </c>
      <c r="H9" s="264">
        <f t="shared" si="1"/>
        <v>12.385297147441527</v>
      </c>
    </row>
    <row r="10" spans="1:8" ht="18" x14ac:dyDescent="0.2">
      <c r="A10" s="12"/>
      <c r="B10" s="12" t="s">
        <v>233</v>
      </c>
      <c r="C10" s="12"/>
      <c r="D10" s="13">
        <v>150.1</v>
      </c>
      <c r="E10" s="78">
        <v>1100.3</v>
      </c>
      <c r="F10" s="280">
        <f t="shared" si="0"/>
        <v>7.3304463690872748</v>
      </c>
      <c r="G10" s="78">
        <v>2500</v>
      </c>
      <c r="H10" s="264">
        <f t="shared" si="1"/>
        <v>16.655562958027982</v>
      </c>
    </row>
    <row r="11" spans="1:8" ht="18" x14ac:dyDescent="0.2">
      <c r="A11" s="12"/>
      <c r="B11" s="12" t="s">
        <v>157</v>
      </c>
      <c r="C11" s="12"/>
      <c r="D11" s="13">
        <v>133.1</v>
      </c>
      <c r="E11" s="78">
        <v>289.32</v>
      </c>
      <c r="F11" s="280">
        <f t="shared" si="0"/>
        <v>2.1737039819684449</v>
      </c>
      <c r="G11" s="78">
        <v>500</v>
      </c>
      <c r="H11" s="264">
        <f t="shared" si="1"/>
        <v>3.7565740045078888</v>
      </c>
    </row>
    <row r="12" spans="1:8" ht="18" x14ac:dyDescent="0.2">
      <c r="A12" s="12"/>
      <c r="B12" s="12" t="s">
        <v>158</v>
      </c>
      <c r="C12" s="12"/>
      <c r="D12" s="13">
        <v>121.16</v>
      </c>
      <c r="E12" s="78"/>
      <c r="F12" s="280">
        <f t="shared" si="0"/>
        <v>0</v>
      </c>
      <c r="G12" s="78">
        <v>0</v>
      </c>
      <c r="H12" s="264">
        <f t="shared" si="1"/>
        <v>0</v>
      </c>
    </row>
    <row r="13" spans="1:8" ht="18" x14ac:dyDescent="0.2">
      <c r="A13" s="12"/>
      <c r="B13" s="12" t="s">
        <v>234</v>
      </c>
      <c r="C13" s="12"/>
      <c r="D13" s="13">
        <v>175.65299999999999</v>
      </c>
      <c r="E13" s="78">
        <v>219.74</v>
      </c>
      <c r="F13" s="280">
        <f t="shared" si="0"/>
        <v>1.2509891661400603</v>
      </c>
      <c r="G13" s="78">
        <v>2500</v>
      </c>
      <c r="H13" s="264">
        <f t="shared" si="1"/>
        <v>14.232606331801906</v>
      </c>
    </row>
    <row r="14" spans="1:8" ht="18" x14ac:dyDescent="0.2">
      <c r="A14" s="12"/>
      <c r="B14" s="12" t="s">
        <v>159</v>
      </c>
      <c r="C14" s="12"/>
      <c r="D14" s="13">
        <v>313.10599999999999</v>
      </c>
      <c r="E14" s="78"/>
      <c r="F14" s="280">
        <f t="shared" si="0"/>
        <v>0</v>
      </c>
      <c r="G14" s="78">
        <v>0</v>
      </c>
      <c r="H14" s="264">
        <f t="shared" si="1"/>
        <v>0</v>
      </c>
    </row>
    <row r="15" spans="1:8" ht="18" x14ac:dyDescent="0.2">
      <c r="A15" s="12"/>
      <c r="B15" s="12" t="s">
        <v>160</v>
      </c>
      <c r="C15" s="12"/>
      <c r="D15" s="13">
        <v>147.1</v>
      </c>
      <c r="E15" s="78">
        <v>155.5</v>
      </c>
      <c r="F15" s="280">
        <f t="shared" si="0"/>
        <v>1.0571040108769545</v>
      </c>
      <c r="G15" s="78">
        <v>1700</v>
      </c>
      <c r="H15" s="264">
        <f t="shared" si="1"/>
        <v>11.556764106050306</v>
      </c>
    </row>
    <row r="16" spans="1:8" ht="18" x14ac:dyDescent="0.2">
      <c r="A16" s="12"/>
      <c r="B16" s="12" t="s">
        <v>161</v>
      </c>
      <c r="C16" s="12"/>
      <c r="D16" s="13">
        <v>146.1</v>
      </c>
      <c r="E16" s="79">
        <v>492.8</v>
      </c>
      <c r="F16" s="280">
        <f t="shared" si="0"/>
        <v>3.3730321697467489</v>
      </c>
      <c r="G16" s="79">
        <v>0</v>
      </c>
      <c r="H16" s="264">
        <f t="shared" si="1"/>
        <v>0</v>
      </c>
    </row>
    <row r="17" spans="1:8" ht="18" x14ac:dyDescent="0.2">
      <c r="A17" s="12"/>
      <c r="B17" s="12" t="s">
        <v>162</v>
      </c>
      <c r="C17" s="12"/>
      <c r="D17" s="13">
        <v>75.099999999999994</v>
      </c>
      <c r="E17" s="78">
        <v>192.12</v>
      </c>
      <c r="F17" s="280">
        <f t="shared" si="0"/>
        <v>2.5581890812250334</v>
      </c>
      <c r="G17" s="78">
        <v>0</v>
      </c>
      <c r="H17" s="264">
        <f t="shared" si="1"/>
        <v>0</v>
      </c>
    </row>
    <row r="18" spans="1:8" ht="18" x14ac:dyDescent="0.2">
      <c r="A18" s="12"/>
      <c r="B18" s="12" t="s">
        <v>163</v>
      </c>
      <c r="C18" s="12"/>
      <c r="D18" s="13">
        <v>155.16</v>
      </c>
      <c r="E18" s="78"/>
      <c r="F18" s="280">
        <f t="shared" si="0"/>
        <v>0</v>
      </c>
      <c r="G18" s="78">
        <v>0</v>
      </c>
      <c r="H18" s="264">
        <f t="shared" si="1"/>
        <v>0</v>
      </c>
    </row>
    <row r="19" spans="1:8" ht="18" x14ac:dyDescent="0.2">
      <c r="A19" s="12"/>
      <c r="B19" s="12" t="s">
        <v>235</v>
      </c>
      <c r="C19" s="12"/>
      <c r="D19" s="13">
        <v>209.65299999999999</v>
      </c>
      <c r="E19" s="78">
        <v>196.86</v>
      </c>
      <c r="F19" s="280">
        <f t="shared" si="0"/>
        <v>0.93898012430063016</v>
      </c>
      <c r="G19" s="78">
        <v>1395</v>
      </c>
      <c r="H19" s="264">
        <f t="shared" si="1"/>
        <v>6.6538518408990095</v>
      </c>
    </row>
    <row r="20" spans="1:8" ht="18" x14ac:dyDescent="0.2">
      <c r="A20" s="12"/>
      <c r="B20" s="12" t="s">
        <v>164</v>
      </c>
      <c r="C20" s="12"/>
      <c r="D20" s="13">
        <v>131.13</v>
      </c>
      <c r="E20" s="78"/>
      <c r="F20" s="280">
        <f t="shared" si="0"/>
        <v>0</v>
      </c>
      <c r="G20" s="78">
        <v>0</v>
      </c>
      <c r="H20" s="264">
        <f t="shared" si="1"/>
        <v>0</v>
      </c>
    </row>
    <row r="21" spans="1:8" ht="18" x14ac:dyDescent="0.2">
      <c r="A21" s="12"/>
      <c r="B21" s="12" t="s">
        <v>165</v>
      </c>
      <c r="C21" s="12"/>
      <c r="D21" s="13">
        <v>131.19999999999999</v>
      </c>
      <c r="E21" s="78">
        <v>305.89</v>
      </c>
      <c r="F21" s="280">
        <f t="shared" si="0"/>
        <v>2.3314786585365854</v>
      </c>
      <c r="G21" s="78">
        <v>1868.1226001313196</v>
      </c>
      <c r="H21" s="264">
        <f t="shared" si="1"/>
        <v>14.238739330269205</v>
      </c>
    </row>
    <row r="22" spans="1:8" ht="18" x14ac:dyDescent="0.2">
      <c r="A22" s="12"/>
      <c r="B22" s="12" t="s">
        <v>166</v>
      </c>
      <c r="C22" s="12"/>
      <c r="D22" s="13">
        <v>131.19999999999999</v>
      </c>
      <c r="E22" s="78">
        <v>547.02</v>
      </c>
      <c r="F22" s="280">
        <f t="shared" si="0"/>
        <v>4.1693597560975615</v>
      </c>
      <c r="G22" s="78">
        <v>3525.7738673670378</v>
      </c>
      <c r="H22" s="264">
        <f t="shared" si="1"/>
        <v>26.873276428102425</v>
      </c>
    </row>
    <row r="23" spans="1:8" ht="18" x14ac:dyDescent="0.2">
      <c r="A23" s="12"/>
      <c r="B23" s="12" t="s">
        <v>167</v>
      </c>
      <c r="C23" s="12"/>
      <c r="D23" s="13">
        <v>182.65299999999999</v>
      </c>
      <c r="E23" s="78">
        <v>755.43</v>
      </c>
      <c r="F23" s="280">
        <f t="shared" si="0"/>
        <v>4.1358751293436189</v>
      </c>
      <c r="G23" s="78">
        <v>3047.654652659226</v>
      </c>
      <c r="H23" s="264">
        <f t="shared" si="1"/>
        <v>16.685489166119506</v>
      </c>
    </row>
    <row r="24" spans="1:8" ht="18" x14ac:dyDescent="0.2">
      <c r="A24" s="12"/>
      <c r="B24" s="12" t="s">
        <v>168</v>
      </c>
      <c r="C24" s="12"/>
      <c r="D24" s="13">
        <v>149.19999999999999</v>
      </c>
      <c r="E24" s="78">
        <v>187.06</v>
      </c>
      <c r="F24" s="280">
        <f t="shared" si="0"/>
        <v>1.2537533512064345</v>
      </c>
      <c r="G24" s="78">
        <v>807</v>
      </c>
      <c r="H24" s="264">
        <f t="shared" si="1"/>
        <v>5.4088471849865956</v>
      </c>
    </row>
    <row r="25" spans="1:8" ht="18" x14ac:dyDescent="0.2">
      <c r="A25" s="12"/>
      <c r="B25" s="12" t="s">
        <v>169</v>
      </c>
      <c r="C25" s="12"/>
      <c r="D25" s="13">
        <v>165.2</v>
      </c>
      <c r="E25" s="78">
        <v>170.16</v>
      </c>
      <c r="F25" s="280">
        <f t="shared" si="0"/>
        <v>1.0300242130750605</v>
      </c>
      <c r="G25" s="78">
        <v>2243</v>
      </c>
      <c r="H25" s="264">
        <f t="shared" si="1"/>
        <v>13.577481840193705</v>
      </c>
    </row>
    <row r="26" spans="1:8" ht="18" x14ac:dyDescent="0.2">
      <c r="A26" s="12"/>
      <c r="B26" s="12" t="s">
        <v>170</v>
      </c>
      <c r="C26" s="12"/>
      <c r="D26" s="13">
        <v>115.1</v>
      </c>
      <c r="E26" s="78">
        <v>226.77</v>
      </c>
      <c r="F26" s="280">
        <f t="shared" si="0"/>
        <v>1.970199826238054</v>
      </c>
      <c r="G26" s="78">
        <v>2187.2174130006565</v>
      </c>
      <c r="H26" s="264">
        <f t="shared" si="1"/>
        <v>19.002757715036115</v>
      </c>
    </row>
    <row r="27" spans="1:8" ht="18" x14ac:dyDescent="0.2">
      <c r="A27" s="12"/>
      <c r="B27" s="12" t="s">
        <v>171</v>
      </c>
      <c r="C27" s="12"/>
      <c r="D27" s="13">
        <v>105.1</v>
      </c>
      <c r="E27" s="78">
        <v>577.64</v>
      </c>
      <c r="F27" s="280">
        <f t="shared" si="0"/>
        <v>5.4960989533777358</v>
      </c>
      <c r="G27" s="78">
        <v>3816</v>
      </c>
      <c r="H27" s="264">
        <f t="shared" si="1"/>
        <v>36.308277830637493</v>
      </c>
    </row>
    <row r="28" spans="1:8" ht="18" x14ac:dyDescent="0.2">
      <c r="A28" s="12"/>
      <c r="B28" s="12" t="s">
        <v>172</v>
      </c>
      <c r="C28" s="12"/>
      <c r="D28" s="13">
        <v>119.1</v>
      </c>
      <c r="E28" s="78">
        <v>525.35</v>
      </c>
      <c r="F28" s="280">
        <f t="shared" si="0"/>
        <v>4.4109991603694381</v>
      </c>
      <c r="G28" s="78">
        <v>2461</v>
      </c>
      <c r="H28" s="264">
        <f t="shared" si="1"/>
        <v>20.663308144416458</v>
      </c>
    </row>
    <row r="29" spans="1:8" ht="18" x14ac:dyDescent="0.2">
      <c r="A29" s="12"/>
      <c r="B29" s="12" t="s">
        <v>173</v>
      </c>
      <c r="C29" s="12"/>
      <c r="D29" s="13">
        <v>204.2</v>
      </c>
      <c r="E29" s="78">
        <v>120.92</v>
      </c>
      <c r="F29" s="280">
        <f t="shared" si="0"/>
        <v>0.59216454456415279</v>
      </c>
      <c r="G29" s="78">
        <v>906</v>
      </c>
      <c r="H29" s="264">
        <f t="shared" si="1"/>
        <v>4.4368266405484817</v>
      </c>
    </row>
    <row r="30" spans="1:8" ht="18" x14ac:dyDescent="0.2">
      <c r="A30" s="12"/>
      <c r="B30" s="12" t="s">
        <v>345</v>
      </c>
      <c r="C30" s="12"/>
      <c r="D30" s="13">
        <v>181.19</v>
      </c>
      <c r="E30" s="78">
        <v>200</v>
      </c>
      <c r="F30" s="280">
        <f t="shared" si="0"/>
        <v>1.1038136762514488</v>
      </c>
      <c r="G30" s="78">
        <v>0</v>
      </c>
      <c r="H30" s="264">
        <f t="shared" si="1"/>
        <v>0</v>
      </c>
    </row>
    <row r="31" spans="1:8" ht="18" x14ac:dyDescent="0.2">
      <c r="A31" s="12"/>
      <c r="B31" s="12" t="s">
        <v>174</v>
      </c>
      <c r="C31" s="12"/>
      <c r="D31" s="13">
        <v>117.1</v>
      </c>
      <c r="E31" s="78">
        <v>275.33999999999997</v>
      </c>
      <c r="F31" s="281">
        <f t="shared" si="0"/>
        <v>2.3513236549957299</v>
      </c>
      <c r="G31" s="78">
        <v>2841.7701904136575</v>
      </c>
      <c r="H31" s="265">
        <f t="shared" si="1"/>
        <v>24.26789231779383</v>
      </c>
    </row>
    <row r="32" spans="1:8" ht="18" x14ac:dyDescent="0.2">
      <c r="A32" s="22" t="s">
        <v>175</v>
      </c>
      <c r="B32" s="14"/>
      <c r="C32" s="14"/>
      <c r="D32" s="15"/>
      <c r="E32" s="80"/>
      <c r="F32" s="282"/>
      <c r="G32" s="80"/>
      <c r="H32" s="266"/>
    </row>
    <row r="33" spans="1:8" ht="18" x14ac:dyDescent="0.2">
      <c r="A33" s="16"/>
      <c r="B33" s="16" t="s">
        <v>176</v>
      </c>
      <c r="C33" s="16"/>
      <c r="D33" s="17">
        <v>180</v>
      </c>
      <c r="E33" s="81">
        <v>5400</v>
      </c>
      <c r="F33" s="283">
        <f>E33/$D33</f>
        <v>30</v>
      </c>
      <c r="G33" s="81">
        <v>72000</v>
      </c>
      <c r="H33" s="267">
        <f>G33/$D33</f>
        <v>400</v>
      </c>
    </row>
    <row r="34" spans="1:8" ht="18" x14ac:dyDescent="0.2">
      <c r="A34" s="33" t="s">
        <v>177</v>
      </c>
      <c r="B34" s="33"/>
      <c r="C34" s="33"/>
      <c r="D34" s="13"/>
      <c r="E34" s="78"/>
      <c r="F34" s="284"/>
      <c r="G34" s="78"/>
      <c r="H34" s="268"/>
    </row>
    <row r="35" spans="1:8" ht="18" x14ac:dyDescent="0.2">
      <c r="A35" s="12"/>
      <c r="B35" s="12" t="s">
        <v>178</v>
      </c>
      <c r="C35" s="12"/>
      <c r="D35" s="13">
        <v>176.13</v>
      </c>
      <c r="E35" s="78"/>
      <c r="F35" s="280"/>
      <c r="G35" s="78"/>
      <c r="H35" s="264"/>
    </row>
    <row r="36" spans="1:8" ht="18" x14ac:dyDescent="0.2">
      <c r="A36" s="12"/>
      <c r="B36" s="12" t="s">
        <v>179</v>
      </c>
      <c r="C36" s="12"/>
      <c r="D36" s="18">
        <v>1355</v>
      </c>
      <c r="E36" s="82"/>
      <c r="F36" s="285">
        <f>E36/$D36</f>
        <v>0</v>
      </c>
      <c r="G36" s="82"/>
      <c r="H36" s="269">
        <f>G36/$D36</f>
        <v>0</v>
      </c>
    </row>
    <row r="37" spans="1:8" ht="18" x14ac:dyDescent="0.2">
      <c r="A37" s="12"/>
      <c r="B37" s="12" t="s">
        <v>180</v>
      </c>
      <c r="C37" s="12"/>
      <c r="D37" s="13">
        <v>244</v>
      </c>
      <c r="E37" s="82"/>
      <c r="F37" s="285">
        <f t="shared" ref="F37:H54" si="2">E37/$D37</f>
        <v>0</v>
      </c>
      <c r="G37" s="82"/>
      <c r="H37" s="269">
        <f t="shared" si="2"/>
        <v>0</v>
      </c>
    </row>
    <row r="38" spans="1:8" ht="18" x14ac:dyDescent="0.2">
      <c r="A38" s="12"/>
      <c r="B38" s="12" t="s">
        <v>181</v>
      </c>
      <c r="C38" s="12"/>
      <c r="D38" s="13">
        <v>140</v>
      </c>
      <c r="E38" s="78"/>
      <c r="F38" s="285">
        <f t="shared" si="2"/>
        <v>0</v>
      </c>
      <c r="G38" s="78"/>
      <c r="H38" s="269">
        <f t="shared" si="2"/>
        <v>0</v>
      </c>
    </row>
    <row r="39" spans="1:8" ht="18" x14ac:dyDescent="0.2">
      <c r="A39" s="12"/>
      <c r="B39" s="12" t="s">
        <v>182</v>
      </c>
      <c r="C39" s="12"/>
      <c r="D39" s="13">
        <v>396.66</v>
      </c>
      <c r="E39" s="78"/>
      <c r="F39" s="285">
        <f>E39/$D39</f>
        <v>0</v>
      </c>
      <c r="G39" s="78"/>
      <c r="H39" s="269">
        <f t="shared" si="2"/>
        <v>0</v>
      </c>
    </row>
    <row r="40" spans="1:8" ht="18" x14ac:dyDescent="0.2">
      <c r="A40" s="12"/>
      <c r="B40" s="12" t="s">
        <v>183</v>
      </c>
      <c r="C40" s="12"/>
      <c r="D40" s="13">
        <v>441</v>
      </c>
      <c r="E40" s="78"/>
      <c r="F40" s="285">
        <f>E40/$D40</f>
        <v>0</v>
      </c>
      <c r="G40" s="78"/>
      <c r="H40" s="269">
        <f t="shared" si="2"/>
        <v>0</v>
      </c>
    </row>
    <row r="41" spans="1:8" ht="18" x14ac:dyDescent="0.2">
      <c r="A41" s="12"/>
      <c r="B41" s="12" t="s">
        <v>184</v>
      </c>
      <c r="C41" s="12"/>
      <c r="D41" s="13">
        <v>180</v>
      </c>
      <c r="E41" s="78"/>
      <c r="F41" s="285">
        <f>E41/$D41</f>
        <v>0</v>
      </c>
      <c r="G41" s="78"/>
      <c r="H41" s="269">
        <f t="shared" si="2"/>
        <v>0</v>
      </c>
    </row>
    <row r="42" spans="1:8" ht="18" x14ac:dyDescent="0.2">
      <c r="A42" s="12"/>
      <c r="B42" s="12" t="s">
        <v>185</v>
      </c>
      <c r="C42" s="12"/>
      <c r="D42" s="13"/>
      <c r="E42" s="78"/>
      <c r="F42" s="285"/>
      <c r="G42" s="78"/>
      <c r="H42" s="269"/>
    </row>
    <row r="43" spans="1:8" ht="18" x14ac:dyDescent="0.2">
      <c r="A43" s="12"/>
      <c r="B43" s="12" t="s">
        <v>186</v>
      </c>
      <c r="C43" s="12"/>
      <c r="D43" s="13">
        <v>122</v>
      </c>
      <c r="E43" s="78"/>
      <c r="F43" s="285">
        <f t="shared" si="2"/>
        <v>0</v>
      </c>
      <c r="G43" s="78"/>
      <c r="H43" s="269">
        <f t="shared" si="2"/>
        <v>0</v>
      </c>
    </row>
    <row r="44" spans="1:8" ht="18" x14ac:dyDescent="0.2">
      <c r="A44" s="12"/>
      <c r="B44" s="12" t="s">
        <v>187</v>
      </c>
      <c r="C44" s="12"/>
      <c r="D44" s="13">
        <v>477</v>
      </c>
      <c r="E44" s="78"/>
      <c r="F44" s="285">
        <f t="shared" si="2"/>
        <v>0</v>
      </c>
      <c r="G44" s="78"/>
      <c r="H44" s="269">
        <f t="shared" si="2"/>
        <v>0</v>
      </c>
    </row>
    <row r="45" spans="1:8" ht="18" x14ac:dyDescent="0.2">
      <c r="A45" s="12"/>
      <c r="B45" s="12" t="s">
        <v>188</v>
      </c>
      <c r="C45" s="12"/>
      <c r="D45" s="13">
        <v>204</v>
      </c>
      <c r="E45" s="78"/>
      <c r="F45" s="285">
        <f t="shared" si="2"/>
        <v>0</v>
      </c>
      <c r="G45" s="78"/>
      <c r="H45" s="269">
        <f t="shared" si="2"/>
        <v>0</v>
      </c>
    </row>
    <row r="46" spans="1:8" ht="18" x14ac:dyDescent="0.2">
      <c r="A46" s="12"/>
      <c r="B46" s="12" t="s">
        <v>189</v>
      </c>
      <c r="C46" s="12"/>
      <c r="D46" s="13">
        <v>206</v>
      </c>
      <c r="E46" s="78"/>
      <c r="F46" s="285">
        <f t="shared" si="2"/>
        <v>0</v>
      </c>
      <c r="G46" s="78"/>
      <c r="H46" s="269">
        <f t="shared" si="2"/>
        <v>0</v>
      </c>
    </row>
    <row r="47" spans="1:8" ht="18" x14ac:dyDescent="0.2">
      <c r="A47" s="12"/>
      <c r="B47" s="12" t="s">
        <v>190</v>
      </c>
      <c r="C47" s="12"/>
      <c r="D47" s="13">
        <v>376</v>
      </c>
      <c r="E47" s="78"/>
      <c r="F47" s="285">
        <f t="shared" si="2"/>
        <v>0</v>
      </c>
      <c r="G47" s="78"/>
      <c r="H47" s="269">
        <f t="shared" si="2"/>
        <v>0</v>
      </c>
    </row>
    <row r="48" spans="1:8" ht="18" x14ac:dyDescent="0.2">
      <c r="A48" s="12"/>
      <c r="B48" s="12" t="s">
        <v>191</v>
      </c>
      <c r="C48" s="12"/>
      <c r="D48" s="13">
        <v>337</v>
      </c>
      <c r="E48" s="78"/>
      <c r="F48" s="285">
        <f t="shared" si="2"/>
        <v>0</v>
      </c>
      <c r="G48" s="78"/>
      <c r="H48" s="269">
        <f t="shared" si="2"/>
        <v>0</v>
      </c>
    </row>
    <row r="49" spans="1:8" ht="18" x14ac:dyDescent="0.2">
      <c r="A49" s="12"/>
      <c r="B49" s="12" t="s">
        <v>192</v>
      </c>
      <c r="C49" s="12"/>
      <c r="D49" s="13">
        <v>242.23</v>
      </c>
      <c r="E49" s="78"/>
      <c r="F49" s="285">
        <f t="shared" si="2"/>
        <v>0</v>
      </c>
      <c r="G49" s="78"/>
      <c r="H49" s="269">
        <f t="shared" si="2"/>
        <v>0</v>
      </c>
    </row>
    <row r="50" spans="1:8" ht="18" x14ac:dyDescent="0.2">
      <c r="A50" s="12"/>
      <c r="B50" s="12" t="s">
        <v>193</v>
      </c>
      <c r="C50" s="12"/>
      <c r="D50" s="13">
        <v>88.15</v>
      </c>
      <c r="E50" s="78"/>
      <c r="F50" s="285">
        <f t="shared" si="2"/>
        <v>0</v>
      </c>
      <c r="G50" s="78"/>
      <c r="H50" s="269">
        <f t="shared" si="2"/>
        <v>0</v>
      </c>
    </row>
    <row r="51" spans="1:8" ht="18" x14ac:dyDescent="0.2">
      <c r="A51" s="12"/>
      <c r="B51" s="12" t="s">
        <v>194</v>
      </c>
      <c r="C51" s="12"/>
      <c r="D51" s="13">
        <v>110</v>
      </c>
      <c r="E51" s="78"/>
      <c r="F51" s="285">
        <f t="shared" si="2"/>
        <v>0</v>
      </c>
      <c r="G51" s="78"/>
      <c r="H51" s="269">
        <f t="shared" si="2"/>
        <v>0</v>
      </c>
    </row>
    <row r="52" spans="1:8" ht="18" x14ac:dyDescent="0.2">
      <c r="A52" s="12"/>
      <c r="B52" s="19" t="s">
        <v>215</v>
      </c>
      <c r="C52" s="12"/>
      <c r="D52" s="13"/>
      <c r="E52" s="78"/>
      <c r="F52" s="285"/>
      <c r="G52" s="78"/>
      <c r="H52" s="269"/>
    </row>
    <row r="53" spans="1:8" ht="18" x14ac:dyDescent="0.2">
      <c r="A53" s="12"/>
      <c r="B53" s="12" t="s">
        <v>195</v>
      </c>
      <c r="C53" s="12"/>
      <c r="D53" s="13">
        <v>206</v>
      </c>
      <c r="E53" s="78"/>
      <c r="F53" s="285">
        <f t="shared" si="2"/>
        <v>0</v>
      </c>
      <c r="G53" s="78"/>
      <c r="H53" s="269">
        <f t="shared" si="2"/>
        <v>0</v>
      </c>
    </row>
    <row r="54" spans="1:8" ht="18" x14ac:dyDescent="0.2">
      <c r="A54" s="12"/>
      <c r="B54" s="12" t="s">
        <v>196</v>
      </c>
      <c r="C54" s="12"/>
      <c r="D54" s="13">
        <v>280.48</v>
      </c>
      <c r="E54" s="78"/>
      <c r="F54" s="285">
        <f t="shared" si="2"/>
        <v>0</v>
      </c>
      <c r="G54" s="78"/>
      <c r="H54" s="269">
        <f t="shared" si="2"/>
        <v>0</v>
      </c>
    </row>
    <row r="55" spans="1:8" ht="18" x14ac:dyDescent="0.2">
      <c r="A55" s="12"/>
      <c r="B55" s="12" t="s">
        <v>197</v>
      </c>
      <c r="C55" s="12"/>
      <c r="D55" s="13"/>
      <c r="E55" s="78"/>
      <c r="F55" s="280"/>
      <c r="G55" s="78"/>
      <c r="H55" s="264"/>
    </row>
    <row r="56" spans="1:8" ht="18" x14ac:dyDescent="0.2">
      <c r="A56" s="12"/>
      <c r="B56" s="12" t="s">
        <v>198</v>
      </c>
      <c r="C56" s="12"/>
      <c r="D56" s="13"/>
      <c r="E56" s="78"/>
      <c r="F56" s="281"/>
      <c r="G56" s="78"/>
      <c r="H56" s="265"/>
    </row>
    <row r="57" spans="1:8" ht="18" x14ac:dyDescent="0.2">
      <c r="A57" s="22" t="s">
        <v>199</v>
      </c>
      <c r="B57" s="14"/>
      <c r="C57" s="14"/>
      <c r="D57" s="15"/>
      <c r="E57" s="80"/>
      <c r="F57" s="282"/>
      <c r="G57" s="80"/>
      <c r="H57" s="266"/>
    </row>
    <row r="58" spans="1:8" ht="18" x14ac:dyDescent="0.2">
      <c r="A58" s="20"/>
      <c r="B58" s="20" t="s">
        <v>334</v>
      </c>
      <c r="C58" s="20"/>
      <c r="D58" s="21">
        <v>95.21</v>
      </c>
      <c r="E58" s="78"/>
      <c r="F58" s="280">
        <f t="shared" ref="F58:F67" si="3">E58/$D58</f>
        <v>0</v>
      </c>
      <c r="G58" s="78"/>
      <c r="H58" s="264">
        <f t="shared" ref="H58:H67" si="4">G58/$D58</f>
        <v>0</v>
      </c>
    </row>
    <row r="59" spans="1:8" ht="18" x14ac:dyDescent="0.2">
      <c r="A59" s="20"/>
      <c r="B59" s="20" t="s">
        <v>200</v>
      </c>
      <c r="C59" s="20"/>
      <c r="D59" s="21">
        <v>120.4</v>
      </c>
      <c r="E59" s="78"/>
      <c r="F59" s="280">
        <f t="shared" si="3"/>
        <v>0</v>
      </c>
      <c r="G59" s="78"/>
      <c r="H59" s="264">
        <f t="shared" si="4"/>
        <v>0</v>
      </c>
    </row>
    <row r="60" spans="1:8" ht="18" x14ac:dyDescent="0.2">
      <c r="A60" s="20"/>
      <c r="B60" s="20" t="s">
        <v>201</v>
      </c>
      <c r="C60" s="20"/>
      <c r="D60" s="21">
        <v>74.55</v>
      </c>
      <c r="E60" s="78"/>
      <c r="F60" s="280">
        <f t="shared" si="3"/>
        <v>0</v>
      </c>
      <c r="G60" s="78"/>
      <c r="H60" s="264">
        <f t="shared" si="4"/>
        <v>0</v>
      </c>
    </row>
    <row r="61" spans="1:8" ht="20" x14ac:dyDescent="0.25">
      <c r="A61" s="20"/>
      <c r="B61" s="20" t="s">
        <v>202</v>
      </c>
      <c r="C61" s="20" t="s">
        <v>216</v>
      </c>
      <c r="D61" s="21">
        <v>142</v>
      </c>
      <c r="E61" s="78"/>
      <c r="F61" s="280">
        <f t="shared" si="3"/>
        <v>0</v>
      </c>
      <c r="G61" s="78"/>
      <c r="H61" s="264">
        <f t="shared" si="4"/>
        <v>0</v>
      </c>
    </row>
    <row r="62" spans="1:8" ht="20" x14ac:dyDescent="0.25">
      <c r="A62" s="20"/>
      <c r="B62" s="20" t="s">
        <v>217</v>
      </c>
      <c r="C62" s="20"/>
      <c r="D62" s="21">
        <v>160</v>
      </c>
      <c r="E62" s="78"/>
      <c r="F62" s="280">
        <f t="shared" si="3"/>
        <v>0</v>
      </c>
      <c r="G62" s="78"/>
      <c r="H62" s="264">
        <f t="shared" si="4"/>
        <v>0</v>
      </c>
    </row>
    <row r="63" spans="1:8" ht="18" x14ac:dyDescent="0.2">
      <c r="A63" s="20"/>
      <c r="B63" s="20" t="s">
        <v>203</v>
      </c>
      <c r="C63" s="20" t="s">
        <v>204</v>
      </c>
      <c r="D63" s="21">
        <v>58.44</v>
      </c>
      <c r="E63" s="78"/>
      <c r="F63" s="280">
        <f t="shared" si="3"/>
        <v>0</v>
      </c>
      <c r="G63" s="78"/>
      <c r="H63" s="264">
        <f t="shared" si="4"/>
        <v>0</v>
      </c>
    </row>
    <row r="64" spans="1:8" ht="20" x14ac:dyDescent="0.25">
      <c r="A64" s="20"/>
      <c r="B64" s="20" t="s">
        <v>218</v>
      </c>
      <c r="C64" s="20" t="s">
        <v>219</v>
      </c>
      <c r="D64" s="21">
        <v>120</v>
      </c>
      <c r="E64" s="78"/>
      <c r="F64" s="280">
        <f t="shared" si="3"/>
        <v>0</v>
      </c>
      <c r="G64" s="78"/>
      <c r="H64" s="264">
        <f t="shared" si="4"/>
        <v>0</v>
      </c>
    </row>
    <row r="65" spans="1:8" ht="20" x14ac:dyDescent="0.25">
      <c r="A65" s="20"/>
      <c r="B65" s="20" t="s">
        <v>205</v>
      </c>
      <c r="C65" s="20" t="s">
        <v>220</v>
      </c>
      <c r="D65" s="21">
        <v>111</v>
      </c>
      <c r="E65" s="78"/>
      <c r="F65" s="280">
        <f t="shared" si="3"/>
        <v>0</v>
      </c>
      <c r="G65" s="78"/>
      <c r="H65" s="264">
        <f t="shared" si="4"/>
        <v>0</v>
      </c>
    </row>
    <row r="66" spans="1:8" ht="20" x14ac:dyDescent="0.25">
      <c r="A66" s="20"/>
      <c r="B66" s="20" t="s">
        <v>221</v>
      </c>
      <c r="C66" s="20" t="s">
        <v>236</v>
      </c>
      <c r="D66" s="21">
        <f>40+2*(14+3*16)+4*18</f>
        <v>236</v>
      </c>
      <c r="E66" s="78"/>
      <c r="F66" s="280">
        <f t="shared" si="3"/>
        <v>0</v>
      </c>
      <c r="G66" s="78"/>
      <c r="H66" s="264">
        <f t="shared" si="4"/>
        <v>0</v>
      </c>
    </row>
    <row r="67" spans="1:8" ht="20" x14ac:dyDescent="0.25">
      <c r="A67" s="20"/>
      <c r="B67" s="20" t="s">
        <v>206</v>
      </c>
      <c r="C67" s="20" t="s">
        <v>222</v>
      </c>
      <c r="D67" s="21">
        <v>84.01</v>
      </c>
      <c r="E67" s="78"/>
      <c r="F67" s="280">
        <f t="shared" si="3"/>
        <v>0</v>
      </c>
      <c r="G67" s="78"/>
      <c r="H67" s="264">
        <f t="shared" si="4"/>
        <v>0</v>
      </c>
    </row>
    <row r="68" spans="1:8" ht="18" x14ac:dyDescent="0.2">
      <c r="A68" s="16"/>
      <c r="B68" s="16" t="s">
        <v>207</v>
      </c>
      <c r="C68" s="16"/>
      <c r="D68" s="17"/>
      <c r="E68" s="83"/>
      <c r="F68" s="281"/>
      <c r="G68" s="78"/>
      <c r="H68" s="265"/>
    </row>
    <row r="69" spans="1:8" ht="18" x14ac:dyDescent="0.2">
      <c r="A69" s="22" t="s">
        <v>208</v>
      </c>
      <c r="B69" s="14"/>
      <c r="C69" s="14"/>
      <c r="D69" s="15"/>
      <c r="E69" s="80"/>
      <c r="F69" s="282"/>
      <c r="G69" s="80"/>
      <c r="H69" s="266"/>
    </row>
    <row r="70" spans="1:8" ht="20" x14ac:dyDescent="0.25">
      <c r="A70" s="20"/>
      <c r="B70" s="20" t="s">
        <v>223</v>
      </c>
      <c r="C70" s="20"/>
      <c r="D70" s="21">
        <v>249.7</v>
      </c>
      <c r="E70" s="82"/>
      <c r="F70" s="285">
        <f>E70/$D70</f>
        <v>0</v>
      </c>
      <c r="G70" s="82"/>
      <c r="H70" s="269">
        <f>G70/$D70</f>
        <v>0</v>
      </c>
    </row>
    <row r="71" spans="1:8" ht="20" x14ac:dyDescent="0.25">
      <c r="A71" s="20"/>
      <c r="B71" s="20" t="s">
        <v>224</v>
      </c>
      <c r="C71" s="20"/>
      <c r="D71" s="21">
        <v>278</v>
      </c>
      <c r="E71" s="78"/>
      <c r="F71" s="285">
        <f>E71/$D71</f>
        <v>0</v>
      </c>
      <c r="G71" s="78"/>
      <c r="H71" s="269">
        <f>G71/$D71</f>
        <v>0</v>
      </c>
    </row>
    <row r="72" spans="1:8" ht="20" x14ac:dyDescent="0.25">
      <c r="A72" s="20"/>
      <c r="B72" s="20" t="s">
        <v>225</v>
      </c>
      <c r="C72" s="20"/>
      <c r="D72" s="21">
        <v>101.1</v>
      </c>
      <c r="E72" s="78"/>
      <c r="F72" s="285">
        <f>E72/$D72</f>
        <v>0</v>
      </c>
      <c r="G72" s="78"/>
      <c r="H72" s="269">
        <f>G72/$D72</f>
        <v>0</v>
      </c>
    </row>
    <row r="73" spans="1:8" ht="18" x14ac:dyDescent="0.2">
      <c r="A73" s="20"/>
      <c r="B73" s="20" t="s">
        <v>209</v>
      </c>
      <c r="C73" s="20"/>
      <c r="D73" s="21">
        <v>287.5</v>
      </c>
      <c r="E73" s="78"/>
      <c r="F73" s="285">
        <f>E73/$D73</f>
        <v>0</v>
      </c>
      <c r="G73" s="78"/>
      <c r="H73" s="269">
        <f>G73/$D73</f>
        <v>0</v>
      </c>
    </row>
    <row r="74" spans="1:8" ht="20" x14ac:dyDescent="0.25">
      <c r="A74" s="20"/>
      <c r="B74" s="20" t="s">
        <v>226</v>
      </c>
      <c r="C74" s="20"/>
      <c r="D74" s="21"/>
      <c r="E74" s="78"/>
      <c r="F74" s="280"/>
      <c r="G74" s="78"/>
      <c r="H74" s="264"/>
    </row>
    <row r="75" spans="1:8" ht="20" x14ac:dyDescent="0.25">
      <c r="A75" s="16"/>
      <c r="B75" s="16" t="s">
        <v>227</v>
      </c>
      <c r="C75" s="16"/>
      <c r="D75" s="17"/>
      <c r="E75" s="83"/>
      <c r="F75" s="281"/>
      <c r="G75" s="78"/>
      <c r="H75" s="265"/>
    </row>
    <row r="76" spans="1:8" ht="18" x14ac:dyDescent="0.2">
      <c r="A76" s="22" t="s">
        <v>210</v>
      </c>
      <c r="B76" s="14"/>
      <c r="C76" s="14"/>
      <c r="D76" s="15"/>
      <c r="E76" s="80"/>
      <c r="F76" s="286"/>
      <c r="G76" s="80"/>
      <c r="H76" s="270"/>
    </row>
    <row r="77" spans="1:8" ht="18" x14ac:dyDescent="0.2">
      <c r="A77" s="20"/>
      <c r="B77" s="20" t="s">
        <v>211</v>
      </c>
      <c r="C77" s="20"/>
      <c r="D77" s="21"/>
      <c r="E77" s="78"/>
      <c r="F77" s="287"/>
      <c r="G77" s="78"/>
      <c r="H77" s="271"/>
    </row>
    <row r="78" spans="1:8" ht="18" x14ac:dyDescent="0.2">
      <c r="A78" s="20"/>
      <c r="B78" s="20" t="s">
        <v>212</v>
      </c>
      <c r="C78" s="20"/>
      <c r="D78" s="21"/>
      <c r="E78" s="78"/>
      <c r="F78" s="287"/>
      <c r="G78" s="78"/>
      <c r="H78" s="271"/>
    </row>
    <row r="79" spans="1:8" ht="18" x14ac:dyDescent="0.2">
      <c r="A79" s="20"/>
      <c r="B79" s="20" t="s">
        <v>213</v>
      </c>
      <c r="C79" s="20"/>
      <c r="D79" s="21"/>
      <c r="E79" s="78"/>
      <c r="F79" s="287"/>
      <c r="G79" s="78"/>
      <c r="H79" s="271"/>
    </row>
    <row r="80" spans="1:8" ht="18" x14ac:dyDescent="0.2">
      <c r="A80" s="23"/>
      <c r="B80" s="16" t="s">
        <v>214</v>
      </c>
      <c r="C80" s="16"/>
      <c r="D80" s="16"/>
      <c r="E80" s="83"/>
      <c r="F80" s="288"/>
      <c r="G80" s="78"/>
      <c r="H80" s="272"/>
    </row>
    <row r="81" spans="1:8" ht="17.75" customHeight="1" x14ac:dyDescent="0.2">
      <c r="A81" s="335" t="s">
        <v>237</v>
      </c>
      <c r="B81" s="335"/>
      <c r="C81" s="28"/>
      <c r="D81" s="28"/>
      <c r="E81" s="41"/>
      <c r="F81" s="289"/>
      <c r="G81" s="44"/>
      <c r="H81" s="273"/>
    </row>
    <row r="82" spans="1:8" ht="17.75" customHeight="1" x14ac:dyDescent="0.2">
      <c r="A82" s="29"/>
      <c r="B82" s="20" t="s">
        <v>238</v>
      </c>
      <c r="C82" s="29"/>
      <c r="D82" s="29"/>
      <c r="E82" s="42"/>
      <c r="F82" s="290"/>
      <c r="G82" s="84"/>
      <c r="H82" s="274"/>
    </row>
    <row r="83" spans="1:8" ht="17.75" customHeight="1" x14ac:dyDescent="0.2">
      <c r="A83" s="29"/>
      <c r="B83" s="20" t="s">
        <v>239</v>
      </c>
      <c r="C83" s="29"/>
      <c r="D83" s="29"/>
      <c r="E83" s="42"/>
      <c r="F83" s="290"/>
      <c r="G83" s="84"/>
      <c r="H83" s="275"/>
    </row>
    <row r="84" spans="1:8" ht="17.75" customHeight="1" x14ac:dyDescent="0.2">
      <c r="A84" s="29"/>
      <c r="B84" s="20" t="s">
        <v>240</v>
      </c>
      <c r="C84" s="29"/>
      <c r="D84" s="29"/>
      <c r="E84" s="42"/>
      <c r="F84" s="290"/>
      <c r="G84" s="84"/>
      <c r="H84" s="274"/>
    </row>
    <row r="85" spans="1:8" ht="17.75" customHeight="1" x14ac:dyDescent="0.2">
      <c r="A85" s="29"/>
      <c r="B85" s="20" t="s">
        <v>241</v>
      </c>
      <c r="C85" s="29"/>
      <c r="D85" s="29"/>
      <c r="E85" s="42"/>
      <c r="F85" s="290"/>
      <c r="G85" s="84"/>
      <c r="H85" s="274"/>
    </row>
    <row r="86" spans="1:8" ht="17.75" customHeight="1" x14ac:dyDescent="0.2">
      <c r="A86" s="29"/>
      <c r="B86" s="20" t="s">
        <v>242</v>
      </c>
      <c r="C86" s="29"/>
      <c r="D86" s="29"/>
      <c r="E86" s="42"/>
      <c r="F86" s="290"/>
      <c r="G86" s="84"/>
      <c r="H86" s="274"/>
    </row>
    <row r="87" spans="1:8" ht="17.75" customHeight="1" x14ac:dyDescent="0.2">
      <c r="A87" s="38"/>
      <c r="B87" s="16" t="s">
        <v>243</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tabSelected="1" zoomScale="130" zoomScaleNormal="130" workbookViewId="0">
      <pane ySplit="6" topLeftCell="A7" activePane="bottomLeft" state="frozen"/>
      <selection pane="bottomLeft" activeCell="B3" sqref="B3"/>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116</v>
      </c>
      <c r="B1" s="85" t="s">
        <v>581</v>
      </c>
      <c r="C1" s="302"/>
    </row>
    <row r="2" spans="1:67" s="255" customFormat="1" ht="13.25" customHeight="1" x14ac:dyDescent="0.15">
      <c r="A2" s="255" t="s">
        <v>117</v>
      </c>
      <c r="B2" s="85" t="s">
        <v>594</v>
      </c>
      <c r="C2" s="302"/>
    </row>
    <row r="3" spans="1:67" s="255" customFormat="1" ht="13.25" customHeight="1" x14ac:dyDescent="0.15">
      <c r="A3" s="255" t="s">
        <v>118</v>
      </c>
      <c r="B3" s="394" t="s">
        <v>658</v>
      </c>
      <c r="C3" s="302"/>
    </row>
    <row r="4" spans="1:67" s="255" customFormat="1" ht="13.25" customHeight="1" x14ac:dyDescent="0.15">
      <c r="A4" s="255" t="s">
        <v>267</v>
      </c>
      <c r="B4" s="86">
        <v>74</v>
      </c>
      <c r="C4" s="302"/>
    </row>
    <row r="5" spans="1:67" s="256" customFormat="1" ht="13.25" customHeight="1" x14ac:dyDescent="0.15">
      <c r="B5" s="303"/>
      <c r="C5" s="304"/>
      <c r="T5" s="350" t="s">
        <v>488</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473</v>
      </c>
      <c r="F6" s="258" t="s">
        <v>596</v>
      </c>
      <c r="G6" s="258" t="s">
        <v>474</v>
      </c>
      <c r="H6" s="258" t="s">
        <v>492</v>
      </c>
      <c r="I6" s="258" t="s">
        <v>493</v>
      </c>
      <c r="J6" s="258" t="s">
        <v>649</v>
      </c>
      <c r="K6" s="258" t="s">
        <v>7</v>
      </c>
      <c r="L6" s="258" t="s">
        <v>48</v>
      </c>
      <c r="M6" s="258" t="s">
        <v>105</v>
      </c>
      <c r="N6" s="258" t="s">
        <v>414</v>
      </c>
      <c r="O6" s="258" t="s">
        <v>346</v>
      </c>
      <c r="P6" s="258" t="s">
        <v>305</v>
      </c>
      <c r="Q6" s="258" t="s">
        <v>8</v>
      </c>
      <c r="R6" s="258" t="s">
        <v>12</v>
      </c>
      <c r="S6" s="258" t="s">
        <v>385</v>
      </c>
      <c r="T6" s="260" t="s">
        <v>19</v>
      </c>
      <c r="U6" s="260" t="s">
        <v>650</v>
      </c>
      <c r="V6" s="260" t="s">
        <v>15</v>
      </c>
      <c r="W6" s="260" t="s">
        <v>13</v>
      </c>
      <c r="X6" s="260" t="s">
        <v>347</v>
      </c>
      <c r="Y6" s="260" t="s">
        <v>9</v>
      </c>
      <c r="Z6" s="260" t="s">
        <v>651</v>
      </c>
      <c r="AA6" s="260" t="s">
        <v>14</v>
      </c>
      <c r="AB6" s="260" t="s">
        <v>18</v>
      </c>
      <c r="AC6" s="260" t="s">
        <v>17</v>
      </c>
      <c r="AD6" s="260" t="s">
        <v>652</v>
      </c>
      <c r="AE6" s="260" t="s">
        <v>10</v>
      </c>
      <c r="AF6" s="260" t="s">
        <v>653</v>
      </c>
      <c r="AG6" s="260" t="s">
        <v>654</v>
      </c>
      <c r="AH6" s="260" t="s">
        <v>21</v>
      </c>
      <c r="AI6" s="260" t="s">
        <v>494</v>
      </c>
      <c r="AJ6" s="260" t="s">
        <v>419</v>
      </c>
      <c r="AK6" s="260" t="s">
        <v>348</v>
      </c>
      <c r="AL6" s="260" t="s">
        <v>16</v>
      </c>
      <c r="AM6" s="260" t="s">
        <v>655</v>
      </c>
      <c r="AN6" s="260" t="s">
        <v>349</v>
      </c>
      <c r="AO6" s="260" t="s">
        <v>656</v>
      </c>
      <c r="AP6" s="260" t="s">
        <v>657</v>
      </c>
      <c r="AQ6" s="260" t="s">
        <v>47</v>
      </c>
      <c r="AR6" s="260" t="s">
        <v>31</v>
      </c>
      <c r="AS6" s="260" t="s">
        <v>30</v>
      </c>
      <c r="AT6" s="260" t="s">
        <v>24</v>
      </c>
      <c r="AU6" s="260" t="s">
        <v>22</v>
      </c>
      <c r="AV6" s="260" t="s">
        <v>350</v>
      </c>
      <c r="AW6" s="260" t="s">
        <v>335</v>
      </c>
      <c r="AX6" s="260" t="s">
        <v>26</v>
      </c>
      <c r="AY6" s="260" t="s">
        <v>23</v>
      </c>
      <c r="AZ6" s="260" t="s">
        <v>28</v>
      </c>
      <c r="BA6" s="260" t="s">
        <v>27</v>
      </c>
      <c r="BB6" s="260" t="s">
        <v>45</v>
      </c>
      <c r="BC6" s="260" t="s">
        <v>618</v>
      </c>
      <c r="BD6" s="260" t="s">
        <v>35</v>
      </c>
      <c r="BE6" s="260" t="s">
        <v>36</v>
      </c>
      <c r="BF6" s="260" t="s">
        <v>33</v>
      </c>
      <c r="BG6" s="260" t="s">
        <v>619</v>
      </c>
      <c r="BH6" s="260" t="s">
        <v>67</v>
      </c>
      <c r="BI6" s="260" t="s">
        <v>351</v>
      </c>
      <c r="BJ6" s="260" t="s">
        <v>25</v>
      </c>
      <c r="BK6" s="260" t="s">
        <v>29</v>
      </c>
      <c r="BL6" s="260" t="s">
        <v>352</v>
      </c>
      <c r="BM6" s="260" t="s">
        <v>648</v>
      </c>
      <c r="BN6" s="260" t="s">
        <v>34</v>
      </c>
      <c r="BO6" s="260" t="s">
        <v>46</v>
      </c>
    </row>
    <row r="7" spans="1:67" ht="13.25" customHeight="1" x14ac:dyDescent="0.15">
      <c r="A7" s="253">
        <v>0</v>
      </c>
      <c r="B7" s="327">
        <v>43693.729166666664</v>
      </c>
      <c r="C7" s="328">
        <v>43693.729166666664</v>
      </c>
      <c r="D7" s="63">
        <v>1</v>
      </c>
      <c r="E7" s="63">
        <v>0</v>
      </c>
      <c r="F7" s="301">
        <v>0</v>
      </c>
      <c r="G7"/>
      <c r="H7" s="64">
        <v>0.187</v>
      </c>
      <c r="I7" s="309">
        <v>0</v>
      </c>
      <c r="J7" s="309">
        <v>0.187</v>
      </c>
      <c r="K7" s="329">
        <v>100</v>
      </c>
      <c r="L7" s="330">
        <v>7.57</v>
      </c>
      <c r="M7" s="63"/>
      <c r="N7" s="300"/>
      <c r="O7" s="300"/>
      <c r="P7" s="63"/>
      <c r="Q7" s="63"/>
      <c r="R7" s="299">
        <v>356</v>
      </c>
      <c r="S7" s="64">
        <v>0</v>
      </c>
      <c r="T7" s="64">
        <v>8.6027155791641455E-2</v>
      </c>
      <c r="U7" s="64">
        <v>2.670068771213538</v>
      </c>
      <c r="V7" s="64">
        <v>3.3473765859430067</v>
      </c>
      <c r="W7" s="64">
        <v>1.4046145016596407</v>
      </c>
      <c r="X7" s="64">
        <v>0.54564706591069323</v>
      </c>
      <c r="Y7" s="64">
        <v>30.292952951531667</v>
      </c>
      <c r="Z7" s="64">
        <v>2.2209820722577907</v>
      </c>
      <c r="AA7" s="64">
        <v>0.76143207986095485</v>
      </c>
      <c r="AB7" s="64">
        <v>2.3746973564444542</v>
      </c>
      <c r="AC7" s="64">
        <v>0.87979165509096802</v>
      </c>
      <c r="AD7" s="64">
        <v>1.531686599553006</v>
      </c>
      <c r="AE7" s="64">
        <v>0.17180692692955707</v>
      </c>
      <c r="AF7" s="64">
        <v>3.3416935436022035</v>
      </c>
      <c r="AG7" s="64">
        <v>2.8394194644590454</v>
      </c>
      <c r="AH7" s="64">
        <v>0.96376402744332823</v>
      </c>
      <c r="AI7" s="64">
        <v>2.3568627690000001</v>
      </c>
      <c r="AJ7" s="64">
        <v>0.69361530332678478</v>
      </c>
      <c r="AK7" s="250">
        <v>2.5197718309310928</v>
      </c>
      <c r="AL7" s="64">
        <v>4.4739201551315384</v>
      </c>
      <c r="AM7" s="64">
        <v>2.9655181001891759</v>
      </c>
      <c r="AN7" s="331">
        <v>0.36013591545313456</v>
      </c>
      <c r="AO7" s="64">
        <v>1.4590438748475962</v>
      </c>
      <c r="AP7" s="64">
        <v>1.7442880207597238</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v>1</v>
      </c>
      <c r="B8" s="327">
        <v>43694.726388888892</v>
      </c>
      <c r="C8" s="328">
        <v>43694.726388888892</v>
      </c>
      <c r="D8" s="63">
        <v>1.5</v>
      </c>
      <c r="E8" s="63">
        <v>0</v>
      </c>
      <c r="F8" s="301">
        <v>0</v>
      </c>
      <c r="G8"/>
      <c r="H8" s="64">
        <v>0.40300000000000002</v>
      </c>
      <c r="I8" s="309">
        <v>0</v>
      </c>
      <c r="J8" s="309">
        <v>0.40300000000000008</v>
      </c>
      <c r="K8" s="329">
        <v>100</v>
      </c>
      <c r="L8" s="330">
        <v>7.41</v>
      </c>
      <c r="M8" s="63"/>
      <c r="N8" s="300">
        <v>8.1809000000000007E-2</v>
      </c>
      <c r="O8" s="300">
        <v>0.20300000000000001</v>
      </c>
      <c r="P8" s="63">
        <v>1.9579620666774604</v>
      </c>
      <c r="Q8" s="63"/>
      <c r="R8" s="299">
        <v>350</v>
      </c>
      <c r="S8" s="64">
        <v>1.1738356102696019</v>
      </c>
      <c r="T8" s="64">
        <v>0.1996516268218958</v>
      </c>
      <c r="U8" s="64">
        <v>2.6766209320277077</v>
      </c>
      <c r="V8" s="64">
        <v>3.4333911803947261</v>
      </c>
      <c r="W8" s="64">
        <v>1.4755576707637648</v>
      </c>
      <c r="X8" s="64">
        <v>0.53328817229228032</v>
      </c>
      <c r="Y8" s="64">
        <v>28.753758322570054</v>
      </c>
      <c r="Z8" s="64">
        <v>1.8699229652501086</v>
      </c>
      <c r="AA8" s="64">
        <v>0.86416756000534745</v>
      </c>
      <c r="AB8" s="64">
        <v>2.3986965798212676</v>
      </c>
      <c r="AC8" s="64">
        <v>0.85065825750798518</v>
      </c>
      <c r="AD8" s="64">
        <v>1.5466437001314448</v>
      </c>
      <c r="AE8" s="64">
        <v>3.2640674880763987</v>
      </c>
      <c r="AF8" s="64">
        <v>3.3247893411727003</v>
      </c>
      <c r="AG8" s="64">
        <v>2.8406535032671743</v>
      </c>
      <c r="AH8" s="64">
        <v>0.95562752824814179</v>
      </c>
      <c r="AI8" s="64">
        <v>2.8282239040000001</v>
      </c>
      <c r="AJ8" s="64">
        <v>0.70165141988761615</v>
      </c>
      <c r="AK8" s="250">
        <v>2.5191096051670487</v>
      </c>
      <c r="AL8" s="64">
        <v>4.4644343062898724</v>
      </c>
      <c r="AM8" s="64">
        <v>3.0583992989868034</v>
      </c>
      <c r="AN8" s="331">
        <v>0.35970341786134974</v>
      </c>
      <c r="AO8" s="64">
        <v>1.4571604902791238</v>
      </c>
      <c r="AP8" s="64">
        <v>1.7704127497080948</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v>2</v>
      </c>
      <c r="B9" s="327">
        <v>43695.338194444441</v>
      </c>
      <c r="C9" s="328">
        <v>43695.338194444441</v>
      </c>
      <c r="D9" s="63">
        <v>1.5</v>
      </c>
      <c r="E9" s="63">
        <v>0</v>
      </c>
      <c r="F9" s="301">
        <v>0</v>
      </c>
      <c r="G9"/>
      <c r="H9" s="64">
        <v>0.88700000000000001</v>
      </c>
      <c r="I9" s="309">
        <v>1.0773279352226717E-2</v>
      </c>
      <c r="J9" s="309">
        <v>0.89777327935222673</v>
      </c>
      <c r="K9" s="329">
        <v>98.8</v>
      </c>
      <c r="L9" s="330">
        <v>7.26</v>
      </c>
      <c r="M9" s="63"/>
      <c r="N9" s="300">
        <v>0.26095280648119373</v>
      </c>
      <c r="O9" s="300">
        <v>0.29419707607800871</v>
      </c>
      <c r="P9" s="63">
        <v>3.831657041790677</v>
      </c>
      <c r="Q9" s="63"/>
      <c r="R9" s="299">
        <v>350</v>
      </c>
      <c r="S9" s="64">
        <v>1.1032862558704413</v>
      </c>
      <c r="T9" s="64">
        <v>0.31096620841548167</v>
      </c>
      <c r="U9" s="64">
        <v>2.6680700812295037</v>
      </c>
      <c r="V9" s="64">
        <v>3.4611719300674681</v>
      </c>
      <c r="W9" s="64">
        <v>1.5397244125742549</v>
      </c>
      <c r="X9" s="64">
        <v>0.513650020179095</v>
      </c>
      <c r="Y9" s="64">
        <v>25.741073321047551</v>
      </c>
      <c r="Z9" s="64">
        <v>1.5066932516005829</v>
      </c>
      <c r="AA9" s="64">
        <v>1.0028021575750379</v>
      </c>
      <c r="AB9" s="64">
        <v>2.427190691358422</v>
      </c>
      <c r="AC9" s="64">
        <v>0.81379519243462173</v>
      </c>
      <c r="AD9" s="64">
        <v>1.5505606158940792</v>
      </c>
      <c r="AE9" s="64">
        <v>7.4335314471064953</v>
      </c>
      <c r="AF9" s="64">
        <v>3.2920498099303397</v>
      </c>
      <c r="AG9" s="64">
        <v>2.812342157826869</v>
      </c>
      <c r="AH9" s="64">
        <v>0.93673799405087321</v>
      </c>
      <c r="AI9" s="64">
        <v>3.4516726979999999</v>
      </c>
      <c r="AJ9" s="64">
        <v>0.6964745408321763</v>
      </c>
      <c r="AK9" s="250">
        <v>2.5184301563662288</v>
      </c>
      <c r="AL9" s="64">
        <v>4.3714892480162817</v>
      </c>
      <c r="AM9" s="64">
        <v>3.1303609059091055</v>
      </c>
      <c r="AN9" s="331">
        <v>0.35347953529253512</v>
      </c>
      <c r="AO9" s="64">
        <v>1.4739159883348514</v>
      </c>
      <c r="AP9" s="64">
        <v>1.7677896274781524</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v>3</v>
      </c>
      <c r="B10" s="327">
        <v>43695.720833333333</v>
      </c>
      <c r="C10" s="328">
        <v>43695.720833333333</v>
      </c>
      <c r="D10" s="63">
        <v>1.5</v>
      </c>
      <c r="E10" s="63">
        <v>0</v>
      </c>
      <c r="F10" s="301">
        <v>0</v>
      </c>
      <c r="G10"/>
      <c r="H10" s="64">
        <v>1.62</v>
      </c>
      <c r="I10" s="309">
        <v>1.1419939577039351E-2</v>
      </c>
      <c r="J10" s="309">
        <v>1.6314199395770395</v>
      </c>
      <c r="K10" s="329">
        <v>99.3</v>
      </c>
      <c r="L10" s="330">
        <v>7.18</v>
      </c>
      <c r="M10" s="63"/>
      <c r="N10" s="300">
        <v>0.37521600708018865</v>
      </c>
      <c r="O10" s="300">
        <v>0.23161481918530163</v>
      </c>
      <c r="P10" s="63">
        <v>3.4457336650473969</v>
      </c>
      <c r="Q10" s="63"/>
      <c r="R10" s="299">
        <v>349</v>
      </c>
      <c r="S10" s="64">
        <v>2.2412899375780788</v>
      </c>
      <c r="T10" s="64">
        <v>0.42485897588202298</v>
      </c>
      <c r="U10" s="64">
        <v>2.6234561021642282</v>
      </c>
      <c r="V10" s="64">
        <v>3.3362793116252152</v>
      </c>
      <c r="W10" s="64">
        <v>1.510174473764677</v>
      </c>
      <c r="X10" s="64">
        <v>0.479037610252108</v>
      </c>
      <c r="Y10" s="64">
        <v>23.159069936923999</v>
      </c>
      <c r="Z10" s="64">
        <v>1.1884007316377176</v>
      </c>
      <c r="AA10" s="64">
        <v>1.083076514419697</v>
      </c>
      <c r="AB10" s="64">
        <v>2.4592283896321678</v>
      </c>
      <c r="AC10" s="64">
        <v>0.79461734815829199</v>
      </c>
      <c r="AD10" s="64">
        <v>1.5075854497373995</v>
      </c>
      <c r="AE10" s="64">
        <v>11.133403652114788</v>
      </c>
      <c r="AF10" s="64">
        <v>3.2206734011068687</v>
      </c>
      <c r="AG10" s="64">
        <v>2.7447962703967175</v>
      </c>
      <c r="AH10" s="64">
        <v>0.91123275163859785</v>
      </c>
      <c r="AI10" s="64">
        <v>3.5851013580000002</v>
      </c>
      <c r="AJ10" s="64">
        <v>0.68437991954101662</v>
      </c>
      <c r="AK10" s="250">
        <v>2.5239413128466461</v>
      </c>
      <c r="AL10" s="64">
        <v>4.2091071900919097</v>
      </c>
      <c r="AM10" s="64">
        <v>3.0918178870185464</v>
      </c>
      <c r="AN10" s="331">
        <v>0.34803570227249681</v>
      </c>
      <c r="AO10" s="64">
        <v>1.6115031615433937</v>
      </c>
      <c r="AP10" s="64">
        <v>1.6774786356395945</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v>4</v>
      </c>
      <c r="B11" s="327">
        <v>43696.342361111114</v>
      </c>
      <c r="C11" s="328">
        <v>43696.342361111114</v>
      </c>
      <c r="D11" s="63">
        <v>1.5</v>
      </c>
      <c r="E11" s="63">
        <v>0</v>
      </c>
      <c r="F11" s="301">
        <v>0</v>
      </c>
      <c r="G11"/>
      <c r="H11" s="64">
        <v>3.26</v>
      </c>
      <c r="I11" s="309">
        <v>3.9595141700404568E-2</v>
      </c>
      <c r="J11" s="309">
        <v>3.2995951417004044</v>
      </c>
      <c r="K11" s="329">
        <v>98.8</v>
      </c>
      <c r="L11" s="330">
        <v>6.88</v>
      </c>
      <c r="M11" s="63"/>
      <c r="N11" s="300">
        <v>0.92423015841521594</v>
      </c>
      <c r="O11" s="300">
        <v>0.28350618356294971</v>
      </c>
      <c r="P11" s="63">
        <v>13.786433196432034</v>
      </c>
      <c r="Q11" s="63"/>
      <c r="R11" s="299">
        <v>348</v>
      </c>
      <c r="S11" s="64">
        <v>4.11604482347634</v>
      </c>
      <c r="T11" s="64">
        <v>0.68076847696619036</v>
      </c>
      <c r="U11" s="64">
        <v>2.6450301153838836</v>
      </c>
      <c r="V11" s="64">
        <v>3.3265591172842628</v>
      </c>
      <c r="W11" s="64">
        <v>1.5951032732649744</v>
      </c>
      <c r="X11" s="64">
        <v>0.46288821729977286</v>
      </c>
      <c r="Y11" s="64">
        <v>19.056074215205886</v>
      </c>
      <c r="Z11" s="64">
        <v>0.68580350384145861</v>
      </c>
      <c r="AA11" s="64">
        <v>1.2618623326030394</v>
      </c>
      <c r="AB11" s="64">
        <v>2.6062916659178099</v>
      </c>
      <c r="AC11" s="64">
        <v>0.75845467233648745</v>
      </c>
      <c r="AD11" s="64">
        <v>1.5172103070325591</v>
      </c>
      <c r="AE11" s="64">
        <v>17.960735737939945</v>
      </c>
      <c r="AF11" s="64">
        <v>3.2087637281341519</v>
      </c>
      <c r="AG11" s="64">
        <v>2.7591762503969965</v>
      </c>
      <c r="AH11" s="64">
        <v>0.92016642805799065</v>
      </c>
      <c r="AI11" s="64">
        <v>4.6877386479999998</v>
      </c>
      <c r="AJ11" s="64">
        <v>0.65895769325327036</v>
      </c>
      <c r="AK11" s="250">
        <v>2.5268154071086708</v>
      </c>
      <c r="AL11" s="64">
        <v>4.0801874707762273</v>
      </c>
      <c r="AM11" s="64">
        <v>3.2519888809710911</v>
      </c>
      <c r="AN11" s="331">
        <v>0.35898211120492618</v>
      </c>
      <c r="AO11" s="64">
        <v>1.4426988830236243</v>
      </c>
      <c r="AP11" s="64">
        <v>1.6744437198266395</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v>5</v>
      </c>
      <c r="B12" s="327">
        <v>43696.740972222222</v>
      </c>
      <c r="C12" s="328">
        <v>43696.740972222222</v>
      </c>
      <c r="D12" s="63">
        <v>1.5</v>
      </c>
      <c r="E12" s="63">
        <v>1.31</v>
      </c>
      <c r="F12" s="301">
        <v>0.32750000000000001</v>
      </c>
      <c r="G12"/>
      <c r="H12" s="64">
        <v>5.17</v>
      </c>
      <c r="I12" s="309">
        <v>0.28358649789029577</v>
      </c>
      <c r="J12" s="309">
        <v>5.4535864978902957</v>
      </c>
      <c r="K12" s="329">
        <v>94.8</v>
      </c>
      <c r="L12" s="330">
        <v>6.83</v>
      </c>
      <c r="M12" s="63"/>
      <c r="N12" s="300">
        <v>1.1922889318121663</v>
      </c>
      <c r="O12" s="300">
        <v>0.23061681466386197</v>
      </c>
      <c r="P12" s="63">
        <v>11.40623078091515</v>
      </c>
      <c r="Q12" s="63"/>
      <c r="R12" s="299">
        <v>358</v>
      </c>
      <c r="S12" s="64">
        <v>7.2841577604471937</v>
      </c>
      <c r="T12" s="64">
        <v>0.93156539690327422</v>
      </c>
      <c r="U12" s="64">
        <v>2.6252816062623294</v>
      </c>
      <c r="V12" s="64">
        <v>3.3184307660356485</v>
      </c>
      <c r="W12" s="64">
        <v>1.661096157983428</v>
      </c>
      <c r="X12" s="64">
        <v>0.45222946886659032</v>
      </c>
      <c r="Y12" s="64">
        <v>16.874707280827721</v>
      </c>
      <c r="Z12" s="64">
        <v>0.39112018385652775</v>
      </c>
      <c r="AA12" s="64">
        <v>1.3449803608465307</v>
      </c>
      <c r="AB12" s="64">
        <v>2.6218502471834326</v>
      </c>
      <c r="AC12" s="64">
        <v>0.72305620661537207</v>
      </c>
      <c r="AD12" s="64">
        <v>1.5428462617053773</v>
      </c>
      <c r="AE12" s="64">
        <v>20.747531056470031</v>
      </c>
      <c r="AF12" s="64">
        <v>3.1748522374932229</v>
      </c>
      <c r="AG12" s="64">
        <v>2.7292932592782515</v>
      </c>
      <c r="AH12" s="64">
        <v>0.89742801179076626</v>
      </c>
      <c r="AI12" s="64">
        <v>5.5673994230000003</v>
      </c>
      <c r="AJ12" s="64">
        <v>0.64599297353877294</v>
      </c>
      <c r="AK12" s="250">
        <v>2.5257426272054744</v>
      </c>
      <c r="AL12" s="64">
        <v>3.9480199306816455</v>
      </c>
      <c r="AM12" s="64">
        <v>3.2688051669226663</v>
      </c>
      <c r="AN12" s="331">
        <v>0.35567160797577346</v>
      </c>
      <c r="AO12" s="64">
        <v>1.4077433823375387</v>
      </c>
      <c r="AP12" s="64">
        <v>1.7120967881026585</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v>6</v>
      </c>
      <c r="B13" s="327">
        <v>43697.73333333333</v>
      </c>
      <c r="C13" s="328">
        <v>43697.73333333333</v>
      </c>
      <c r="D13" s="63">
        <v>1.5</v>
      </c>
      <c r="E13" s="63">
        <v>1.969125</v>
      </c>
      <c r="F13" s="301">
        <v>0.32818750000000002</v>
      </c>
      <c r="G13"/>
      <c r="H13" s="64">
        <v>9.14</v>
      </c>
      <c r="I13" s="309">
        <v>0.44071278825995819</v>
      </c>
      <c r="J13" s="309">
        <v>9.5807127882599588</v>
      </c>
      <c r="K13" s="329">
        <v>95.4</v>
      </c>
      <c r="L13" s="330">
        <v>6.82</v>
      </c>
      <c r="M13" s="63"/>
      <c r="N13" s="300">
        <v>1.5172400000000001</v>
      </c>
      <c r="O13" s="300">
        <v>0.16600000000000001</v>
      </c>
      <c r="P13" s="63">
        <v>36.135599333221471</v>
      </c>
      <c r="Q13" s="63"/>
      <c r="R13" s="299">
        <v>341</v>
      </c>
      <c r="S13" s="64">
        <v>19.280597679097287</v>
      </c>
      <c r="T13" s="64">
        <v>2.0383569785709712</v>
      </c>
      <c r="U13" s="64">
        <v>2.5019767238169326</v>
      </c>
      <c r="V13" s="64">
        <v>2.5514715600141002</v>
      </c>
      <c r="W13" s="64">
        <v>1.3275574698979109</v>
      </c>
      <c r="X13" s="64">
        <v>0.34411174674136513</v>
      </c>
      <c r="Y13" s="64">
        <v>16.713831430084277</v>
      </c>
      <c r="Z13" s="64">
        <v>0.14193951326446974</v>
      </c>
      <c r="AA13" s="64">
        <v>1.3406771951442804</v>
      </c>
      <c r="AB13" s="64">
        <v>2.4881560980723143</v>
      </c>
      <c r="AC13" s="64">
        <v>0.68401945333642078</v>
      </c>
      <c r="AD13" s="64">
        <v>1.4845348938854752</v>
      </c>
      <c r="AE13" s="64">
        <v>20.856826945147311</v>
      </c>
      <c r="AF13" s="64">
        <v>3.0395164651782749</v>
      </c>
      <c r="AG13" s="64">
        <v>2.5493850692145918</v>
      </c>
      <c r="AH13" s="64">
        <v>0.81275599971913948</v>
      </c>
      <c r="AI13" s="64">
        <v>6.6272270070000001</v>
      </c>
      <c r="AJ13" s="64">
        <v>0.65961269918843712</v>
      </c>
      <c r="AK13" s="250">
        <v>2.5264649183102756</v>
      </c>
      <c r="AL13" s="64">
        <v>3.6794725153343846</v>
      </c>
      <c r="AM13" s="64">
        <v>3.330671919521734</v>
      </c>
      <c r="AN13" s="331">
        <v>0.34089298702488963</v>
      </c>
      <c r="AO13" s="64">
        <v>1.2261219570053472</v>
      </c>
      <c r="AP13" s="64">
        <v>1.7073817081695566</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v>7</v>
      </c>
      <c r="B14" s="327">
        <v>43698.787499999999</v>
      </c>
      <c r="C14" s="328">
        <v>43698.787499999999</v>
      </c>
      <c r="D14" s="63">
        <v>10</v>
      </c>
      <c r="E14" s="63">
        <v>1.7380443750000001</v>
      </c>
      <c r="F14" s="301">
        <v>0.28967406250000005</v>
      </c>
      <c r="G14"/>
      <c r="H14" s="64">
        <v>17.399999999999999</v>
      </c>
      <c r="I14" s="309">
        <v>0.55665634674922515</v>
      </c>
      <c r="J14" s="309">
        <v>17.956656346749224</v>
      </c>
      <c r="K14" s="329">
        <v>96.9</v>
      </c>
      <c r="L14" s="330">
        <v>6.84</v>
      </c>
      <c r="M14" s="63"/>
      <c r="N14" s="300">
        <v>2.5577999999999999</v>
      </c>
      <c r="O14" s="300">
        <v>0.14699999999999999</v>
      </c>
      <c r="P14" s="63">
        <v>64.712340000119099</v>
      </c>
      <c r="Q14" s="63"/>
      <c r="R14" s="299">
        <v>346</v>
      </c>
      <c r="S14" s="64">
        <v>63.033978392019989</v>
      </c>
      <c r="T14" s="64">
        <v>4.7547933350386753</v>
      </c>
      <c r="U14" s="64">
        <v>2.3835117972653186</v>
      </c>
      <c r="V14" s="64">
        <v>1.2840253019270469</v>
      </c>
      <c r="W14" s="64">
        <v>0.83396325891233791</v>
      </c>
      <c r="X14" s="64">
        <v>0.23088941558320394</v>
      </c>
      <c r="Y14" s="64">
        <v>14.79896212294711</v>
      </c>
      <c r="Z14" s="64">
        <v>5.893788850352874E-2</v>
      </c>
      <c r="AA14" s="64">
        <v>0.89317962086900293</v>
      </c>
      <c r="AB14" s="64">
        <v>2.1638329187122913</v>
      </c>
      <c r="AC14" s="64">
        <v>0.67729016874261061</v>
      </c>
      <c r="AD14" s="64">
        <v>1.4173193137181475</v>
      </c>
      <c r="AE14" s="64">
        <v>19.49266861714576</v>
      </c>
      <c r="AF14" s="64">
        <v>2.8257340453995385</v>
      </c>
      <c r="AG14" s="64">
        <v>2.3646642872357675</v>
      </c>
      <c r="AH14" s="64">
        <v>0.69768806871635392</v>
      </c>
      <c r="AI14" s="64">
        <v>6.3531502350000002</v>
      </c>
      <c r="AJ14" s="64">
        <v>0.73677573001910723</v>
      </c>
      <c r="AK14" s="250">
        <v>2.5277624588434007</v>
      </c>
      <c r="AL14" s="64">
        <v>3.4629353738969186</v>
      </c>
      <c r="AM14" s="64">
        <v>3.5563407843093375</v>
      </c>
      <c r="AN14" s="331">
        <v>0.34173909185925905</v>
      </c>
      <c r="AO14" s="64">
        <v>1.0387673268701225</v>
      </c>
      <c r="AP14" s="64">
        <v>1.8621686363885186</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v>8</v>
      </c>
      <c r="B15" s="327">
        <v>43699.727777777778</v>
      </c>
      <c r="C15" s="328">
        <v>43699.727777777778</v>
      </c>
      <c r="D15" s="63">
        <v>1.5</v>
      </c>
      <c r="E15" s="63">
        <v>1.753875928125</v>
      </c>
      <c r="F15" s="301">
        <v>0.29231265468750001</v>
      </c>
      <c r="G15"/>
      <c r="H15" s="64">
        <v>19.5</v>
      </c>
      <c r="I15" s="309">
        <v>1.026315789473685</v>
      </c>
      <c r="J15" s="309">
        <v>20.526315789473685</v>
      </c>
      <c r="K15" s="329">
        <v>95</v>
      </c>
      <c r="L15" s="330">
        <v>7.01</v>
      </c>
      <c r="M15" s="63"/>
      <c r="N15" s="300">
        <v>2.2424999999999997</v>
      </c>
      <c r="O15" s="300">
        <v>0.11499999999999999</v>
      </c>
      <c r="P15" s="252">
        <v>50.605750000095718</v>
      </c>
      <c r="Q15" s="252"/>
      <c r="R15" s="299">
        <v>341</v>
      </c>
      <c r="S15" s="64">
        <v>68.533403594364529</v>
      </c>
      <c r="T15" s="64">
        <v>8.135525489944424</v>
      </c>
      <c r="U15" s="64">
        <v>2.2778395039919292</v>
      </c>
      <c r="V15" s="64">
        <v>0.16330106937084635</v>
      </c>
      <c r="W15" s="64">
        <v>0.16121549402180804</v>
      </c>
      <c r="X15" s="64">
        <v>0.15519624163153012</v>
      </c>
      <c r="Y15" s="64">
        <v>11.999468764596445</v>
      </c>
      <c r="Z15" s="64">
        <v>4.5968909087011442E-2</v>
      </c>
      <c r="AA15" s="64">
        <v>0.28114838240594131</v>
      </c>
      <c r="AB15" s="64">
        <v>1.9661202563635607</v>
      </c>
      <c r="AC15" s="64">
        <v>0.70830367862518706</v>
      </c>
      <c r="AD15" s="64">
        <v>1.2164767766809277</v>
      </c>
      <c r="AE15" s="64">
        <v>17.358323892419961</v>
      </c>
      <c r="AF15" s="64">
        <v>2.4991491924605018</v>
      </c>
      <c r="AG15" s="64">
        <v>2.2156293884907243</v>
      </c>
      <c r="AH15" s="64">
        <v>0.59471871124257691</v>
      </c>
      <c r="AI15" s="64">
        <v>6.2451755320000002</v>
      </c>
      <c r="AJ15" s="64">
        <v>0.81924191012364322</v>
      </c>
      <c r="AK15" s="250">
        <v>2.5221570062366339</v>
      </c>
      <c r="AL15" s="64">
        <v>3.7468755500875321</v>
      </c>
      <c r="AM15" s="64">
        <v>3.5057546921427756</v>
      </c>
      <c r="AN15" s="331">
        <v>0.34168927618031791</v>
      </c>
      <c r="AO15" s="64">
        <v>0.77341237232415827</v>
      </c>
      <c r="AP15" s="64">
        <v>1.8649390551284806</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v>9</v>
      </c>
      <c r="B16" s="327">
        <v>43700.713888888888</v>
      </c>
      <c r="C16" s="328">
        <v>43700.713888888888</v>
      </c>
      <c r="D16" s="63">
        <v>1.5</v>
      </c>
      <c r="E16" s="63">
        <v>1.7702615856093751</v>
      </c>
      <c r="F16" s="301">
        <v>0.29504359760156251</v>
      </c>
      <c r="G16"/>
      <c r="H16" s="64">
        <v>20.299999999999997</v>
      </c>
      <c r="I16" s="309">
        <v>1.765217391304347</v>
      </c>
      <c r="J16" s="309">
        <v>22.065217391304344</v>
      </c>
      <c r="K16" s="329">
        <v>92</v>
      </c>
      <c r="L16" s="330">
        <v>6.7</v>
      </c>
      <c r="M16" s="63"/>
      <c r="N16" s="300">
        <v>2.1631559079695051</v>
      </c>
      <c r="O16" s="300">
        <v>0.10655940433347316</v>
      </c>
      <c r="P16" s="252">
        <v>51.194689821861012</v>
      </c>
      <c r="Q16" s="252"/>
      <c r="R16" s="299">
        <v>324</v>
      </c>
      <c r="S16" s="64">
        <v>97.631752012250942</v>
      </c>
      <c r="T16" s="64">
        <v>8.6707261432955605</v>
      </c>
      <c r="U16" s="64">
        <v>2.2597927947642273</v>
      </c>
      <c r="V16" s="64">
        <v>3.84060570917849E-2</v>
      </c>
      <c r="W16" s="64">
        <v>5.5153069531484702E-2</v>
      </c>
      <c r="X16" s="64">
        <v>0.13169214398212589</v>
      </c>
      <c r="Y16" s="64">
        <v>7.5220586698032781</v>
      </c>
      <c r="Z16" s="64">
        <v>0</v>
      </c>
      <c r="AA16" s="64">
        <v>0</v>
      </c>
      <c r="AB16" s="64">
        <v>1.6660995304758612</v>
      </c>
      <c r="AC16" s="64">
        <v>0.75097330003791363</v>
      </c>
      <c r="AD16" s="64">
        <v>1.0816092972121263</v>
      </c>
      <c r="AE16" s="64">
        <v>20.380615086275199</v>
      </c>
      <c r="AF16" s="64">
        <v>2.1397718660336316</v>
      </c>
      <c r="AG16" s="64">
        <v>2.1594194389491994</v>
      </c>
      <c r="AH16" s="64">
        <v>0.50312005732865994</v>
      </c>
      <c r="AI16" s="64">
        <v>7.3372762910000002</v>
      </c>
      <c r="AJ16" s="64">
        <v>0.94935654029357164</v>
      </c>
      <c r="AK16" s="250">
        <v>2.5326221539577594</v>
      </c>
      <c r="AL16" s="64">
        <v>4.0672500737861776</v>
      </c>
      <c r="AM16" s="64">
        <v>3.7783574374389404</v>
      </c>
      <c r="AN16" s="331">
        <v>0.34418688502772843</v>
      </c>
      <c r="AO16" s="64">
        <v>0.60483106529959407</v>
      </c>
      <c r="AP16" s="64">
        <v>2.0036657442258856</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v>10</v>
      </c>
      <c r="B17" s="327">
        <v>43701.748611111114</v>
      </c>
      <c r="C17" s="328">
        <v>43701.748611111114</v>
      </c>
      <c r="D17" s="63">
        <v>1.5</v>
      </c>
      <c r="E17" s="63">
        <v>1.7872207411057033</v>
      </c>
      <c r="F17" s="301">
        <v>0.29787012351761721</v>
      </c>
      <c r="G17"/>
      <c r="H17" s="64">
        <v>18</v>
      </c>
      <c r="I17" s="309">
        <v>4.1130221130221116</v>
      </c>
      <c r="J17" s="309">
        <v>22.113022113022112</v>
      </c>
      <c r="K17" s="329">
        <v>81.400000000000006</v>
      </c>
      <c r="L17" s="330">
        <v>6.42</v>
      </c>
      <c r="M17" s="63"/>
      <c r="N17" s="300">
        <v>1.5756802134213759</v>
      </c>
      <c r="O17" s="300">
        <v>8.7537789634520885E-2</v>
      </c>
      <c r="P17" s="252">
        <v>39.129391966783693</v>
      </c>
      <c r="Q17" s="252"/>
      <c r="R17" s="299">
        <v>325</v>
      </c>
      <c r="S17" s="64">
        <v>141.93699649366769</v>
      </c>
      <c r="T17" s="64">
        <v>7.5795048779738901</v>
      </c>
      <c r="U17" s="64">
        <v>2.1885132761664292</v>
      </c>
      <c r="V17" s="64">
        <v>3.9677291991499164E-2</v>
      </c>
      <c r="W17" s="64">
        <v>5.5387683307356987E-2</v>
      </c>
      <c r="X17" s="64">
        <v>0.13245575640976473</v>
      </c>
      <c r="Y17" s="64">
        <v>1.9799263506784446</v>
      </c>
      <c r="Z17" s="64">
        <v>0</v>
      </c>
      <c r="AA17" s="64">
        <v>0</v>
      </c>
      <c r="AB17" s="64">
        <v>1.3720963726332207</v>
      </c>
      <c r="AC17" s="64">
        <v>0.75581519889457482</v>
      </c>
      <c r="AD17" s="64">
        <v>0.99045073606609912</v>
      </c>
      <c r="AE17" s="64">
        <v>26.863417739683502</v>
      </c>
      <c r="AF17" s="64">
        <v>1.9250690208287382</v>
      </c>
      <c r="AG17" s="64">
        <v>2.0460514903489875</v>
      </c>
      <c r="AH17" s="64">
        <v>0.40862027648912902</v>
      </c>
      <c r="AI17" s="64">
        <v>12.006569300000001</v>
      </c>
      <c r="AJ17" s="64">
        <v>1.0259073438066093</v>
      </c>
      <c r="AK17" s="250">
        <v>2.5319984647385017</v>
      </c>
      <c r="AL17" s="64">
        <v>4.2100724134990557</v>
      </c>
      <c r="AM17" s="64">
        <v>3.7576825800863842</v>
      </c>
      <c r="AN17" s="331">
        <v>0.33184679488054492</v>
      </c>
      <c r="AO17" s="64">
        <v>0.45156379615120196</v>
      </c>
      <c r="AP17" s="64">
        <v>2.0547910895624115</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v>11</v>
      </c>
      <c r="B18" s="327">
        <v>43702.724305555559</v>
      </c>
      <c r="C18" s="328">
        <v>43702.724305555559</v>
      </c>
      <c r="D18" s="63">
        <v>1.5</v>
      </c>
      <c r="E18" s="63">
        <v>1.8047734670444029</v>
      </c>
      <c r="F18" s="301">
        <v>0.30079557784073385</v>
      </c>
      <c r="G18"/>
      <c r="H18" s="64">
        <v>16.399999999999999</v>
      </c>
      <c r="I18" s="309">
        <v>6.0657534246575366</v>
      </c>
      <c r="J18" s="309">
        <v>22.465753424657535</v>
      </c>
      <c r="K18" s="329">
        <v>73</v>
      </c>
      <c r="L18" s="330">
        <v>6.77</v>
      </c>
      <c r="M18" s="63"/>
      <c r="N18" s="300">
        <v>1.8152003714142677</v>
      </c>
      <c r="O18" s="300">
        <v>0.11068294947647975</v>
      </c>
      <c r="P18" s="252">
        <v>42.505942030652655</v>
      </c>
      <c r="Q18" s="252"/>
      <c r="R18" s="299">
        <v>381</v>
      </c>
      <c r="S18" s="64">
        <v>181.23378266501726</v>
      </c>
      <c r="T18" s="64">
        <v>6.938062025325995</v>
      </c>
      <c r="U18" s="64">
        <v>2.215214424011954</v>
      </c>
      <c r="V18" s="64">
        <v>4.8849024209427896E-2</v>
      </c>
      <c r="W18" s="64">
        <v>5.54848759653351E-2</v>
      </c>
      <c r="X18" s="64">
        <v>0.11676948552336298</v>
      </c>
      <c r="Y18" s="64">
        <v>0.83694104376851675</v>
      </c>
      <c r="Z18" s="64">
        <v>3.9461531951252383E-2</v>
      </c>
      <c r="AA18" s="64">
        <v>4.2781199381091699E-2</v>
      </c>
      <c r="AB18" s="64">
        <v>1.1500126427029613</v>
      </c>
      <c r="AC18" s="64">
        <v>0.78269454391781546</v>
      </c>
      <c r="AD18" s="64">
        <v>0.98503713980733598</v>
      </c>
      <c r="AE18" s="64">
        <v>21.271018974331149</v>
      </c>
      <c r="AF18" s="64">
        <v>1.9108528617919143</v>
      </c>
      <c r="AG18" s="64">
        <v>2.075324038820884</v>
      </c>
      <c r="AH18" s="64">
        <v>0.37338602095786944</v>
      </c>
      <c r="AI18" s="64">
        <v>11.17078631</v>
      </c>
      <c r="AJ18" s="64">
        <v>1.1523174922913206</v>
      </c>
      <c r="AK18" s="250">
        <v>2.5319984647385017</v>
      </c>
      <c r="AL18" s="64">
        <v>4.5759795315915417</v>
      </c>
      <c r="AM18" s="64">
        <v>3.9163628027922557</v>
      </c>
      <c r="AN18" s="331">
        <v>0.35478948960470225</v>
      </c>
      <c r="AO18" s="64">
        <v>0.29773480566773819</v>
      </c>
      <c r="AP18" s="64">
        <v>2.2145111486384366</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v>12</v>
      </c>
      <c r="B19" s="327">
        <v>43703.468055555553</v>
      </c>
      <c r="C19" s="328">
        <v>43703.468055555553</v>
      </c>
      <c r="D19" s="63">
        <v>2</v>
      </c>
      <c r="E19" s="63">
        <v>0</v>
      </c>
      <c r="F19" s="301">
        <v>0</v>
      </c>
      <c r="G19"/>
      <c r="H19" s="64">
        <v>15.6</v>
      </c>
      <c r="I19" s="309">
        <v>8.3263803680981585</v>
      </c>
      <c r="J19" s="309">
        <v>23.926380368098158</v>
      </c>
      <c r="K19" s="329">
        <v>65.2</v>
      </c>
      <c r="L19" s="330">
        <v>6.9</v>
      </c>
      <c r="M19" s="63"/>
      <c r="N19" s="300">
        <v>2.3759773353793303</v>
      </c>
      <c r="O19" s="300">
        <v>0.15230623944739297</v>
      </c>
      <c r="P19" s="252">
        <v>42.411195436189125</v>
      </c>
      <c r="Q19" s="252"/>
      <c r="R19" s="299">
        <v>384</v>
      </c>
      <c r="S19" s="64">
        <v>242.80538216616887</v>
      </c>
      <c r="T19" s="64">
        <v>6.9525147619143048</v>
      </c>
      <c r="U19" s="64">
        <v>2.2337253130340717</v>
      </c>
      <c r="V19" s="64">
        <v>4.1063088422911044E-2</v>
      </c>
      <c r="W19" s="64">
        <v>0.14081349877569882</v>
      </c>
      <c r="X19" s="64">
        <v>0.10813143657317967</v>
      </c>
      <c r="Y19" s="64">
        <v>2.6372649925699165</v>
      </c>
      <c r="Z19" s="64">
        <v>0.23608841686217771</v>
      </c>
      <c r="AA19" s="64">
        <v>0.36952779633900179</v>
      </c>
      <c r="AB19" s="64">
        <v>1.0782822355946453</v>
      </c>
      <c r="AC19" s="64">
        <v>0.82959812603161609</v>
      </c>
      <c r="AD19" s="64">
        <v>1.0254033708640087</v>
      </c>
      <c r="AE19" s="64">
        <v>14.981221815619449</v>
      </c>
      <c r="AF19" s="64">
        <v>2.0128753675171351</v>
      </c>
      <c r="AG19" s="64">
        <v>2.1115633661389963</v>
      </c>
      <c r="AH19" s="64">
        <v>0.3726368699228545</v>
      </c>
      <c r="AI19" s="64">
        <v>9.6382674369999997</v>
      </c>
      <c r="AJ19" s="64">
        <v>1.274030055483732</v>
      </c>
      <c r="AK19" s="250">
        <v>2.5140240729829628</v>
      </c>
      <c r="AL19" s="64">
        <v>4.6281101039132455</v>
      </c>
      <c r="AM19" s="64">
        <v>3.9111096512317007</v>
      </c>
      <c r="AN19" s="331">
        <v>0.3931584852767403</v>
      </c>
      <c r="AO19" s="64">
        <v>0.22562491384361982</v>
      </c>
      <c r="AP19" s="64">
        <v>2.4085641721409443</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workbookViewId="0">
      <selection activeCell="S6" sqref="S6:AO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116</v>
      </c>
      <c r="B1" s="85" t="s">
        <v>582</v>
      </c>
      <c r="C1" s="302"/>
    </row>
    <row r="2" spans="1:84" s="255" customFormat="1" ht="13.25" customHeight="1" x14ac:dyDescent="0.15">
      <c r="A2" s="255" t="s">
        <v>117</v>
      </c>
      <c r="B2" s="85" t="s">
        <v>594</v>
      </c>
      <c r="C2" s="302"/>
    </row>
    <row r="3" spans="1:84" s="255" customFormat="1" ht="13.25" customHeight="1" x14ac:dyDescent="0.15">
      <c r="A3" s="255" t="s">
        <v>118</v>
      </c>
      <c r="B3" s="85" t="s">
        <v>595</v>
      </c>
      <c r="C3" s="302"/>
    </row>
    <row r="4" spans="1:84" s="255" customFormat="1" ht="13.25" customHeight="1" x14ac:dyDescent="0.15">
      <c r="A4" s="255" t="s">
        <v>267</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473</v>
      </c>
      <c r="F6" s="258" t="s">
        <v>596</v>
      </c>
      <c r="G6" s="258" t="s">
        <v>416</v>
      </c>
      <c r="H6" s="258" t="s">
        <v>417</v>
      </c>
      <c r="I6" s="258" t="s">
        <v>418</v>
      </c>
      <c r="J6" s="258" t="s">
        <v>7</v>
      </c>
      <c r="K6" s="258" t="s">
        <v>48</v>
      </c>
      <c r="L6" s="258" t="s">
        <v>105</v>
      </c>
      <c r="M6" s="258" t="s">
        <v>414</v>
      </c>
      <c r="N6" s="258" t="s">
        <v>346</v>
      </c>
      <c r="O6" s="258" t="s">
        <v>305</v>
      </c>
      <c r="P6" s="258" t="s">
        <v>8</v>
      </c>
      <c r="Q6" s="258" t="s">
        <v>12</v>
      </c>
      <c r="R6" s="258" t="s">
        <v>385</v>
      </c>
      <c r="S6" s="260" t="s">
        <v>19</v>
      </c>
      <c r="T6" s="260" t="s">
        <v>39</v>
      </c>
      <c r="U6" s="260" t="s">
        <v>15</v>
      </c>
      <c r="V6" s="260" t="s">
        <v>13</v>
      </c>
      <c r="W6" s="260" t="s">
        <v>347</v>
      </c>
      <c r="X6" s="260" t="s">
        <v>9</v>
      </c>
      <c r="Y6" s="260" t="s">
        <v>37</v>
      </c>
      <c r="Z6" s="260" t="s">
        <v>14</v>
      </c>
      <c r="AA6" s="260" t="s">
        <v>18</v>
      </c>
      <c r="AB6" s="260" t="s">
        <v>17</v>
      </c>
      <c r="AC6" s="260" t="s">
        <v>41</v>
      </c>
      <c r="AD6" s="260" t="s">
        <v>10</v>
      </c>
      <c r="AE6" s="260" t="s">
        <v>42</v>
      </c>
      <c r="AF6" s="260" t="s">
        <v>43</v>
      </c>
      <c r="AG6" s="260" t="s">
        <v>21</v>
      </c>
      <c r="AH6" s="260" t="s">
        <v>415</v>
      </c>
      <c r="AI6" s="260" t="s">
        <v>419</v>
      </c>
      <c r="AJ6" s="260" t="s">
        <v>348</v>
      </c>
      <c r="AK6" s="260" t="s">
        <v>16</v>
      </c>
      <c r="AL6" s="260" t="s">
        <v>38</v>
      </c>
      <c r="AM6" s="260" t="s">
        <v>349</v>
      </c>
      <c r="AN6" s="260" t="s">
        <v>20</v>
      </c>
      <c r="AO6" s="260" t="s">
        <v>40</v>
      </c>
      <c r="AP6" s="260" t="s">
        <v>47</v>
      </c>
      <c r="AQ6" s="260" t="s">
        <v>31</v>
      </c>
      <c r="AR6" s="260" t="s">
        <v>30</v>
      </c>
      <c r="AS6" s="260" t="s">
        <v>24</v>
      </c>
      <c r="AT6" s="260" t="s">
        <v>22</v>
      </c>
      <c r="AU6" s="260" t="s">
        <v>350</v>
      </c>
      <c r="AV6" s="260" t="s">
        <v>335</v>
      </c>
      <c r="AW6" s="260" t="s">
        <v>26</v>
      </c>
      <c r="AX6" s="260" t="s">
        <v>23</v>
      </c>
      <c r="AY6" s="260" t="s">
        <v>28</v>
      </c>
      <c r="AZ6" s="260" t="s">
        <v>27</v>
      </c>
      <c r="BA6" s="260" t="s">
        <v>45</v>
      </c>
      <c r="BB6" s="260" t="s">
        <v>35</v>
      </c>
      <c r="BC6" s="260" t="s">
        <v>36</v>
      </c>
      <c r="BD6" s="260" t="s">
        <v>33</v>
      </c>
      <c r="BE6" s="260" t="s">
        <v>67</v>
      </c>
      <c r="BF6" s="260" t="s">
        <v>351</v>
      </c>
      <c r="BG6" s="260" t="s">
        <v>25</v>
      </c>
      <c r="BH6" s="260" t="s">
        <v>29</v>
      </c>
      <c r="BI6" s="260" t="s">
        <v>352</v>
      </c>
      <c r="BJ6" s="260" t="s">
        <v>32</v>
      </c>
      <c r="BK6" s="260" t="s">
        <v>34</v>
      </c>
      <c r="BL6" s="260" t="s">
        <v>46</v>
      </c>
      <c r="BM6" s="260" t="s">
        <v>597</v>
      </c>
      <c r="BN6" s="260" t="s">
        <v>598</v>
      </c>
      <c r="BO6" s="260" t="s">
        <v>599</v>
      </c>
      <c r="BP6" s="260" t="s">
        <v>600</v>
      </c>
      <c r="BQ6" s="260" t="s">
        <v>601</v>
      </c>
      <c r="BR6" s="260" t="s">
        <v>602</v>
      </c>
      <c r="BS6" s="260" t="s">
        <v>603</v>
      </c>
      <c r="BT6" s="260" t="s">
        <v>604</v>
      </c>
      <c r="BU6" s="260" t="s">
        <v>605</v>
      </c>
      <c r="BV6" s="260" t="s">
        <v>606</v>
      </c>
      <c r="BW6" s="260" t="s">
        <v>607</v>
      </c>
      <c r="BX6" s="260" t="s">
        <v>608</v>
      </c>
      <c r="BY6" s="260" t="s">
        <v>609</v>
      </c>
      <c r="BZ6" s="260" t="s">
        <v>610</v>
      </c>
      <c r="CA6" s="260" t="s">
        <v>611</v>
      </c>
      <c r="CB6" s="260" t="s">
        <v>612</v>
      </c>
      <c r="CC6" s="260" t="s">
        <v>192</v>
      </c>
      <c r="CD6" s="260" t="s">
        <v>613</v>
      </c>
      <c r="CE6" s="260" t="s">
        <v>614</v>
      </c>
      <c r="CF6" s="260" t="s">
        <v>615</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zoomScale="160" zoomScaleNormal="160" workbookViewId="0">
      <pane ySplit="2" topLeftCell="A3" activePane="bottomLeft" state="frozen"/>
      <selection pane="bottomLeft" activeCell="CG3" sqref="CG3"/>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384</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245</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358</v>
      </c>
      <c r="C2" s="92" t="s">
        <v>3</v>
      </c>
      <c r="D2" s="92" t="s">
        <v>4</v>
      </c>
      <c r="E2" s="92" t="s">
        <v>473</v>
      </c>
      <c r="F2" s="92" t="s">
        <v>623</v>
      </c>
      <c r="G2" s="92" t="s">
        <v>474</v>
      </c>
      <c r="H2" s="92" t="s">
        <v>489</v>
      </c>
      <c r="I2" s="92"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6" t="s">
        <v>99</v>
      </c>
      <c r="AP2" s="106" t="s">
        <v>269</v>
      </c>
      <c r="AQ2" s="106" t="s">
        <v>341</v>
      </c>
      <c r="AR2" s="107" t="s">
        <v>64</v>
      </c>
      <c r="AS2" s="106" t="s">
        <v>65</v>
      </c>
      <c r="AT2" s="106" t="s">
        <v>228</v>
      </c>
      <c r="AU2" s="106" t="s">
        <v>247</v>
      </c>
      <c r="AV2" s="106" t="s">
        <v>248</v>
      </c>
      <c r="AW2" s="106" t="s">
        <v>249</v>
      </c>
      <c r="AX2" s="106" t="s">
        <v>250</v>
      </c>
      <c r="AY2" s="106" t="s">
        <v>355</v>
      </c>
      <c r="AZ2" s="106" t="s">
        <v>270</v>
      </c>
      <c r="BA2" s="106" t="s">
        <v>251</v>
      </c>
      <c r="BB2" s="106" t="s">
        <v>252</v>
      </c>
      <c r="BC2" s="106" t="s">
        <v>253</v>
      </c>
      <c r="BD2" s="106" t="s">
        <v>254</v>
      </c>
      <c r="BE2" s="106" t="s">
        <v>255</v>
      </c>
      <c r="BF2" s="106" t="s">
        <v>271</v>
      </c>
      <c r="BG2" s="106" t="s">
        <v>257</v>
      </c>
      <c r="BH2" s="106" t="s">
        <v>258</v>
      </c>
      <c r="BI2" s="106" t="s">
        <v>259</v>
      </c>
      <c r="BJ2" s="106" t="s">
        <v>272</v>
      </c>
      <c r="BK2" s="106" t="s">
        <v>260</v>
      </c>
      <c r="BL2" s="106" t="s">
        <v>356</v>
      </c>
      <c r="BM2" s="106" t="s">
        <v>261</v>
      </c>
      <c r="BN2" s="106" t="s">
        <v>262</v>
      </c>
      <c r="BO2" s="106" t="s">
        <v>357</v>
      </c>
      <c r="BP2" s="106" t="s">
        <v>263</v>
      </c>
      <c r="BQ2" s="106" t="s">
        <v>264</v>
      </c>
      <c r="BR2" s="106" t="s">
        <v>265</v>
      </c>
      <c r="BS2" s="106" t="s">
        <v>101</v>
      </c>
      <c r="BT2" s="106" t="s">
        <v>273</v>
      </c>
      <c r="BU2" s="106" t="s">
        <v>274</v>
      </c>
      <c r="BV2" s="106" t="s">
        <v>275</v>
      </c>
      <c r="BW2" s="107" t="s">
        <v>389</v>
      </c>
      <c r="BX2" s="106" t="s">
        <v>386</v>
      </c>
      <c r="BY2" s="106" t="s">
        <v>387</v>
      </c>
      <c r="BZ2" s="106" t="s">
        <v>388</v>
      </c>
      <c r="CA2" s="260" t="s">
        <v>19</v>
      </c>
      <c r="CB2" s="260" t="s">
        <v>39</v>
      </c>
      <c r="CC2" s="260" t="s">
        <v>15</v>
      </c>
      <c r="CD2" s="260" t="s">
        <v>13</v>
      </c>
      <c r="CE2" s="260" t="s">
        <v>347</v>
      </c>
      <c r="CF2" s="260" t="s">
        <v>9</v>
      </c>
      <c r="CG2" s="260" t="s">
        <v>37</v>
      </c>
      <c r="CH2" s="260" t="s">
        <v>14</v>
      </c>
      <c r="CI2" s="260" t="s">
        <v>18</v>
      </c>
      <c r="CJ2" s="260" t="s">
        <v>17</v>
      </c>
      <c r="CK2" s="260" t="s">
        <v>41</v>
      </c>
      <c r="CL2" s="260" t="s">
        <v>10</v>
      </c>
      <c r="CM2" s="260" t="s">
        <v>42</v>
      </c>
      <c r="CN2" s="260" t="s">
        <v>43</v>
      </c>
      <c r="CO2" s="260" t="s">
        <v>21</v>
      </c>
      <c r="CP2" s="260" t="s">
        <v>415</v>
      </c>
      <c r="CQ2" s="260" t="s">
        <v>419</v>
      </c>
      <c r="CR2" s="260" t="s">
        <v>348</v>
      </c>
      <c r="CS2" s="260" t="s">
        <v>16</v>
      </c>
      <c r="CT2" s="260" t="s">
        <v>38</v>
      </c>
      <c r="CU2" s="260" t="s">
        <v>349</v>
      </c>
      <c r="CV2" s="260" t="s">
        <v>20</v>
      </c>
      <c r="CW2" s="260" t="s">
        <v>40</v>
      </c>
    </row>
    <row r="3" spans="1:101" x14ac:dyDescent="0.15">
      <c r="A3" s="93">
        <f>'Measured Data'!$A7</f>
        <v>0</v>
      </c>
      <c r="B3" s="94">
        <f>C3/24</f>
        <v>0</v>
      </c>
      <c r="C3" s="95">
        <v>0</v>
      </c>
      <c r="D3" s="96">
        <v>74</v>
      </c>
      <c r="E3" s="96">
        <f>'Measured Data'!E7</f>
        <v>0</v>
      </c>
      <c r="F3" s="96">
        <f>'Measured Data'!F7</f>
        <v>0</v>
      </c>
      <c r="G3" s="96">
        <f>'Measured Data'!G7</f>
        <v>0</v>
      </c>
      <c r="H3" s="96">
        <v>0</v>
      </c>
      <c r="I3" s="96">
        <f>$D3-'Measured Data'!$D7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('Measured Data'!T7*'In Process Calc.'!$I3+'Measured Data'!AR7*'In Process Calc.'!$E3)/('In Process Calc.'!$I3+'In Process Calc.'!$E3+$F3)</f>
        <v>8.6027155791641455E-2</v>
      </c>
      <c r="CB3" s="35">
        <f>('Measured Data'!U7*'In Process Calc.'!$I3+'Measured Data'!AS7*'In Process Calc.'!$E3)/('In Process Calc.'!$I3+'In Process Calc.'!$E3+$F3)</f>
        <v>2.670068771213538</v>
      </c>
      <c r="CC3" s="35">
        <f>('Measured Data'!V7*'In Process Calc.'!$I3+'Measured Data'!AT7*'In Process Calc.'!$E3)/('In Process Calc.'!$I3+'In Process Calc.'!$E3+$F3)</f>
        <v>3.3473765859430067</v>
      </c>
      <c r="CD3" s="35">
        <f>('Measured Data'!W7*'In Process Calc.'!$I3+'Measured Data'!AU7*'In Process Calc.'!$E3)/('In Process Calc.'!$I3+'In Process Calc.'!$E3+$F3)</f>
        <v>1.4046145016596407</v>
      </c>
      <c r="CE3" s="35">
        <f>('Measured Data'!X7*'In Process Calc.'!$I3+'Measured Data'!AV7*'In Process Calc.'!$E3)/('In Process Calc.'!$I3+'In Process Calc.'!$E3+$F3)</f>
        <v>0.54564706591069323</v>
      </c>
      <c r="CF3" s="35">
        <f>('Measured Data'!Y7*'In Process Calc.'!$I3+'Measured Data'!AW7*'In Process Calc.'!$E3)/('In Process Calc.'!$I3+'In Process Calc.'!$E3+$F3)</f>
        <v>30.292952951531671</v>
      </c>
      <c r="CG3" s="35">
        <f>('Measured Data'!Z7*'In Process Calc.'!$I3+'Measured Data'!AX7*'In Process Calc.'!$F3)/('In Process Calc.'!$I3+'In Process Calc.'!$E3+$F3)</f>
        <v>2.2209820722577907</v>
      </c>
      <c r="CH3" s="35">
        <f>('Measured Data'!AA7*'In Process Calc.'!$I3+'Measured Data'!AY7*'In Process Calc.'!$E3)/('In Process Calc.'!$I3+'In Process Calc.'!$E3+$F3)</f>
        <v>0.76143207986095485</v>
      </c>
      <c r="CI3" s="35">
        <f>('Measured Data'!AB7*'In Process Calc.'!$I3+'Measured Data'!AZ7*'In Process Calc.'!$E3)/('In Process Calc.'!$I3+'In Process Calc.'!$E3+$F3)</f>
        <v>2.3746973564444542</v>
      </c>
      <c r="CJ3" s="35">
        <f>('Measured Data'!AC7*'In Process Calc.'!$I3+'Measured Data'!BA7*'In Process Calc.'!$E3)/('In Process Calc.'!$I3+'In Process Calc.'!$E3+$F3)</f>
        <v>0.87979165509096802</v>
      </c>
      <c r="CK3" s="35">
        <f>('Measured Data'!AD7*'In Process Calc.'!$I3+'Measured Data'!BB7*'In Process Calc.'!$E3)/('In Process Calc.'!$I3+'In Process Calc.'!$E3+$F3)</f>
        <v>1.531686599553006</v>
      </c>
      <c r="CL3" s="35">
        <f>('Measured Data'!AE7*'In Process Calc.'!$I3+'Measured Data'!BC7*'In Process Calc.'!$E3)/('In Process Calc.'!$I3+'In Process Calc.'!$E3+$F3)</f>
        <v>0.17180692692955707</v>
      </c>
      <c r="CM3" s="35">
        <f>('Measured Data'!AF7*'In Process Calc.'!$I3+'Measured Data'!BD7*'In Process Calc.'!$E3)/('In Process Calc.'!$I3+'In Process Calc.'!$E3+$F3)</f>
        <v>3.3416935436022035</v>
      </c>
      <c r="CN3" s="35">
        <f>('Measured Data'!AG7*'In Process Calc.'!$I3+'Measured Data'!BE7*'In Process Calc.'!$E3)/('In Process Calc.'!$I3+'In Process Calc.'!$E3+$F3)</f>
        <v>2.8394194644590454</v>
      </c>
      <c r="CO3" s="35">
        <f>('Measured Data'!AH7*'In Process Calc.'!$I3+'Measured Data'!BF7*'In Process Calc.'!$E3)/('In Process Calc.'!$I3+'In Process Calc.'!$E3+$F3)</f>
        <v>0.96376402744332823</v>
      </c>
      <c r="CP3" s="35">
        <f>('Measured Data'!AI7*'In Process Calc.'!$I3+'Measured Data'!BG7*'In Process Calc.'!$E3)/('In Process Calc.'!$I3+'In Process Calc.'!$E3+$F3)</f>
        <v>2.3568627690000001</v>
      </c>
      <c r="CQ3" s="35">
        <f>('Measured Data'!AJ7*'In Process Calc.'!$I3+'Measured Data'!BH7*'In Process Calc.'!$E3)/('In Process Calc.'!$I3+'In Process Calc.'!$E3+$F3)</f>
        <v>0.69361530332678478</v>
      </c>
      <c r="CR3" s="35">
        <f>('Measured Data'!AK7*'In Process Calc.'!$I3+'Measured Data'!BI7*'In Process Calc.'!$E3)/('In Process Calc.'!$I3+'In Process Calc.'!$E3+$F3)</f>
        <v>2.5197718309310928</v>
      </c>
      <c r="CS3" s="35">
        <f>('Measured Data'!AL7*'In Process Calc.'!$I3+'Measured Data'!BJ7*'In Process Calc.'!$E3)/('In Process Calc.'!$I3+'In Process Calc.'!$E3+$F3)</f>
        <v>4.4739201551315384</v>
      </c>
      <c r="CT3" s="35">
        <f>('Measured Data'!AM7*'In Process Calc.'!$I3+'Measured Data'!BK7*'In Process Calc.'!$E3)/('In Process Calc.'!$I3+'In Process Calc.'!$E3+$F3)</f>
        <v>2.9655181001891759</v>
      </c>
      <c r="CU3" s="35">
        <f>('Measured Data'!AN7*'In Process Calc.'!$I3+'Measured Data'!BL7*'In Process Calc.'!$E3)/('In Process Calc.'!$I3+'In Process Calc.'!$E3+$F3)</f>
        <v>0.36013591545313456</v>
      </c>
      <c r="CV3" s="35">
        <f>('Measured Data'!AO7*'In Process Calc.'!$I3+'Measured Data'!BM7*'In Process Calc.'!$E3)/('In Process Calc.'!$I3+'In Process Calc.'!$E3+$F3)</f>
        <v>1.4590438748475962</v>
      </c>
      <c r="CW3" s="35">
        <f>('Measured Data'!AP7*'In Process Calc.'!$I3+'Measured Data'!BN7*'In Process Calc.'!$E3)/('In Process Calc.'!$I3+'In Process Calc.'!$E3+$F3)</f>
        <v>1.7442880207597238</v>
      </c>
    </row>
    <row r="4" spans="1:101" x14ac:dyDescent="0.15">
      <c r="A4" s="93">
        <f>'Measured Data'!$A8</f>
        <v>1</v>
      </c>
      <c r="B4" s="94">
        <f t="shared" ref="B4:B15" si="0">C4/24</f>
        <v>0.99722222222771961</v>
      </c>
      <c r="C4" s="95">
        <f>('Measured Data'!$C8-t0)*24+$C$3</f>
        <v>23.933333333465271</v>
      </c>
      <c r="D4" s="96">
        <f>I3+E3+F3+G3</f>
        <v>73</v>
      </c>
      <c r="E4" s="96">
        <f>'Measured Data'!E8</f>
        <v>0</v>
      </c>
      <c r="F4" s="96">
        <f>'Measured Data'!F8</f>
        <v>0</v>
      </c>
      <c r="G4" s="96">
        <f>'Measured Data'!G8</f>
        <v>0</v>
      </c>
      <c r="H4" s="96">
        <v>0</v>
      </c>
      <c r="I4" s="96">
        <f>$D4-'Measured Data'!$D8</f>
        <v>71.5</v>
      </c>
      <c r="J4" s="101">
        <f>$J3+AVERAGE('Measured Data'!$H7:$H8)*($C4-$C3)</f>
        <v>7.060333333372256</v>
      </c>
      <c r="K4" s="101">
        <f>K3 + 'Measured Data'!$H8*'In Process Calc.'!$D4 - 'Measured Data'!$H7*'In Process Calc.'!$I3</f>
        <v>15.768000000000001</v>
      </c>
      <c r="L4" s="104">
        <f>L3 + ('Measured Data'!P8*$D4-'Measured Data'!P7*$I3)/1000</f>
        <v>0.14293123086745463</v>
      </c>
      <c r="M4" s="104">
        <f>M3+(-'Measured Data'!S7*'In Process Calc.'!$I3+'Measured Data'!S8*'In Process Calc.'!$D4)/1000</f>
        <v>8.5689999549680929E-2</v>
      </c>
      <c r="N4" s="104">
        <f>N3-(-'Measured Data'!T7*'In Process Calc.'!$I3+'Measured Data'!T8*'In Process Calc.'!$D4-$E3*'Measured Data'!AR8)/1000</f>
        <v>-8.2945863852085678E-3</v>
      </c>
      <c r="O4" s="104">
        <f>O3-(-'Measured Data'!U7*'In Process Calc.'!$I3+'Measured Data'!U8*'In Process Calc.'!$D4-$E3*'Measured Data'!AS8)/1000</f>
        <v>-4.783077394343991E-4</v>
      </c>
      <c r="P4" s="104">
        <f>P3-(-'Measured Data'!V7*'In Process Calc.'!$I3+'Measured Data'!V8*'In Process Calc.'!$D4-$E3*'Measured Data'!AT8)/1000</f>
        <v>-6.279065394975504E-3</v>
      </c>
      <c r="Q4" s="104">
        <f>Q3-(-'Measured Data'!W7*'In Process Calc.'!$I3+'Measured Data'!W8*'In Process Calc.'!$D4-$E3*'Measured Data'!AU8)/1000</f>
        <v>-5.1788513446010568E-3</v>
      </c>
      <c r="R4" s="104">
        <f>R3-(-'Measured Data'!X7*'In Process Calc.'!$I3+'Measured Data'!X8*'In Process Calc.'!$D4-$E3*'Measured Data'!AV8)/1000</f>
        <v>9.0219923414414181E-4</v>
      </c>
      <c r="S4" s="104">
        <f>S3-(-'Measured Data'!Y7*'In Process Calc.'!$I3+'Measured Data'!Y8*'In Process Calc.'!$D4-$E3*'Measured Data'!AW8)/1000</f>
        <v>0.11236120791419807</v>
      </c>
      <c r="T4" s="104">
        <f>T3-(-'Measured Data'!Z7*'In Process Calc.'!$I3+'Measured Data'!Z8*'In Process Calc.'!$D4-$F3*'Measured Data'!AX8)/1000</f>
        <v>2.5627314811560779E-2</v>
      </c>
      <c r="U4" s="104">
        <f>U3-(-'Measured Data'!AA7*'In Process Calc.'!$I3+'Measured Data'!AA8*'In Process Calc.'!$D4-$E3*'Measured Data'!AY8)/1000</f>
        <v>-7.4996900505406574E-3</v>
      </c>
      <c r="V4" s="104">
        <f>V3-(-'Measured Data'!AB7*'In Process Calc.'!$I3+'Measured Data'!AB8*'In Process Calc.'!$D4-$E3*'Measured Data'!AZ8)/1000</f>
        <v>-1.7519433065073713E-3</v>
      </c>
      <c r="W4" s="104">
        <f>W3-(-'Measured Data'!AC7*'In Process Calc.'!$I3+'Measured Data'!AC8*'In Process Calc.'!$D4-$E3*'Measured Data'!BA8)/1000</f>
        <v>2.126738023557749E-3</v>
      </c>
      <c r="X4" s="104">
        <f>X3-(-'Measured Data'!AD7*'In Process Calc.'!$I3+'Measured Data'!AD8*'In Process Calc.'!$D4-$E3*'Measured Data'!BB8)/1000</f>
        <v>-1.0918683422260359E-3</v>
      </c>
      <c r="Y4" s="104">
        <f>Y3+(-'Measured Data'!AE7*'In Process Calc.'!$I3+'Measured Data'!AE8*'In Process Calc.'!$D4-$E3*'Measured Data'!BC8)/1000</f>
        <v>0.22573502096371945</v>
      </c>
      <c r="Z4" s="104">
        <f>Z3-(-'Measured Data'!AF7*'In Process Calc.'!$I3+'Measured Data'!AF8*'In Process Calc.'!$D4-$E3*'Measured Data'!BD8)/1000</f>
        <v>1.2340067773537271E-3</v>
      </c>
      <c r="AA4" s="104">
        <f>AA3-(-'Measured Data'!AG7*'In Process Calc.'!$I3+'Measured Data'!AG8*'In Process Calc.'!$D4-$E3*'Measured Data'!BE8)/1000</f>
        <v>-9.0084832993426284E-5</v>
      </c>
      <c r="AB4" s="104">
        <f>AB3-(-'Measured Data'!AH7*'In Process Calc.'!$I3+'Measured Data'!AH8*'In Process Calc.'!$D4-$E3*'Measured Data'!BF8)/1000</f>
        <v>5.9396444124861598E-4</v>
      </c>
      <c r="AC4" s="104">
        <f>AC3-(-'Measured Data'!AI7*'In Process Calc.'!$I3+'Measured Data'!AI8*'In Process Calc.'!$D4-$E3*'Measured Data'!BG8)/1000</f>
        <v>-3.4409362855000014E-2</v>
      </c>
      <c r="AD4" s="104">
        <f>AD3-(-'Measured Data'!AJ7*'In Process Calc.'!$I3+'Measured Data'!AJ8*'In Process Calc.'!$D4-$E3*'Measured Data'!BH8)/1000</f>
        <v>-5.8663650894069262E-4</v>
      </c>
      <c r="AE4" s="104">
        <f>AE3-(-'Measured Data'!AK7*'In Process Calc.'!$I3+'Measured Data'!AK8*'In Process Calc.'!$D4-$E3*'Measured Data'!BI8)/1000</f>
        <v>4.8342480775204423E-5</v>
      </c>
      <c r="AF4" s="104">
        <f>AF3-(-'Measured Data'!AL7*'In Process Calc.'!$I3+'Measured Data'!AL8*'In Process Calc.'!$D4-$E3*'Measured Data'!BJ8)/1000</f>
        <v>6.9246696544166756E-4</v>
      </c>
      <c r="AG4" s="104">
        <f>AG3-(-'Measured Data'!AM7*'In Process Calc.'!$I3+'Measured Data'!AM8*'In Process Calc.'!$D4-$E3*'Measured Data'!BK8)/1000</f>
        <v>-6.7803275122268192E-3</v>
      </c>
      <c r="AH4" s="104">
        <f>AH3-(-'Measured Data'!AN7*'In Process Calc.'!$I3+'Measured Data'!AN8*'In Process Calc.'!$D4-$E3*'Measured Data'!BL8)/1000</f>
        <v>3.1572324200290327E-5</v>
      </c>
      <c r="AI4" s="104">
        <f>AI3-(-'Measured Data'!AO7*'In Process Calc.'!$I3+'Measured Data'!AO8*'In Process Calc.'!$D4-$E3*'Measured Data'!BM8)/1000</f>
        <v>1.3748707349849098E-4</v>
      </c>
      <c r="AJ4" s="104">
        <f>AJ3-(-'Measured Data'!AP7*'In Process Calc.'!$I3+'Measured Data'!AP8*'In Process Calc.'!$D4-$E3*'Measured Data'!BN8)/1000</f>
        <v>-1.9071052132310911E-3</v>
      </c>
      <c r="AK4" s="104">
        <f>AK3-(-'Measured Data'!AQ7*'In Process Calc.'!$I3+'Measured Data'!AQ8*'In Process Calc.'!$D4-'In Process Calc.'!$E3*'Measured Data'!BO8)/1000</f>
        <v>0</v>
      </c>
      <c r="AL4" s="103">
        <f>($N4*1+$O4*4+$P4*2+$Q4*1+R4*2+$T4*2+$U4*1+$V4*1+$W4*3+$X4*1+$Z4*1+$AA4*2+$AB4*1-$AC4*1+$AD4*1+AE4*1+$AF4*1+$AG4*1+AH4*2+$AI4*1+$AJ4*1)</f>
        <v>4.8875477326643636E-2</v>
      </c>
      <c r="AM4" s="103">
        <f t="shared" ref="AM4:AM15" si="1">$AL4+$AC4*1+$N4*1</f>
        <v>6.1715280864350543E-3</v>
      </c>
      <c r="AN4" s="103">
        <f>(-$N4*3+$O4*6+$P4*4+$Q4*4+R4*6+$T4*5+$U4*5+$V4*2+$W4*6+$X4*6+$Z4*6+$AA4*6+$AB4*5+$AD4*9+AE4*5+$AF4*3+$AG4*4+AH4*11+$AI4*9+$AJ4*5)</f>
        <v>4.6739478150420635E-2</v>
      </c>
      <c r="AO4" s="109">
        <f>'Measured Data'!N8/('Measured Data'!H8)</f>
        <v>0.20300000000000001</v>
      </c>
      <c r="AP4" s="110">
        <f>IF('Measured Data'!O8&gt;0,'Measured Data'!O8,('Measured Data'!P8*$D4-'Measured Data'!P7*$I3)/1000/(('Measured Data'!$H7*$I3+'Measured Data'!$H8*$D4)*1000000*0.5*($C4-$C3))*1000000000)</f>
        <v>0.20300000000000001</v>
      </c>
      <c r="AQ4" s="110">
        <f>(K4-K3)/(('Measured Data'!$H7*$I3+'Measured Data'!$H8*$D4)*0.5*($C4-$C3))</f>
        <v>3.0593456399434765E-2</v>
      </c>
      <c r="AR4" s="110">
        <f t="shared" ref="AR4:AR15" si="2">$AQ4+$AS4</f>
        <v>3.0593456399434765E-2</v>
      </c>
      <c r="AS4" s="110">
        <f>('Measured Data'!$I8*$D4-'Measured Data'!$I7*$I3)/(('Measured Data'!$H7*$I3+'Measured Data'!$H8*$D4)*0.5*($C4-$C3))</f>
        <v>0</v>
      </c>
      <c r="AT4" s="110">
        <f>(M4-M3)*1000/(('Measured Data'!$H7*$I3+'Measured Data'!$H8*$D4)*0.5*($C4-$C3))</f>
        <v>0.16625781742077297</v>
      </c>
      <c r="AU4" s="110">
        <f>(N4-N3)*1000/(('Measured Data'!$H7*$I3+'Measured Data'!$H8*$D4)*0.5*($C4-$C3))</f>
        <v>-1.6093357872096873E-2</v>
      </c>
      <c r="AV4" s="110">
        <f>(O4-O3)*1000/(('Measured Data'!$H7*$I3+'Measured Data'!$H8*$D4)*0.5*($C4-$C3))</f>
        <v>-9.2802428791847363E-4</v>
      </c>
      <c r="AW4" s="110">
        <f>(P4-P3)*1000/(('Measured Data'!$H7*$I3+'Measured Data'!$H8*$D4)*0.5*($C4-$C3))</f>
        <v>-1.2182795116082109E-2</v>
      </c>
      <c r="AX4" s="110">
        <f>(Q4-Q3)*1000/(('Measured Data'!$H7*$I3+'Measured Data'!$H8*$D4)*0.5*($C4-$C3))</f>
        <v>-1.0048133105670124E-2</v>
      </c>
      <c r="AY4" s="110">
        <f>(R4-R3)*1000/(('Measured Data'!$H7*$I3+'Measured Data'!$H8*$D4)*0.5*($C4-$C3))</f>
        <v>1.7504688567600353E-3</v>
      </c>
      <c r="AZ4" s="110">
        <f>(S4-S3)*1000/(('Measured Data'!$H7*$I3+'Measured Data'!$H8*$D4)*0.5*($C4-$C3))</f>
        <v>0.21800594338602505</v>
      </c>
      <c r="BA4" s="110">
        <f>(T4-T3)*1000/(('Measured Data'!$H7*$I3+'Measured Data'!$H8*$D4)*0.5*($C4-$C3))</f>
        <v>4.9722738351222311E-2</v>
      </c>
      <c r="BB4" s="110">
        <f>(U4-U3)*1000/(('Measured Data'!$H7*$I3+'Measured Data'!$H8*$D4)*0.5*($C4-$C3))</f>
        <v>-1.4551080705891064E-2</v>
      </c>
      <c r="BC4" s="110">
        <f>(V4-V3)*1000/(('Measured Data'!$H7*$I3+'Measured Data'!$H8*$D4)*0.5*($C4-$C3))</f>
        <v>-3.3991629351797841E-3</v>
      </c>
      <c r="BD4" s="110">
        <f>(W4-W3)*1000/(('Measured Data'!$H7*$I3+'Measured Data'!$H8*$D4)*0.5*($C4-$C3))</f>
        <v>4.1263487440851131E-3</v>
      </c>
      <c r="BE4" s="110">
        <f>(X4-X3)*1000/(('Measured Data'!$H7*$I3+'Measured Data'!$H8*$D4)*0.5*($C4-$C3))</f>
        <v>-2.1184694648538394E-3</v>
      </c>
      <c r="BF4" s="110">
        <f>(Y4-Y3)*1000/(('Measured Data'!$H7*$I3+'Measured Data'!$H8*$D4)*0.5*($C4-$C3))</f>
        <v>0.4379765678385999</v>
      </c>
      <c r="BG4" s="110">
        <f>(Z4-Z3)*1000/(('Measured Data'!$H7*$I3+'Measured Data'!$H8*$D4)*0.5*($C4-$C3))</f>
        <v>2.3942499073806604E-3</v>
      </c>
      <c r="BH4" s="110">
        <f>(AA4-AA3)*1000/(('Measured Data'!$H7*$I3+'Measured Data'!$H8*$D4)*0.5*($C4-$C3))</f>
        <v>-1.7478477996161524E-4</v>
      </c>
      <c r="BI4" s="110">
        <f>(AB4-AB3)*1000/(('Measured Data'!$H7*$I3+'Measured Data'!$H8*$D4)*0.5*($C4-$C3))</f>
        <v>1.1524242285739577E-3</v>
      </c>
      <c r="BJ4" s="110">
        <f>(AC4-AC3)*1000/(('Measured Data'!$H7*$I3+'Measured Data'!$H8*$D4)*0.5*($C4-$C3))</f>
        <v>-6.6761881166715678E-2</v>
      </c>
      <c r="BK4" s="110">
        <f>(AD4-AD3)*1000/(('Measured Data'!$H7*$I3+'Measured Data'!$H8*$D4)*0.5*($C4-$C3))</f>
        <v>-1.138206396410052E-3</v>
      </c>
      <c r="BL4" s="110">
        <f>(AE4-AE3)*1000/(('Measured Data'!$H7*$I3+'Measured Data'!$H8*$D4)*0.5*($C4-$C3))</f>
        <v>9.3795254809533844E-5</v>
      </c>
      <c r="BM4" s="110">
        <f>(AF4-AF3)*1000/(('Measured Data'!$H7*$I3+'Measured Data'!$H8*$D4)*0.5*($C4-$C3))</f>
        <v>1.3435412173572142E-3</v>
      </c>
      <c r="BN4" s="110">
        <f>(AG4-AG3)*1000/(('Measured Data'!$H7*$I3+'Measured Data'!$H8*$D4)*0.5*($C4-$C3))</f>
        <v>-1.3155356045103955E-2</v>
      </c>
      <c r="BO4" s="110">
        <f>(AH4-AH3)*1000/(('Measured Data'!$H7*$I3+'Measured Data'!$H8*$D4)*0.5*($C4-$C3))</f>
        <v>6.1257389894114729E-5</v>
      </c>
      <c r="BP4" s="110">
        <f>(AI4-AI3)*1000/(('Measured Data'!$H7*$I3+'Measured Data'!$H8*$D4)*0.5*($C4-$C3))</f>
        <v>2.6675575777282894E-4</v>
      </c>
      <c r="BQ4" s="110">
        <f>(AJ4-AJ3)*1000/(('Measured Data'!$H7*$I3+'Measured Data'!$H8*$D4)*0.5*($C4-$C3))</f>
        <v>-3.7002118334677906E-3</v>
      </c>
      <c r="BR4" s="110">
        <f>(AK4-AK3)*1000/(('Measured Data'!$H7*$D4+'Measured Data'!$H8*$D4)*0.5*($C4-$C3))</f>
        <v>0</v>
      </c>
      <c r="BS4" s="111">
        <f>($AU4*1+$AV4*4+$AW4*2+$AX4*1+$AY4*1+$BA4*2+$BB4*1+$BC4*1+$BD4*3+$BE4*1+$BG4*1+$BH4*2+$BI4*1-$BJ4*1+$BK4*1+$BL4*1+$BM4*1+$BN4*1+$BO4*1+$BP4*1+$BQ4*1)</f>
        <v>9.3017661411529146E-2</v>
      </c>
      <c r="BT4" s="111">
        <f>$BS4+$BJ4*1-$AU4*1</f>
        <v>4.2349138116910337E-2</v>
      </c>
      <c r="BU4" s="111">
        <f>($AU4*3+$AV4*6+$AW4*4+$AX4*4+$AY4*6+$BA4*5+$BB4*5+$BC4*2+$BD4*6+$BE4*6+$BG4*6+$BH4*6+$BI4*5+$BK4*9+$BL4*5+$BM4*3+$BN4*4+$BO4*4+$BP4*9+$BQ4*5)</f>
        <v>-6.3038787609758212E-3</v>
      </c>
      <c r="BV4" s="111">
        <f>($BU4+ABS($AU4*3)+ABS($AV4*6)+ABS($AW4*4)+ABS($AX4*4)+ABS($AY4*6)+ABS($BA4*5)+ABS($BB4*5)+ABS($BC4*2)+ABS($BD4*6)+ABS($BE4*6)+ABS($BG4*6)+ABS($BH4*6)+ABS($BI4*5)+ABS($BK4*9)+ABS($BL4*5)+ABS($BM4*3)+ABS($BN4*4)+ABS($BO4*4)+ABS($BP4*9)+ABS($BQ4*5))/2</f>
        <v>0.31114764925398736</v>
      </c>
      <c r="BW4" s="110">
        <f t="shared" ref="BW4:BW15" si="3">$BF4/$AZ4</f>
        <v>2.0090120527726665</v>
      </c>
      <c r="BX4" s="110">
        <f t="shared" ref="BX4:BX15" si="4">$AP4/$AZ4</f>
        <v>0.93116727391484977</v>
      </c>
      <c r="BY4" s="110">
        <f t="shared" ref="BY4:BY15" si="5">$BA4/$AZ4</f>
        <v>0.22807973754723659</v>
      </c>
      <c r="BZ4" s="110">
        <f>$BJ4/$BA4</f>
        <v>-1.3426831140138624</v>
      </c>
      <c r="CA4" s="35">
        <f>('Measured Data'!T8*'In Process Calc.'!$I4+'Measured Data'!AR8*'In Process Calc.'!$E4)/('In Process Calc.'!$I4+'In Process Calc.'!$E4+$F4)</f>
        <v>0.1996516268218958</v>
      </c>
      <c r="CB4" s="35">
        <f>('Measured Data'!U8*'In Process Calc.'!$I4+'Measured Data'!AS8*'In Process Calc.'!$E4)/('In Process Calc.'!$I4+'In Process Calc.'!$E4+$F4)</f>
        <v>2.6766209320277077</v>
      </c>
      <c r="CC4" s="35">
        <f>('Measured Data'!V8*'In Process Calc.'!$I4+'Measured Data'!AT8*'In Process Calc.'!$E4)/('In Process Calc.'!$I4+'In Process Calc.'!$E4+$F4)</f>
        <v>3.4333911803947261</v>
      </c>
      <c r="CD4" s="35">
        <f>('Measured Data'!W8*'In Process Calc.'!$I4+'Measured Data'!AU8*'In Process Calc.'!$E4)/('In Process Calc.'!$I4+'In Process Calc.'!$E4+$F4)</f>
        <v>1.4755576707637648</v>
      </c>
      <c r="CE4" s="35">
        <f>('Measured Data'!X8*'In Process Calc.'!$I4+'Measured Data'!AV8*'In Process Calc.'!$E4)/('In Process Calc.'!$I4+'In Process Calc.'!$E4+$F4)</f>
        <v>0.53328817229228032</v>
      </c>
      <c r="CF4" s="35">
        <f>('Measured Data'!Y8*'In Process Calc.'!$I4+'Measured Data'!AW8*'In Process Calc.'!$E4)/('In Process Calc.'!$I4+'In Process Calc.'!$E4+$F4)</f>
        <v>28.753758322570054</v>
      </c>
      <c r="CG4" s="35">
        <f>('Measured Data'!Z8*'In Process Calc.'!$I4+'Measured Data'!AX8*'In Process Calc.'!$F4)/('In Process Calc.'!$I4+'In Process Calc.'!$E4+$F4)</f>
        <v>1.8699229652501086</v>
      </c>
      <c r="CH4" s="35">
        <f>('Measured Data'!AA8*'In Process Calc.'!$I4+'Measured Data'!AY8*'In Process Calc.'!$E4)/('In Process Calc.'!$I4+'In Process Calc.'!$E4+$F4)</f>
        <v>0.86416756000534745</v>
      </c>
      <c r="CI4" s="35">
        <f>('Measured Data'!AB8*'In Process Calc.'!$I4+'Measured Data'!AZ8*'In Process Calc.'!$E4)/('In Process Calc.'!$I4+'In Process Calc.'!$E4+$F4)</f>
        <v>2.3986965798212676</v>
      </c>
      <c r="CJ4" s="35">
        <f>('Measured Data'!AC8*'In Process Calc.'!$I4+'Measured Data'!BA8*'In Process Calc.'!$E4)/('In Process Calc.'!$I4+'In Process Calc.'!$E4+$F4)</f>
        <v>0.85065825750798518</v>
      </c>
      <c r="CK4" s="35">
        <f>('Measured Data'!AD8*'In Process Calc.'!$I4+'Measured Data'!BB8*'In Process Calc.'!$E4)/('In Process Calc.'!$I4+'In Process Calc.'!$E4+$F4)</f>
        <v>1.5466437001314448</v>
      </c>
      <c r="CL4" s="35">
        <f>('Measured Data'!AE8*'In Process Calc.'!$I4+'Measured Data'!BC8*'In Process Calc.'!$E4)/('In Process Calc.'!$I4+'In Process Calc.'!$E4+$F4)</f>
        <v>3.2640674880763987</v>
      </c>
      <c r="CM4" s="35">
        <f>('Measured Data'!AF8*'In Process Calc.'!$I4+'Measured Data'!BD8*'In Process Calc.'!$E4)/('In Process Calc.'!$I4+'In Process Calc.'!$E4+$F4)</f>
        <v>3.3247893411727003</v>
      </c>
      <c r="CN4" s="35">
        <f>('Measured Data'!AG8*'In Process Calc.'!$I4+'Measured Data'!BE8*'In Process Calc.'!$E4)/('In Process Calc.'!$I4+'In Process Calc.'!$E4+$F4)</f>
        <v>2.8406535032671743</v>
      </c>
      <c r="CO4" s="35">
        <f>('Measured Data'!AH8*'In Process Calc.'!$I4+'Measured Data'!BF8*'In Process Calc.'!$E4)/('In Process Calc.'!$I4+'In Process Calc.'!$E4+$F4)</f>
        <v>0.95562752824814179</v>
      </c>
      <c r="CP4" s="35">
        <f>('Measured Data'!AI8*'In Process Calc.'!$I4+'Measured Data'!BG8*'In Process Calc.'!$E4)/('In Process Calc.'!$I4+'In Process Calc.'!$E4+$F4)</f>
        <v>2.8282239040000001</v>
      </c>
      <c r="CQ4" s="35">
        <f>('Measured Data'!AJ8*'In Process Calc.'!$I4+'Measured Data'!BH8*'In Process Calc.'!$E4)/('In Process Calc.'!$I4+'In Process Calc.'!$E4+$F4)</f>
        <v>0.70165141988761615</v>
      </c>
      <c r="CR4" s="35">
        <f>('Measured Data'!AK8*'In Process Calc.'!$I4+'Measured Data'!BI8*'In Process Calc.'!$E4)/('In Process Calc.'!$I4+'In Process Calc.'!$E4+$F4)</f>
        <v>2.5191096051670487</v>
      </c>
      <c r="CS4" s="35">
        <f>('Measured Data'!AL8*'In Process Calc.'!$I4+'Measured Data'!BJ8*'In Process Calc.'!$E4)/('In Process Calc.'!$I4+'In Process Calc.'!$E4+$F4)</f>
        <v>4.4644343062898724</v>
      </c>
      <c r="CT4" s="35">
        <f>('Measured Data'!AM8*'In Process Calc.'!$I4+'Measured Data'!BK8*'In Process Calc.'!$E4)/('In Process Calc.'!$I4+'In Process Calc.'!$E4+$F4)</f>
        <v>3.0583992989868034</v>
      </c>
      <c r="CU4" s="35">
        <f>('Measured Data'!AN8*'In Process Calc.'!$I4+'Measured Data'!BL8*'In Process Calc.'!$E4)/('In Process Calc.'!$I4+'In Process Calc.'!$E4+$F4)</f>
        <v>0.35970341786134974</v>
      </c>
      <c r="CV4" s="35">
        <f>('Measured Data'!AO8*'In Process Calc.'!$I4+'Measured Data'!BM8*'In Process Calc.'!$E4)/('In Process Calc.'!$I4+'In Process Calc.'!$E4+$F4)</f>
        <v>1.4571604902791238</v>
      </c>
      <c r="CW4" s="35">
        <f>('Measured Data'!AP8*'In Process Calc.'!$I4+'Measured Data'!BN8*'In Process Calc.'!$E4)/('In Process Calc.'!$I4+'In Process Calc.'!$E4+$F4)</f>
        <v>1.7704127497080948</v>
      </c>
    </row>
    <row r="5" spans="1:101" x14ac:dyDescent="0.15">
      <c r="A5" s="93">
        <f>'Measured Data'!$A9</f>
        <v>2</v>
      </c>
      <c r="B5" s="94">
        <f t="shared" si="0"/>
        <v>1.609027777776646</v>
      </c>
      <c r="C5" s="95">
        <f>('Measured Data'!$C9-t0)*24+$C$3</f>
        <v>38.616666666639503</v>
      </c>
      <c r="D5" s="96">
        <f>I4+E4+F4+G4</f>
        <v>71.5</v>
      </c>
      <c r="E5" s="96">
        <f>'Measured Data'!E9</f>
        <v>0</v>
      </c>
      <c r="F5" s="96">
        <f>'Measured Data'!F9</f>
        <v>0</v>
      </c>
      <c r="G5" s="96">
        <f>'Measured Data'!G9</f>
        <v>0</v>
      </c>
      <c r="H5" s="96">
        <v>0</v>
      </c>
      <c r="I5" s="96">
        <f>$D5-'Measured Data'!$D9</f>
        <v>70</v>
      </c>
      <c r="J5" s="101">
        <f>$J4+AVERAGE('Measured Data'!$H8:$H9)*($C5-$C4)</f>
        <v>16.531083333269635</v>
      </c>
      <c r="K5" s="101">
        <f>K4 + 'Measured Data'!$H9*'In Process Calc.'!$D5 - 'Measured Data'!$H8*'In Process Calc.'!$I4</f>
        <v>50.374000000000002</v>
      </c>
      <c r="L5" s="104">
        <f>L4 + ('Measured Data'!P9*$D5-'Measured Data'!P8*$I4)/1000</f>
        <v>0.27690042158804962</v>
      </c>
      <c r="M5" s="104">
        <f>M4+(-'Measured Data'!S8*'In Process Calc.'!$I4+'Measured Data'!S9*'In Process Calc.'!$D5)/1000</f>
        <v>8.064572071014095E-2</v>
      </c>
      <c r="N5" s="104">
        <f>N4-(-'Measured Data'!T8*'In Process Calc.'!$I4+'Measured Data'!T9*'In Process Calc.'!$D5-$E4*'Measured Data'!AR9)/1000</f>
        <v>-1.6253578969149956E-2</v>
      </c>
      <c r="O5" s="104">
        <f>O4-(-'Measured Data'!U8*'In Process Calc.'!$I4+'Measured Data'!U9*'In Process Calc.'!$D5-$E4*'Measured Data'!AS9)/1000</f>
        <v>1.3307809263719144E-4</v>
      </c>
      <c r="P5" s="104">
        <f>P4-(-'Measured Data'!V8*'In Process Calc.'!$I4+'Measured Data'!V9*'In Process Calc.'!$D5-$E4*'Measured Data'!AT9)/1000</f>
        <v>-8.2653889965765767E-3</v>
      </c>
      <c r="Q5" s="104">
        <f>Q4-(-'Measured Data'!W8*'In Process Calc.'!$I4+'Measured Data'!W9*'In Process Calc.'!$D5-$E4*'Measured Data'!AU9)/1000</f>
        <v>-9.7667733840511063E-3</v>
      </c>
      <c r="R5" s="104">
        <f>R4-(-'Measured Data'!X8*'In Process Calc.'!$I4+'Measured Data'!X9*'In Process Calc.'!$D5-$E4*'Measured Data'!AV9)/1000</f>
        <v>2.3063271102368929E-3</v>
      </c>
      <c r="S5" s="104">
        <f>S4-(-'Measured Data'!Y8*'In Process Calc.'!$I4+'Measured Data'!Y9*'In Process Calc.'!$D5-$E4*'Measured Data'!AW9)/1000</f>
        <v>0.32776818552305687</v>
      </c>
      <c r="T5" s="104">
        <f>T4-(-'Measured Data'!Z8*'In Process Calc.'!$I4+'Measured Data'!Z9*'In Process Calc.'!$D5-$F4*'Measured Data'!AX9)/1000</f>
        <v>5.1598239337501864E-2</v>
      </c>
      <c r="U5" s="104">
        <f>U4-(-'Measured Data'!AA8*'In Process Calc.'!$I4+'Measured Data'!AA9*'In Process Calc.'!$D5-$E4*'Measured Data'!AY9)/1000</f>
        <v>-1.7412063776773522E-2</v>
      </c>
      <c r="V5" s="104">
        <f>V4-(-'Measured Data'!AB8*'In Process Calc.'!$I4+'Measured Data'!AB9*'In Process Calc.'!$D5-$E4*'Measured Data'!AZ9)/1000</f>
        <v>-3.7892722814139288E-3</v>
      </c>
      <c r="W5" s="104">
        <f>W4-(-'Measured Data'!AC8*'In Process Calc.'!$I4+'Measured Data'!AC9*'In Process Calc.'!$D5-$E4*'Measured Data'!BA9)/1000</f>
        <v>4.7624471763032406E-3</v>
      </c>
      <c r="X5" s="104">
        <f>X4-(-'Measured Data'!AD8*'In Process Calc.'!$I4+'Measured Data'!AD9*'In Process Calc.'!$D5-$E4*'Measured Data'!BB9)/1000</f>
        <v>-1.3719278192543954E-3</v>
      </c>
      <c r="Y5" s="104">
        <f>Y4+(-'Measured Data'!AE8*'In Process Calc.'!$I4+'Measured Data'!AE9*'In Process Calc.'!$D5-$E4*'Measured Data'!BC9)/1000</f>
        <v>0.52385169403437137</v>
      </c>
      <c r="Z5" s="104">
        <f>Z4-(-'Measured Data'!AF8*'In Process Calc.'!$I4+'Measured Data'!AF9*'In Process Calc.'!$D5-$E4*'Measured Data'!BD9)/1000</f>
        <v>3.574883261182521E-3</v>
      </c>
      <c r="AA5" s="104">
        <f>AA4-(-'Measured Data'!AG8*'In Process Calc.'!$I4+'Measured Data'!AG9*'In Process Calc.'!$D5-$E4*'Measured Data'!BE9)/1000</f>
        <v>1.9341763659884068E-3</v>
      </c>
      <c r="AB5" s="104">
        <f>AB4-(-'Measured Data'!AH8*'In Process Calc.'!$I4+'Measured Data'!AH9*'In Process Calc.'!$D5-$E4*'Measured Data'!BF9)/1000</f>
        <v>1.9445661363533162E-3</v>
      </c>
      <c r="AC5" s="104">
        <f>AC4-(-'Measured Data'!AI8*'In Process Calc.'!$I4+'Measured Data'!AI9*'In Process Calc.'!$D5-$E4*'Measured Data'!BG9)/1000</f>
        <v>-7.8985951626000001E-2</v>
      </c>
      <c r="AD5" s="104">
        <f>AD4-(-'Measured Data'!AJ8*'In Process Calc.'!$I4+'Measured Data'!AJ9*'In Process Calc.'!$D5-$E4*'Measured Data'!BH9)/1000</f>
        <v>-2.164896564767389E-4</v>
      </c>
      <c r="AE5" s="104">
        <f>AE4-(-'Measured Data'!AK8*'In Process Calc.'!$I4+'Measured Data'!AK9*'In Process Calc.'!$D5-$E4*'Measured Data'!BI9)/1000</f>
        <v>9.6923070033824396E-5</v>
      </c>
      <c r="AF5" s="104">
        <f>AF4-(-'Measured Data'!AL8*'In Process Calc.'!$I4+'Measured Data'!AL9*'In Process Calc.'!$D5-$E4*'Measured Data'!BJ9)/1000</f>
        <v>7.338038632003361E-3</v>
      </c>
      <c r="AG5" s="104">
        <f>AG4-(-'Measured Data'!AM8*'In Process Calc.'!$I4+'Measured Data'!AM9*'In Process Calc.'!$D5-$E4*'Measured Data'!BK9)/1000</f>
        <v>-1.1925582407171419E-2</v>
      </c>
      <c r="AH5" s="104">
        <f>AH4-(-'Measured Data'!AN8*'In Process Calc.'!$I4+'Measured Data'!AN9*'In Process Calc.'!$D5-$E4*'Measured Data'!BL9)/1000</f>
        <v>4.7657992787053516E-4</v>
      </c>
      <c r="AI5" s="104">
        <f>AI4-(-'Measured Data'!AO8*'In Process Calc.'!$I4+'Measured Data'!AO9*'In Process Calc.'!$D5-$E4*'Measured Data'!BM9)/1000</f>
        <v>-1.0605310374860438E-3</v>
      </c>
      <c r="AJ5" s="104">
        <f>AJ4-(-'Measured Data'!AP8*'In Process Calc.'!$I4+'Measured Data'!AP9*'In Process Calc.'!$D5-$E4*'Measured Data'!BN9)/1000</f>
        <v>-1.7195519737902031E-3</v>
      </c>
      <c r="AK5" s="104">
        <f>AK4-(-'Measured Data'!AQ8*'In Process Calc.'!$I4+'Measured Data'!AQ9*'In Process Calc.'!$D5-'In Process Calc.'!$E4*'Measured Data'!BO9)/1000</f>
        <v>0</v>
      </c>
      <c r="AL5" s="103">
        <f>($N5*1+$O5*4+$P5*2+$Q5*1+R5*2+$T5*2+$U5*1+$V5*1+$W5*3+$X5*1+$Z5*1+$AA5*2+$AB5*1-$AC5*1+$AD5*1+AE5*1+$AF5*1+$AG5*1+AH5*2+$AI5*1+$AJ5*1)</f>
        <v>0.1393441128095064</v>
      </c>
      <c r="AM5" s="103">
        <f t="shared" si="1"/>
        <v>4.4104582214356439E-2</v>
      </c>
      <c r="AN5" s="103">
        <f t="shared" ref="AN5:AN15" si="6">(-$N5*3+$O5*6+$P5*4+$Q5*4+R5*6+$T5*5+$U5*5+$V5*2+$W5*6+$X5*6+$Z5*6+$AA5*6+$AB5*5+$AD5*9+AE5*5+$AF5*3+$AG5*4+AH5*11+$AI5*9+$AJ5*5)</f>
        <v>0.17768899113953601</v>
      </c>
      <c r="AO5" s="109">
        <f>'Measured Data'!N9/('Measured Data'!H9)</f>
        <v>0.29419707607800871</v>
      </c>
      <c r="AP5" s="110">
        <f>IF('Measured Data'!O9&gt;0,'Measured Data'!O9,('Measured Data'!P9*$D5-'Measured Data'!P8*$I4)/1000/(('Measured Data'!$H8*$I4+'Measured Data'!$H9*$D5)*1000000*0.5*($C5-$C4))*1000000000)</f>
        <v>0.29419707607800871</v>
      </c>
      <c r="AQ5" s="110">
        <f>(K5-K4)/(('Measured Data'!$H8*$I4+'Measured Data'!$H9*$D5)*0.5*($C5-$C4))</f>
        <v>5.1104717156006049E-2</v>
      </c>
      <c r="AR5" s="110">
        <f t="shared" si="2"/>
        <v>5.224224896207668E-2</v>
      </c>
      <c r="AS5" s="110">
        <f>('Measured Data'!$I9*$D5-'Measured Data'!$I8*$I4)/(('Measured Data'!$H8*$I4+'Measured Data'!$H9*$D5)*0.5*($C5-$C4))</f>
        <v>1.1375318060706332E-3</v>
      </c>
      <c r="AT5" s="110">
        <f>(M5-M4)*1000/(('Measured Data'!$H8*$I4+'Measured Data'!$H9*$D5)*0.5*($C5-$C4))</f>
        <v>-7.4491834754296079E-3</v>
      </c>
      <c r="AU5" s="110">
        <f>(N5-N4)*1000/(('Measured Data'!$H8*$I4+'Measured Data'!$H9*$D5)*0.5*($C5-$C4))</f>
        <v>-1.1753512825783805E-2</v>
      </c>
      <c r="AV5" s="110">
        <f>(O5-O4)*1000/(('Measured Data'!$H8*$I4+'Measured Data'!$H9*$D5)*0.5*($C5-$C4))</f>
        <v>9.0286944521782489E-4</v>
      </c>
      <c r="AW5" s="110">
        <f>(P5-P4)*1000/(('Measured Data'!$H8*$I4+'Measured Data'!$H9*$D5)*0.5*($C5-$C4))</f>
        <v>-2.9333209801803749E-3</v>
      </c>
      <c r="AX5" s="110">
        <f>(Q5-Q4)*1000/(('Measured Data'!$H8*$I4+'Measured Data'!$H9*$D5)*0.5*($C5-$C4))</f>
        <v>-6.775254526957787E-3</v>
      </c>
      <c r="AY5" s="110">
        <f>(R5-R4)*1000/(('Measured Data'!$H8*$I4+'Measured Data'!$H9*$D5)*0.5*($C5-$C4))</f>
        <v>2.0735582834937164E-3</v>
      </c>
      <c r="AZ5" s="110">
        <f>(S5-S4)*1000/(('Measured Data'!$H8*$I4+'Measured Data'!$H9*$D5)*0.5*($C5-$C4))</f>
        <v>0.31810416298129968</v>
      </c>
      <c r="BA5" s="110">
        <f>(T5-T4)*1000/(('Measured Data'!$H8*$I4+'Measured Data'!$H9*$D5)*0.5*($C5-$C4))</f>
        <v>3.8352792931231568E-2</v>
      </c>
      <c r="BB5" s="110">
        <f>(U5-U4)*1000/(('Measured Data'!$H8*$I4+'Measured Data'!$H9*$D5)*0.5*($C5-$C4))</f>
        <v>-1.4638185737263951E-2</v>
      </c>
      <c r="BC5" s="110">
        <f>(V5-V4)*1000/(('Measured Data'!$H8*$I4+'Measured Data'!$H9*$D5)*0.5*($C5-$C4))</f>
        <v>-3.0086436171859036E-3</v>
      </c>
      <c r="BD5" s="110">
        <f>(W5-W4)*1000/(('Measured Data'!$H8*$I4+'Measured Data'!$H9*$D5)*0.5*($C5-$C4))</f>
        <v>3.8923068472679506E-3</v>
      </c>
      <c r="BE5" s="110">
        <f>(X5-X4)*1000/(('Measured Data'!$H8*$I4+'Measured Data'!$H9*$D5)*0.5*($C5-$C4))</f>
        <v>-4.1358031440771219E-4</v>
      </c>
      <c r="BF5" s="110">
        <f>(Y5-Y4)*1000/(('Measured Data'!$H8*$I4+'Measured Data'!$H9*$D5)*0.5*($C5-$C4))</f>
        <v>0.44024643867436836</v>
      </c>
      <c r="BG5" s="110">
        <f>(Z5-Z4)*1000/(('Measured Data'!$H8*$I4+'Measured Data'!$H9*$D5)*0.5*($C5-$C4))</f>
        <v>3.4569100908286559E-3</v>
      </c>
      <c r="BH5" s="110">
        <f>(AA5-AA4)*1000/(('Measured Data'!$H8*$I4+'Measured Data'!$H9*$D5)*0.5*($C5-$C4))</f>
        <v>2.9893456632908814E-3</v>
      </c>
      <c r="BI5" s="110">
        <f>(AB5-AB4)*1000/(('Measured Data'!$H8*$I4+'Measured Data'!$H9*$D5)*0.5*($C5-$C4))</f>
        <v>1.9945130214051904E-3</v>
      </c>
      <c r="BJ5" s="110">
        <f>(AC5-AC4)*1000/(('Measured Data'!$H8*$I4+'Measured Data'!$H9*$D5)*0.5*($C5-$C4))</f>
        <v>-6.5828872476493938E-2</v>
      </c>
      <c r="BK5" s="110">
        <f>(AD5-AD4)*1000/(('Measured Data'!$H8*$I4+'Measured Data'!$H9*$D5)*0.5*($C5-$C4))</f>
        <v>5.4661764437832327E-4</v>
      </c>
      <c r="BL5" s="110">
        <f>(AE5-AE4)*1000/(('Measured Data'!$H8*$I4+'Measured Data'!$H9*$D5)*0.5*($C5-$C4))</f>
        <v>7.1741815677451285E-5</v>
      </c>
      <c r="BM5" s="110">
        <f>(AF5-AF4)*1000/(('Measured Data'!$H8*$I4+'Measured Data'!$H9*$D5)*0.5*($C5-$C4))</f>
        <v>9.8139068473560385E-3</v>
      </c>
      <c r="BN5" s="110">
        <f>(AG5-AG4)*1000/(('Measured Data'!$H8*$I4+'Measured Data'!$H9*$D5)*0.5*($C5-$C4))</f>
        <v>-7.5983007600329243E-3</v>
      </c>
      <c r="BO5" s="110">
        <f>(AH5-AH4)*1000/(('Measured Data'!$H8*$I4+'Measured Data'!$H9*$D5)*0.5*($C5-$C4))</f>
        <v>6.5716892208980812E-4</v>
      </c>
      <c r="BP5" s="110">
        <f>(AI5-AI4)*1000/(('Measured Data'!$H8*$I4+'Measured Data'!$H9*$D5)*0.5*($C5-$C4))</f>
        <v>-1.7691838614586292E-3</v>
      </c>
      <c r="BQ5" s="110">
        <f>(AJ5-AJ4)*1000/(('Measured Data'!$H8*$I4+'Measured Data'!$H9*$D5)*0.5*($C5-$C4))</f>
        <v>2.7697090831992299E-4</v>
      </c>
      <c r="BR5" s="110">
        <f>(AK5-AK4)*1000/(('Measured Data'!$H8*$D5+'Measured Data'!$H9*$D5)*0.5*($C5-$C4))</f>
        <v>0</v>
      </c>
      <c r="BS5" s="111">
        <f t="shared" ref="BS5:BS15" si="7">($AU5*1+$AV5*4+$AW5*2+$AX5*1+$AY5*1+$BA5*2+$BB5*1+$BC5*1+$BD5*3+$BE5*1+$BG5*1+$BH5*2+$BI5*1-$BJ5*1+$BK5*1+$BL5*1+$BM5*1+$BN5*1+$BO5*1+$BP5*1+$BQ5*1)</f>
        <v>0.13086963191831164</v>
      </c>
      <c r="BT5" s="111">
        <f t="shared" ref="BT5:BT15" si="8">$BS5+$BJ5*1-$AU5*1</f>
        <v>7.6794272267601507E-2</v>
      </c>
      <c r="BU5" s="111">
        <f t="shared" ref="BU5:BU15" si="9">($AU5*3+$AV5*6+$AW5*4+$AX5*4+$AY5*6+$BA5*5+$BB5*5+$BC5*2+$BD5*6+$BE5*6+$BG5*6+$BH5*6+$BI5*5+$BK5*9+$BL5*5+$BM5*3+$BN5*4+$BO5*4+$BP5*9+$BQ5*5)</f>
        <v>0.11825959428729584</v>
      </c>
      <c r="BV5" s="111">
        <f t="shared" ref="BV5:BV15" si="10">($BU5+ABS($AU5*3)+ABS($AV5*6)+ABS($AW5*4)+ABS($AX5*4)+ABS($AY5*6)+ABS($BA5*5)+ABS($BB5*5)+ABS($BC5*2)+ABS($BD5*6)+ABS($BE5*6)+ABS($BG5*6)+ABS($BH5*6)+ABS($BI5*5)+ABS($BK5*9)+ABS($BL5*5)+ABS($BM5*3)+ABS($BN5*4)+ABS($BO5*4)+ABS($BP5*9)+ABS($BQ5*5))/2</f>
        <v>0.32035999039359708</v>
      </c>
      <c r="BW5" s="110">
        <f t="shared" si="3"/>
        <v>1.3839694348805145</v>
      </c>
      <c r="BX5" s="110">
        <f t="shared" si="4"/>
        <v>0.92484509891592837</v>
      </c>
      <c r="BY5" s="110">
        <f t="shared" si="5"/>
        <v>0.12056677464320455</v>
      </c>
      <c r="BZ5" s="110">
        <f t="shared" ref="BZ5:BZ15" si="11">$BJ5/$BA5</f>
        <v>-1.7164036161467646</v>
      </c>
      <c r="CA5" s="35">
        <f>('Measured Data'!T9*'In Process Calc.'!$I5+'Measured Data'!AR9*'In Process Calc.'!$E5)/('In Process Calc.'!$I5+'In Process Calc.'!$E5+$F5)</f>
        <v>0.31096620841548167</v>
      </c>
      <c r="CB5" s="35">
        <f>('Measured Data'!U9*'In Process Calc.'!$I5+'Measured Data'!AS9*'In Process Calc.'!$E5)/('In Process Calc.'!$I5+'In Process Calc.'!$E5+$F5)</f>
        <v>2.6680700812295037</v>
      </c>
      <c r="CC5" s="35">
        <f>('Measured Data'!V9*'In Process Calc.'!$I5+'Measured Data'!AT9*'In Process Calc.'!$E5)/('In Process Calc.'!$I5+'In Process Calc.'!$E5+$F5)</f>
        <v>3.4611719300674681</v>
      </c>
      <c r="CD5" s="35">
        <f>('Measured Data'!W9*'In Process Calc.'!$I5+'Measured Data'!AU9*'In Process Calc.'!$E5)/('In Process Calc.'!$I5+'In Process Calc.'!$E5+$F5)</f>
        <v>1.5397244125742549</v>
      </c>
      <c r="CE5" s="35">
        <f>('Measured Data'!X9*'In Process Calc.'!$I5+'Measured Data'!AV9*'In Process Calc.'!$E5)/('In Process Calc.'!$I5+'In Process Calc.'!$E5+$F5)</f>
        <v>0.513650020179095</v>
      </c>
      <c r="CF5" s="35">
        <f>('Measured Data'!Y9*'In Process Calc.'!$I5+'Measured Data'!AW9*'In Process Calc.'!$E5)/('In Process Calc.'!$I5+'In Process Calc.'!$E5+$F5)</f>
        <v>25.741073321047551</v>
      </c>
      <c r="CG5" s="35">
        <f>('Measured Data'!Z9*'In Process Calc.'!$I5+'Measured Data'!AX9*'In Process Calc.'!$F5)/('In Process Calc.'!$I5+'In Process Calc.'!$E5+$F5)</f>
        <v>1.5066932516005829</v>
      </c>
      <c r="CH5" s="35">
        <f>('Measured Data'!AA9*'In Process Calc.'!$I5+'Measured Data'!AY9*'In Process Calc.'!$E5)/('In Process Calc.'!$I5+'In Process Calc.'!$E5+$F5)</f>
        <v>1.0028021575750379</v>
      </c>
      <c r="CI5" s="35">
        <f>('Measured Data'!AB9*'In Process Calc.'!$I5+'Measured Data'!AZ9*'In Process Calc.'!$E5)/('In Process Calc.'!$I5+'In Process Calc.'!$E5+$F5)</f>
        <v>2.427190691358422</v>
      </c>
      <c r="CJ5" s="35">
        <f>('Measured Data'!AC9*'In Process Calc.'!$I5+'Measured Data'!BA9*'In Process Calc.'!$E5)/('In Process Calc.'!$I5+'In Process Calc.'!$E5+$F5)</f>
        <v>0.81379519243462173</v>
      </c>
      <c r="CK5" s="35">
        <f>('Measured Data'!AD9*'In Process Calc.'!$I5+'Measured Data'!BB9*'In Process Calc.'!$E5)/('In Process Calc.'!$I5+'In Process Calc.'!$E5+$F5)</f>
        <v>1.5505606158940792</v>
      </c>
      <c r="CL5" s="35">
        <f>('Measured Data'!AE9*'In Process Calc.'!$I5+'Measured Data'!BC9*'In Process Calc.'!$E5)/('In Process Calc.'!$I5+'In Process Calc.'!$E5+$F5)</f>
        <v>7.4335314471064962</v>
      </c>
      <c r="CM5" s="35">
        <f>('Measured Data'!AF9*'In Process Calc.'!$I5+'Measured Data'!BD9*'In Process Calc.'!$E5)/('In Process Calc.'!$I5+'In Process Calc.'!$E5+$F5)</f>
        <v>3.2920498099303397</v>
      </c>
      <c r="CN5" s="35">
        <f>('Measured Data'!AG9*'In Process Calc.'!$I5+'Measured Data'!BE9*'In Process Calc.'!$E5)/('In Process Calc.'!$I5+'In Process Calc.'!$E5+$F5)</f>
        <v>2.812342157826869</v>
      </c>
      <c r="CO5" s="35">
        <f>('Measured Data'!AH9*'In Process Calc.'!$I5+'Measured Data'!BF9*'In Process Calc.'!$E5)/('In Process Calc.'!$I5+'In Process Calc.'!$E5+$F5)</f>
        <v>0.93673799405087321</v>
      </c>
      <c r="CP5" s="35">
        <f>('Measured Data'!AI9*'In Process Calc.'!$I5+'Measured Data'!BG9*'In Process Calc.'!$E5)/('In Process Calc.'!$I5+'In Process Calc.'!$E5+$F5)</f>
        <v>3.4516726979999999</v>
      </c>
      <c r="CQ5" s="35">
        <f>('Measured Data'!AJ9*'In Process Calc.'!$I5+'Measured Data'!BH9*'In Process Calc.'!$E5)/('In Process Calc.'!$I5+'In Process Calc.'!$E5+$F5)</f>
        <v>0.6964745408321763</v>
      </c>
      <c r="CR5" s="35">
        <f>('Measured Data'!AK9*'In Process Calc.'!$I5+'Measured Data'!BI9*'In Process Calc.'!$E5)/('In Process Calc.'!$I5+'In Process Calc.'!$E5+$F5)</f>
        <v>2.5184301563662288</v>
      </c>
      <c r="CS5" s="35">
        <f>('Measured Data'!AL9*'In Process Calc.'!$I5+'Measured Data'!BJ9*'In Process Calc.'!$E5)/('In Process Calc.'!$I5+'In Process Calc.'!$E5+$F5)</f>
        <v>4.3714892480162817</v>
      </c>
      <c r="CT5" s="35">
        <f>('Measured Data'!AM9*'In Process Calc.'!$I5+'Measured Data'!BK9*'In Process Calc.'!$E5)/('In Process Calc.'!$I5+'In Process Calc.'!$E5+$F5)</f>
        <v>3.1303609059091055</v>
      </c>
      <c r="CU5" s="35">
        <f>('Measured Data'!AN9*'In Process Calc.'!$I5+'Measured Data'!BL9*'In Process Calc.'!$E5)/('In Process Calc.'!$I5+'In Process Calc.'!$E5+$F5)</f>
        <v>0.35347953529253512</v>
      </c>
      <c r="CV5" s="35">
        <f>('Measured Data'!AO9*'In Process Calc.'!$I5+'Measured Data'!BM9*'In Process Calc.'!$E5)/('In Process Calc.'!$I5+'In Process Calc.'!$E5+$F5)</f>
        <v>1.4739159883348514</v>
      </c>
      <c r="CW5" s="35">
        <f>('Measured Data'!AP9*'In Process Calc.'!$I5+'Measured Data'!BN9*'In Process Calc.'!$E5)/('In Process Calc.'!$I5+'In Process Calc.'!$E5+$F5)</f>
        <v>1.7677896274781524</v>
      </c>
    </row>
    <row r="6" spans="1:101" x14ac:dyDescent="0.15">
      <c r="A6" s="93">
        <f>'Measured Data'!$A10</f>
        <v>3</v>
      </c>
      <c r="B6" s="94">
        <f t="shared" si="0"/>
        <v>1.9916666666686069</v>
      </c>
      <c r="C6" s="95">
        <f>('Measured Data'!$C10-t0)*24+$C$3</f>
        <v>47.800000000046566</v>
      </c>
      <c r="D6" s="96">
        <f t="shared" ref="D6:D15" si="12">I5+E5+F5+G5</f>
        <v>70</v>
      </c>
      <c r="E6" s="96">
        <f>'Measured Data'!E10</f>
        <v>0</v>
      </c>
      <c r="F6" s="96">
        <f>'Measured Data'!F10</f>
        <v>0</v>
      </c>
      <c r="G6" s="96">
        <f>'Measured Data'!G10</f>
        <v>0</v>
      </c>
      <c r="H6" s="96">
        <v>1</v>
      </c>
      <c r="I6" s="96">
        <f>$D6-'Measured Data'!$D10</f>
        <v>68.5</v>
      </c>
      <c r="J6" s="101">
        <f>$J5+AVERAGE('Measured Data'!$H9:$H10)*($C6-$C5)</f>
        <v>28.042391666695387</v>
      </c>
      <c r="K6" s="101">
        <f>K5 + 'Measured Data'!$H10*'In Process Calc.'!$D6 - 'Measured Data'!$H9*'In Process Calc.'!$I5</f>
        <v>101.684</v>
      </c>
      <c r="L6" s="104">
        <f>L5 + ('Measured Data'!P10*$D6-'Measured Data'!P9*$I5)/1000</f>
        <v>0.24988578521602001</v>
      </c>
      <c r="M6" s="104">
        <f>M5+(-'Measured Data'!S9*'In Process Calc.'!$I5+'Measured Data'!S10*'In Process Calc.'!$D6)/1000</f>
        <v>0.16030597842967559</v>
      </c>
      <c r="N6" s="104">
        <f>N5-(-'Measured Data'!T9*'In Process Calc.'!$I5+'Measured Data'!T10*'In Process Calc.'!$D6-$E5*'Measured Data'!AR10)/1000</f>
        <v>-2.4226072691807848E-2</v>
      </c>
      <c r="O6" s="104">
        <f>O5-(-'Measured Data'!U9*'In Process Calc.'!$I5+'Measured Data'!U10*'In Process Calc.'!$D6-$E5*'Measured Data'!AS10)/1000</f>
        <v>3.2560566272064758E-3</v>
      </c>
      <c r="P6" s="104">
        <f>P5-(-'Measured Data'!V9*'In Process Calc.'!$I5+'Measured Data'!V10*'In Process Calc.'!$D6-$E5*'Measured Data'!AT10)/1000</f>
        <v>4.7709429438114528E-4</v>
      </c>
      <c r="Q6" s="104">
        <f>Q5-(-'Measured Data'!W9*'In Process Calc.'!$I5+'Measured Data'!W10*'In Process Calc.'!$D6-$E5*'Measured Data'!AU10)/1000</f>
        <v>-7.6982776673806515E-3</v>
      </c>
      <c r="R6" s="104">
        <f>R5-(-'Measured Data'!X9*'In Process Calc.'!$I5+'Measured Data'!X10*'In Process Calc.'!$D6-$E5*'Measured Data'!AV10)/1000</f>
        <v>4.7291958051259827E-3</v>
      </c>
      <c r="S6" s="104">
        <f>S5-(-'Measured Data'!Y9*'In Process Calc.'!$I5+'Measured Data'!Y10*'In Process Calc.'!$D6-$E5*'Measured Data'!AW10)/1000</f>
        <v>0.50850842241170557</v>
      </c>
      <c r="T6" s="104">
        <f>T5-(-'Measured Data'!Z9*'In Process Calc.'!$I5+'Measured Data'!Z10*'In Process Calc.'!$D6-$F5*'Measured Data'!AX10)/1000</f>
        <v>7.3878715734902428E-2</v>
      </c>
      <c r="U6" s="104">
        <f>U5-(-'Measured Data'!AA9*'In Process Calc.'!$I5+'Measured Data'!AA10*'In Process Calc.'!$D6-$E5*'Measured Data'!AY10)/1000</f>
        <v>-2.3031268755899659E-2</v>
      </c>
      <c r="V6" s="104">
        <f>V5-(-'Measured Data'!AB9*'In Process Calc.'!$I5+'Measured Data'!AB10*'In Process Calc.'!$D6-$E5*'Measured Data'!AZ10)/1000</f>
        <v>-6.0319111605761297E-3</v>
      </c>
      <c r="W6" s="104">
        <f>W5-(-'Measured Data'!AC9*'In Process Calc.'!$I5+'Measured Data'!AC10*'In Process Calc.'!$D6-$E5*'Measured Data'!BA10)/1000</f>
        <v>6.1048962756463255E-3</v>
      </c>
      <c r="X6" s="104">
        <f>X5-(-'Measured Data'!AD9*'In Process Calc.'!$I5+'Measured Data'!AD10*'In Process Calc.'!$D6-$E5*'Measured Data'!BB10)/1000</f>
        <v>1.636333811713186E-3</v>
      </c>
      <c r="Y6" s="104">
        <f>Y5+(-'Measured Data'!AE9*'In Process Calc.'!$I5+'Measured Data'!AE10*'In Process Calc.'!$D6-$E5*'Measured Data'!BC10)/1000</f>
        <v>0.78284274838495183</v>
      </c>
      <c r="Z6" s="104">
        <f>Z5-(-'Measured Data'!AF9*'In Process Calc.'!$I5+'Measured Data'!AF10*'In Process Calc.'!$D6-$E5*'Measured Data'!BD10)/1000</f>
        <v>8.5712318788254728E-3</v>
      </c>
      <c r="AA6" s="104">
        <f>AA5-(-'Measured Data'!AG9*'In Process Calc.'!$I5+'Measured Data'!AG10*'In Process Calc.'!$D6-$E5*'Measured Data'!BE10)/1000</f>
        <v>6.6623884860990187E-3</v>
      </c>
      <c r="AB6" s="104">
        <f>AB5-(-'Measured Data'!AH9*'In Process Calc.'!$I5+'Measured Data'!AH10*'In Process Calc.'!$D6-$E5*'Measured Data'!BF10)/1000</f>
        <v>3.7299331052125951E-3</v>
      </c>
      <c r="AC6" s="104">
        <f>AC5-(-'Measured Data'!AI9*'In Process Calc.'!$I5+'Measured Data'!AI10*'In Process Calc.'!$D6-$E5*'Measured Data'!BG10)/1000</f>
        <v>-8.8325957826000001E-2</v>
      </c>
      <c r="AD6" s="104">
        <f>AD5-(-'Measured Data'!AJ9*'In Process Calc.'!$I5+'Measured Data'!AJ10*'In Process Calc.'!$D6-$E5*'Measured Data'!BH10)/1000</f>
        <v>6.3013383390443775E-4</v>
      </c>
      <c r="AE6" s="104">
        <f>AE5-(-'Measured Data'!AK9*'In Process Calc.'!$I5+'Measured Data'!AK10*'In Process Calc.'!$D6-$E5*'Measured Data'!BI10)/1000</f>
        <v>-2.8885788359539786E-4</v>
      </c>
      <c r="AF6" s="104">
        <f>AF5-(-'Measured Data'!AL9*'In Process Calc.'!$I5+'Measured Data'!AL10*'In Process Calc.'!$D6-$E5*'Measured Data'!BJ10)/1000</f>
        <v>1.8704782686709394E-2</v>
      </c>
      <c r="AG6" s="104">
        <f>AG5-(-'Measured Data'!AM9*'In Process Calc.'!$I5+'Measured Data'!AM10*'In Process Calc.'!$D6-$E5*'Measured Data'!BK10)/1000</f>
        <v>-9.227571084832277E-3</v>
      </c>
      <c r="AH6" s="104">
        <f>AH5-(-'Measured Data'!AN9*'In Process Calc.'!$I5+'Measured Data'!AN10*'In Process Calc.'!$D6-$E5*'Measured Data'!BL10)/1000</f>
        <v>8.5764823927321748E-4</v>
      </c>
      <c r="AI6" s="104">
        <f>AI5-(-'Measured Data'!AO9*'In Process Calc.'!$I5+'Measured Data'!AO10*'In Process Calc.'!$D6-$E5*'Measured Data'!BM10)/1000</f>
        <v>-1.0691633162084003E-2</v>
      </c>
      <c r="AJ6" s="104">
        <f>AJ5-(-'Measured Data'!AP9*'In Process Calc.'!$I5+'Measured Data'!AP10*'In Process Calc.'!$D6-$E5*'Measured Data'!BN10)/1000</f>
        <v>4.6022174549088385E-3</v>
      </c>
      <c r="AK6" s="104">
        <f>AK5-(-'Measured Data'!AQ9*'In Process Calc.'!$I5+'Measured Data'!AQ10*'In Process Calc.'!$D6-'In Process Calc.'!$E5*'Measured Data'!BO10)/1000</f>
        <v>0</v>
      </c>
      <c r="AL6" s="103">
        <f>($N6*1+$O6*4+$P6*2+$Q6*1+R6*2+$T6*2+$U6*1+$V6*1+$W6*3+$X6*1+$Z6*1+$AA6*2+$AB6*1-$AC6*1+$AD6*1+AE6*1+$AF6*1+$AG6*1+AH6*2+$AI6*1+$AJ6*1)</f>
        <v>0.24955399864642647</v>
      </c>
      <c r="AM6" s="103">
        <f t="shared" si="1"/>
        <v>0.13700196812861862</v>
      </c>
      <c r="AN6" s="103">
        <f t="shared" si="6"/>
        <v>0.45002867824680443</v>
      </c>
      <c r="AO6" s="109">
        <f>'Measured Data'!N10/('Measured Data'!H10)</f>
        <v>0.23161481918530163</v>
      </c>
      <c r="AP6" s="110">
        <f>IF('Measured Data'!O10&gt;0,'Measured Data'!O10,('Measured Data'!P10*$D6-'Measured Data'!P9*$I5)/1000/(('Measured Data'!$H9*$I5+'Measured Data'!$H10*$D6)*1000000*0.5*($C6-$C5))*1000000000)</f>
        <v>0.23161481918530163</v>
      </c>
      <c r="AQ6" s="110">
        <f>(K6-K5)/(('Measured Data'!$H9*$I5+'Measured Data'!$H10*$D6)*0.5*($C6-$C5))</f>
        <v>6.3676515194329777E-2</v>
      </c>
      <c r="AR6" s="110">
        <f t="shared" si="2"/>
        <v>6.3732691278410067E-2</v>
      </c>
      <c r="AS6" s="110">
        <f>('Measured Data'!$I10*$D6-'Measured Data'!$I9*$I5)/(('Measured Data'!$H9*$I5+'Measured Data'!$H10*$D6)*0.5*($C6-$C5))</f>
        <v>5.6176084080287043E-5</v>
      </c>
      <c r="AT6" s="110">
        <f>(M6-M5)*1000/(('Measured Data'!$H9*$I5+'Measured Data'!$H10*$D6)*0.5*($C6-$C5))</f>
        <v>9.8859629917407404E-2</v>
      </c>
      <c r="AU6" s="110">
        <f>(N6-N5)*1000/(('Measured Data'!$H9*$I5+'Measured Data'!$H10*$D6)*0.5*($C6-$C5))</f>
        <v>-9.893989820064784E-3</v>
      </c>
      <c r="AV6" s="110">
        <f>(O6-O5)*1000/(('Measured Data'!$H9*$I5+'Measured Data'!$H10*$D6)*0.5*($C6-$C5))</f>
        <v>3.8756653694809354E-3</v>
      </c>
      <c r="AW6" s="110">
        <f>(P6-P5)*1000/(('Measured Data'!$H9*$I5+'Measured Data'!$H10*$D6)*0.5*($C6-$C5))</f>
        <v>1.0849558957568575E-2</v>
      </c>
      <c r="AX6" s="110">
        <f>(Q6-Q5)*1000/(('Measured Data'!$H9*$I5+'Measured Data'!$H10*$D6)*0.5*($C6-$C5))</f>
        <v>2.5670356447470726E-3</v>
      </c>
      <c r="AY6" s="110">
        <f>(R6-R5)*1000/(('Measured Data'!$H9*$I5+'Measured Data'!$H10*$D6)*0.5*($C6-$C5))</f>
        <v>3.0068180717983061E-3</v>
      </c>
      <c r="AZ6" s="110">
        <f>(S6-S5)*1000/(('Measured Data'!$H9*$I5+'Measured Data'!$H10*$D6)*0.5*($C6-$C5))</f>
        <v>0.22430147028779579</v>
      </c>
      <c r="BA6" s="110">
        <f>(T6-T5)*1000/(('Measured Data'!$H9*$I5+'Measured Data'!$H10*$D6)*0.5*($C6-$C5))</f>
        <v>2.7650420850827969E-2</v>
      </c>
      <c r="BB6" s="110">
        <f>(U6-U5)*1000/(('Measured Data'!$H9*$I5+'Measured Data'!$H10*$D6)*0.5*($C6-$C5))</f>
        <v>-6.9735215598007994E-3</v>
      </c>
      <c r="BC6" s="110">
        <f>(V6-V5)*1000/(('Measured Data'!$H9*$I5+'Measured Data'!$H10*$D6)*0.5*($C6-$C5))</f>
        <v>-2.7831500421821591E-3</v>
      </c>
      <c r="BD6" s="110">
        <f>(W6-W5)*1000/(('Measured Data'!$H9*$I5+'Measured Data'!$H10*$D6)*0.5*($C6-$C5))</f>
        <v>1.6660003989852714E-3</v>
      </c>
      <c r="BE6" s="110">
        <f>(X6-X5)*1000/(('Measured Data'!$H9*$I5+'Measured Data'!$H10*$D6)*0.5*($C6-$C5))</f>
        <v>3.7332998918890368E-3</v>
      </c>
      <c r="BF6" s="110">
        <f>(Y6-Y5)*1000/(('Measured Data'!$H9*$I5+'Measured Data'!$H10*$D6)*0.5*($C6-$C5))</f>
        <v>0.32141196272754285</v>
      </c>
      <c r="BG6" s="110">
        <f>(Z6-Z5)*1000/(('Measured Data'!$H9*$I5+'Measured Data'!$H10*$D6)*0.5*($C6-$C5))</f>
        <v>6.2005470408791662E-3</v>
      </c>
      <c r="BH6" s="110">
        <f>(AA6-AA5)*1000/(('Measured Data'!$H9*$I5+'Measured Data'!$H10*$D6)*0.5*($C6-$C5))</f>
        <v>5.8677854396460257E-3</v>
      </c>
      <c r="BI6" s="110">
        <f>(AB6-AB5)*1000/(('Measured Data'!$H9*$I5+'Measured Data'!$H10*$D6)*0.5*($C6-$C5))</f>
        <v>2.215668425648458E-3</v>
      </c>
      <c r="BJ6" s="110">
        <f>(AC6-AC5)*1000/(('Measured Data'!$H9*$I5+'Measured Data'!$H10*$D6)*0.5*($C6-$C5))</f>
        <v>-1.1591094264459841E-2</v>
      </c>
      <c r="BK6" s="110">
        <f>(AD6-AD5)*1000/(('Measured Data'!$H9*$I5+'Measured Data'!$H10*$D6)*0.5*($C6-$C5))</f>
        <v>1.050673037402719E-3</v>
      </c>
      <c r="BL6" s="110">
        <f>(AE6-AE5)*1000/(('Measured Data'!$H9*$I5+'Measured Data'!$H10*$D6)*0.5*($C6-$C5))</f>
        <v>-4.7876021741286696E-4</v>
      </c>
      <c r="BM6" s="110">
        <f>(AF6-AF5)*1000/(('Measured Data'!$H9*$I5+'Measured Data'!$H10*$D6)*0.5*($C6-$C5))</f>
        <v>1.4106307747213923E-2</v>
      </c>
      <c r="BN6" s="110">
        <f>(AG6-AG5)*1000/(('Measured Data'!$H9*$I5+'Measured Data'!$H10*$D6)*0.5*($C6-$C5))</f>
        <v>3.3482743902046802E-3</v>
      </c>
      <c r="BO6" s="110">
        <f>(AH6-AH5)*1000/(('Measured Data'!$H9*$I5+'Measured Data'!$H10*$D6)*0.5*($C6-$C5))</f>
        <v>4.729117544554764E-4</v>
      </c>
      <c r="BP6" s="110">
        <f>(AI6-AI5)*1000/(('Measured Data'!$H9*$I5+'Measured Data'!$H10*$D6)*0.5*($C6-$C5))</f>
        <v>-1.195234887497766E-2</v>
      </c>
      <c r="BQ6" s="110">
        <f>(AJ6-AJ5)*1000/(('Measured Data'!$H9*$I5+'Measured Data'!$H10*$D6)*0.5*($C6-$C5))</f>
        <v>7.8454150668798277E-3</v>
      </c>
      <c r="BR6" s="110">
        <f>(AK6-AK5)*1000/(('Measured Data'!$H9*$D6+'Measured Data'!$H10*$D6)*0.5*($C6-$C5))</f>
        <v>0</v>
      </c>
      <c r="BS6" s="111">
        <f t="shared" si="7"/>
        <v>0.13329246799210495</v>
      </c>
      <c r="BT6" s="111">
        <f t="shared" si="8"/>
        <v>0.1315953635477099</v>
      </c>
      <c r="BU6" s="111">
        <f t="shared" si="9"/>
        <v>0.27530350425359723</v>
      </c>
      <c r="BV6" s="111">
        <f t="shared" si="10"/>
        <v>0.45538432255902317</v>
      </c>
      <c r="BW6" s="110">
        <f t="shared" si="3"/>
        <v>1.4329463035402619</v>
      </c>
      <c r="BX6" s="110">
        <f t="shared" si="4"/>
        <v>1.0326049975870522</v>
      </c>
      <c r="BY6" s="110">
        <f t="shared" si="5"/>
        <v>0.12327347125879462</v>
      </c>
      <c r="BZ6" s="110">
        <f t="shared" si="11"/>
        <v>-0.41920136865160068</v>
      </c>
      <c r="CA6" s="35">
        <f>('Measured Data'!T10*'In Process Calc.'!$I6+'Measured Data'!AR10*'In Process Calc.'!$E6)/('In Process Calc.'!$I6+'In Process Calc.'!$E6+$F6)</f>
        <v>0.42485897588202298</v>
      </c>
      <c r="CB6" s="35">
        <f>('Measured Data'!U10*'In Process Calc.'!$I6+'Measured Data'!AS10*'In Process Calc.'!$E6)/('In Process Calc.'!$I6+'In Process Calc.'!$E6+$F6)</f>
        <v>2.6234561021642282</v>
      </c>
      <c r="CC6" s="35">
        <f>('Measured Data'!V10*'In Process Calc.'!$I6+'Measured Data'!AT10*'In Process Calc.'!$E6)/('In Process Calc.'!$I6+'In Process Calc.'!$E6+$F6)</f>
        <v>3.3362793116252152</v>
      </c>
      <c r="CD6" s="35">
        <f>('Measured Data'!W10*'In Process Calc.'!$I6+'Measured Data'!AU10*'In Process Calc.'!$E6)/('In Process Calc.'!$I6+'In Process Calc.'!$E6+$F6)</f>
        <v>1.510174473764677</v>
      </c>
      <c r="CE6" s="35">
        <f>('Measured Data'!X10*'In Process Calc.'!$I6+'Measured Data'!AV10*'In Process Calc.'!$E6)/('In Process Calc.'!$I6+'In Process Calc.'!$E6+$F6)</f>
        <v>0.479037610252108</v>
      </c>
      <c r="CF6" s="35">
        <f>('Measured Data'!Y10*'In Process Calc.'!$I6+'Measured Data'!AW10*'In Process Calc.'!$E6)/('In Process Calc.'!$I6+'In Process Calc.'!$E6+$F6)</f>
        <v>23.159069936923999</v>
      </c>
      <c r="CG6" s="35">
        <f>('Measured Data'!Z10*'In Process Calc.'!$I6+'Measured Data'!AX10*'In Process Calc.'!$F6)/('In Process Calc.'!$I6+'In Process Calc.'!$E6+$F6)</f>
        <v>1.1884007316377176</v>
      </c>
      <c r="CH6" s="35">
        <f>('Measured Data'!AA10*'In Process Calc.'!$I6+'Measured Data'!AY10*'In Process Calc.'!$E6)/('In Process Calc.'!$I6+'In Process Calc.'!$E6+$F6)</f>
        <v>1.083076514419697</v>
      </c>
      <c r="CI6" s="35">
        <f>('Measured Data'!AB10*'In Process Calc.'!$I6+'Measured Data'!AZ10*'In Process Calc.'!$E6)/('In Process Calc.'!$I6+'In Process Calc.'!$E6+$F6)</f>
        <v>2.4592283896321678</v>
      </c>
      <c r="CJ6" s="35">
        <f>('Measured Data'!AC10*'In Process Calc.'!$I6+'Measured Data'!BA10*'In Process Calc.'!$E6)/('In Process Calc.'!$I6+'In Process Calc.'!$E6+$F6)</f>
        <v>0.79461734815829199</v>
      </c>
      <c r="CK6" s="35">
        <f>('Measured Data'!AD10*'In Process Calc.'!$I6+'Measured Data'!BB10*'In Process Calc.'!$E6)/('In Process Calc.'!$I6+'In Process Calc.'!$E6+$F6)</f>
        <v>1.5075854497373995</v>
      </c>
      <c r="CL6" s="35">
        <f>('Measured Data'!AE10*'In Process Calc.'!$I6+'Measured Data'!BC10*'In Process Calc.'!$E6)/('In Process Calc.'!$I6+'In Process Calc.'!$E6+$F6)</f>
        <v>11.133403652114788</v>
      </c>
      <c r="CM6" s="35">
        <f>('Measured Data'!AF10*'In Process Calc.'!$I6+'Measured Data'!BD10*'In Process Calc.'!$E6)/('In Process Calc.'!$I6+'In Process Calc.'!$E6+$F6)</f>
        <v>3.2206734011068687</v>
      </c>
      <c r="CN6" s="35">
        <f>('Measured Data'!AG10*'In Process Calc.'!$I6+'Measured Data'!BE10*'In Process Calc.'!$E6)/('In Process Calc.'!$I6+'In Process Calc.'!$E6+$F6)</f>
        <v>2.7447962703967175</v>
      </c>
      <c r="CO6" s="35">
        <f>('Measured Data'!AH10*'In Process Calc.'!$I6+'Measured Data'!BF10*'In Process Calc.'!$E6)/('In Process Calc.'!$I6+'In Process Calc.'!$E6+$F6)</f>
        <v>0.91123275163859785</v>
      </c>
      <c r="CP6" s="35">
        <f>('Measured Data'!AI10*'In Process Calc.'!$I6+'Measured Data'!BG10*'In Process Calc.'!$E6)/('In Process Calc.'!$I6+'In Process Calc.'!$E6+$F6)</f>
        <v>3.5851013580000002</v>
      </c>
      <c r="CQ6" s="35">
        <f>('Measured Data'!AJ10*'In Process Calc.'!$I6+'Measured Data'!BH10*'In Process Calc.'!$E6)/('In Process Calc.'!$I6+'In Process Calc.'!$E6+$F6)</f>
        <v>0.68437991954101662</v>
      </c>
      <c r="CR6" s="35">
        <f>('Measured Data'!AK10*'In Process Calc.'!$I6+'Measured Data'!BI10*'In Process Calc.'!$E6)/('In Process Calc.'!$I6+'In Process Calc.'!$E6+$F6)</f>
        <v>2.5239413128466461</v>
      </c>
      <c r="CS6" s="35">
        <f>('Measured Data'!AL10*'In Process Calc.'!$I6+'Measured Data'!BJ10*'In Process Calc.'!$E6)/('In Process Calc.'!$I6+'In Process Calc.'!$E6+$F6)</f>
        <v>4.2091071900919097</v>
      </c>
      <c r="CT6" s="35">
        <f>('Measured Data'!AM10*'In Process Calc.'!$I6+'Measured Data'!BK10*'In Process Calc.'!$E6)/('In Process Calc.'!$I6+'In Process Calc.'!$E6+$F6)</f>
        <v>3.0918178870185464</v>
      </c>
      <c r="CU6" s="35">
        <f>('Measured Data'!AN10*'In Process Calc.'!$I6+'Measured Data'!BL10*'In Process Calc.'!$E6)/('In Process Calc.'!$I6+'In Process Calc.'!$E6+$F6)</f>
        <v>0.34803570227249681</v>
      </c>
      <c r="CV6" s="35">
        <f>('Measured Data'!AO10*'In Process Calc.'!$I6+'Measured Data'!BM10*'In Process Calc.'!$E6)/('In Process Calc.'!$I6+'In Process Calc.'!$E6+$F6)</f>
        <v>1.6115031615433937</v>
      </c>
      <c r="CW6" s="35">
        <f>('Measured Data'!AP10*'In Process Calc.'!$I6+'Measured Data'!BN10*'In Process Calc.'!$E6)/('In Process Calc.'!$I6+'In Process Calc.'!$E6+$F6)</f>
        <v>1.6774786356395945</v>
      </c>
    </row>
    <row r="7" spans="1:101" x14ac:dyDescent="0.15">
      <c r="A7" s="93">
        <f>'Measured Data'!$A11</f>
        <v>4</v>
      </c>
      <c r="B7" s="94">
        <f t="shared" si="0"/>
        <v>2.6131944444496185</v>
      </c>
      <c r="C7" s="95">
        <f>('Measured Data'!$C11-t0)*24+$C$3</f>
        <v>62.716666666790843</v>
      </c>
      <c r="D7" s="96">
        <f t="shared" si="12"/>
        <v>68.5</v>
      </c>
      <c r="E7" s="96">
        <f>'Measured Data'!E11</f>
        <v>0</v>
      </c>
      <c r="F7" s="96">
        <f>'Measured Data'!F11</f>
        <v>0</v>
      </c>
      <c r="G7" s="96">
        <f>'Measured Data'!G11</f>
        <v>0</v>
      </c>
      <c r="H7" s="96">
        <v>0</v>
      </c>
      <c r="I7" s="96">
        <f>$D7-'Measured Data'!$D11</f>
        <v>67</v>
      </c>
      <c r="J7" s="101">
        <f>$J6+AVERAGE('Measured Data'!$H10:$H10)*($C7-$C6)</f>
        <v>52.207391666821117</v>
      </c>
      <c r="K7" s="101">
        <f>K6 + 'Measured Data'!$H11*'In Process Calc.'!$D7 - 'Measured Data'!$H10*'In Process Calc.'!$I6</f>
        <v>214.02399999999994</v>
      </c>
      <c r="L7" s="104">
        <f>L6 + ('Measured Data'!P11*$D7-'Measured Data'!P10*$I6)/1000</f>
        <v>0.95822370311586758</v>
      </c>
      <c r="M7" s="104">
        <f>M6+(-'Measured Data'!S10*'In Process Calc.'!$I6+'Measured Data'!S11*'In Process Calc.'!$D7)/1000</f>
        <v>0.2887266881137065</v>
      </c>
      <c r="N7" s="104">
        <f>N6-(-'Measured Data'!T10*'In Process Calc.'!$I6+'Measured Data'!T11*'In Process Calc.'!$D7-$E6*'Measured Data'!AR11)/1000</f>
        <v>-4.1755873516073308E-2</v>
      </c>
      <c r="O7" s="104">
        <f>O6-(-'Measured Data'!U10*'In Process Calc.'!$I6+'Measured Data'!U11*'In Process Calc.'!$D7-$E6*'Measured Data'!AS11)/1000</f>
        <v>1.7782367216600786E-3</v>
      </c>
      <c r="P7" s="104">
        <f>P6-(-'Measured Data'!V10*'In Process Calc.'!$I6+'Measured Data'!V11*'In Process Calc.'!$D7-$E6*'Measured Data'!AT11)/1000</f>
        <v>1.1429276067363779E-3</v>
      </c>
      <c r="Q7" s="104">
        <f>Q6-(-'Measured Data'!W10*'In Process Calc.'!$I6+'Measured Data'!W11*'In Process Calc.'!$D7-$E6*'Measured Data'!AU11)/1000</f>
        <v>-1.3515900433151033E-2</v>
      </c>
      <c r="R7" s="104">
        <f>R6-(-'Measured Data'!X10*'In Process Calc.'!$I6+'Measured Data'!X11*'In Process Calc.'!$D7-$E6*'Measured Data'!AV11)/1000</f>
        <v>5.83542922236094E-3</v>
      </c>
      <c r="S7" s="104">
        <f>S6-(-'Measured Data'!Y10*'In Process Calc.'!$I6+'Measured Data'!Y11*'In Process Calc.'!$D7-$E6*'Measured Data'!AW11)/1000</f>
        <v>0.78956362934939639</v>
      </c>
      <c r="T7" s="104">
        <f>T6-(-'Measured Data'!Z10*'In Process Calc.'!$I6+'Measured Data'!Z11*'In Process Calc.'!$D7-$F6*'Measured Data'!AX11)/1000</f>
        <v>0.10830662583894618</v>
      </c>
      <c r="U7" s="104">
        <f>U6-(-'Measured Data'!AA10*'In Process Calc.'!$I6+'Measured Data'!AA11*'In Process Calc.'!$D7-$E6*'Measured Data'!AY11)/1000</f>
        <v>-3.5278097301458602E-2</v>
      </c>
      <c r="V7" s="104">
        <f>V6-(-'Measured Data'!AB10*'In Process Calc.'!$I6+'Measured Data'!AB11*'In Process Calc.'!$D7-$E6*'Measured Data'!AZ11)/1000</f>
        <v>-1.6105745586142604E-2</v>
      </c>
      <c r="W7" s="104">
        <f>W6-(-'Measured Data'!AC10*'In Process Calc.'!$I6+'Measured Data'!AC11*'In Process Calc.'!$D7-$E6*'Measured Data'!BA11)/1000</f>
        <v>8.5820395694399428E-3</v>
      </c>
      <c r="X7" s="104">
        <f>X6-(-'Measured Data'!AD10*'In Process Calc.'!$I6+'Measured Data'!AD11*'In Process Calc.'!$D7-$E6*'Measured Data'!BB11)/1000</f>
        <v>9.7703108699475662E-4</v>
      </c>
      <c r="Y7" s="104">
        <f>Y6+(-'Measured Data'!AE10*'In Process Calc.'!$I6+'Measured Data'!AE11*'In Process Calc.'!$D7-$E6*'Measured Data'!BC11)/1000</f>
        <v>1.2505149962639752</v>
      </c>
      <c r="Z7" s="104">
        <f>Z6-(-'Measured Data'!AF10*'In Process Calc.'!$I6+'Measured Data'!AF11*'In Process Calc.'!$D7-$E6*'Measured Data'!BD11)/1000</f>
        <v>9.3870444774565853E-3</v>
      </c>
      <c r="AA7" s="104">
        <f>AA6-(-'Measured Data'!AG10*'In Process Calc.'!$I6+'Measured Data'!AG11*'In Process Calc.'!$D7-$E6*'Measured Data'!BE11)/1000</f>
        <v>5.677359856079903E-3</v>
      </c>
      <c r="AB7" s="104">
        <f>AB6-(-'Measured Data'!AH10*'In Process Calc.'!$I6+'Measured Data'!AH11*'In Process Calc.'!$D7-$E6*'Measured Data'!BF11)/1000</f>
        <v>3.1179762704841921E-3</v>
      </c>
      <c r="AC7" s="104">
        <f>AC6-(-'Measured Data'!AI10*'In Process Calc.'!$I6+'Measured Data'!AI11*'In Process Calc.'!$D7-$E6*'Measured Data'!BG11)/1000</f>
        <v>-0.16385661219099998</v>
      </c>
      <c r="AD7" s="104">
        <f>AD6-(-'Measured Data'!AJ10*'In Process Calc.'!$I6+'Measured Data'!AJ11*'In Process Calc.'!$D7-$E6*'Measured Data'!BH11)/1000</f>
        <v>2.3715563346150574E-3</v>
      </c>
      <c r="AE7" s="104">
        <f>AE6-(-'Measured Data'!AK10*'In Process Calc.'!$I6+'Measured Data'!AK11*'In Process Calc.'!$D7-$E6*'Measured Data'!BI11)/1000</f>
        <v>-4.8573334054407267E-4</v>
      </c>
      <c r="AF7" s="104">
        <f>AF6-(-'Measured Data'!AL10*'In Process Calc.'!$I6+'Measured Data'!AL11*'In Process Calc.'!$D7-$E6*'Measured Data'!BJ11)/1000</f>
        <v>2.7535783459833624E-2</v>
      </c>
      <c r="AG7" s="104">
        <f>AG6-(-'Measured Data'!AM10*'In Process Calc.'!$I6+'Measured Data'!AM11*'In Process Calc.'!$D7-$E6*'Measured Data'!BK11)/1000</f>
        <v>-2.0199284170581592E-2</v>
      </c>
      <c r="AH7" s="104">
        <f>AH6-(-'Measured Data'!AN10*'In Process Calc.'!$I6+'Measured Data'!AN11*'In Process Calc.'!$D7-$E6*'Measured Data'!BL11)/1000</f>
        <v>1.0781922740180506E-4</v>
      </c>
      <c r="AI7" s="104">
        <f>AI6-(-'Measured Data'!AO10*'In Process Calc.'!$I6+'Measured Data'!AO11*'In Process Calc.'!$D7-$E6*'Measured Data'!BM11)/1000</f>
        <v>8.7145991652019458E-4</v>
      </c>
      <c r="AJ7" s="104">
        <f>AJ6-(-'Measured Data'!AP10*'In Process Calc.'!$I6+'Measured Data'!AP11*'In Process Calc.'!$D7-$E6*'Measured Data'!BN11)/1000</f>
        <v>4.8101091880962624E-3</v>
      </c>
      <c r="AK7" s="104">
        <f>AK6-(-'Measured Data'!AQ10*'In Process Calc.'!$I6+'Measured Data'!AQ11*'In Process Calc.'!$D7-'In Process Calc.'!$E6*'Measured Data'!BO11)/1000</f>
        <v>0</v>
      </c>
      <c r="AL7" s="103">
        <f t="shared" ref="AL7:AL8" si="13">($N7*1+$O7*4+$P7*2+$Q7*1+R7*2+$T7*2+$U7*1+$V7*1+$W7*3+$X7*1+$Z7*1+$AA7*2+$AB7*1-$AC7*1+$AD7*1+AE7*1+$AF7*1+$AG7*1+AH7*2+$AI7*1+$AJ7*1)</f>
        <v>0.36058632767505999</v>
      </c>
      <c r="AM7" s="103">
        <f t="shared" si="1"/>
        <v>0.15497384196798669</v>
      </c>
      <c r="AN7" s="103">
        <f t="shared" si="6"/>
        <v>0.67152485841066079</v>
      </c>
      <c r="AO7" s="109">
        <f>'Measured Data'!N11/('Measured Data'!H11)</f>
        <v>0.28350618356294971</v>
      </c>
      <c r="AP7" s="110">
        <f>IF('Measured Data'!O11&gt;0,'Measured Data'!O11,('Measured Data'!P11*$D7-'Measured Data'!P10*$I6)/1000/(('Measured Data'!$H10*$I6+'Measured Data'!$H11*$D7)*1000000*0.5*($C7-$C6))*1000000000)</f>
        <v>0.28350618356294971</v>
      </c>
      <c r="AQ7" s="110">
        <f>(K7-K6)/(('Measured Data'!$H10*$I6+'Measured Data'!$H11*$D7)*0.5*($C7-$C6))</f>
        <v>4.5059071343295169E-2</v>
      </c>
      <c r="AR7" s="110">
        <f t="shared" si="2"/>
        <v>4.583318624731253E-2</v>
      </c>
      <c r="AS7" s="110">
        <f>('Measured Data'!$I11*$D7-'Measured Data'!$I10*$I6)/(('Measured Data'!$H10*$I6+'Measured Data'!$H11*$D7)*0.5*($C7-$C6))</f>
        <v>7.7411490401736315E-4</v>
      </c>
      <c r="AT7" s="110">
        <f>(M7-M6)*1000/(('Measured Data'!$H10*$I6+'Measured Data'!$H11*$D7)*0.5*($C7-$C6))</f>
        <v>5.1508972045659143E-2</v>
      </c>
      <c r="AU7" s="110">
        <f>(N7-N6)*1000/(('Measured Data'!$H10*$I6+'Measured Data'!$H11*$D7)*0.5*($C7-$C6))</f>
        <v>-7.0311246748649839E-3</v>
      </c>
      <c r="AV7" s="110">
        <f>(O7-O6)*1000/(('Measured Data'!$H10*$I6+'Measured Data'!$H11*$D7)*0.5*($C7-$C6))</f>
        <v>-5.9274695172295598E-4</v>
      </c>
      <c r="AW7" s="110">
        <f>(P7-P6)*1000/(('Measured Data'!$H10*$I6+'Measured Data'!$H11*$D7)*0.5*($C7-$C6))</f>
        <v>2.6706276236564873E-4</v>
      </c>
      <c r="AX7" s="110">
        <f>(Q7-Q6)*1000/(('Measured Data'!$H10*$I6+'Measured Data'!$H11*$D7)*0.5*($C7-$C6))</f>
        <v>-2.3334224608440976E-3</v>
      </c>
      <c r="AY7" s="110">
        <f>(R7-R6)*1000/(('Measured Data'!$H10*$I6+'Measured Data'!$H11*$D7)*0.5*($C7-$C6))</f>
        <v>4.4370527389644992E-4</v>
      </c>
      <c r="AZ7" s="110">
        <f>(S7-S6)*1000/(('Measured Data'!$H10*$I6+'Measured Data'!$H11*$D7)*0.5*($C7-$C6))</f>
        <v>0.11272998594276307</v>
      </c>
      <c r="BA7" s="110">
        <f>(T7-T6)*1000/(('Measured Data'!$H10*$I6+'Measured Data'!$H11*$D7)*0.5*($C7-$C6))</f>
        <v>1.380888069769148E-2</v>
      </c>
      <c r="BB7" s="110">
        <f>(U7-U6)*1000/(('Measured Data'!$H10*$I6+'Measured Data'!$H11*$D7)*0.5*($C7-$C6))</f>
        <v>-4.9121481321296465E-3</v>
      </c>
      <c r="BC7" s="110">
        <f>(V7-V6)*1000/(('Measured Data'!$H10*$I6+'Measured Data'!$H11*$D7)*0.5*($C7-$C6))</f>
        <v>-4.0405699134960201E-3</v>
      </c>
      <c r="BD7" s="110">
        <f>(W7-W6)*1000/(('Measured Data'!$H10*$I6+'Measured Data'!$H11*$D7)*0.5*($C7-$C6))</f>
        <v>9.9357109135314093E-4</v>
      </c>
      <c r="BE7" s="110">
        <f>(X7-X6)*1000/(('Measured Data'!$H10*$I6+'Measured Data'!$H11*$D7)*0.5*($C7-$C6))</f>
        <v>-2.6444337288513992E-4</v>
      </c>
      <c r="BF7" s="110">
        <f>(Y7-Y6)*1000/(('Measured Data'!$H10*$I6+'Measured Data'!$H11*$D7)*0.5*($C7-$C6))</f>
        <v>0.18758124606070989</v>
      </c>
      <c r="BG7" s="110">
        <f>(Z7-Z6)*1000/(('Measured Data'!$H10*$I6+'Measured Data'!$H11*$D7)*0.5*($C7-$C6))</f>
        <v>3.2721878302010275E-4</v>
      </c>
      <c r="BH7" s="110">
        <f>(AA7-AA6)*1000/(('Measured Data'!$H10*$I6+'Measured Data'!$H11*$D7)*0.5*($C7-$C6))</f>
        <v>-3.9509057606569039E-4</v>
      </c>
      <c r="BI7" s="110">
        <f>(AB7-AB6)*1000/(('Measured Data'!$H10*$I6+'Measured Data'!$H11*$D7)*0.5*($C7-$C6))</f>
        <v>-2.4545314825569003E-4</v>
      </c>
      <c r="BJ7" s="110">
        <f>(AC7-AC6)*1000/(('Measured Data'!$H10*$I6+'Measured Data'!$H11*$D7)*0.5*($C7-$C6))</f>
        <v>-3.0295007509687593E-2</v>
      </c>
      <c r="BK7" s="110">
        <f>(AD7-AD6)*1000/(('Measured Data'!$H10*$I6+'Measured Data'!$H11*$D7)*0.5*($C7-$C6))</f>
        <v>6.9847677317375219E-4</v>
      </c>
      <c r="BL7" s="110">
        <f>(AE7-AE6)*1000/(('Measured Data'!$H10*$I6+'Measured Data'!$H11*$D7)*0.5*($C7-$C6))</f>
        <v>-7.8965864877996966E-5</v>
      </c>
      <c r="BM7" s="110">
        <f>(AF7-AF6)*1000/(('Measured Data'!$H10*$I6+'Measured Data'!$H11*$D7)*0.5*($C7-$C6))</f>
        <v>3.5420748964651917E-3</v>
      </c>
      <c r="BN7" s="110">
        <f>(AG7-AG6)*1000/(('Measured Data'!$H10*$I6+'Measured Data'!$H11*$D7)*0.5*($C7-$C6))</f>
        <v>-4.4007050266062289E-3</v>
      </c>
      <c r="BO7" s="110">
        <f>(AH7-AH6)*1000/(('Measured Data'!$H10*$I6+'Measured Data'!$H11*$D7)*0.5*($C7-$C6))</f>
        <v>-3.0075306160927992E-4</v>
      </c>
      <c r="BP7" s="110">
        <f>(AI7-AI6)*1000/(('Measured Data'!$H10*$I6+'Measured Data'!$H11*$D7)*0.5*($C7-$C6))</f>
        <v>4.6379048956559496E-3</v>
      </c>
      <c r="BQ7" s="110">
        <f>(AJ7-AJ6)*1000/(('Measured Data'!$H10*$I6+'Measured Data'!$H11*$D7)*0.5*($C7-$C6))</f>
        <v>8.3384443985877007E-5</v>
      </c>
      <c r="BR7" s="110">
        <f>(AK7-AK6)*1000/(('Measured Data'!$H10*$D7+'Measured Data'!$H11*$D7)*0.5*($C7-$C6))</f>
        <v>0</v>
      </c>
      <c r="BS7" s="111">
        <f t="shared" si="7"/>
        <v>4.4391618155466307E-2</v>
      </c>
      <c r="BT7" s="111">
        <f t="shared" si="8"/>
        <v>2.1127735320643697E-2</v>
      </c>
      <c r="BU7" s="111">
        <f t="shared" si="9"/>
        <v>4.8759650178145639E-2</v>
      </c>
      <c r="BV7" s="111">
        <f t="shared" si="10"/>
        <v>0.13977020735633044</v>
      </c>
      <c r="BW7" s="110">
        <f t="shared" si="3"/>
        <v>1.6639871325447642</v>
      </c>
      <c r="BX7" s="110">
        <f t="shared" si="4"/>
        <v>2.5149136779534031</v>
      </c>
      <c r="BY7" s="110">
        <f t="shared" si="5"/>
        <v>0.12249518690353363</v>
      </c>
      <c r="BZ7" s="110">
        <f t="shared" si="11"/>
        <v>-2.1938785751659222</v>
      </c>
      <c r="CA7" s="35">
        <f>('Measured Data'!T11*'In Process Calc.'!$I7+'Measured Data'!AR11*'In Process Calc.'!$E7)/('In Process Calc.'!$I7+'In Process Calc.'!$E7+$F7)</f>
        <v>0.68076847696619036</v>
      </c>
      <c r="CB7" s="35">
        <f>('Measured Data'!U11*'In Process Calc.'!$I7+'Measured Data'!AS11*'In Process Calc.'!$E7)/('In Process Calc.'!$I7+'In Process Calc.'!$E7+$F7)</f>
        <v>2.6450301153838836</v>
      </c>
      <c r="CC7" s="35">
        <f>('Measured Data'!V11*'In Process Calc.'!$I7+'Measured Data'!AT11*'In Process Calc.'!$E7)/('In Process Calc.'!$I7+'In Process Calc.'!$E7+$F7)</f>
        <v>3.3265591172842628</v>
      </c>
      <c r="CD7" s="35">
        <f>('Measured Data'!W11*'In Process Calc.'!$I7+'Measured Data'!AU11*'In Process Calc.'!$E7)/('In Process Calc.'!$I7+'In Process Calc.'!$E7+$F7)</f>
        <v>1.5951032732649744</v>
      </c>
      <c r="CE7" s="35">
        <f>('Measured Data'!X11*'In Process Calc.'!$I7+'Measured Data'!AV11*'In Process Calc.'!$E7)/('In Process Calc.'!$I7+'In Process Calc.'!$E7+$F7)</f>
        <v>0.46288821729977286</v>
      </c>
      <c r="CF7" s="35">
        <f>('Measured Data'!Y11*'In Process Calc.'!$I7+'Measured Data'!AW11*'In Process Calc.'!$E7)/('In Process Calc.'!$I7+'In Process Calc.'!$E7+$F7)</f>
        <v>19.056074215205886</v>
      </c>
      <c r="CG7" s="35">
        <f>('Measured Data'!Z11*'In Process Calc.'!$I7+'Measured Data'!AX11*'In Process Calc.'!$F7)/('In Process Calc.'!$I7+'In Process Calc.'!$E7+$F7)</f>
        <v>0.68580350384145861</v>
      </c>
      <c r="CH7" s="35">
        <f>('Measured Data'!AA11*'In Process Calc.'!$I7+'Measured Data'!AY11*'In Process Calc.'!$E7)/('In Process Calc.'!$I7+'In Process Calc.'!$E7+$F7)</f>
        <v>1.2618623326030394</v>
      </c>
      <c r="CI7" s="35">
        <f>('Measured Data'!AB11*'In Process Calc.'!$I7+'Measured Data'!AZ11*'In Process Calc.'!$E7)/('In Process Calc.'!$I7+'In Process Calc.'!$E7+$F7)</f>
        <v>2.6062916659178099</v>
      </c>
      <c r="CJ7" s="35">
        <f>('Measured Data'!AC11*'In Process Calc.'!$I7+'Measured Data'!BA11*'In Process Calc.'!$E7)/('In Process Calc.'!$I7+'In Process Calc.'!$E7+$F7)</f>
        <v>0.75845467233648745</v>
      </c>
      <c r="CK7" s="35">
        <f>('Measured Data'!AD11*'In Process Calc.'!$I7+'Measured Data'!BB11*'In Process Calc.'!$E7)/('In Process Calc.'!$I7+'In Process Calc.'!$E7+$F7)</f>
        <v>1.5172103070325591</v>
      </c>
      <c r="CL7" s="35">
        <f>('Measured Data'!AE11*'In Process Calc.'!$I7+'Measured Data'!BC11*'In Process Calc.'!$E7)/('In Process Calc.'!$I7+'In Process Calc.'!$E7+$F7)</f>
        <v>17.960735737939945</v>
      </c>
      <c r="CM7" s="35">
        <f>('Measured Data'!AF11*'In Process Calc.'!$I7+'Measured Data'!BD11*'In Process Calc.'!$E7)/('In Process Calc.'!$I7+'In Process Calc.'!$E7+$F7)</f>
        <v>3.2087637281341519</v>
      </c>
      <c r="CN7" s="35">
        <f>('Measured Data'!AG11*'In Process Calc.'!$I7+'Measured Data'!BE11*'In Process Calc.'!$E7)/('In Process Calc.'!$I7+'In Process Calc.'!$E7+$F7)</f>
        <v>2.7591762503969965</v>
      </c>
      <c r="CO7" s="35">
        <f>('Measured Data'!AH11*'In Process Calc.'!$I7+'Measured Data'!BF11*'In Process Calc.'!$E7)/('In Process Calc.'!$I7+'In Process Calc.'!$E7+$F7)</f>
        <v>0.92016642805799065</v>
      </c>
      <c r="CP7" s="35">
        <f>('Measured Data'!AI11*'In Process Calc.'!$I7+'Measured Data'!BG11*'In Process Calc.'!$E7)/('In Process Calc.'!$I7+'In Process Calc.'!$E7+$F7)</f>
        <v>4.6877386479999998</v>
      </c>
      <c r="CQ7" s="35">
        <f>('Measured Data'!AJ11*'In Process Calc.'!$I7+'Measured Data'!BH11*'In Process Calc.'!$E7)/('In Process Calc.'!$I7+'In Process Calc.'!$E7+$F7)</f>
        <v>0.65895769325327036</v>
      </c>
      <c r="CR7" s="35">
        <f>('Measured Data'!AK11*'In Process Calc.'!$I7+'Measured Data'!BI11*'In Process Calc.'!$E7)/('In Process Calc.'!$I7+'In Process Calc.'!$E7+$F7)</f>
        <v>2.5268154071086708</v>
      </c>
      <c r="CS7" s="35">
        <f>('Measured Data'!AL11*'In Process Calc.'!$I7+'Measured Data'!BJ11*'In Process Calc.'!$E7)/('In Process Calc.'!$I7+'In Process Calc.'!$E7+$F7)</f>
        <v>4.0801874707762273</v>
      </c>
      <c r="CT7" s="35">
        <f>('Measured Data'!AM11*'In Process Calc.'!$I7+'Measured Data'!BK11*'In Process Calc.'!$E7)/('In Process Calc.'!$I7+'In Process Calc.'!$E7+$F7)</f>
        <v>3.2519888809710911</v>
      </c>
      <c r="CU7" s="35">
        <f>('Measured Data'!AN11*'In Process Calc.'!$I7+'Measured Data'!BL11*'In Process Calc.'!$E7)/('In Process Calc.'!$I7+'In Process Calc.'!$E7+$F7)</f>
        <v>0.35898211120492618</v>
      </c>
      <c r="CV7" s="35">
        <f>('Measured Data'!AO11*'In Process Calc.'!$I7+'Measured Data'!BM11*'In Process Calc.'!$E7)/('In Process Calc.'!$I7+'In Process Calc.'!$E7+$F7)</f>
        <v>1.4426988830236243</v>
      </c>
      <c r="CW7" s="35">
        <f>('Measured Data'!AP11*'In Process Calc.'!$I7+'Measured Data'!BN11*'In Process Calc.'!$E7)/('In Process Calc.'!$I7+'In Process Calc.'!$E7+$F7)</f>
        <v>1.6744437198266395</v>
      </c>
    </row>
    <row r="8" spans="1:101" x14ac:dyDescent="0.15">
      <c r="A8" s="93">
        <f>'Measured Data'!$A12</f>
        <v>5</v>
      </c>
      <c r="B8" s="94">
        <f t="shared" si="0"/>
        <v>3.0118055555576575</v>
      </c>
      <c r="C8" s="95">
        <f>('Measured Data'!$C12-t0)*24+$C$3</f>
        <v>72.28333333338378</v>
      </c>
      <c r="D8" s="96">
        <f t="shared" si="12"/>
        <v>67</v>
      </c>
      <c r="E8" s="96">
        <f>'Measured Data'!E12</f>
        <v>1.31</v>
      </c>
      <c r="F8" s="96">
        <f>'Measured Data'!F12</f>
        <v>0.32750000000000001</v>
      </c>
      <c r="G8" s="96">
        <f>'Measured Data'!G12</f>
        <v>0</v>
      </c>
      <c r="H8" s="96">
        <v>0</v>
      </c>
      <c r="I8" s="96">
        <f>$D8-'Measured Data'!$D12</f>
        <v>65.5</v>
      </c>
      <c r="J8" s="101">
        <f>$J7+AVERAGE('Measured Data'!$H11:$H11)*($C8-$C7)</f>
        <v>83.394724999914089</v>
      </c>
      <c r="K8" s="101">
        <f>K7 + 'Measured Data'!$H12*'In Process Calc.'!$D8 - 'Measured Data'!$H11*'In Process Calc.'!$I7</f>
        <v>341.99400000000003</v>
      </c>
      <c r="L8" s="104">
        <f>L7 + ('Measured Data'!P12*$D8-'Measured Data'!P11*$I7)/1000</f>
        <v>0.79875014127623634</v>
      </c>
      <c r="M8" s="104">
        <f>M7+(-'Measured Data'!S11*'In Process Calc.'!$I7+'Measured Data'!S12*'In Process Calc.'!$D8)/1000</f>
        <v>0.50099025489075366</v>
      </c>
      <c r="N8" s="104">
        <f>N7-(-'Measured Data'!T11*'In Process Calc.'!$I7+'Measured Data'!T12*'In Process Calc.'!$D8-$E7*'Measured Data'!AR12)/1000</f>
        <v>-5.8559267151857927E-2</v>
      </c>
      <c r="O8" s="104">
        <f>O7-(-'Measured Data'!U11*'In Process Calc.'!$I7+'Measured Data'!U12*'In Process Calc.'!$D8-$E7*'Measured Data'!AS12)/1000</f>
        <v>3.1013868328041948E-3</v>
      </c>
      <c r="P8" s="104">
        <f>P7-(-'Measured Data'!V11*'In Process Calc.'!$I7+'Measured Data'!V12*'In Process Calc.'!$D8-$E7*'Measured Data'!AT12)/1000</f>
        <v>1.6875271403935406E-3</v>
      </c>
      <c r="Q8" s="104">
        <f>Q7-(-'Measured Data'!W11*'In Process Calc.'!$I7+'Measured Data'!W12*'In Process Calc.'!$D8-$E7*'Measured Data'!AU12)/1000</f>
        <v>-1.7937423709287432E-2</v>
      </c>
      <c r="R8" s="104">
        <f>R7-(-'Measured Data'!X11*'In Process Calc.'!$I7+'Measured Data'!X12*'In Process Calc.'!$D8-$E7*'Measured Data'!AV12)/1000</f>
        <v>6.5495653673841685E-3</v>
      </c>
      <c r="S8" s="104">
        <f>S7-(-'Measured Data'!Y11*'In Process Calc.'!$I7+'Measured Data'!Y12*'In Process Calc.'!$D8-$E7*'Measured Data'!AW12)/1000</f>
        <v>0.93571521395273327</v>
      </c>
      <c r="T8" s="104">
        <f>T7-(-'Measured Data'!Z11*'In Process Calc.'!$I7+'Measured Data'!Z12*'In Process Calc.'!$D8-$F7*'Measured Data'!AX12)/1000</f>
        <v>0.12805040827793654</v>
      </c>
      <c r="U8" s="104">
        <f>U7-(-'Measured Data'!AA11*'In Process Calc.'!$I7+'Measured Data'!AA12*'In Process Calc.'!$D8-$E7*'Measured Data'!AY12)/1000</f>
        <v>-4.0847005193772518E-2</v>
      </c>
      <c r="V8" s="104">
        <f>V7-(-'Measured Data'!AB11*'In Process Calc.'!$I7+'Measured Data'!AB12*'In Process Calc.'!$D8-$E7*'Measured Data'!AZ12)/1000</f>
        <v>-1.7148170530939325E-2</v>
      </c>
      <c r="W8" s="104">
        <f>W7-(-'Measured Data'!AC11*'In Process Calc.'!$I7+'Measured Data'!AC12*'In Process Calc.'!$D8-$E7*'Measured Data'!BA12)/1000</f>
        <v>1.0953736772754675E-2</v>
      </c>
      <c r="X8" s="104">
        <f>X7-(-'Measured Data'!AD11*'In Process Calc.'!$I7+'Measured Data'!AD12*'In Process Calc.'!$D8-$E7*'Measured Data'!BB12)/1000</f>
        <v>-7.4057787608406041E-4</v>
      </c>
      <c r="Y8" s="104">
        <f>Y7+(-'Measured Data'!AE11*'In Process Calc.'!$I7+'Measured Data'!AE12*'In Process Calc.'!$D8-$E7*'Measured Data'!BC12)/1000</f>
        <v>1.437230282605491</v>
      </c>
      <c r="Z8" s="104">
        <f>Z7-(-'Measured Data'!AF11*'In Process Calc.'!$I7+'Measured Data'!AF12*'In Process Calc.'!$D8-$E7*'Measured Data'!BD12)/1000</f>
        <v>1.1659114350398824E-2</v>
      </c>
      <c r="AA8" s="104">
        <f>AA7-(-'Measured Data'!AG11*'In Process Calc.'!$I7+'Measured Data'!AG12*'In Process Calc.'!$D8-$E7*'Measured Data'!BE12)/1000</f>
        <v>7.6795202610358331E-3</v>
      </c>
      <c r="AB8" s="104">
        <f>AB7-(-'Measured Data'!AH11*'In Process Calc.'!$I7+'Measured Data'!AH12*'In Process Calc.'!$D8-$E7*'Measured Data'!BF12)/1000</f>
        <v>4.6414501603882314E-3</v>
      </c>
      <c r="AC8" s="104">
        <f>AC7-(-'Measured Data'!AI11*'In Process Calc.'!$I7+'Measured Data'!AI12*'In Process Calc.'!$D8-$E7*'Measured Data'!BG12)/1000</f>
        <v>-0.22279388411600004</v>
      </c>
      <c r="AD8" s="104">
        <f>AD7-(-'Measured Data'!AJ11*'In Process Calc.'!$I7+'Measured Data'!AJ12*'In Process Calc.'!$D8-$E7*'Measured Data'!BH12)/1000</f>
        <v>3.240192555486388E-3</v>
      </c>
      <c r="AE8" s="104">
        <f>AE7-(-'Measured Data'!AK11*'In Process Calc.'!$I7+'Measured Data'!AK12*'In Process Calc.'!$D8-$E7*'Measured Data'!BI12)/1000</f>
        <v>-4.1385708702989632E-4</v>
      </c>
      <c r="AF8" s="104">
        <f>AF7-(-'Measured Data'!AL11*'In Process Calc.'!$I7+'Measured Data'!AL12*'In Process Calc.'!$D8-$E7*'Measured Data'!BJ12)/1000</f>
        <v>3.6391008646170633E-2</v>
      </c>
      <c r="AG8" s="104">
        <f>AG7-(-'Measured Data'!AM11*'In Process Calc.'!$I7+'Measured Data'!AM12*'In Process Calc.'!$D8-$E7*'Measured Data'!BK12)/1000</f>
        <v>-2.1325975329337128E-2</v>
      </c>
      <c r="AH8" s="104">
        <f>AH7-(-'Measured Data'!AN11*'In Process Calc.'!$I7+'Measured Data'!AN12*'In Process Calc.'!$D8-$E7*'Measured Data'!BL12)/1000</f>
        <v>3.2962294375503734E-4</v>
      </c>
      <c r="AI8" s="104">
        <f>AI7-(-'Measured Data'!AO11*'In Process Calc.'!$I7+'Measured Data'!AO12*'In Process Calc.'!$D8-$E7*'Measured Data'!BM12)/1000</f>
        <v>3.2134784624879274E-3</v>
      </c>
      <c r="AJ8" s="104">
        <f>AJ7-(-'Measured Data'!AP11*'In Process Calc.'!$I7+'Measured Data'!AP12*'In Process Calc.'!$D8-$E7*'Measured Data'!BN12)/1000</f>
        <v>2.2873536136029881E-3</v>
      </c>
      <c r="AK8" s="104">
        <f>AK7-(-'Measured Data'!AQ11*'In Process Calc.'!$I7+'Measured Data'!AQ12*'In Process Calc.'!$D8-'In Process Calc.'!$E7*'Measured Data'!BO12)/1000</f>
        <v>0</v>
      </c>
      <c r="AL8" s="103">
        <f t="shared" si="13"/>
        <v>0.46111425065671785</v>
      </c>
      <c r="AM8" s="103">
        <f t="shared" si="1"/>
        <v>0.17976109938885987</v>
      </c>
      <c r="AN8" s="103">
        <f t="shared" si="6"/>
        <v>0.86576811338774573</v>
      </c>
      <c r="AO8" s="109">
        <f>'Measured Data'!N12/('Measured Data'!H12)</f>
        <v>0.23061681466386197</v>
      </c>
      <c r="AP8" s="110">
        <f>IF('Measured Data'!O12&gt;0,'Measured Data'!O12,('Measured Data'!P12*$D8-'Measured Data'!P11*$I7)/1000/(('Measured Data'!$H11*$I7+'Measured Data'!$H12*$D8)*1000000*0.5*($C8-$C7))*1000000000)</f>
        <v>0.23061681466386197</v>
      </c>
      <c r="AQ8" s="110">
        <f>(K8-K7)/(('Measured Data'!$H11*$I7+'Measured Data'!$H12*$D8)*0.5*($C8-$C7))</f>
        <v>4.7366920034588311E-2</v>
      </c>
      <c r="AR8" s="110">
        <f t="shared" si="2"/>
        <v>5.3417767708817274E-2</v>
      </c>
      <c r="AS8" s="110">
        <f>('Measured Data'!$I12*$D8-'Measured Data'!$I11*$I7)/(('Measured Data'!$H11*$I7+'Measured Data'!$H12*$D8)*0.5*($C8-$C7))</f>
        <v>6.0508476742289633E-3</v>
      </c>
      <c r="AT8" s="110">
        <f>(M8-M7)*1000/(('Measured Data'!$H11*$I7+'Measured Data'!$H12*$D8)*0.5*($C8-$C7))</f>
        <v>7.8567409500546082E-2</v>
      </c>
      <c r="AU8" s="110">
        <f>(N8-N7)*1000/(('Measured Data'!$H11*$I7+'Measured Data'!$H12*$D8)*0.5*($C8-$C7))</f>
        <v>-6.2196218071104139E-3</v>
      </c>
      <c r="AV8" s="110">
        <f>(O8-O7)*1000/(('Measured Data'!$H11*$I7+'Measured Data'!$H12*$D8)*0.5*($C8-$C7))</f>
        <v>4.8975185987590797E-4</v>
      </c>
      <c r="AW8" s="110">
        <f>(P8-P7)*1000/(('Measured Data'!$H11*$I7+'Measured Data'!$H12*$D8)*0.5*($C8-$C7))</f>
        <v>2.015785149770485E-4</v>
      </c>
      <c r="AX8" s="110">
        <f>(Q8-Q7)*1000/(('Measured Data'!$H11*$I7+'Measured Data'!$H12*$D8)*0.5*($C8-$C7))</f>
        <v>-1.636586226864293E-3</v>
      </c>
      <c r="AY8" s="110">
        <f>(R8-R7)*1000/(('Measured Data'!$H11*$I7+'Measured Data'!$H12*$D8)*0.5*($C8-$C7))</f>
        <v>2.6433093439965928E-4</v>
      </c>
      <c r="AZ8" s="110">
        <f>(S8-S7)*1000/(('Measured Data'!$H11*$I7+'Measured Data'!$H12*$D8)*0.5*($C8-$C7))</f>
        <v>5.4096666568997594E-2</v>
      </c>
      <c r="BA8" s="110">
        <f>(T8-T7)*1000/(('Measured Data'!$H11*$I7+'Measured Data'!$H12*$D8)*0.5*($C8-$C7))</f>
        <v>7.3079797137451325E-3</v>
      </c>
      <c r="BB8" s="110">
        <f>(U8-U7)*1000/(('Measured Data'!$H11*$I7+'Measured Data'!$H12*$D8)*0.5*($C8-$C7))</f>
        <v>-2.0612801032681158E-3</v>
      </c>
      <c r="BC8" s="110">
        <f>(V8-V7)*1000/(('Measured Data'!$H11*$I7+'Measured Data'!$H12*$D8)*0.5*($C8-$C7))</f>
        <v>-3.8584401814680273E-4</v>
      </c>
      <c r="BD8" s="110">
        <f>(W8-W7)*1000/(('Measured Data'!$H11*$I7+'Measured Data'!$H12*$D8)*0.5*($C8-$C7))</f>
        <v>8.778619346383182E-4</v>
      </c>
      <c r="BE8" s="110">
        <f>(X8-X7)*1000/(('Measured Data'!$H11*$I7+'Measured Data'!$H12*$D8)*0.5*($C8-$C7))</f>
        <v>-6.3575718062707203E-4</v>
      </c>
      <c r="BF8" s="110">
        <f>(Y8-Y7)*1000/(('Measured Data'!$H11*$I7+'Measured Data'!$H12*$D8)*0.5*($C8-$C7))</f>
        <v>6.9110948170460512E-2</v>
      </c>
      <c r="BG8" s="110">
        <f>(Z8-Z7)*1000/(('Measured Data'!$H11*$I7+'Measured Data'!$H12*$D8)*0.5*($C8-$C7))</f>
        <v>8.4098579342542924E-4</v>
      </c>
      <c r="BH8" s="110">
        <f>(AA8-AA7)*1000/(('Measured Data'!$H11*$I7+'Measured Data'!$H12*$D8)*0.5*($C8-$C7))</f>
        <v>7.4108128309733864E-4</v>
      </c>
      <c r="BI8" s="110">
        <f>(AB8-AB7)*1000/(('Measured Data'!$H11*$I7+'Measured Data'!$H12*$D8)*0.5*($C8-$C7))</f>
        <v>5.6389986651455637E-4</v>
      </c>
      <c r="BJ8" s="110">
        <f>(AC8-AC7)*1000/(('Measured Data'!$H11*$I7+'Measured Data'!$H12*$D8)*0.5*($C8-$C7))</f>
        <v>-2.1815089836119891E-2</v>
      </c>
      <c r="BK8" s="110">
        <f>(AD8-AD7)*1000/(('Measured Data'!$H11*$I7+'Measured Data'!$H12*$D8)*0.5*($C8-$C7))</f>
        <v>3.2151771831803765E-4</v>
      </c>
      <c r="BL8" s="110">
        <f>(AE8-AE7)*1000/(('Measured Data'!$H11*$I7+'Measured Data'!$H12*$D8)*0.5*($C8-$C7))</f>
        <v>2.6604335020643793E-5</v>
      </c>
      <c r="BM8" s="110">
        <f>(AF8-AF7)*1000/(('Measured Data'!$H11*$I7+'Measured Data'!$H12*$D8)*0.5*($C8-$C7))</f>
        <v>3.2776802632608986E-3</v>
      </c>
      <c r="BN8" s="110">
        <f>(AG8-AG7)*1000/(('Measured Data'!$H11*$I7+'Measured Data'!$H12*$D8)*0.5*($C8-$C7))</f>
        <v>-4.1703438321834068E-4</v>
      </c>
      <c r="BO8" s="110">
        <f>(AH8-AH7)*1000/(('Measured Data'!$H11*$I7+'Measured Data'!$H12*$D8)*0.5*($C8-$C7))</f>
        <v>8.2098608235352464E-5</v>
      </c>
      <c r="BP8" s="110">
        <f>(AI8-AI7)*1000/(('Measured Data'!$H11*$I7+'Measured Data'!$H12*$D8)*0.5*($C8-$C7))</f>
        <v>8.6687665223393227E-4</v>
      </c>
      <c r="BQ8" s="110">
        <f>(AJ8-AJ7)*1000/(('Measured Data'!$H11*$I7+'Measured Data'!$H12*$D8)*0.5*($C8-$C7))</f>
        <v>-9.3377480318695581E-4</v>
      </c>
      <c r="BR8" s="110">
        <f>(AK8-AK7)*1000/(('Measured Data'!$H11*$D8+'Measured Data'!$H12*$D8)*0.5*($C8-$C7))</f>
        <v>0</v>
      </c>
      <c r="BS8" s="111">
        <f t="shared" si="7"/>
        <v>3.686305775216403E-2</v>
      </c>
      <c r="BT8" s="111">
        <f t="shared" si="8"/>
        <v>2.1267589723154554E-2</v>
      </c>
      <c r="BU8" s="111">
        <f t="shared" si="9"/>
        <v>3.4004935512628447E-2</v>
      </c>
      <c r="BV8" s="111">
        <f t="shared" si="10"/>
        <v>8.0439789026621591E-2</v>
      </c>
      <c r="BW8" s="110">
        <f t="shared" si="3"/>
        <v>1.2775454118288962</v>
      </c>
      <c r="BX8" s="110">
        <f t="shared" si="4"/>
        <v>4.2630503742725399</v>
      </c>
      <c r="BY8" s="110">
        <f t="shared" si="5"/>
        <v>0.13509112810905216</v>
      </c>
      <c r="BZ8" s="110">
        <f t="shared" si="11"/>
        <v>-2.9851054177243022</v>
      </c>
      <c r="CA8" s="35">
        <f>('Measured Data'!T12*'In Process Calc.'!$I8+'Measured Data'!AR12*'In Process Calc.'!$E8)/('In Process Calc.'!$I8+'In Process Calc.'!$E8+$F8)</f>
        <v>0.90884428966173092</v>
      </c>
      <c r="CB8" s="35">
        <f>('Measured Data'!U12*'In Process Calc.'!$I8+'Measured Data'!AS12*'In Process Calc.'!$E8)/('In Process Calc.'!$I8+'In Process Calc.'!$E8+$F8)</f>
        <v>2.8029146821572293</v>
      </c>
      <c r="CC8" s="35">
        <f>('Measured Data'!V12*'In Process Calc.'!$I8+'Measured Data'!AT12*'In Process Calc.'!$E8)/('In Process Calc.'!$I8+'In Process Calc.'!$E8+$F8)</f>
        <v>3.5624800245816663</v>
      </c>
      <c r="CD8" s="35">
        <f>('Measured Data'!W12*'In Process Calc.'!$I8+'Measured Data'!AU12*'In Process Calc.'!$E8)/('In Process Calc.'!$I8+'In Process Calc.'!$E8+$F8)</f>
        <v>1.6938806225108154</v>
      </c>
      <c r="CE8" s="35">
        <f>('Measured Data'!X12*'In Process Calc.'!$I8+'Measured Data'!AV12*'In Process Calc.'!$E8)/('In Process Calc.'!$I8+'In Process Calc.'!$E8+$F8)</f>
        <v>0.58005417774108226</v>
      </c>
      <c r="CF8" s="35">
        <f>('Measured Data'!Y12*'In Process Calc.'!$I8+'Measured Data'!AW12*'In Process Calc.'!$E8)/('In Process Calc.'!$I8+'In Process Calc.'!$E8+$F8)</f>
        <v>24.268007103246553</v>
      </c>
      <c r="CG8" s="35">
        <f>('Measured Data'!Z12*'In Process Calc.'!$I8+'Measured Data'!AX12*'In Process Calc.'!$F8)/('In Process Calc.'!$I8+'In Process Calc.'!$E8+$F8)</f>
        <v>1.3571904232746612</v>
      </c>
      <c r="CH8" s="35">
        <f>('Measured Data'!AA12*'In Process Calc.'!$I8+'Measured Data'!AY12*'In Process Calc.'!$E8)/('In Process Calc.'!$I8+'In Process Calc.'!$E8+$F8)</f>
        <v>1.5376737980171091</v>
      </c>
      <c r="CI8" s="35">
        <f>('Measured Data'!AB12*'In Process Calc.'!$I8+'Measured Data'!AZ12*'In Process Calc.'!$E8)/('In Process Calc.'!$I8+'In Process Calc.'!$E8+$F8)</f>
        <v>2.5579026801789584</v>
      </c>
      <c r="CJ8" s="35">
        <f>('Measured Data'!AC12*'In Process Calc.'!$I8+'Measured Data'!BA12*'In Process Calc.'!$E8)/('In Process Calc.'!$I8+'In Process Calc.'!$E8+$F8)</f>
        <v>0.70542068938085078</v>
      </c>
      <c r="CK8" s="35">
        <f>('Measured Data'!AD12*'In Process Calc.'!$I8+'Measured Data'!BB12*'In Process Calc.'!$E8)/('In Process Calc.'!$I8+'In Process Calc.'!$E8+$F8)</f>
        <v>1.7830449251812304</v>
      </c>
      <c r="CL8" s="35">
        <f>('Measured Data'!AE12*'In Process Calc.'!$I8+'Measured Data'!BC12*'In Process Calc.'!$E8)/('In Process Calc.'!$I8+'In Process Calc.'!$E8+$F8)</f>
        <v>20.241493713629296</v>
      </c>
      <c r="CM8" s="35">
        <f>('Measured Data'!AF12*'In Process Calc.'!$I8+'Measured Data'!BD12*'In Process Calc.'!$E8)/('In Process Calc.'!$I8+'In Process Calc.'!$E8+$F8)</f>
        <v>3.6217734302978259</v>
      </c>
      <c r="CN8" s="35">
        <f>('Measured Data'!AG12*'In Process Calc.'!$I8+'Measured Data'!BE12*'In Process Calc.'!$E8)/('In Process Calc.'!$I8+'In Process Calc.'!$E8+$F8)</f>
        <v>2.9882956513176993</v>
      </c>
      <c r="CO8" s="35">
        <f>('Measured Data'!AH12*'In Process Calc.'!$I8+'Measured Data'!BF12*'In Process Calc.'!$E8)/('In Process Calc.'!$I8+'In Process Calc.'!$E8+$F8)</f>
        <v>0.98107800535658352</v>
      </c>
      <c r="CP8" s="35">
        <f>('Measured Data'!AI12*'In Process Calc.'!$I8+'Measured Data'!BG12*'In Process Calc.'!$E8)/('In Process Calc.'!$I8+'In Process Calc.'!$E8+$F8)</f>
        <v>5.4316091931707318</v>
      </c>
      <c r="CQ8" s="35">
        <f>('Measured Data'!AJ12*'In Process Calc.'!$I8+'Measured Data'!BH12*'In Process Calc.'!$E8)/('In Process Calc.'!$I8+'In Process Calc.'!$E8+$F8)</f>
        <v>0.89516352228550922</v>
      </c>
      <c r="CR8" s="35">
        <f>('Measured Data'!AK12*'In Process Calc.'!$I8+'Measured Data'!BI12*'In Process Calc.'!$E8)/('In Process Calc.'!$I8+'In Process Calc.'!$E8+$F8)</f>
        <v>2.834924664884094</v>
      </c>
      <c r="CS8" s="35">
        <f>('Measured Data'!AL12*'In Process Calc.'!$I8+'Measured Data'!BJ12*'In Process Calc.'!$E8)/('In Process Calc.'!$I8+'In Process Calc.'!$E8+$F8)</f>
        <v>4.5601809632140435</v>
      </c>
      <c r="CT8" s="35">
        <f>('Measured Data'!AM12*'In Process Calc.'!$I8+'Measured Data'!BK12*'In Process Calc.'!$E8)/('In Process Calc.'!$I8+'In Process Calc.'!$E8+$F8)</f>
        <v>3.5922647120107274</v>
      </c>
      <c r="CU8" s="35">
        <f>('Measured Data'!AN12*'In Process Calc.'!$I8+'Measured Data'!BL12*'In Process Calc.'!$E8)/('In Process Calc.'!$I8+'In Process Calc.'!$E8+$F8)</f>
        <v>0.43356891784072499</v>
      </c>
      <c r="CV8" s="35">
        <f>('Measured Data'!AO12*'In Process Calc.'!$I8+'Measured Data'!BM12*'In Process Calc.'!$E8)/('In Process Calc.'!$I8+'In Process Calc.'!$E8+$F8)</f>
        <v>1.3734081778902818</v>
      </c>
      <c r="CW8" s="35">
        <f>('Measured Data'!AP12*'In Process Calc.'!$I8+'Measured Data'!BN12*'In Process Calc.'!$E8)/('In Process Calc.'!$I8+'In Process Calc.'!$E8+$F8)</f>
        <v>2.1438581799595462</v>
      </c>
    </row>
    <row r="9" spans="1:101" x14ac:dyDescent="0.15">
      <c r="A9" s="93">
        <f>'Measured Data'!$A13</f>
        <v>6</v>
      </c>
      <c r="B9" s="94">
        <f t="shared" si="0"/>
        <v>4.0041666666656965</v>
      </c>
      <c r="C9" s="95">
        <f>('Measured Data'!$C13-t0)*24+$C$3</f>
        <v>96.099999999976717</v>
      </c>
      <c r="D9" s="96">
        <f t="shared" si="12"/>
        <v>67.137500000000003</v>
      </c>
      <c r="E9" s="96">
        <f>'Measured Data'!E13</f>
        <v>1.969125</v>
      </c>
      <c r="F9" s="96">
        <f>'Measured Data'!F13</f>
        <v>0.32818750000000002</v>
      </c>
      <c r="G9" s="96">
        <f>'Measured Data'!G13</f>
        <v>0</v>
      </c>
      <c r="H9" s="96">
        <v>1</v>
      </c>
      <c r="I9" s="96">
        <f>$D9-'Measured Data'!$D13</f>
        <v>65.637500000000003</v>
      </c>
      <c r="J9" s="101">
        <f>$J8+AVERAGE('Measured Data'!$H11:$H12)*($C9-$C8)</f>
        <v>183.78197499960334</v>
      </c>
      <c r="K9" s="101">
        <f>K8 + 'Measured Data'!$H13*'In Process Calc.'!$D9 - 'Measured Data'!$H12*'In Process Calc.'!$I8</f>
        <v>616.99575000000016</v>
      </c>
      <c r="L9" s="104">
        <f>L8 + ('Measured Data'!P13*$D9-'Measured Data'!P12*$I8)/1000</f>
        <v>2.4776958253604509</v>
      </c>
      <c r="M9" s="104">
        <f>M8+(-'Measured Data'!S12*'In Process Calc.'!$I8+'Measured Data'!S13*'In Process Calc.'!$D9)/1000</f>
        <v>1.3183290482618566</v>
      </c>
      <c r="N9" s="104">
        <f>N8-(-'Measured Data'!T12*'In Process Calc.'!$I8+'Measured Data'!T13*'In Process Calc.'!$D9-$E8*'Measured Data'!AR13)/1000</f>
        <v>-0.13439192530350205</v>
      </c>
      <c r="O9" s="104">
        <f>O8-(-'Measured Data'!U12*'In Process Calc.'!$I8+'Measured Data'!U13*'In Process Calc.'!$D9-$E8*'Measured Data'!AS13)/1000</f>
        <v>2.3305609010875861E-2</v>
      </c>
      <c r="P9" s="104">
        <f>P8-(-'Measured Data'!V12*'In Process Calc.'!$I8+'Measured Data'!V13*'In Process Calc.'!$D9-$E8*'Measured Data'!AT13)/1000</f>
        <v>6.9564107930298491E-2</v>
      </c>
      <c r="Q9" s="104">
        <f>Q8-(-'Measured Data'!W12*'In Process Calc.'!$I8+'Measured Data'!W13*'In Process Calc.'!$D9-$E8*'Measured Data'!AU13)/1000</f>
        <v>6.6565969492614514E-3</v>
      </c>
      <c r="R9" s="104">
        <f>R8-(-'Measured Data'!X12*'In Process Calc.'!$I8+'Measured Data'!X13*'In Process Calc.'!$D9-$E8*'Measured Data'!AV13)/1000</f>
        <v>2.2390150328627678E-2</v>
      </c>
      <c r="S9" s="104">
        <f>S8-(-'Measured Data'!Y12*'In Process Calc.'!$I8+'Measured Data'!Y13*'In Process Calc.'!$D9-$E8*'Measured Data'!AW13)/1000</f>
        <v>1.4428836832096659</v>
      </c>
      <c r="T9" s="104">
        <f>T8-(-'Measured Data'!Z12*'In Process Calc.'!$I8+'Measured Data'!Z13*'In Process Calc.'!$D9-$F8*'Measured Data'!AX13)/1000</f>
        <v>0.20963931624874577</v>
      </c>
      <c r="U9" s="104">
        <f>U8-(-'Measured Data'!AA12*'In Process Calc.'!$I8+'Measured Data'!AA13*'In Process Calc.'!$D9-$E8*'Measured Data'!AY13)/1000</f>
        <v>-2.7621145768397973E-2</v>
      </c>
      <c r="V9" s="104">
        <f>V8-(-'Measured Data'!AB12*'In Process Calc.'!$I8+'Measured Data'!AB13*'In Process Calc.'!$D9-$E8*'Measured Data'!AZ13)/1000</f>
        <v>-1.2465559374754491E-2</v>
      </c>
      <c r="W9" s="104">
        <f>W8-(-'Measured Data'!AC12*'In Process Calc.'!$I8+'Measured Data'!AC13*'In Process Calc.'!$D9-$E8*'Measured Data'!BA13)/1000</f>
        <v>1.2390562257687593E-2</v>
      </c>
      <c r="X9" s="104">
        <f>X8-(-'Measured Data'!AD12*'In Process Calc.'!$I8+'Measured Data'!AD13*'In Process Calc.'!$D9-$E8*'Measured Data'!BB13)/1000</f>
        <v>1.9300639350034718E-2</v>
      </c>
      <c r="Y9" s="104">
        <f>Y8+(-'Measured Data'!AE12*'In Process Calc.'!$I8+'Measured Data'!AE13*'In Process Calc.'!$D9-$E8*'Measured Data'!BC13)/1000</f>
        <v>1.4785422174365317</v>
      </c>
      <c r="Z9" s="104">
        <f>Z8-(-'Measured Data'!AF12*'In Process Calc.'!$I8+'Measured Data'!AF13*'In Process Calc.'!$D9-$E8*'Measured Data'!BD13)/1000</f>
        <v>5.0750391346112679E-2</v>
      </c>
      <c r="AA9" s="104">
        <f>AA8-(-'Measured Data'!AG12*'In Process Calc.'!$I8+'Measured Data'!AG13*'In Process Calc.'!$D9-$E8*'Measured Data'!BE13)/1000</f>
        <v>3.7146879466983203E-2</v>
      </c>
      <c r="AB9" s="104">
        <f>AB8-(-'Measured Data'!AH12*'In Process Calc.'!$I8+'Measured Data'!AH13*'In Process Calc.'!$D9-$E8*'Measured Data'!BF13)/1000</f>
        <v>1.5942168813872132E-2</v>
      </c>
      <c r="AC9" s="104">
        <f>AC8-(-'Measured Data'!AI12*'In Process Calc.'!$I8+'Measured Data'!AI13*'In Process Calc.'!$D9-$E8*'Measured Data'!BG13)/1000</f>
        <v>-0.30306467509196255</v>
      </c>
      <c r="AD9" s="104">
        <f>AD8-(-'Measured Data'!AJ12*'In Process Calc.'!$I8+'Measured Data'!AJ13*'In Process Calc.'!$D9-$E8*'Measured Data'!BH13)/1000</f>
        <v>1.9054485941166072E-2</v>
      </c>
      <c r="AE9" s="104">
        <f>AE8-(-'Measured Data'!AK12*'In Process Calc.'!$I8+'Measured Data'!AK13*'In Process Calc.'!$D9-$E8*'Measured Data'!BI13)/1000</f>
        <v>2.029535914856985E-2</v>
      </c>
      <c r="AF9" s="104">
        <f>AF8-(-'Measured Data'!AL12*'In Process Calc.'!$I8+'Measured Data'!AL13*'In Process Calc.'!$D9-$E8*'Measured Data'!BJ13)/1000</f>
        <v>9.5519572065691241E-2</v>
      </c>
      <c r="AG9" s="104">
        <f>AG8-(-'Measured Data'!AM12*'In Process Calc.'!$I8+'Measured Data'!AM13*'In Process Calc.'!$D9-$E8*'Measured Data'!BK13)/1000</f>
        <v>-3.7632892236073232E-3</v>
      </c>
      <c r="AH9" s="104">
        <f>AH8-(-'Measured Data'!AN12*'In Process Calc.'!$I8+'Measured Data'!AN13*'In Process Calc.'!$D9-$E8*'Measured Data'!BL13)/1000</f>
        <v>6.5516532489031856E-3</v>
      </c>
      <c r="AI9" s="104">
        <f>AI8-(-'Measured Data'!AO12*'In Process Calc.'!$I8+'Measured Data'!AO13*'In Process Calc.'!$D9-$E8*'Measured Data'!BM13)/1000</f>
        <v>1.3101907117150218E-2</v>
      </c>
      <c r="AJ9" s="104">
        <f>AJ8-(-'Measured Data'!AP12*'In Process Calc.'!$I8+'Measured Data'!AP13*'In Process Calc.'!$D9-$E8*'Measured Data'!BN13)/1000</f>
        <v>3.1591292738403429E-2</v>
      </c>
      <c r="AK9" s="104">
        <f>AK8-(-'Measured Data'!AQ12*'In Process Calc.'!$I8+'Measured Data'!AQ13*'In Process Calc.'!$D9-'In Process Calc.'!$E8*'Measured Data'!BO13)/1000</f>
        <v>0</v>
      </c>
      <c r="AL9" s="103">
        <f t="shared" ref="AL9:AL15" si="14">($N9*1+$O9*4+$P9*2+$Q9*1+R9*2+$T9*2+$U9*1+$V9*1+$W9*3+$X9*1+$Z9*1+$AA9*2+$AB9*1-$AC9*1+$AD9*1+AE9*1+$AF9*1+$AG9*1+AH9*2+$AI9*1+$AJ9*1)</f>
        <v>1.2180135061556454</v>
      </c>
      <c r="AM9" s="103">
        <f t="shared" si="1"/>
        <v>0.78055690576018077</v>
      </c>
      <c r="AN9" s="103">
        <f t="shared" si="6"/>
        <v>3.5570491057125602</v>
      </c>
      <c r="AO9" s="109">
        <f>'Measured Data'!N13/('Measured Data'!H13)</f>
        <v>0.16600000000000001</v>
      </c>
      <c r="AP9" s="110">
        <f>IF('Measured Data'!O13&gt;0,'Measured Data'!O13,('Measured Data'!P13*$D9-'Measured Data'!P12*$I8)/1000/(('Measured Data'!$H12*$I8+'Measured Data'!$H13*$D9)*1000000*0.5*($C9-$C8))*1000000000)</f>
        <v>0.16600000000000001</v>
      </c>
      <c r="AQ9" s="110">
        <f>(K9-K8)/(('Measured Data'!$H12*$I8+'Measured Data'!$H13*$D9)*0.5*($C9-$C8))</f>
        <v>2.4250660627453468E-2</v>
      </c>
      <c r="AR9" s="110">
        <f t="shared" si="2"/>
        <v>2.5221865998410278E-2</v>
      </c>
      <c r="AS9" s="110">
        <f>('Measured Data'!$I13*$D9-'Measured Data'!$I12*$I8)/(('Measured Data'!$H12*$I8+'Measured Data'!$H13*$D9)*0.5*($C9-$C8))</f>
        <v>9.7120537095681013E-4</v>
      </c>
      <c r="AT9" s="110">
        <f>(M9-M8)*1000/(('Measured Data'!$H12*$I8+'Measured Data'!$H13*$D9)*0.5*($C9-$C8))</f>
        <v>7.207592568299992E-2</v>
      </c>
      <c r="AU9" s="110">
        <f>(N9-N8)*1000/(('Measured Data'!$H12*$I8+'Measured Data'!$H13*$D9)*0.5*($C9-$C8))</f>
        <v>-6.6872012898580233E-3</v>
      </c>
      <c r="AV9" s="110">
        <f>(O9-O8)*1000/(('Measured Data'!$H12*$I8+'Measured Data'!$H13*$D9)*0.5*($C9-$C8))</f>
        <v>1.7816822448660217E-3</v>
      </c>
      <c r="AW9" s="110">
        <f>(P9-P8)*1000/(('Measured Data'!$H12*$I8+'Measured Data'!$H13*$D9)*0.5*($C9-$C8))</f>
        <v>5.9856052744679316E-3</v>
      </c>
      <c r="AX9" s="110">
        <f>(Q9-Q8)*1000/(('Measured Data'!$H12*$I8+'Measured Data'!$H13*$D9)*0.5*($C9-$C8))</f>
        <v>2.1687907384409311E-3</v>
      </c>
      <c r="AY9" s="110">
        <f>(R9-R8)*1000/(('Measured Data'!$H12*$I8+'Measured Data'!$H13*$D9)*0.5*($C9-$C8))</f>
        <v>1.3968807472514604E-3</v>
      </c>
      <c r="AZ9" s="110">
        <f>(S9-S8)*1000/(('Measured Data'!$H12*$I8+'Measured Data'!$H13*$D9)*0.5*($C9-$C8))</f>
        <v>4.4723971497981137E-2</v>
      </c>
      <c r="BA9" s="110">
        <f>(T9-T8)*1000/(('Measured Data'!$H12*$I8+'Measured Data'!$H13*$D9)*0.5*($C9-$C8))</f>
        <v>7.1948084627266075E-3</v>
      </c>
      <c r="BB9" s="110">
        <f>(U9-U8)*1000/(('Measured Data'!$H12*$I8+'Measured Data'!$H13*$D9)*0.5*($C9-$C8))</f>
        <v>1.1663046814471714E-3</v>
      </c>
      <c r="BC9" s="110">
        <f>(V9-V8)*1000/(('Measured Data'!$H12*$I8+'Measured Data'!$H13*$D9)*0.5*($C9-$C8))</f>
        <v>4.1292978680668705E-4</v>
      </c>
      <c r="BD9" s="110">
        <f>(W9-W8)*1000/(('Measured Data'!$H12*$I8+'Measured Data'!$H13*$D9)*0.5*($C9-$C8))</f>
        <v>1.2670452902930409E-4</v>
      </c>
      <c r="BE9" s="110">
        <f>(X9-X8)*1000/(('Measured Data'!$H12*$I8+'Measured Data'!$H13*$D9)*0.5*($C9-$C8))</f>
        <v>1.7673078717196547E-3</v>
      </c>
      <c r="BF9" s="110">
        <f>(Y9-Y8)*1000/(('Measured Data'!$H12*$I8+'Measured Data'!$H13*$D9)*0.5*($C9-$C8))</f>
        <v>3.6430375859464207E-3</v>
      </c>
      <c r="BG9" s="110">
        <f>(Z9-Z8)*1000/(('Measured Data'!$H12*$I8+'Measured Data'!$H13*$D9)*0.5*($C9-$C8))</f>
        <v>3.4472118519857965E-3</v>
      </c>
      <c r="BH9" s="110">
        <f>(AA9-AA8)*1000/(('Measured Data'!$H12*$I8+'Measured Data'!$H13*$D9)*0.5*($C9-$C8))</f>
        <v>2.5985395645325747E-3</v>
      </c>
      <c r="BI9" s="110">
        <f>(AB9-AB8)*1000/(('Measured Data'!$H12*$I8+'Measured Data'!$H13*$D9)*0.5*($C9-$C8))</f>
        <v>9.9653872352438075E-4</v>
      </c>
      <c r="BJ9" s="110">
        <f>(AC9-AC8)*1000/(('Measured Data'!$H12*$I8+'Measured Data'!$H13*$D9)*0.5*($C9-$C8))</f>
        <v>-7.0785720827424561E-3</v>
      </c>
      <c r="BK9" s="110">
        <f>(AD9-AD8)*1000/(('Measured Data'!$H12*$I8+'Measured Data'!$H13*$D9)*0.5*($C9-$C8))</f>
        <v>1.3945622599096184E-3</v>
      </c>
      <c r="BL9" s="110">
        <f>(AE9-AE8)*1000/(('Measured Data'!$H12*$I8+'Measured Data'!$H13*$D9)*0.5*($C9-$C8))</f>
        <v>1.8262144687809392E-3</v>
      </c>
      <c r="BM9" s="110">
        <f>(AF9-AF8)*1000/(('Measured Data'!$H12*$I8+'Measured Data'!$H13*$D9)*0.5*($C9-$C8))</f>
        <v>5.2141730911736128E-3</v>
      </c>
      <c r="BN9" s="110">
        <f>(AG9-AG8)*1000/(('Measured Data'!$H12*$I8+'Measured Data'!$H13*$D9)*0.5*($C9-$C8))</f>
        <v>1.5487419278478977E-3</v>
      </c>
      <c r="BO9" s="110">
        <f>(AH9-AH8)*1000/(('Measured Data'!$H12*$I8+'Measured Data'!$H13*$D9)*0.5*($C9-$C8))</f>
        <v>5.4868140055064525E-4</v>
      </c>
      <c r="BP9" s="110">
        <f>(AI9-AI8)*1000/(('Measured Data'!$H12*$I8+'Measured Data'!$H13*$D9)*0.5*($C9-$C8))</f>
        <v>8.7199782344294676E-4</v>
      </c>
      <c r="BQ9" s="110">
        <f>(AJ9-AJ8)*1000/(('Measured Data'!$H12*$I8+'Measured Data'!$H13*$D9)*0.5*($C9-$C8))</f>
        <v>2.5841285837747978E-3</v>
      </c>
      <c r="BR9" s="110">
        <f>(AK9-AK8)*1000/(('Measured Data'!$H12*$D9+'Measured Data'!$H13*$D9)*0.5*($C9-$C8))</f>
        <v>0</v>
      </c>
      <c r="BS9" s="111">
        <f t="shared" si="7"/>
        <v>6.4800583919547197E-2</v>
      </c>
      <c r="BT9" s="111">
        <f t="shared" si="8"/>
        <v>6.4409213126662757E-2</v>
      </c>
      <c r="BU9" s="111">
        <f t="shared" si="9"/>
        <v>0.19336302855054122</v>
      </c>
      <c r="BV9" s="111">
        <f t="shared" si="10"/>
        <v>0.21342463242011528</v>
      </c>
      <c r="BW9" s="110">
        <f t="shared" si="3"/>
        <v>8.1456039433145361E-2</v>
      </c>
      <c r="BX9" s="110">
        <f t="shared" si="4"/>
        <v>3.711656063627832</v>
      </c>
      <c r="BY9" s="110">
        <f t="shared" si="5"/>
        <v>0.16087141239349428</v>
      </c>
      <c r="BZ9" s="110">
        <f t="shared" si="11"/>
        <v>-0.98384440939792561</v>
      </c>
      <c r="CA9" s="35">
        <f>('Measured Data'!T13*'In Process Calc.'!$I9+'Measured Data'!AR13*'In Process Calc.'!$E9)/('In Process Calc.'!$I9+'In Process Calc.'!$E9+$F9)</f>
        <v>1.9694270324357208</v>
      </c>
      <c r="CB9" s="35">
        <f>('Measured Data'!U13*'In Process Calc.'!$I9+'Measured Data'!AS13*'In Process Calc.'!$E9)/('In Process Calc.'!$I9+'In Process Calc.'!$E9+$F9)</f>
        <v>2.7763629354977568</v>
      </c>
      <c r="CC9" s="35">
        <f>('Measured Data'!V13*'In Process Calc.'!$I9+'Measured Data'!AT13*'In Process Calc.'!$E9)/('In Process Calc.'!$I9+'In Process Calc.'!$E9+$F9)</f>
        <v>2.9479598538695071</v>
      </c>
      <c r="CD9" s="35">
        <f>('Measured Data'!W13*'In Process Calc.'!$I9+'Measured Data'!AU13*'In Process Calc.'!$E9)/('In Process Calc.'!$I9+'In Process Calc.'!$E9+$F9)</f>
        <v>1.3915504251527995</v>
      </c>
      <c r="CE9" s="35">
        <f>('Measured Data'!X13*'In Process Calc.'!$I9+'Measured Data'!AV13*'In Process Calc.'!$E9)/('In Process Calc.'!$I9+'In Process Calc.'!$E9+$F9)</f>
        <v>0.53874477460714365</v>
      </c>
      <c r="CF9" s="35">
        <f>('Measured Data'!Y13*'In Process Calc.'!$I9+'Measured Data'!AW13*'In Process Calc.'!$E9)/('In Process Calc.'!$I9+'In Process Calc.'!$E9+$F9)</f>
        <v>27.742832299598334</v>
      </c>
      <c r="CG9" s="35">
        <f>('Measured Data'!Z13*'In Process Calc.'!$I9+'Measured Data'!AX13*'In Process Calc.'!$F9)/('In Process Calc.'!$I9+'In Process Calc.'!$E9+$F9)</f>
        <v>1.1033232012217098</v>
      </c>
      <c r="CH9" s="35">
        <f>('Measured Data'!AA13*'In Process Calc.'!$I9+'Measured Data'!AY13*'In Process Calc.'!$E9)/('In Process Calc.'!$I9+'In Process Calc.'!$E9+$F9)</f>
        <v>1.6303189549041444</v>
      </c>
      <c r="CI9" s="35">
        <f>('Measured Data'!AB13*'In Process Calc.'!$I9+'Measured Data'!AZ13*'In Process Calc.'!$E9)/('In Process Calc.'!$I9+'In Process Calc.'!$E9+$F9)</f>
        <v>2.404015553693057</v>
      </c>
      <c r="CJ9" s="35">
        <f>('Measured Data'!AC13*'In Process Calc.'!$I9+'Measured Data'!BA13*'In Process Calc.'!$E9)/('In Process Calc.'!$I9+'In Process Calc.'!$E9+$F9)</f>
        <v>0.66088836071151758</v>
      </c>
      <c r="CK9" s="35">
        <f>('Measured Data'!AD13*'In Process Calc.'!$I9+'Measured Data'!BB13*'In Process Calc.'!$E9)/('In Process Calc.'!$I9+'In Process Calc.'!$E9+$F9)</f>
        <v>1.847050312844011</v>
      </c>
      <c r="CL9" s="35">
        <f>('Measured Data'!AE13*'In Process Calc.'!$I9+'Measured Data'!BC13*'In Process Calc.'!$E9)/('In Process Calc.'!$I9+'In Process Calc.'!$E9+$F9)</f>
        <v>20.151523618499816</v>
      </c>
      <c r="CM9" s="35">
        <f>('Measured Data'!AF13*'In Process Calc.'!$I9+'Measured Data'!BD13*'In Process Calc.'!$E9)/('In Process Calc.'!$I9+'In Process Calc.'!$E9+$F9)</f>
        <v>3.7156664328708673</v>
      </c>
      <c r="CN9" s="35">
        <f>('Measured Data'!AG13*'In Process Calc.'!$I9+'Measured Data'!BE13*'In Process Calc.'!$E9)/('In Process Calc.'!$I9+'In Process Calc.'!$E9+$F9)</f>
        <v>2.9468113470513781</v>
      </c>
      <c r="CO9" s="35">
        <f>('Measured Data'!AH13*'In Process Calc.'!$I9+'Measured Data'!BF13*'In Process Calc.'!$E9)/('In Process Calc.'!$I9+'In Process Calc.'!$E9+$F9)</f>
        <v>0.94204967658815186</v>
      </c>
      <c r="CP9" s="35">
        <f>('Measured Data'!AI13*'In Process Calc.'!$I9+'Measured Data'!BG13*'In Process Calc.'!$E9)/('In Process Calc.'!$I9+'In Process Calc.'!$E9+$F9)</f>
        <v>6.40311788115942</v>
      </c>
      <c r="CQ9" s="35">
        <f>('Measured Data'!AJ13*'In Process Calc.'!$I9+'Measured Data'!BH13*'In Process Calc.'!$E9)/('In Process Calc.'!$I9+'In Process Calc.'!$E9+$F9)</f>
        <v>1.0308571540041047</v>
      </c>
      <c r="CR9" s="35">
        <f>('Measured Data'!AK13*'In Process Calc.'!$I9+'Measured Data'!BI13*'In Process Calc.'!$E9)/('In Process Calc.'!$I9+'In Process Calc.'!$E9+$F9)</f>
        <v>2.9918334780302982</v>
      </c>
      <c r="CS9" s="35">
        <f>('Measured Data'!AL13*'In Process Calc.'!$I9+'Measured Data'!BJ13*'In Process Calc.'!$E9)/('In Process Calc.'!$I9+'In Process Calc.'!$E9+$F9)</f>
        <v>4.6074597586990418</v>
      </c>
      <c r="CT9" s="35">
        <f>('Measured Data'!AM13*'In Process Calc.'!$I9+'Measured Data'!BK13*'In Process Calc.'!$E9)/('In Process Calc.'!$I9+'In Process Calc.'!$E9+$F9)</f>
        <v>3.8169769699074658</v>
      </c>
      <c r="CU9" s="35">
        <f>('Measured Data'!AN13*'In Process Calc.'!$I9+'Measured Data'!BL13*'In Process Calc.'!$E9)/('In Process Calc.'!$I9+'In Process Calc.'!$E9+$F9)</f>
        <v>0.45796887559550148</v>
      </c>
      <c r="CV9" s="35">
        <f>('Measured Data'!AO13*'In Process Calc.'!$I9+'Measured Data'!BM13*'In Process Calc.'!$E9)/('In Process Calc.'!$I9+'In Process Calc.'!$E9+$F9)</f>
        <v>1.1846588956573403</v>
      </c>
      <c r="CW9" s="35">
        <f>('Measured Data'!AP13*'In Process Calc.'!$I9+'Measured Data'!BN13*'In Process Calc.'!$E9)/('In Process Calc.'!$I9+'In Process Calc.'!$E9+$F9)</f>
        <v>2.3530613311143682</v>
      </c>
    </row>
    <row r="10" spans="1:101" x14ac:dyDescent="0.15">
      <c r="A10" s="93">
        <f>'Measured Data'!$A14</f>
        <v>7</v>
      </c>
      <c r="B10" s="94">
        <f t="shared" si="0"/>
        <v>5.0583333333343035</v>
      </c>
      <c r="C10" s="95">
        <f>('Measured Data'!$C14-t0)*24+$C$3</f>
        <v>121.40000000002328</v>
      </c>
      <c r="D10" s="96">
        <f t="shared" si="12"/>
        <v>67.934812500000007</v>
      </c>
      <c r="E10" s="96">
        <f>'Measured Data'!E14</f>
        <v>1.7380443750000001</v>
      </c>
      <c r="F10" s="96">
        <f>'Measured Data'!F14</f>
        <v>0.28967406250000005</v>
      </c>
      <c r="G10" s="96">
        <f>'Measured Data'!G14</f>
        <v>0</v>
      </c>
      <c r="H10" s="96">
        <v>0</v>
      </c>
      <c r="I10" s="96">
        <f>$D10-'Measured Data'!$D14</f>
        <v>57.934812500000007</v>
      </c>
      <c r="J10" s="101">
        <f>$J9+AVERAGE('Measured Data'!$H12:$H13)*($C10-$C9)</f>
        <v>364.8034749999365</v>
      </c>
      <c r="K10" s="101">
        <f>K9 + 'Measured Data'!$H14*'In Process Calc.'!$D10 - 'Measured Data'!$H13*'In Process Calc.'!$I9</f>
        <v>1199.1347375</v>
      </c>
      <c r="L10" s="104">
        <f>L9 + ('Measured Data'!P14*$D10-'Measured Data'!P13*$I9)/1000</f>
        <v>4.5020661084704674</v>
      </c>
      <c r="M10" s="104">
        <f>M9+(-'Measured Data'!S13*'In Process Calc.'!$I9+'Measured Data'!S14*'In Process Calc.'!$D10)/1000</f>
        <v>4.3350003212910373</v>
      </c>
      <c r="N10" s="104">
        <f>N9-(-'Measured Data'!T13*'In Process Calc.'!$I9+'Measured Data'!T14*'In Process Calc.'!$D10-$E9*'Measured Data'!AR14)/1000</f>
        <v>-0.32361526281465208</v>
      </c>
      <c r="O10" s="104">
        <f>O9-(-'Measured Data'!U13*'In Process Calc.'!$I9+'Measured Data'!U14*'In Process Calc.'!$D10-$E9*'Measured Data'!AS14)/1000</f>
        <v>4.9993877427108133E-2</v>
      </c>
      <c r="P10" s="104">
        <f>P9-(-'Measured Data'!V13*'In Process Calc.'!$I9+'Measured Data'!V14*'In Process Calc.'!$D10-$E9*'Measured Data'!AT14)/1000</f>
        <v>0.18260318972878103</v>
      </c>
      <c r="Q10" s="104">
        <f>Q9-(-'Measured Data'!W13*'In Process Calc.'!$I9+'Measured Data'!W14*'In Process Calc.'!$D10-$E9*'Measured Data'!AU14)/1000</f>
        <v>4.4536176540213551E-2</v>
      </c>
      <c r="R10" s="104">
        <f>R9-(-'Measured Data'!X13*'In Process Calc.'!$I9+'Measured Data'!X14*'In Process Calc.'!$D10-$E9*'Measured Data'!AV14)/1000</f>
        <v>4.3304246421039208E-2</v>
      </c>
      <c r="S10" s="104">
        <f>S9-(-'Measured Data'!Y13*'In Process Calc.'!$I9+'Measured Data'!Y14*'In Process Calc.'!$D10-$E9*'Measured Data'!AW14)/1000</f>
        <v>2.3222230766848089</v>
      </c>
      <c r="T10" s="104">
        <f>T9-(-'Measured Data'!Z13*'In Process Calc.'!$I9+'Measured Data'!Z14*'In Process Calc.'!$D10-$F9*'Measured Data'!AX14)/1000</f>
        <v>0.28058943664600927</v>
      </c>
      <c r="U10" s="104">
        <f>U9-(-'Measured Data'!AA13*'In Process Calc.'!$I9+'Measured Data'!AA14*'In Process Calc.'!$D10-$E9*'Measured Data'!AY14)/1000</f>
        <v>2.2456276675654228E-2</v>
      </c>
      <c r="V10" s="104">
        <f>V9-(-'Measured Data'!AB13*'In Process Calc.'!$I9+'Measured Data'!AB14*'In Process Calc.'!$D10-$E9*'Measured Data'!AZ14)/1000</f>
        <v>3.8512028984197862E-3</v>
      </c>
      <c r="W10" s="104">
        <f>W9-(-'Measured Data'!AC13*'In Process Calc.'!$I9+'Measured Data'!AC14*'In Process Calc.'!$D10-$E9*'Measured Data'!BA14)/1000</f>
        <v>1.1276308504434292E-2</v>
      </c>
      <c r="X10" s="104">
        <f>X9-(-'Measured Data'!AD13*'In Process Calc.'!$I9+'Measured Data'!AD14*'In Process Calc.'!$D10-$E9*'Measured Data'!BB14)/1000</f>
        <v>4.8494334201087917E-2</v>
      </c>
      <c r="Y10" s="104">
        <f>Y9+(-'Measured Data'!AE13*'In Process Calc.'!$I9+'Measured Data'!AE14*'In Process Calc.'!$D10-$E9*'Measured Data'!BC14)/1000</f>
        <v>1.4337830264548568</v>
      </c>
      <c r="Z10" s="104">
        <f>Z9-(-'Measured Data'!AF13*'In Process Calc.'!$I9+'Measured Data'!AF14*'In Process Calc.'!$D10-$E9*'Measured Data'!BD14)/1000</f>
        <v>0.11120778122665476</v>
      </c>
      <c r="AA10" s="104">
        <f>AA9-(-'Measured Data'!AG13*'In Process Calc.'!$I9+'Measured Data'!AG14*'In Process Calc.'!$D10-$E9*'Measured Data'!BE14)/1000</f>
        <v>7.669493082298301E-2</v>
      </c>
      <c r="AB10" s="104">
        <f>AB9-(-'Measured Data'!AH13*'In Process Calc.'!$I9+'Measured Data'!AH14*'In Process Calc.'!$D10-$E9*'Measured Data'!BF14)/1000</f>
        <v>3.2542828826841258E-2</v>
      </c>
      <c r="AC10" s="104">
        <f>AC9-(-'Measured Data'!AI13*'In Process Calc.'!$I9+'Measured Data'!AI14*'In Process Calc.'!$D10-$E9*'Measured Data'!BG14)/1000</f>
        <v>-0.29967013241905605</v>
      </c>
      <c r="AD10" s="104">
        <f>AD9-(-'Measured Data'!AJ13*'In Process Calc.'!$I9+'Measured Data'!AJ14*'In Process Calc.'!$D10-$E9*'Measured Data'!BH14)/1000</f>
        <v>3.9032852339319871E-2</v>
      </c>
      <c r="AE10" s="104">
        <f>AE9-(-'Measured Data'!AK13*'In Process Calc.'!$I9+'Measured Data'!AK14*'In Process Calc.'!$D10-$E9*'Measured Data'!BI14)/1000</f>
        <v>5.1821936823715643E-2</v>
      </c>
      <c r="AF10" s="104">
        <f>AF9-(-'Measured Data'!AL13*'In Process Calc.'!$I9+'Measured Data'!AL14*'In Process Calc.'!$D10-$E9*'Measured Data'!BJ14)/1000</f>
        <v>0.17327262154890138</v>
      </c>
      <c r="AG10" s="104">
        <f>AG9-(-'Measured Data'!AM13*'In Process Calc.'!$I9+'Measured Data'!AM14*'In Process Calc.'!$D10-$E9*'Measured Data'!BK14)/1000</f>
        <v>1.3942981175716761E-2</v>
      </c>
      <c r="AH10" s="104">
        <f>AH9-(-'Measured Data'!AN13*'In Process Calc.'!$I9+'Measured Data'!AN14*'In Process Calc.'!$D10-$E9*'Measured Data'!BL14)/1000</f>
        <v>1.4447701813940365E-2</v>
      </c>
      <c r="AI10" s="104">
        <f>AI9-(-'Measured Data'!AO13*'In Process Calc.'!$I9+'Measured Data'!AO14*'In Process Calc.'!$D10-$E9*'Measured Data'!BM14)/1000</f>
        <v>2.3013023488040699E-2</v>
      </c>
      <c r="AJ10" s="104">
        <f>AJ9-(-'Measured Data'!AP13*'In Process Calc.'!$I9+'Measured Data'!AP14*'In Process Calc.'!$D10-$E9*'Measured Data'!BN14)/1000</f>
        <v>6.4939995912223769E-2</v>
      </c>
      <c r="AK10" s="104">
        <f>AK9-(-'Measured Data'!AQ13*'In Process Calc.'!$I9+'Measured Data'!AQ14*'In Process Calc.'!$D10-'In Process Calc.'!$E9*'Measured Data'!BO14)/1000</f>
        <v>0</v>
      </c>
      <c r="AL10" s="103">
        <f t="shared" si="14"/>
        <v>2.0342503273484347</v>
      </c>
      <c r="AM10" s="103">
        <f t="shared" si="1"/>
        <v>1.4109649321147266</v>
      </c>
      <c r="AN10" s="103">
        <f t="shared" si="6"/>
        <v>7.4876142971079993</v>
      </c>
      <c r="AO10" s="109">
        <f>'Measured Data'!N14/('Measured Data'!H14)</f>
        <v>0.14699999999999999</v>
      </c>
      <c r="AP10" s="110">
        <f>IF('Measured Data'!O14&gt;0,'Measured Data'!O14,('Measured Data'!P14*$D10-'Measured Data'!P13*$I9)/1000/(('Measured Data'!$H13*$I9+'Measured Data'!$H14*$D10)*1000000*0.5*($C10-$C9))*1000000000)</f>
        <v>0.14699999999999999</v>
      </c>
      <c r="AQ10" s="110">
        <f>(K10-K9)/(('Measured Data'!$H13*$I9+'Measured Data'!$H14*$D10)*0.5*($C10-$C9))</f>
        <v>2.5824403085428497E-2</v>
      </c>
      <c r="AR10" s="110">
        <f t="shared" si="2"/>
        <v>2.6218732695906993E-2</v>
      </c>
      <c r="AS10" s="110">
        <f>('Measured Data'!$I14*$D10-'Measured Data'!$I13*$I9)/(('Measured Data'!$H13*$I9+'Measured Data'!$H14*$D10)*0.5*($C10-$C9))</f>
        <v>3.9432961047849562E-4</v>
      </c>
      <c r="AT10" s="110">
        <f>(M10-M9)*1000/(('Measured Data'!$H13*$I9+'Measured Data'!$H14*$D10)*0.5*($C10-$C9))</f>
        <v>0.13382325630773581</v>
      </c>
      <c r="AU10" s="110">
        <f>(N10-N9)*1000/(('Measured Data'!$H13*$I9+'Measured Data'!$H14*$D10)*0.5*($C10-$C9))</f>
        <v>-8.3941805066921789E-3</v>
      </c>
      <c r="AV10" s="110">
        <f>(O10-O9)*1000/(('Measured Data'!$H13*$I9+'Measured Data'!$H14*$D10)*0.5*($C10-$C9))</f>
        <v>1.1839244854441103E-3</v>
      </c>
      <c r="AW10" s="110">
        <f>(P10-P9)*1000/(('Measured Data'!$H13*$I9+'Measured Data'!$H14*$D10)*0.5*($C10-$C9))</f>
        <v>5.0145530113128488E-3</v>
      </c>
      <c r="AX10" s="110">
        <f>(Q10-Q9)*1000/(('Measured Data'!$H13*$I9+'Measured Data'!$H14*$D10)*0.5*($C10-$C9))</f>
        <v>1.6803848446301118E-3</v>
      </c>
      <c r="AY10" s="110">
        <f>(R10-R9)*1000/(('Measured Data'!$H13*$I9+'Measured Data'!$H14*$D10)*0.5*($C10-$C9))</f>
        <v>9.2777508336498509E-4</v>
      </c>
      <c r="AZ10" s="110">
        <f>(S10-S9)*1000/(('Measured Data'!$H13*$I9+'Measured Data'!$H14*$D10)*0.5*($C10-$C9))</f>
        <v>3.9008579451996095E-2</v>
      </c>
      <c r="BA10" s="110">
        <f>(T10-T9)*1000/(('Measured Data'!$H13*$I9+'Measured Data'!$H14*$D10)*0.5*($C10-$C9))</f>
        <v>3.1474348006945946E-3</v>
      </c>
      <c r="BB10" s="110">
        <f>(U10-U9)*1000/(('Measured Data'!$H13*$I9+'Measured Data'!$H14*$D10)*0.5*($C10-$C9))</f>
        <v>2.2214961898158183E-3</v>
      </c>
      <c r="BC10" s="110">
        <f>(V10-V9)*1000/(('Measured Data'!$H13*$I9+'Measured Data'!$H14*$D10)*0.5*($C10-$C9))</f>
        <v>7.2383168803234505E-4</v>
      </c>
      <c r="BD10" s="110">
        <f>(W10-W9)*1000/(('Measured Data'!$H13*$I9+'Measured Data'!$H14*$D10)*0.5*($C10-$C9))</f>
        <v>-4.9429670029556012E-5</v>
      </c>
      <c r="BE10" s="110">
        <f>(X10-X9)*1000/(('Measured Data'!$H13*$I9+'Measured Data'!$H14*$D10)*0.5*($C10-$C9))</f>
        <v>1.2950682905198761E-3</v>
      </c>
      <c r="BF10" s="110">
        <f>(Y10-Y9)*1000/(('Measured Data'!$H13*$I9+'Measured Data'!$H14*$D10)*0.5*($C10-$C9))</f>
        <v>-1.9855728863864305E-3</v>
      </c>
      <c r="BG10" s="110">
        <f>(Z10-Z9)*1000/(('Measured Data'!$H13*$I9+'Measured Data'!$H14*$D10)*0.5*($C10-$C9))</f>
        <v>2.6819643406344172E-3</v>
      </c>
      <c r="BH10" s="110">
        <f>(AA10-AA9)*1000/(('Measured Data'!$H13*$I9+'Measured Data'!$H14*$D10)*0.5*($C10-$C9))</f>
        <v>1.7544003088447438E-3</v>
      </c>
      <c r="BI10" s="110">
        <f>(AB10-AB9)*1000/(('Measured Data'!$H13*$I9+'Measured Data'!$H14*$D10)*0.5*($C10-$C9))</f>
        <v>7.3642574172902225E-4</v>
      </c>
      <c r="BJ10" s="110">
        <f>(AC10-AC9)*1000/(('Measured Data'!$H13*$I9+'Measured Data'!$H14*$D10)*0.5*($C10-$C9))</f>
        <v>1.505860974065503E-4</v>
      </c>
      <c r="BK10" s="110">
        <f>(AD10-AD9)*1000/(('Measured Data'!$H13*$I9+'Measured Data'!$H14*$D10)*0.5*($C10-$C9))</f>
        <v>8.8626496065822105E-4</v>
      </c>
      <c r="BL10" s="110">
        <f>(AE10-AE9)*1000/(('Measured Data'!$H13*$I9+'Measured Data'!$H14*$D10)*0.5*($C10-$C9))</f>
        <v>1.3985578483300543E-3</v>
      </c>
      <c r="BM10" s="110">
        <f>(AF10-AF9)*1000/(('Measured Data'!$H13*$I9+'Measured Data'!$H14*$D10)*0.5*($C10-$C9))</f>
        <v>3.4492211208851345E-3</v>
      </c>
      <c r="BN10" s="110">
        <f>(AG10-AG9)*1000/(('Measured Data'!$H13*$I9+'Measured Data'!$H14*$D10)*0.5*($C10-$C9))</f>
        <v>7.8547198134833087E-4</v>
      </c>
      <c r="BO10" s="110">
        <f>(AH10-AH9)*1000/(('Measured Data'!$H13*$I9+'Measured Data'!$H14*$D10)*0.5*($C10-$C9))</f>
        <v>3.5027844776611779E-4</v>
      </c>
      <c r="BP10" s="110">
        <f>(AI10-AI9)*1000/(('Measured Data'!$H13*$I9+'Measured Data'!$H14*$D10)*0.5*($C10-$C9))</f>
        <v>4.3966933959815755E-4</v>
      </c>
      <c r="BQ10" s="110">
        <f>(AJ10-AJ9)*1000/(('Measured Data'!$H13*$I9+'Measured Data'!$H14*$D10)*0.5*($C10-$C9))</f>
        <v>1.4793895815765909E-3</v>
      </c>
      <c r="BR10" s="110">
        <f>(AK10-AK9)*1000/(('Measured Data'!$H13*$D10+'Measured Data'!$H14*$D10)*0.5*($C10-$C9))</f>
        <v>0</v>
      </c>
      <c r="BS10" s="111">
        <f t="shared" si="7"/>
        <v>3.4931218028182602E-2</v>
      </c>
      <c r="BT10" s="111">
        <f t="shared" si="8"/>
        <v>4.3475984632281334E-2</v>
      </c>
      <c r="BU10" s="111">
        <f t="shared" si="9"/>
        <v>0.12154768490458245</v>
      </c>
      <c r="BV10" s="111">
        <f t="shared" si="10"/>
        <v>0.14702680444483635</v>
      </c>
      <c r="BW10" s="110">
        <f t="shared" si="3"/>
        <v>-5.0900927803071469E-2</v>
      </c>
      <c r="BX10" s="110">
        <f t="shared" si="4"/>
        <v>3.7684017737917883</v>
      </c>
      <c r="BY10" s="110">
        <f t="shared" si="5"/>
        <v>8.0685706706336832E-2</v>
      </c>
      <c r="BZ10" s="110">
        <f t="shared" si="11"/>
        <v>4.7844072059353877E-2</v>
      </c>
      <c r="CA10" s="35">
        <f>('Measured Data'!T14*'In Process Calc.'!$I10+'Measured Data'!AR14*'In Process Calc.'!$E10)/('In Process Calc.'!$I10+'In Process Calc.'!$E10+$F10)</f>
        <v>4.5940032222595901</v>
      </c>
      <c r="CB10" s="35">
        <f>('Measured Data'!U14*'In Process Calc.'!$I10+'Measured Data'!AS14*'In Process Calc.'!$E10)/('In Process Calc.'!$I10+'In Process Calc.'!$E10+$F10)</f>
        <v>2.6619040692643137</v>
      </c>
      <c r="CC10" s="35">
        <f>('Measured Data'!V14*'In Process Calc.'!$I10+'Measured Data'!AT14*'In Process Calc.'!$E10)/('In Process Calc.'!$I10+'In Process Calc.'!$E10+$F10)</f>
        <v>1.7233740972636584</v>
      </c>
      <c r="CD10" s="35">
        <f>('Measured Data'!W14*'In Process Calc.'!$I10+'Measured Data'!AU14*'In Process Calc.'!$E10)/('In Process Calc.'!$I10+'In Process Calc.'!$E10+$F10)</f>
        <v>0.91464780584306715</v>
      </c>
      <c r="CE10" s="35">
        <f>('Measured Data'!X14*'In Process Calc.'!$I10+'Measured Data'!AV14*'In Process Calc.'!$E10)/('In Process Calc.'!$I10+'In Process Calc.'!$E10+$F10)</f>
        <v>0.42935121793259179</v>
      </c>
      <c r="CF10" s="35">
        <f>('Measured Data'!Y14*'In Process Calc.'!$I10+'Measured Data'!AW14*'In Process Calc.'!$E10)/('In Process Calc.'!$I10+'In Process Calc.'!$E10+$F10)</f>
        <v>25.892717027002039</v>
      </c>
      <c r="CG10" s="35">
        <f>('Measured Data'!Z14*'In Process Calc.'!$I10+'Measured Data'!AX14*'In Process Calc.'!$F10)/('In Process Calc.'!$I10+'In Process Calc.'!$E10+$F10)</f>
        <v>1.0231283946893996</v>
      </c>
      <c r="CH10" s="35">
        <f>('Measured Data'!AA14*'In Process Calc.'!$I10+'Measured Data'!AY14*'In Process Calc.'!$E10)/('In Process Calc.'!$I10+'In Process Calc.'!$E10+$F10)</f>
        <v>1.1979541488410743</v>
      </c>
      <c r="CI10" s="35">
        <f>('Measured Data'!AB14*'In Process Calc.'!$I10+'Measured Data'!AZ14*'In Process Calc.'!$E10)/('In Process Calc.'!$I10+'In Process Calc.'!$E10+$F10)</f>
        <v>2.0906598248427937</v>
      </c>
      <c r="CJ10" s="35">
        <f>('Measured Data'!AC14*'In Process Calc.'!$I10+'Measured Data'!BA14*'In Process Calc.'!$E10)/('In Process Calc.'!$I10+'In Process Calc.'!$E10+$F10)</f>
        <v>0.65438663646629047</v>
      </c>
      <c r="CK10" s="35">
        <f>('Measured Data'!AD14*'In Process Calc.'!$I10+'Measured Data'!BB14*'In Process Calc.'!$E10)/('In Process Calc.'!$I10+'In Process Calc.'!$E10+$F10)</f>
        <v>1.7821077233103608</v>
      </c>
      <c r="CL10" s="35">
        <f>('Measured Data'!AE14*'In Process Calc.'!$I10+'Measured Data'!BC14*'In Process Calc.'!$E10)/('In Process Calc.'!$I10+'In Process Calc.'!$E10+$F10)</f>
        <v>18.833496248450007</v>
      </c>
      <c r="CM10" s="35">
        <f>('Measured Data'!AF14*'In Process Calc.'!$I10+'Measured Data'!BD14*'In Process Calc.'!$E10)/('In Process Calc.'!$I10+'In Process Calc.'!$E10+$F10)</f>
        <v>3.5091133702827162</v>
      </c>
      <c r="CN10" s="35">
        <f>('Measured Data'!AG14*'In Process Calc.'!$I10+'Measured Data'!BE14*'In Process Calc.'!$E10)/('In Process Calc.'!$I10+'In Process Calc.'!$E10+$F10)</f>
        <v>2.7683371615645918</v>
      </c>
      <c r="CO10" s="35">
        <f>('Measured Data'!AH14*'In Process Calc.'!$I10+'Measured Data'!BF14*'In Process Calc.'!$E10)/('In Process Calc.'!$I10+'In Process Calc.'!$E10+$F10)</f>
        <v>0.83087293165792442</v>
      </c>
      <c r="CP10" s="35">
        <f>('Measured Data'!AI14*'In Process Calc.'!$I10+'Measured Data'!BG14*'In Process Calc.'!$E10)/('In Process Calc.'!$I10+'In Process Calc.'!$E10+$F10)</f>
        <v>6.1383094057971013</v>
      </c>
      <c r="CQ10" s="35">
        <f>('Measured Data'!AJ14*'In Process Calc.'!$I10+'Measured Data'!BH14*'In Process Calc.'!$E10)/('In Process Calc.'!$I10+'In Process Calc.'!$E10+$F10)</f>
        <v>1.1054108069805977</v>
      </c>
      <c r="CR10" s="35">
        <f>('Measured Data'!AK14*'In Process Calc.'!$I10+'Measured Data'!BI14*'In Process Calc.'!$E10)/('In Process Calc.'!$I10+'In Process Calc.'!$E10+$F10)</f>
        <v>2.9930871403811441</v>
      </c>
      <c r="CS10" s="35">
        <f>('Measured Data'!AL14*'In Process Calc.'!$I10+'Measured Data'!BJ14*'In Process Calc.'!$E10)/('In Process Calc.'!$I10+'In Process Calc.'!$E10+$F10)</f>
        <v>4.3982451292908626</v>
      </c>
      <c r="CT10" s="35">
        <f>('Measured Data'!AM14*'In Process Calc.'!$I10+'Measured Data'!BK14*'In Process Calc.'!$E10)/('In Process Calc.'!$I10+'In Process Calc.'!$E10+$F10)</f>
        <v>4.0350145204268903</v>
      </c>
      <c r="CU10" s="35">
        <f>('Measured Data'!AN14*'In Process Calc.'!$I10+'Measured Data'!BL14*'In Process Calc.'!$E10)/('In Process Calc.'!$I10+'In Process Calc.'!$E10+$F10)</f>
        <v>0.45878636818909513</v>
      </c>
      <c r="CV10" s="35">
        <f>('Measured Data'!AO14*'In Process Calc.'!$I10+'Measured Data'!BM14*'In Process Calc.'!$E10)/('In Process Calc.'!$I10+'In Process Calc.'!$E10+$F10)</f>
        <v>1.0036399293431135</v>
      </c>
      <c r="CW10" s="35">
        <f>('Measured Data'!AP14*'In Process Calc.'!$I10+'Measured Data'!BN14*'In Process Calc.'!$E10)/('In Process Calc.'!$I10+'In Process Calc.'!$E10+$F10)</f>
        <v>2.5026139187655394</v>
      </c>
    </row>
    <row r="11" spans="1:101" x14ac:dyDescent="0.15">
      <c r="A11" s="93">
        <f>'Measured Data'!$A15</f>
        <v>8</v>
      </c>
      <c r="B11" s="94">
        <f t="shared" si="0"/>
        <v>5.9986111111138598</v>
      </c>
      <c r="C11" s="95">
        <f>('Measured Data'!$C15-t0)*24+$C$3</f>
        <v>143.96666666673264</v>
      </c>
      <c r="D11" s="96">
        <f t="shared" si="12"/>
        <v>59.962530937500006</v>
      </c>
      <c r="E11" s="96">
        <f>'Measured Data'!E15</f>
        <v>1.753875928125</v>
      </c>
      <c r="F11" s="96">
        <f>'Measured Data'!F15</f>
        <v>0.29231265468750001</v>
      </c>
      <c r="G11" s="96">
        <f>'Measured Data'!G15</f>
        <v>0</v>
      </c>
      <c r="H11" s="96">
        <v>0</v>
      </c>
      <c r="I11" s="96">
        <f>$D11-'Measured Data'!$D15</f>
        <v>58.462530937500006</v>
      </c>
      <c r="J11" s="101">
        <f>$J10+AVERAGE('Measured Data'!$H13:$H13)*($C11-$C10)</f>
        <v>571.06280833365997</v>
      </c>
      <c r="K11" s="101">
        <f>K10 + 'Measured Data'!$H15*'In Process Calc.'!$D11 - 'Measured Data'!$H14*'In Process Calc.'!$I10</f>
        <v>1360.33835328125</v>
      </c>
      <c r="L11" s="104">
        <f>L10 + ('Measured Data'!P15*$D11-'Measured Data'!P14*$I10)/1000</f>
        <v>3.7874176741234473</v>
      </c>
      <c r="M11" s="104">
        <f>M10+(-'Measured Data'!S14*'In Process Calc.'!$I10+'Measured Data'!S15*'In Process Calc.'!$D11)/1000</f>
        <v>4.7925749352995641</v>
      </c>
      <c r="N11" s="104">
        <f>N10-(-'Measured Data'!T14*'In Process Calc.'!$I10+'Measured Data'!T15*'In Process Calc.'!$D11-$E10*'Measured Data'!AR15)/1000</f>
        <v>-0.5359739013565491</v>
      </c>
      <c r="O11" s="104">
        <f>O10-(-'Measured Data'!U14*'In Process Calc.'!$I10+'Measured Data'!U15*'In Process Calc.'!$D11-$E10*'Measured Data'!AS15)/1000</f>
        <v>7.3023360804250967E-2</v>
      </c>
      <c r="P11" s="104">
        <f>P10-(-'Measured Data'!V14*'In Process Calc.'!$I10+'Measured Data'!V15*'In Process Calc.'!$D11-$E10*'Measured Data'!AT15)/1000</f>
        <v>0.27614911692856309</v>
      </c>
      <c r="Q11" s="104">
        <f>Q10-(-'Measured Data'!W14*'In Process Calc.'!$I10+'Measured Data'!W15*'In Process Calc.'!$D11-$E10*'Measured Data'!AU15)/1000</f>
        <v>8.9713884847107961E-2</v>
      </c>
      <c r="R11" s="104">
        <f>R10-(-'Measured Data'!X14*'In Process Calc.'!$I10+'Measured Data'!X15*'In Process Calc.'!$D11-$E10*'Measured Data'!AV15)/1000</f>
        <v>5.9743272669161199E-2</v>
      </c>
      <c r="S11" s="104">
        <f>S10-(-'Measured Data'!Y14*'In Process Calc.'!$I10+'Measured Data'!Y15*'In Process Calc.'!$D11-$E10*'Measured Data'!AW15)/1000</f>
        <v>3.1552974054416723</v>
      </c>
      <c r="T11" s="104">
        <f>T10-(-'Measured Data'!Z14*'In Process Calc.'!$I10+'Measured Data'!Z15*'In Process Calc.'!$D11-$F10*'Measured Data'!AX15)/1000</f>
        <v>0.33918239253231408</v>
      </c>
      <c r="U11" s="104">
        <f>U10-(-'Measured Data'!AA14*'In Process Calc.'!$I10+'Measured Data'!AA15*'In Process Calc.'!$D11-$E10*'Measured Data'!AY15)/1000</f>
        <v>7.7430270809199314E-2</v>
      </c>
      <c r="V11" s="104">
        <f>V10-(-'Measured Data'!AB14*'In Process Calc.'!$I10+'Measured Data'!AB15*'In Process Calc.'!$D11-$E10*'Measured Data'!AZ15)/1000</f>
        <v>1.1318910626298688E-2</v>
      </c>
      <c r="W11" s="104">
        <f>W10-(-'Measured Data'!AC14*'In Process Calc.'!$I10+'Measured Data'!AC15*'In Process Calc.'!$D11-$E10*'Measured Data'!BA15)/1000</f>
        <v>8.0433061959229672E-3</v>
      </c>
      <c r="X11" s="104">
        <f>X10-(-'Measured Data'!AD14*'In Process Calc.'!$I10+'Measured Data'!AD15*'In Process Calc.'!$D11-$E10*'Measured Data'!BB15)/1000</f>
        <v>8.2410997337562714E-2</v>
      </c>
      <c r="Y11" s="104">
        <f>Y10+(-'Measured Data'!AE14*'In Process Calc.'!$I10+'Measured Data'!AE15*'In Process Calc.'!$D11-$E10*'Measured Data'!BC15)/1000</f>
        <v>1.3453279584182603</v>
      </c>
      <c r="Z11" s="104">
        <f>Z10-(-'Measured Data'!AF14*'In Process Calc.'!$I10+'Measured Data'!AF15*'In Process Calc.'!$D11-$E10*'Measured Data'!BD15)/1000</f>
        <v>0.17176778948508606</v>
      </c>
      <c r="AA11" s="104">
        <f>AA10-(-'Measured Data'!AG14*'In Process Calc.'!$I10+'Measured Data'!AG15*'In Process Calc.'!$D11-$E10*'Measured Data'!BE15)/1000</f>
        <v>0.10983668776532152</v>
      </c>
      <c r="AB11" s="104">
        <f>AB10-(-'Measured Data'!AH14*'In Process Calc.'!$I10+'Measured Data'!AH15*'In Process Calc.'!$D11-$E10*'Measured Data'!BF15)/1000</f>
        <v>4.6703233574517736E-2</v>
      </c>
      <c r="AC11" s="104">
        <f>AC10-(-'Measured Data'!AI14*'In Process Calc.'!$I10+'Measured Data'!AI15*'In Process Calc.'!$D11-$E10*'Measured Data'!BG15)/1000</f>
        <v>-0.30607809581766815</v>
      </c>
      <c r="AD11" s="104">
        <f>AD10-(-'Measured Data'!AJ14*'In Process Calc.'!$I10+'Measured Data'!AJ15*'In Process Calc.'!$D11-$E10*'Measured Data'!BH15)/1000</f>
        <v>5.6192263670455239E-2</v>
      </c>
      <c r="AE11" s="104">
        <f>AE10-(-'Measured Data'!AK14*'In Process Calc.'!$I10+'Measured Data'!AK15*'In Process Calc.'!$D11-$E10*'Measured Data'!BI15)/1000</f>
        <v>8.0060099561756845E-2</v>
      </c>
      <c r="AF11" s="104">
        <f>AF10-(-'Measured Data'!AL14*'In Process Calc.'!$I10+'Measured Data'!AL15*'In Process Calc.'!$D11-$E10*'Measured Data'!BJ15)/1000</f>
        <v>0.21233039009362747</v>
      </c>
      <c r="AG11" s="104">
        <f>AG10-(-'Measured Data'!AM14*'In Process Calc.'!$I10+'Measured Data'!AM15*'In Process Calc.'!$D11-$E10*'Measured Data'!BK15)/1000</f>
        <v>4.5678740003178946E-2</v>
      </c>
      <c r="AH11" s="104">
        <f>AH10-(-'Measured Data'!AN14*'In Process Calc.'!$I10+'Measured Data'!AN15*'In Process Calc.'!$D11-$E10*'Measured Data'!BL15)/1000</f>
        <v>2.1469139816207954E-2</v>
      </c>
      <c r="AI11" s="104">
        <f>AI10-(-'Measured Data'!AO14*'In Process Calc.'!$I10+'Measured Data'!AO15*'In Process Calc.'!$D11-$E10*'Measured Data'!BM15)/1000</f>
        <v>3.6818050498454852E-2</v>
      </c>
      <c r="AJ11" s="104">
        <f>AJ10-(-'Measured Data'!AP14*'In Process Calc.'!$I10+'Measured Data'!AP15*'In Process Calc.'!$D11-$E10*'Measured Data'!BN15)/1000</f>
        <v>0.10317659465112702</v>
      </c>
      <c r="AK11" s="104">
        <f>AK10-(-'Measured Data'!AQ14*'In Process Calc.'!$I10+'Measured Data'!AQ15*'In Process Calc.'!$D11-'In Process Calc.'!$E10*'Measured Data'!BO15)/1000</f>
        <v>0</v>
      </c>
      <c r="AL11" s="103">
        <f t="shared" si="14"/>
        <v>2.7126900008473993</v>
      </c>
      <c r="AM11" s="103">
        <f t="shared" si="1"/>
        <v>1.8706380036731818</v>
      </c>
      <c r="AN11" s="103">
        <f t="shared" si="6"/>
        <v>11.248686469405413</v>
      </c>
      <c r="AO11" s="109">
        <f>'Measured Data'!N15/('Measured Data'!H15)</f>
        <v>0.11499999999999999</v>
      </c>
      <c r="AP11" s="110">
        <f>IF('Measured Data'!O15&gt;0,'Measured Data'!O15,('Measured Data'!P15*$D11-'Measured Data'!P14*$I10)/1000/(('Measured Data'!$H14*$I10+'Measured Data'!$H15*$D11)*1000000*0.5*($C11-$C10))*1000000000)</f>
        <v>0.11499999999999999</v>
      </c>
      <c r="AQ11" s="110">
        <f>(K11-K10)/(('Measured Data'!$H14*$I10+'Measured Data'!$H15*$D11)*0.5*($C11-$C10))</f>
        <v>6.5616353033541531E-3</v>
      </c>
      <c r="AR11" s="110">
        <f t="shared" si="2"/>
        <v>7.7538850165672583E-3</v>
      </c>
      <c r="AS11" s="110">
        <f>('Measured Data'!$I15*$D11-'Measured Data'!$I14*$I10)/(('Measured Data'!$H14*$I10+'Measured Data'!$H15*$D11)*0.5*($C11-$C10))</f>
        <v>1.1922497132131054E-3</v>
      </c>
      <c r="AT11" s="110">
        <f>(M11-M10)*1000/(('Measured Data'!$H14*$I10+'Measured Data'!$H15*$D11)*0.5*($C11-$C10))</f>
        <v>1.8625126531102421E-2</v>
      </c>
      <c r="AU11" s="110">
        <f>(N11-N10)*1000/(('Measured Data'!$H14*$I10+'Measured Data'!$H15*$D11)*0.5*($C11-$C10))</f>
        <v>-8.6438504054374195E-3</v>
      </c>
      <c r="AV11" s="110">
        <f>(O11-O10)*1000/(('Measured Data'!$H14*$I10+'Measured Data'!$H15*$D11)*0.5*($C11-$C10))</f>
        <v>9.3739256661911805E-4</v>
      </c>
      <c r="AW11" s="110">
        <f>(P11-P10)*1000/(('Measured Data'!$H14*$I10+'Measured Data'!$H15*$D11)*0.5*($C11-$C10))</f>
        <v>3.8076953511515586E-3</v>
      </c>
      <c r="AX11" s="110">
        <f>(Q11-Q10)*1000/(('Measured Data'!$H14*$I10+'Measured Data'!$H15*$D11)*0.5*($C11-$C10))</f>
        <v>1.838914371209993E-3</v>
      </c>
      <c r="AY11" s="110">
        <f>(R11-R10)*1000/(('Measured Data'!$H14*$I10+'Measured Data'!$H15*$D11)*0.5*($C11-$C10))</f>
        <v>6.6913446363892992E-4</v>
      </c>
      <c r="AZ11" s="110">
        <f>(S11-S10)*1000/(('Measured Data'!$H14*$I10+'Measured Data'!$H15*$D11)*0.5*($C11-$C10))</f>
        <v>3.3909474669022298E-2</v>
      </c>
      <c r="BA11" s="110">
        <f>(T11-T10)*1000/(('Measured Data'!$H14*$I10+'Measured Data'!$H15*$D11)*0.5*($C11-$C10))</f>
        <v>2.3849688855190582E-3</v>
      </c>
      <c r="BB11" s="110">
        <f>(U11-U10)*1000/(('Measured Data'!$H14*$I10+'Measured Data'!$H15*$D11)*0.5*($C11-$C10))</f>
        <v>2.2376625916539143E-3</v>
      </c>
      <c r="BC11" s="110">
        <f>(V11-V10)*1000/(('Measured Data'!$H14*$I10+'Measured Data'!$H15*$D11)*0.5*($C11-$C10))</f>
        <v>3.0396572945902997E-4</v>
      </c>
      <c r="BD11" s="110">
        <f>(W11-W10)*1000/(('Measured Data'!$H14*$I10+'Measured Data'!$H15*$D11)*0.5*($C11-$C10))</f>
        <v>-1.3159619268180719E-4</v>
      </c>
      <c r="BE11" s="110">
        <f>(X11-X10)*1000/(('Measured Data'!$H14*$I10+'Measured Data'!$H15*$D11)*0.5*($C11-$C10))</f>
        <v>1.3805445562105605E-3</v>
      </c>
      <c r="BF11" s="110">
        <f>(Y11-Y10)*1000/(('Measured Data'!$H14*$I10+'Measured Data'!$H15*$D11)*0.5*($C11-$C10))</f>
        <v>-3.6004769147184009E-3</v>
      </c>
      <c r="BG11" s="110">
        <f>(Z11-Z10)*1000/(('Measured Data'!$H14*$I10+'Measured Data'!$H15*$D11)*0.5*($C11-$C10))</f>
        <v>2.4650358258661432E-3</v>
      </c>
      <c r="BH11" s="110">
        <f>(AA11-AA10)*1000/(('Measured Data'!$H14*$I10+'Measured Data'!$H15*$D11)*0.5*($C11-$C10))</f>
        <v>1.3490027584934906E-3</v>
      </c>
      <c r="BI11" s="110">
        <f>(AB11-AB10)*1000/(('Measured Data'!$H14*$I10+'Measured Data'!$H15*$D11)*0.5*($C11-$C10))</f>
        <v>5.763854070632142E-4</v>
      </c>
      <c r="BJ11" s="110">
        <f>(AC11-AC10)*1000/(('Measured Data'!$H14*$I10+'Measured Data'!$H15*$D11)*0.5*($C11-$C10))</f>
        <v>-2.6082987441169428E-4</v>
      </c>
      <c r="BK11" s="110">
        <f>(AD11-AD10)*1000/(('Measured Data'!$H14*$I10+'Measured Data'!$H15*$D11)*0.5*($C11-$C10))</f>
        <v>6.984570329237568E-4</v>
      </c>
      <c r="BL11" s="110">
        <f>(AE11-AE10)*1000/(('Measured Data'!$H14*$I10+'Measured Data'!$H15*$D11)*0.5*($C11-$C10))</f>
        <v>1.1494067588113141E-3</v>
      </c>
      <c r="BM11" s="110">
        <f>(AF11-AF10)*1000/(('Measured Data'!$H14*$I10+'Measured Data'!$H15*$D11)*0.5*($C11-$C10))</f>
        <v>1.5898082168397556E-3</v>
      </c>
      <c r="BN11" s="110">
        <f>(AG11-AG10)*1000/(('Measured Data'!$H14*$I10+'Measured Data'!$H15*$D11)*0.5*($C11-$C10))</f>
        <v>1.2917729822114195E-3</v>
      </c>
      <c r="BO11" s="110">
        <f>(AH11-AH10)*1000/(('Measured Data'!$H14*$I10+'Measured Data'!$H15*$D11)*0.5*($C11-$C10))</f>
        <v>2.8580075733853515E-4</v>
      </c>
      <c r="BP11" s="110">
        <f>(AI11-AI10)*1000/(('Measured Data'!$H14*$I10+'Measured Data'!$H15*$D11)*0.5*($C11-$C10))</f>
        <v>5.619201043121217E-4</v>
      </c>
      <c r="BQ11" s="110">
        <f>(AJ11-AJ10)*1000/(('Measured Data'!$H14*$I10+'Measured Data'!$H15*$D11)*0.5*($C11-$C10))</f>
        <v>1.5563833041179016E-3</v>
      </c>
      <c r="BR11" s="110">
        <f>(AK11-AK10)*1000/(('Measured Data'!$H14*$D11+'Measured Data'!$H15*$D11)*0.5*($C11-$C10))</f>
        <v>0</v>
      </c>
      <c r="BS11" s="111">
        <f t="shared" si="7"/>
        <v>2.6660287249390131E-2</v>
      </c>
      <c r="BT11" s="111">
        <f t="shared" si="8"/>
        <v>3.504330778041586E-2</v>
      </c>
      <c r="BU11" s="111">
        <f t="shared" si="9"/>
        <v>9.9227051580599634E-2</v>
      </c>
      <c r="BV11" s="111">
        <f t="shared" si="10"/>
        <v>0.12594817995300273</v>
      </c>
      <c r="BW11" s="110">
        <f t="shared" si="3"/>
        <v>-0.10617908268592509</v>
      </c>
      <c r="BX11" s="110">
        <f t="shared" si="4"/>
        <v>3.3913825301769487</v>
      </c>
      <c r="BY11" s="110">
        <f t="shared" si="5"/>
        <v>7.0333407072738455E-2</v>
      </c>
      <c r="BZ11" s="110">
        <f t="shared" si="11"/>
        <v>-0.10936405753357574</v>
      </c>
      <c r="CA11" s="35">
        <f>('Measured Data'!T15*'In Process Calc.'!$I11+'Measured Data'!AR15*'In Process Calc.'!$E11)/('In Process Calc.'!$I11+'In Process Calc.'!$E11+$F11)</f>
        <v>7.8604111013955791</v>
      </c>
      <c r="CB11" s="35">
        <f>('Measured Data'!U15*'In Process Calc.'!$I11+'Measured Data'!AS15*'In Process Calc.'!$E11)/('In Process Calc.'!$I11+'In Process Calc.'!$E11+$F11)</f>
        <v>2.5598052351837444</v>
      </c>
      <c r="CC11" s="35">
        <f>('Measured Data'!V15*'In Process Calc.'!$I11+'Measured Data'!AT15*'In Process Calc.'!$E11)/('In Process Calc.'!$I11+'In Process Calc.'!$E11+$F11)</f>
        <v>0.64054875179873028</v>
      </c>
      <c r="CD11" s="35">
        <f>('Measured Data'!W15*'In Process Calc.'!$I11+'Measured Data'!AU15*'In Process Calc.'!$E11)/('In Process Calc.'!$I11+'In Process Calc.'!$E11+$F11)</f>
        <v>0.26464996536912533</v>
      </c>
      <c r="CE11" s="35">
        <f>('Measured Data'!X15*'In Process Calc.'!$I11+'Measured Data'!AV15*'In Process Calc.'!$E11)/('In Process Calc.'!$I11+'In Process Calc.'!$E11+$F11)</f>
        <v>0.35621771653000839</v>
      </c>
      <c r="CF11" s="35">
        <f>('Measured Data'!Y15*'In Process Calc.'!$I11+'Measured Data'!AW15*'In Process Calc.'!$E11)/('In Process Calc.'!$I11+'In Process Calc.'!$E11+$F11)</f>
        <v>23.187892526180143</v>
      </c>
      <c r="CG11" s="35">
        <f>('Measured Data'!Z15*'In Process Calc.'!$I11+'Measured Data'!AX15*'In Process Calc.'!$F11)/('In Process Calc.'!$I11+'In Process Calc.'!$E11+$F11)</f>
        <v>1.010597979794214</v>
      </c>
      <c r="CH11" s="35">
        <f>('Measured Data'!AA15*'In Process Calc.'!$I11+'Measured Data'!AY15*'In Process Calc.'!$E11)/('In Process Calc.'!$I11+'In Process Calc.'!$E11+$F11)</f>
        <v>0.60661961892507299</v>
      </c>
      <c r="CI11" s="35">
        <f>('Measured Data'!AB15*'In Process Calc.'!$I11+'Measured Data'!AZ15*'In Process Calc.'!$E11)/('In Process Calc.'!$I11+'In Process Calc.'!$E11+$F11)</f>
        <v>1.8996330979358076</v>
      </c>
      <c r="CJ11" s="35">
        <f>('Measured Data'!AC15*'In Process Calc.'!$I11+'Measured Data'!BA15*'In Process Calc.'!$E11)/('In Process Calc.'!$I11+'In Process Calc.'!$E11+$F11)</f>
        <v>0.68435138031419041</v>
      </c>
      <c r="CK11" s="35">
        <f>('Measured Data'!AD15*'In Process Calc.'!$I11+'Measured Data'!BB15*'In Process Calc.'!$E11)/('In Process Calc.'!$I11+'In Process Calc.'!$E11+$F11)</f>
        <v>1.5880569628879262</v>
      </c>
      <c r="CL11" s="35">
        <f>('Measured Data'!AE15*'In Process Calc.'!$I11+'Measured Data'!BC15*'In Process Calc.'!$E11)/('In Process Calc.'!$I11+'In Process Calc.'!$E11+$F11)</f>
        <v>16.771327432289819</v>
      </c>
      <c r="CM11" s="35">
        <f>('Measured Data'!AF15*'In Process Calc.'!$I11+'Measured Data'!BD15*'In Process Calc.'!$E11)/('In Process Calc.'!$I11+'In Process Calc.'!$E11+$F11)</f>
        <v>3.1935724495686713</v>
      </c>
      <c r="CN11" s="35">
        <f>('Measured Data'!AG15*'In Process Calc.'!$I11+'Measured Data'!BE15*'In Process Calc.'!$E11)/('In Process Calc.'!$I11+'In Process Calc.'!$E11+$F11)</f>
        <v>2.6243420903133425</v>
      </c>
      <c r="CO11" s="35">
        <f>('Measured Data'!AH15*'In Process Calc.'!$I11+'Measured Data'!BF15*'In Process Calc.'!$E11)/('In Process Calc.'!$I11+'In Process Calc.'!$E11+$F11)</f>
        <v>0.7313856297508935</v>
      </c>
      <c r="CP11" s="35">
        <f>('Measured Data'!AI15*'In Process Calc.'!$I11+'Measured Data'!BG15*'In Process Calc.'!$E11)/('In Process Calc.'!$I11+'In Process Calc.'!$E11+$F11)</f>
        <v>6.0339860212560392</v>
      </c>
      <c r="CQ11" s="35">
        <f>('Measured Data'!AJ15*'In Process Calc.'!$I11+'Measured Data'!BH15*'In Process Calc.'!$E11)/('In Process Calc.'!$I11+'In Process Calc.'!$E11+$F11)</f>
        <v>1.1850882756806322</v>
      </c>
      <c r="CR11" s="35">
        <f>('Measured Data'!AK15*'In Process Calc.'!$I11+'Measured Data'!BI15*'In Process Calc.'!$E11)/('In Process Calc.'!$I11+'In Process Calc.'!$E11+$F11)</f>
        <v>2.9876712441427222</v>
      </c>
      <c r="CS11" s="35">
        <f>('Measured Data'!AL15*'In Process Calc.'!$I11+'Measured Data'!BJ15*'In Process Calc.'!$E11)/('In Process Calc.'!$I11+'In Process Calc.'!$E11+$F11)</f>
        <v>4.672583463774548</v>
      </c>
      <c r="CT11" s="35">
        <f>('Measured Data'!AM15*'In Process Calc.'!$I11+'Measured Data'!BK15*'In Process Calc.'!$E11)/('In Process Calc.'!$I11+'In Process Calc.'!$E11+$F11)</f>
        <v>3.9861390690582312</v>
      </c>
      <c r="CU11" s="35">
        <f>('Measured Data'!AN15*'In Process Calc.'!$I11+'Measured Data'!BL15*'In Process Calc.'!$E11)/('In Process Calc.'!$I11+'In Process Calc.'!$E11+$F11)</f>
        <v>0.45873823709833078</v>
      </c>
      <c r="CV11" s="35">
        <f>('Measured Data'!AO15*'In Process Calc.'!$I11+'Measured Data'!BM15*'In Process Calc.'!$E11)/('In Process Calc.'!$I11+'In Process Calc.'!$E11+$F11)</f>
        <v>0.74725833074797909</v>
      </c>
      <c r="CW11" s="35">
        <f>('Measured Data'!AP15*'In Process Calc.'!$I11+'Measured Data'!BN15*'In Process Calc.'!$E11)/('In Process Calc.'!$I11+'In Process Calc.'!$E11+$F11)</f>
        <v>2.5052906518476288</v>
      </c>
    </row>
    <row r="12" spans="1:101" x14ac:dyDescent="0.15">
      <c r="A12" s="93">
        <f>'Measured Data'!$A16</f>
        <v>9</v>
      </c>
      <c r="B12" s="94">
        <f t="shared" si="0"/>
        <v>6.984722222223354</v>
      </c>
      <c r="C12" s="95">
        <f>('Measured Data'!$C16-t0)*24+$C$3</f>
        <v>167.6333333333605</v>
      </c>
      <c r="D12" s="96">
        <f t="shared" si="12"/>
        <v>60.508719520312503</v>
      </c>
      <c r="E12" s="96">
        <f>'Measured Data'!E16</f>
        <v>1.7702615856093751</v>
      </c>
      <c r="F12" s="96">
        <f>'Measured Data'!F16</f>
        <v>0.29504359760156251</v>
      </c>
      <c r="G12" s="96">
        <f>'Measured Data'!G16</f>
        <v>0</v>
      </c>
      <c r="H12" s="96">
        <v>1</v>
      </c>
      <c r="I12" s="96">
        <f>$D12-'Measured Data'!$D16</f>
        <v>59.008719520312503</v>
      </c>
      <c r="J12" s="101">
        <f>$J11+AVERAGE('Measured Data'!$H14:$H14)*($C12-$C11)</f>
        <v>982.86280833298474</v>
      </c>
      <c r="K12" s="101">
        <f>K11 + 'Measured Data'!$H16*'In Process Calc.'!$D12 - 'Measured Data'!$H15*'In Process Calc.'!$I11</f>
        <v>1448.6460062623437</v>
      </c>
      <c r="L12" s="104">
        <f>L11 + ('Measured Data'!P16*$D12-'Measured Data'!P15*$I11)/1000</f>
        <v>3.9266025764878458</v>
      </c>
      <c r="M12" s="104">
        <f>M11+(-'Measured Data'!S15*'In Process Calc.'!$I11+'Measured Data'!S16*'In Process Calc.'!$D12)/1000</f>
        <v>6.693511006197852</v>
      </c>
      <c r="N12" s="104">
        <f>N11-(-'Measured Data'!T15*'In Process Calc.'!$I11+'Measured Data'!T16*'In Process Calc.'!$D12-$E11*'Measured Data'!AR16)/1000</f>
        <v>-0.58500502694996537</v>
      </c>
      <c r="O12" s="104">
        <f>O11-(-'Measured Data'!U15*'In Process Calc.'!$I11+'Measured Data'!U16*'In Process Calc.'!$D12-$E11*'Measured Data'!AS16)/1000</f>
        <v>9.1176729414199978E-2</v>
      </c>
      <c r="P12" s="104">
        <f>P11-(-'Measured Data'!V15*'In Process Calc.'!$I11+'Measured Data'!V16*'In Process Calc.'!$D12-$E11*'Measured Data'!AT16)/1000</f>
        <v>0.3125840003537908</v>
      </c>
      <c r="Q12" s="104">
        <f>Q11-(-'Measured Data'!W15*'In Process Calc.'!$I11+'Measured Data'!W16*'In Process Calc.'!$D12-$E11*'Measured Data'!AU16)/1000</f>
        <v>0.10239027375772389</v>
      </c>
      <c r="R12" s="104">
        <f>R11-(-'Measured Data'!X15*'In Process Calc.'!$I11+'Measured Data'!X16*'In Process Calc.'!$D12-$E11*'Measured Data'!AV16)/1000</f>
        <v>7.3329027563598603E-2</v>
      </c>
      <c r="S12" s="104">
        <f>S11-(-'Measured Data'!Y15*'In Process Calc.'!$I11+'Measured Data'!Y16*'In Process Calc.'!$D12-$E11*'Measured Data'!AW16)/1000</f>
        <v>4.1032169523089959</v>
      </c>
      <c r="T12" s="104">
        <f>T11-(-'Measured Data'!Z15*'In Process Calc.'!$I11+'Measured Data'!Z16*'In Process Calc.'!$D12-$F11*'Measured Data'!AX16)/1000</f>
        <v>0.40033238223947659</v>
      </c>
      <c r="U12" s="104">
        <f>U11-(-'Measured Data'!AA15*'In Process Calc.'!$I11+'Measured Data'!AA16*'In Process Calc.'!$D12-$E11*'Measured Data'!AY16)/1000</f>
        <v>0.11413604718625542</v>
      </c>
      <c r="V12" s="104">
        <f>V11-(-'Measured Data'!AB15*'In Process Calc.'!$I11+'Measured Data'!AB16*'In Process Calc.'!$D12-$E11*'Measured Data'!AZ16)/1000</f>
        <v>2.5449727758310559E-2</v>
      </c>
      <c r="W12" s="104">
        <f>W11-(-'Measured Data'!AC15*'In Process Calc.'!$I11+'Measured Data'!AC16*'In Process Calc.'!$D12-$E11*'Measured Data'!BA16)/1000</f>
        <v>4.0120991414554236E-3</v>
      </c>
      <c r="X12" s="104">
        <f>X11-(-'Measured Data'!AD15*'In Process Calc.'!$I11+'Measured Data'!AD16*'In Process Calc.'!$D12-$E11*'Measured Data'!BB16)/1000</f>
        <v>0.11305549709165669</v>
      </c>
      <c r="Y12" s="104">
        <f>Y11+(-'Measured Data'!AE15*'In Process Calc.'!$I11+'Measured Data'!AE16*'In Process Calc.'!$D12-$E11*'Measured Data'!BC16)/1000</f>
        <v>1.5637213327413884</v>
      </c>
      <c r="Z12" s="104">
        <f>Z11-(-'Measured Data'!AF15*'In Process Calc.'!$I11+'Measured Data'!AF16*'In Process Calc.'!$D12-$E11*'Measured Data'!BD16)/1000</f>
        <v>0.23553191342454943</v>
      </c>
      <c r="AA12" s="104">
        <f>AA11-(-'Measured Data'!AG15*'In Process Calc.'!$I11+'Measured Data'!AG16*'In Process Calc.'!$D12-$E11*'Measured Data'!BE16)/1000</f>
        <v>0.13796856207535449</v>
      </c>
      <c r="AB12" s="104">
        <f>AB11-(-'Measured Data'!AH15*'In Process Calc.'!$I11+'Measured Data'!AH16*'In Process Calc.'!$D12-$E11*'Measured Data'!BF16)/1000</f>
        <v>6.0515291072358243E-2</v>
      </c>
      <c r="AC12" s="104">
        <f>AC11-(-'Measured Data'!AI15*'In Process Calc.'!$I11+'Measured Data'!AI16*'In Process Calc.'!$D12-$E11*'Measured Data'!BG16)/1000</f>
        <v>-0.38493852120315797</v>
      </c>
      <c r="AD12" s="104">
        <f>AD11-(-'Measured Data'!AJ15*'In Process Calc.'!$I11+'Measured Data'!AJ16*'In Process Calc.'!$D12-$E11*'Measured Data'!BH16)/1000</f>
        <v>7.0456089129027413E-2</v>
      </c>
      <c r="AE12" s="104">
        <f>AE11-(-'Measured Data'!AK15*'In Process Calc.'!$I11+'Measured Data'!AK16*'In Process Calc.'!$D12-$E11*'Measured Data'!BI16)/1000</f>
        <v>0.10759453732773214</v>
      </c>
      <c r="AF12" s="104">
        <f>AF11-(-'Measured Data'!AL15*'In Process Calc.'!$I11+'Measured Data'!AL16*'In Process Calc.'!$D12-$E11*'Measured Data'!BJ16)/1000</f>
        <v>0.24895833840471371</v>
      </c>
      <c r="AG12" s="104">
        <f>AG11-(-'Measured Data'!AM15*'In Process Calc.'!$I11+'Measured Data'!AM16*'In Process Calc.'!$D12-$E11*'Measured Data'!BK16)/1000</f>
        <v>5.8251340472303501E-2</v>
      </c>
      <c r="AH12" s="104">
        <f>AH11-(-'Measured Data'!AN15*'In Process Calc.'!$I11+'Measured Data'!AN16*'In Process Calc.'!$D12-$E11*'Measured Data'!BL16)/1000</f>
        <v>2.8400495449320603E-2</v>
      </c>
      <c r="AI12" s="104">
        <f>AI11-(-'Measured Data'!AO15*'In Process Calc.'!$I11+'Measured Data'!AO16*'In Process Calc.'!$D12-$E11*'Measured Data'!BM16)/1000</f>
        <v>4.5436141955516277E-2</v>
      </c>
      <c r="AJ12" s="104">
        <f>AJ11-(-'Measured Data'!AP15*'In Process Calc.'!$I11+'Measured Data'!AP16*'In Process Calc.'!$D12-$E11*'Measured Data'!BN16)/1000</f>
        <v>0.13352927549081373</v>
      </c>
      <c r="AK12" s="104">
        <f>AK11-(-'Measured Data'!AQ15*'In Process Calc.'!$I11+'Measured Data'!AQ16*'In Process Calc.'!$D12-'In Process Calc.'!$E11*'Measured Data'!BO16)/1000</f>
        <v>0</v>
      </c>
      <c r="AL12" s="103">
        <f t="shared" si="14"/>
        <v>3.3972101177684015</v>
      </c>
      <c r="AM12" s="103">
        <f t="shared" si="1"/>
        <v>2.427266569615278</v>
      </c>
      <c r="AN12" s="103">
        <f t="shared" si="6"/>
        <v>13.812108178467417</v>
      </c>
      <c r="AO12" s="109">
        <f>'Measured Data'!N16/('Measured Data'!H16)</f>
        <v>0.10655940433347318</v>
      </c>
      <c r="AP12" s="110">
        <f>IF('Measured Data'!O16&gt;0,'Measured Data'!O16,('Measured Data'!P16*$D12-'Measured Data'!P15*$I11)/1000/(('Measured Data'!$H15*$I11+'Measured Data'!$H16*$D12)*1000000*0.5*($C12-$C11))*1000000000)</f>
        <v>0.10655940433347316</v>
      </c>
      <c r="AQ12" s="110">
        <f>(K12-K11)/(('Measured Data'!$H15*$I11+'Measured Data'!$H16*$D12)*0.5*($C12-$C11))</f>
        <v>3.1509827655583841E-3</v>
      </c>
      <c r="AR12" s="110">
        <f t="shared" si="2"/>
        <v>4.8212523107574162E-3</v>
      </c>
      <c r="AS12" s="110">
        <f>('Measured Data'!$I16*$D12-'Measured Data'!$I15*$I11)/(('Measured Data'!$H15*$I11+'Measured Data'!$H16*$D12)*0.5*($C12-$C11))</f>
        <v>1.6702695451990318E-3</v>
      </c>
      <c r="AT12" s="110">
        <f>(M12-M11)*1000/(('Measured Data'!$H15*$I11+'Measured Data'!$H16*$D12)*0.5*($C12-$C11))</f>
        <v>6.7828966070598309E-2</v>
      </c>
      <c r="AU12" s="110">
        <f>(N12-N11)*1000/(('Measured Data'!$H15*$I11+'Measured Data'!$H16*$D12)*0.5*($C12-$C11))</f>
        <v>-1.7495225669043682E-3</v>
      </c>
      <c r="AV12" s="110">
        <f>(O12-O11)*1000/(('Measured Data'!$H15*$I11+'Measured Data'!$H16*$D12)*0.5*($C12-$C11))</f>
        <v>6.4774625636380989E-4</v>
      </c>
      <c r="AW12" s="110">
        <f>(P12-P11)*1000/(('Measured Data'!$H15*$I11+'Measured Data'!$H16*$D12)*0.5*($C12-$C11))</f>
        <v>1.3000650097970642E-3</v>
      </c>
      <c r="AX12" s="110">
        <f>(Q12-Q11)*1000/(('Measured Data'!$H15*$I11+'Measured Data'!$H16*$D12)*0.5*($C12-$C11))</f>
        <v>4.5231734327055259E-4</v>
      </c>
      <c r="AY12" s="110">
        <f>(R12-R11)*1000/(('Measured Data'!$H15*$I11+'Measured Data'!$H16*$D12)*0.5*($C12-$C11))</f>
        <v>4.8476522797676243E-4</v>
      </c>
      <c r="AZ12" s="110">
        <f>(S12-S11)*1000/(('Measured Data'!$H15*$I11+'Measured Data'!$H16*$D12)*0.5*($C12-$C11))</f>
        <v>3.3823548180522099E-2</v>
      </c>
      <c r="BA12" s="110">
        <f>(T12-T11)*1000/(('Measured Data'!$H15*$I11+'Measured Data'!$H16*$D12)*0.5*($C12-$C11))</f>
        <v>2.1819463792406998E-3</v>
      </c>
      <c r="BB12" s="110">
        <f>(U12-U11)*1000/(('Measured Data'!$H15*$I11+'Measured Data'!$H16*$D12)*0.5*($C12-$C11))</f>
        <v>1.3097309786424284E-3</v>
      </c>
      <c r="BC12" s="110">
        <f>(V12-V11)*1000/(('Measured Data'!$H15*$I11+'Measured Data'!$H16*$D12)*0.5*($C12-$C11))</f>
        <v>5.0421407140963613E-4</v>
      </c>
      <c r="BD12" s="110">
        <f>(W12-W11)*1000/(('Measured Data'!$H15*$I11+'Measured Data'!$H16*$D12)*0.5*($C12-$C11))</f>
        <v>-1.438410321667603E-4</v>
      </c>
      <c r="BE12" s="110">
        <f>(X12-X11)*1000/(('Measured Data'!$H15*$I11+'Measured Data'!$H16*$D12)*0.5*($C12-$C11))</f>
        <v>1.0934532548949227E-3</v>
      </c>
      <c r="BF12" s="110">
        <f>(Y12-Y11)*1000/(('Measured Data'!$H15*$I11+'Measured Data'!$H16*$D12)*0.5*($C12-$C11))</f>
        <v>7.7926854057784583E-3</v>
      </c>
      <c r="BG12" s="110">
        <f>(Z12-Z11)*1000/(('Measured Data'!$H15*$I11+'Measured Data'!$H16*$D12)*0.5*($C12-$C11))</f>
        <v>2.2752235940093875E-3</v>
      </c>
      <c r="BH12" s="110">
        <f>(AA12-AA11)*1000/(('Measured Data'!$H15*$I11+'Measured Data'!$H16*$D12)*0.5*($C12-$C11))</f>
        <v>1.0037980641694399E-3</v>
      </c>
      <c r="BI12" s="110">
        <f>(AB12-AB11)*1000/(('Measured Data'!$H15*$I11+'Measured Data'!$H16*$D12)*0.5*($C12-$C11))</f>
        <v>4.9284012951759308E-4</v>
      </c>
      <c r="BJ12" s="110">
        <f>(AC12-AC11)*1000/(('Measured Data'!$H15*$I11+'Measured Data'!$H16*$D12)*0.5*($C12-$C11))</f>
        <v>-2.8138879574512239E-3</v>
      </c>
      <c r="BK12" s="110">
        <f>(AD12-AD11)*1000/(('Measured Data'!$H15*$I11+'Measured Data'!$H16*$D12)*0.5*($C12-$C11))</f>
        <v>5.0896005808824269E-4</v>
      </c>
      <c r="BL12" s="110">
        <f>(AE12-AE11)*1000/(('Measured Data'!$H15*$I11+'Measured Data'!$H16*$D12)*0.5*($C12-$C11))</f>
        <v>9.8248040720211511E-4</v>
      </c>
      <c r="BM12" s="110">
        <f>(AF12-AF11)*1000/(('Measured Data'!$H15*$I11+'Measured Data'!$H16*$D12)*0.5*($C12-$C11))</f>
        <v>1.3069539272061244E-3</v>
      </c>
      <c r="BN12" s="110">
        <f>(AG12-AG11)*1000/(('Measured Data'!$H15*$I11+'Measured Data'!$H16*$D12)*0.5*($C12-$C11))</f>
        <v>4.4861397692161912E-4</v>
      </c>
      <c r="BO12" s="110">
        <f>(AH12-AH11)*1000/(('Measured Data'!$H15*$I11+'Measured Data'!$H16*$D12)*0.5*($C12-$C11))</f>
        <v>2.4732377551207202E-4</v>
      </c>
      <c r="BP12" s="110">
        <f>(AI12-AI11)*1000/(('Measured Data'!$H15*$I11+'Measured Data'!$H16*$D12)*0.5*($C12-$C11))</f>
        <v>3.0750967482988541E-4</v>
      </c>
      <c r="BQ12" s="110">
        <f>(AJ12-AJ11)*1000/(('Measured Data'!$H15*$I11+'Measured Data'!$H16*$D12)*0.5*($C12-$C11))</f>
        <v>1.0830406084376769E-3</v>
      </c>
      <c r="BR12" s="110">
        <f>(AK12-AK11)*1000/(('Measured Data'!$H15*$D12+'Measured Data'!$H16*$D12)*0.5*($C12-$C11))</f>
        <v>0</v>
      </c>
      <c r="BS12" s="111">
        <f t="shared" si="7"/>
        <v>2.3692873253835237E-2</v>
      </c>
      <c r="BT12" s="111">
        <f t="shared" si="8"/>
        <v>2.2628507863288381E-2</v>
      </c>
      <c r="BU12" s="111">
        <f t="shared" si="9"/>
        <v>7.9239294948680872E-2</v>
      </c>
      <c r="BV12" s="111">
        <f t="shared" si="10"/>
        <v>8.5350908842394546E-2</v>
      </c>
      <c r="BW12" s="110">
        <f t="shared" si="3"/>
        <v>0.23039231023864068</v>
      </c>
      <c r="BX12" s="110">
        <f t="shared" si="4"/>
        <v>3.1504502060146757</v>
      </c>
      <c r="BY12" s="110">
        <f t="shared" si="5"/>
        <v>6.4509683241843113E-2</v>
      </c>
      <c r="BZ12" s="110">
        <f t="shared" si="11"/>
        <v>-1.2896228725980126</v>
      </c>
      <c r="CA12" s="35">
        <f>('Measured Data'!T16*'In Process Calc.'!$I12+'Measured Data'!AR16*'In Process Calc.'!$E12)/('In Process Calc.'!$I12+'In Process Calc.'!$E12+$F12)</f>
        <v>8.3775131819280784</v>
      </c>
      <c r="CB12" s="35">
        <f>('Measured Data'!U16*'In Process Calc.'!$I12+'Measured Data'!AS16*'In Process Calc.'!$E12)/('In Process Calc.'!$I12+'In Process Calc.'!$E12+$F12)</f>
        <v>2.5423688011473171</v>
      </c>
      <c r="CC12" s="35">
        <f>('Measured Data'!V16*'In Process Calc.'!$I12+'Measured Data'!AT16*'In Process Calc.'!$E12)/('In Process Calc.'!$I12+'In Process Calc.'!$E12+$F12)</f>
        <v>0.5198772423503617</v>
      </c>
      <c r="CD12" s="35">
        <f>('Measured Data'!W16*'In Process Calc.'!$I12+'Measured Data'!AU16*'In Process Calc.'!$E12)/('In Process Calc.'!$I12+'In Process Calc.'!$E12+$F12)</f>
        <v>0.16217419291470664</v>
      </c>
      <c r="CE12" s="35">
        <f>('Measured Data'!X16*'In Process Calc.'!$I12+'Measured Data'!AV16*'In Process Calc.'!$E12)/('In Process Calc.'!$I12+'In Process Calc.'!$E12+$F12)</f>
        <v>0.3335084434387966</v>
      </c>
      <c r="CF12" s="35">
        <f>('Measured Data'!Y16*'In Process Calc.'!$I12+'Measured Data'!AW16*'In Process Calc.'!$E12)/('In Process Calc.'!$I12+'In Process Calc.'!$E12+$F12)</f>
        <v>18.861892434592541</v>
      </c>
      <c r="CG12" s="35">
        <f>('Measured Data'!Z16*'In Process Calc.'!$I12+'Measured Data'!AX16*'In Process Calc.'!$F12)/('In Process Calc.'!$I12+'In Process Calc.'!$E12+$F12)</f>
        <v>0.96618357487922701</v>
      </c>
      <c r="CH12" s="35">
        <f>('Measured Data'!AA16*'In Process Calc.'!$I12+'Measured Data'!AY16*'In Process Calc.'!$E12)/('In Process Calc.'!$I12+'In Process Calc.'!$E12+$F12)</f>
        <v>0.3349786697405886</v>
      </c>
      <c r="CI12" s="35">
        <f>('Measured Data'!AB16*'In Process Calc.'!$I12+'Measured Data'!AZ16*'In Process Calc.'!$E12)/('In Process Calc.'!$I12+'In Process Calc.'!$E12+$F12)</f>
        <v>1.6097580004597694</v>
      </c>
      <c r="CJ12" s="35">
        <f>('Measured Data'!AC16*'In Process Calc.'!$I12+'Measured Data'!BA16*'In Process Calc.'!$E12)/('In Process Calc.'!$I12+'In Process Calc.'!$E12+$F12)</f>
        <v>0.72557806766948174</v>
      </c>
      <c r="CK12" s="35">
        <f>('Measured Data'!AD16*'In Process Calc.'!$I12+'Measured Data'!BB16*'In Process Calc.'!$E12)/('In Process Calc.'!$I12+'In Process Calc.'!$E12+$F12)</f>
        <v>1.4577502194398091</v>
      </c>
      <c r="CL12" s="35">
        <f>('Measured Data'!AE16*'In Process Calc.'!$I12+'Measured Data'!BC16*'In Process Calc.'!$E12)/('In Process Calc.'!$I12+'In Process Calc.'!$E12+$F12)</f>
        <v>19.69141554229488</v>
      </c>
      <c r="CM12" s="35">
        <f>('Measured Data'!AF16*'In Process Calc.'!$I12+'Measured Data'!BD16*'In Process Calc.'!$E12)/('In Process Calc.'!$I12+'In Process Calc.'!$E12+$F12)</f>
        <v>2.8463479795910187</v>
      </c>
      <c r="CN12" s="35">
        <f>('Measured Data'!AG16*'In Process Calc.'!$I12+'Measured Data'!BE16*'In Process Calc.'!$E12)/('In Process Calc.'!$I12+'In Process Calc.'!$E12+$F12)</f>
        <v>2.5700329603215311</v>
      </c>
      <c r="CO12" s="35">
        <f>('Measured Data'!AH16*'In Process Calc.'!$I12+'Measured Data'!BF16*'In Process Calc.'!$E12)/('In Process Calc.'!$I12+'In Process Calc.'!$E12+$F12)</f>
        <v>0.64288451485822007</v>
      </c>
      <c r="CP12" s="35">
        <f>('Measured Data'!AI16*'In Process Calc.'!$I12+'Measured Data'!BG16*'In Process Calc.'!$E12)/('In Process Calc.'!$I12+'In Process Calc.'!$E12+$F12)</f>
        <v>7.0891558367149763</v>
      </c>
      <c r="CQ12" s="35">
        <f>('Measured Data'!AJ16*'In Process Calc.'!$I12+'Measured Data'!BH16*'In Process Calc.'!$E12)/('In Process Calc.'!$I12+'In Process Calc.'!$E12+$F12)</f>
        <v>1.3108028942023022</v>
      </c>
      <c r="CR12" s="35">
        <f>('Measured Data'!AK16*'In Process Calc.'!$I12+'Measured Data'!BI16*'In Process Calc.'!$E12)/('In Process Calc.'!$I12+'In Process Calc.'!$E12+$F12)</f>
        <v>2.9977824979795584</v>
      </c>
      <c r="CS12" s="35">
        <f>('Measured Data'!AL16*'In Process Calc.'!$I12+'Measured Data'!BJ16*'In Process Calc.'!$E12)/('In Process Calc.'!$I12+'In Process Calc.'!$E12+$F12)</f>
        <v>4.9821240663819344</v>
      </c>
      <c r="CT12" s="35">
        <f>('Measured Data'!AM16*'In Process Calc.'!$I12+'Measured Data'!BK16*'In Process Calc.'!$E12)/('In Process Calc.'!$I12+'In Process Calc.'!$E12+$F12)</f>
        <v>4.2495233640303711</v>
      </c>
      <c r="CU12" s="35">
        <f>('Measured Data'!AN16*'In Process Calc.'!$I12+'Measured Data'!BL16*'In Process Calc.'!$E12)/('In Process Calc.'!$I12+'In Process Calc.'!$E12+$F12)</f>
        <v>0.46115138574317183</v>
      </c>
      <c r="CV12" s="35">
        <f>('Measured Data'!AO16*'In Process Calc.'!$I12+'Measured Data'!BM16*'In Process Calc.'!$E12)/('In Process Calc.'!$I12+'In Process Calc.'!$E12+$F12)</f>
        <v>0.5843778408691731</v>
      </c>
      <c r="CW12" s="35">
        <f>('Measured Data'!AP16*'In Process Calc.'!$I12+'Measured Data'!BN16*'In Process Calc.'!$E12)/('In Process Calc.'!$I12+'In Process Calc.'!$E12+$F12)</f>
        <v>2.6393261002509183</v>
      </c>
    </row>
    <row r="13" spans="1:101" ht="12.75" customHeight="1" x14ac:dyDescent="0.15">
      <c r="A13" s="93">
        <f>'Measured Data'!$A17</f>
        <v>10</v>
      </c>
      <c r="B13" s="94">
        <f t="shared" si="0"/>
        <v>8.0194444444496185</v>
      </c>
      <c r="C13" s="95">
        <f>('Measured Data'!$C17-t0)*24+$C$3</f>
        <v>192.46666666679084</v>
      </c>
      <c r="D13" s="96">
        <f t="shared" si="12"/>
        <v>61.074024703523442</v>
      </c>
      <c r="E13" s="96">
        <f>'Measured Data'!E17</f>
        <v>1.7872207411057033</v>
      </c>
      <c r="F13" s="96">
        <f>'Measured Data'!F17</f>
        <v>0.29787012351761721</v>
      </c>
      <c r="G13" s="96">
        <f>'Measured Data'!G17</f>
        <v>0</v>
      </c>
      <c r="H13" s="96">
        <v>0</v>
      </c>
      <c r="I13" s="96">
        <f>$D13-'Measured Data'!$D17</f>
        <v>59.574024703523442</v>
      </c>
      <c r="J13" s="101">
        <f>$J12+AVERAGE('Measured Data'!$H15:$H15)*($C13-$C12)</f>
        <v>1467.1128083348765</v>
      </c>
      <c r="K13" s="101">
        <f>K12 + 'Measured Data'!$H17*'In Process Calc.'!$D13 - 'Measured Data'!$H16*'In Process Calc.'!$I12</f>
        <v>1350.1014446634219</v>
      </c>
      <c r="L13" s="104">
        <f>L12 + ('Measured Data'!P17*$D13-'Measured Data'!P16*$I12)/1000</f>
        <v>3.2954589354734511</v>
      </c>
      <c r="M13" s="104">
        <f>M12+(-'Measured Data'!S16*'In Process Calc.'!$I12+'Measured Data'!S17*'In Process Calc.'!$D13)/1000</f>
        <v>9.6010499656284125</v>
      </c>
      <c r="N13" s="104">
        <f>N12-(-'Measured Data'!T16*'In Process Calc.'!$I12+'Measured Data'!T17*'In Process Calc.'!$D13-$E12*'Measured Data'!AR17)/1000</f>
        <v>-0.53626744808065041</v>
      </c>
      <c r="O13" s="104">
        <f>O12-(-'Measured Data'!U16*'In Process Calc.'!$I12+'Measured Data'!U17*'In Process Calc.'!$D13-$E12*'Measured Data'!AS17)/1000</f>
        <v>0.11278811048836099</v>
      </c>
      <c r="P13" s="104">
        <f>P12-(-'Measured Data'!V16*'In Process Calc.'!$I12+'Measured Data'!V17*'In Process Calc.'!$D13-$E12*'Measured Data'!AT17)/1000</f>
        <v>0.34191174398463869</v>
      </c>
      <c r="Q13" s="104">
        <f>Q12-(-'Measured Data'!W16*'In Process Calc.'!$I12+'Measured Data'!W17*'In Process Calc.'!$D13-$E12*'Measured Data'!AU17)/1000</f>
        <v>0.10891215568348621</v>
      </c>
      <c r="R13" s="104">
        <f>R12-(-'Measured Data'!X16*'In Process Calc.'!$I12+'Measured Data'!X17*'In Process Calc.'!$D13-$E12*'Measured Data'!AV17)/1000</f>
        <v>8.5608124337919464E-2</v>
      </c>
      <c r="S13" s="104">
        <f>S12-(-'Measured Data'!Y16*'In Process Calc.'!$I12+'Measured Data'!Y17*'In Process Calc.'!$D13-$E12*'Measured Data'!AW17)/1000</f>
        <v>5.1342665659620099</v>
      </c>
      <c r="T13" s="104">
        <f>T12-(-'Measured Data'!Z16*'In Process Calc.'!$I12+'Measured Data'!Z17*'In Process Calc.'!$D13-$F12*'Measured Data'!AX17)/1000</f>
        <v>0.45934110175978909</v>
      </c>
      <c r="U13" s="104">
        <f>U12-(-'Measured Data'!AA16*'In Process Calc.'!$I12+'Measured Data'!AA17*'In Process Calc.'!$D13-$E12*'Measured Data'!AY17)/1000</f>
        <v>0.13459454273714555</v>
      </c>
      <c r="V13" s="104">
        <f>V12-(-'Measured Data'!AB16*'In Process Calc.'!$I12+'Measured Data'!AB17*'In Process Calc.'!$D13-$E12*'Measured Data'!AZ17)/1000</f>
        <v>3.9964679887268789E-2</v>
      </c>
      <c r="W13" s="104">
        <f>W12-(-'Measured Data'!AC16*'In Process Calc.'!$I12+'Measured Data'!AC17*'In Process Calc.'!$D13-$E12*'Measured Data'!BA17)/1000</f>
        <v>2.1653958420504091E-3</v>
      </c>
      <c r="X13" s="104">
        <f>X12-(-'Measured Data'!AD16*'In Process Calc.'!$I12+'Measured Data'!AD17*'In Process Calc.'!$D13-$E12*'Measured Data'!BB17)/1000</f>
        <v>0.14159535728316638</v>
      </c>
      <c r="Y13" s="104">
        <f>Y12+(-'Measured Data'!AE16*'In Process Calc.'!$I12+'Measured Data'!AE17*'In Process Calc.'!$D13-$E12*'Measured Data'!BC17)/1000</f>
        <v>2.0017443721184254</v>
      </c>
      <c r="Z13" s="104">
        <f>Z12-(-'Measured Data'!AF16*'In Process Calc.'!$I12+'Measured Data'!AF17*'In Process Calc.'!$D13-$E12*'Measured Data'!BD17)/1000</f>
        <v>0.29179812731083332</v>
      </c>
      <c r="AA13" s="104">
        <f>AA12-(-'Measured Data'!AG16*'In Process Calc.'!$I12+'Measured Data'!AG17*'In Process Calc.'!$D13-$E12*'Measured Data'!BE17)/1000</f>
        <v>0.16997021931664613</v>
      </c>
      <c r="AB13" s="104">
        <f>AB12-(-'Measured Data'!AH16*'In Process Calc.'!$I12+'Measured Data'!AH17*'In Process Calc.'!$D13-$E12*'Measured Data'!BF17)/1000</f>
        <v>7.4822750953664224E-2</v>
      </c>
      <c r="AC13" s="104">
        <f>AC12-(-'Measured Data'!AI16*'In Process Calc.'!$I12+'Measured Data'!AI17*'In Process Calc.'!$D13-$E12*'Measured Data'!BG17)/1000</f>
        <v>-0.68526475253726638</v>
      </c>
      <c r="AD13" s="104">
        <f>AD12-(-'Measured Data'!AJ16*'In Process Calc.'!$I12+'Measured Data'!AJ17*'In Process Calc.'!$D13-$E12*'Measured Data'!BH17)/1000</f>
        <v>8.785580701181786E-2</v>
      </c>
      <c r="AE13" s="104">
        <f>AE12-(-'Measured Data'!AK16*'In Process Calc.'!$I12+'Measured Data'!AK17*'In Process Calc.'!$D13-$E12*'Measured Data'!BI17)/1000</f>
        <v>0.13604184288040322</v>
      </c>
      <c r="AF13" s="104">
        <f>AF12-(-'Measured Data'!AL16*'In Process Calc.'!$I12+'Measured Data'!AL17*'In Process Calc.'!$D13-$E12*'Measured Data'!BJ17)/1000</f>
        <v>0.29611064012527877</v>
      </c>
      <c r="AG13" s="104">
        <f>AG12-(-'Measured Data'!AM16*'In Process Calc.'!$I12+'Measured Data'!AM17*'In Process Calc.'!$D13-$E12*'Measured Data'!BK17)/1000</f>
        <v>8.8290036661098886E-2</v>
      </c>
      <c r="AH13" s="104">
        <f>AH12-(-'Measured Data'!AN16*'In Process Calc.'!$I12+'Measured Data'!AN17*'In Process Calc.'!$D13-$E12*'Measured Data'!BL17)/1000</f>
        <v>3.6297647225943669E-2</v>
      </c>
      <c r="AI13" s="104">
        <f>AI12-(-'Measured Data'!AO16*'In Process Calc.'!$I12+'Measured Data'!AO17*'In Process Calc.'!$D13-$E12*'Measured Data'!BM17)/1000</f>
        <v>5.3547630203596513E-2</v>
      </c>
      <c r="AJ13" s="104">
        <f>AJ12-(-'Measured Data'!AP16*'In Process Calc.'!$I12+'Measured Data'!AP17*'In Process Calc.'!$D13-$E12*'Measured Data'!BN17)/1000</f>
        <v>0.16922918117367794</v>
      </c>
      <c r="AK13" s="104">
        <f>AK12-(-'Measured Data'!AQ16*'In Process Calc.'!$I12+'Measured Data'!AQ17*'In Process Calc.'!$D13-'In Process Calc.'!$E12*'Measured Data'!BO17)/1000</f>
        <v>0</v>
      </c>
      <c r="AL13" s="103">
        <f t="shared" si="14"/>
        <v>4.4156663590975249</v>
      </c>
      <c r="AM13" s="103">
        <f t="shared" si="1"/>
        <v>3.1941341584796081</v>
      </c>
      <c r="AN13" s="103">
        <f t="shared" si="6"/>
        <v>16.099123529130591</v>
      </c>
      <c r="AO13" s="109">
        <f>'Measured Data'!N17/('Measured Data'!H17)</f>
        <v>8.7537789634520885E-2</v>
      </c>
      <c r="AP13" s="110">
        <f>IF('Measured Data'!O17&gt;0,'Measured Data'!O17,('Measured Data'!P17*$D13-'Measured Data'!P16*$I12)/1000/(('Measured Data'!$H16*$I12+'Measured Data'!$H17*$D13)*1000000*0.5*($C13-$C12))*1000000000)</f>
        <v>8.7537789634520885E-2</v>
      </c>
      <c r="AQ13" s="110">
        <f>(K13-K12)/(('Measured Data'!$H16*$I12+'Measured Data'!$H17*$D13)*0.5*($C13-$C12))</f>
        <v>-3.4548328870993169E-3</v>
      </c>
      <c r="AR13" s="110">
        <f t="shared" si="2"/>
        <v>1.700027057348496E-3</v>
      </c>
      <c r="AS13" s="110">
        <f>('Measured Data'!$I17*$D13-'Measured Data'!$I16*$I12)/(('Measured Data'!$H16*$I12+'Measured Data'!$H17*$D13)*0.5*($C13-$C12))</f>
        <v>5.1548599444478128E-3</v>
      </c>
      <c r="AT13" s="110">
        <f>(M13-M12)*1000/(('Measured Data'!$H16*$I12+'Measured Data'!$H17*$D13)*0.5*($C13-$C12))</f>
        <v>0.1019342016908738</v>
      </c>
      <c r="AU13" s="110">
        <f>(N13-N12)*1000/(('Measured Data'!$H16*$I12+'Measured Data'!$H17*$D13)*0.5*($C13-$C12))</f>
        <v>1.7086705504928486E-3</v>
      </c>
      <c r="AV13" s="110">
        <f>(O13-O12)*1000/(('Measured Data'!$H16*$I12+'Measured Data'!$H17*$D13)*0.5*($C13-$C12))</f>
        <v>7.5766443991632886E-4</v>
      </c>
      <c r="AW13" s="110">
        <f>(P13-P12)*1000/(('Measured Data'!$H16*$I12+'Measured Data'!$H17*$D13)*0.5*($C13-$C12))</f>
        <v>1.0281891923438165E-3</v>
      </c>
      <c r="AX13" s="110">
        <f>(Q13-Q12)*1000/(('Measured Data'!$H16*$I12+'Measured Data'!$H17*$D13)*0.5*($C13-$C12))</f>
        <v>2.2864795172165882E-4</v>
      </c>
      <c r="AY13" s="110">
        <f>(R13-R12)*1000/(('Measured Data'!$H16*$I12+'Measured Data'!$H17*$D13)*0.5*($C13-$C12))</f>
        <v>4.3048775773601923E-4</v>
      </c>
      <c r="AZ13" s="110">
        <f>(S13-S12)*1000/(('Measured Data'!$H16*$I12+'Measured Data'!$H17*$D13)*0.5*($C13-$C12))</f>
        <v>3.6147140498501686E-2</v>
      </c>
      <c r="BA13" s="110">
        <f>(T13-T12)*1000/(('Measured Data'!$H16*$I12+'Measured Data'!$H17*$D13)*0.5*($C13-$C12))</f>
        <v>2.0687622078439053E-3</v>
      </c>
      <c r="BB13" s="110">
        <f>(U13-U12)*1000/(('Measured Data'!$H16*$I12+'Measured Data'!$H17*$D13)*0.5*($C13-$C12))</f>
        <v>7.1724590482691493E-4</v>
      </c>
      <c r="BC13" s="110">
        <f>(V13-V12)*1000/(('Measured Data'!$H16*$I12+'Measured Data'!$H17*$D13)*0.5*($C13-$C12))</f>
        <v>5.088736826888053E-4</v>
      </c>
      <c r="BD13" s="110">
        <f>(W13-W12)*1000/(('Measured Data'!$H16*$I12+'Measured Data'!$H17*$D13)*0.5*($C13-$C12))</f>
        <v>-6.4742804554412565E-5</v>
      </c>
      <c r="BE13" s="110">
        <f>(X13-X12)*1000/(('Measured Data'!$H16*$I12+'Measured Data'!$H17*$D13)*0.5*($C13-$C12))</f>
        <v>1.0005671138317101E-3</v>
      </c>
      <c r="BF13" s="110">
        <f>(Y13-Y12)*1000/(('Measured Data'!$H16*$I12+'Measured Data'!$H17*$D13)*0.5*($C13-$C12))</f>
        <v>1.5356467949049608E-2</v>
      </c>
      <c r="BG13" s="110">
        <f>(Z13-Z12)*1000/(('Measured Data'!$H16*$I12+'Measured Data'!$H17*$D13)*0.5*($C13-$C12))</f>
        <v>1.9726138410161116E-3</v>
      </c>
      <c r="BH13" s="110">
        <f>(AA13-AA12)*1000/(('Measured Data'!$H16*$I12+'Measured Data'!$H17*$D13)*0.5*($C13-$C12))</f>
        <v>1.1219328198838329E-3</v>
      </c>
      <c r="BI13" s="110">
        <f>(AB13-AB12)*1000/(('Measured Data'!$H16*$I12+'Measured Data'!$H17*$D13)*0.5*($C13-$C12))</f>
        <v>5.0159929809186795E-4</v>
      </c>
      <c r="BJ13" s="110">
        <f>(AC13-AC12)*1000/(('Measured Data'!$H16*$I12+'Measured Data'!$H17*$D13)*0.5*($C13-$C12))</f>
        <v>-1.0529012702848414E-2</v>
      </c>
      <c r="BK13" s="110">
        <f>(AD13-AD12)*1000/(('Measured Data'!$H16*$I12+'Measured Data'!$H17*$D13)*0.5*($C13-$C12))</f>
        <v>6.1000948801595036E-4</v>
      </c>
      <c r="BL13" s="110">
        <f>(AE13-AE12)*1000/(('Measured Data'!$H16*$I12+'Measured Data'!$H17*$D13)*0.5*($C13-$C12))</f>
        <v>9.9732227916072462E-4</v>
      </c>
      <c r="BM13" s="110">
        <f>(AF13-AF12)*1000/(('Measured Data'!$H16*$I12+'Measured Data'!$H17*$D13)*0.5*($C13-$C12))</f>
        <v>1.6530929768570845E-3</v>
      </c>
      <c r="BN13" s="110">
        <f>(AG13-AG12)*1000/(('Measured Data'!$H16*$I12+'Measured Data'!$H17*$D13)*0.5*($C13-$C12))</f>
        <v>1.0531141830131265E-3</v>
      </c>
      <c r="BO13" s="110">
        <f>(AH13-AH12)*1000/(('Measured Data'!$H16*$I12+'Measured Data'!$H17*$D13)*0.5*($C13-$C12))</f>
        <v>2.7686296665802707E-4</v>
      </c>
      <c r="BP13" s="110">
        <f>(AI13-AI12)*1000/(('Measured Data'!$H16*$I12+'Measured Data'!$H17*$D13)*0.5*($C13-$C12))</f>
        <v>2.8437730005684915E-4</v>
      </c>
      <c r="BQ13" s="110">
        <f>(AJ13-AJ12)*1000/(('Measured Data'!$H16*$I12+'Measured Data'!$H17*$D13)*0.5*($C13-$C12))</f>
        <v>1.2515881771486069E-3</v>
      </c>
      <c r="BR13" s="110">
        <f>(AK13-AK12)*1000/(('Measured Data'!$H16*$D13+'Measured Data'!$H17*$D13)*0.5*($C13-$C12))</f>
        <v>0</v>
      </c>
      <c r="BS13" s="111">
        <f t="shared" si="7"/>
        <v>3.4998283960309906E-2</v>
      </c>
      <c r="BT13" s="111">
        <f t="shared" si="8"/>
        <v>2.2760600706968642E-2</v>
      </c>
      <c r="BU13" s="111">
        <f t="shared" si="9"/>
        <v>8.8493504557366778E-2</v>
      </c>
      <c r="BV13" s="111">
        <f t="shared" si="10"/>
        <v>8.8881961384693245E-2</v>
      </c>
      <c r="BW13" s="110">
        <f t="shared" si="3"/>
        <v>0.42483216479284552</v>
      </c>
      <c r="BX13" s="110">
        <f t="shared" si="4"/>
        <v>2.4217071786950717</v>
      </c>
      <c r="BY13" s="110">
        <f t="shared" si="5"/>
        <v>5.7231697426513073E-2</v>
      </c>
      <c r="BZ13" s="110">
        <f t="shared" si="11"/>
        <v>-5.0895229345000006</v>
      </c>
      <c r="CA13" s="35">
        <f>('Measured Data'!T17*'In Process Calc.'!$I13+'Measured Data'!AR17*'In Process Calc.'!$E13)/('In Process Calc.'!$I13+'In Process Calc.'!$E13+$F13)</f>
        <v>7.3231931188153521</v>
      </c>
      <c r="CB13" s="35">
        <f>('Measured Data'!U17*'In Process Calc.'!$I13+'Measured Data'!AS17*'In Process Calc.'!$E13)/('In Process Calc.'!$I13+'In Process Calc.'!$E13+$F13)</f>
        <v>2.4734997010528263</v>
      </c>
      <c r="CC13" s="35">
        <f>('Measured Data'!V17*'In Process Calc.'!$I13+'Measured Data'!AT17*'In Process Calc.'!$E13)/('In Process Calc.'!$I13+'In Process Calc.'!$E13+$F13)</f>
        <v>0.52110548863027883</v>
      </c>
      <c r="CD13" s="35">
        <f>('Measured Data'!W17*'In Process Calc.'!$I13+'Measured Data'!AU17*'In Process Calc.'!$E13)/('In Process Calc.'!$I13+'In Process Calc.'!$E13+$F13)</f>
        <v>0.16240087289139482</v>
      </c>
      <c r="CE13" s="35">
        <f>('Measured Data'!X17*'In Process Calc.'!$I13+'Measured Data'!AV17*'In Process Calc.'!$E13)/('In Process Calc.'!$I13+'In Process Calc.'!$E13+$F13)</f>
        <v>0.33424623322395486</v>
      </c>
      <c r="CF13" s="35">
        <f>('Measured Data'!Y17*'In Process Calc.'!$I13+'Measured Data'!AW17*'In Process Calc.'!$E13)/('In Process Calc.'!$I13+'In Process Calc.'!$E13+$F13)</f>
        <v>13.507175218046806</v>
      </c>
      <c r="CG13" s="35">
        <f>('Measured Data'!Z17*'In Process Calc.'!$I13+'Measured Data'!AX17*'In Process Calc.'!$F13)/('In Process Calc.'!$I13+'In Process Calc.'!$E13+$F13)</f>
        <v>0.96618357487922701</v>
      </c>
      <c r="CH13" s="35">
        <f>('Measured Data'!AA17*'In Process Calc.'!$I13+'Measured Data'!AY17*'In Process Calc.'!$E13)/('In Process Calc.'!$I13+'In Process Calc.'!$E13+$F13)</f>
        <v>0.33497866974058854</v>
      </c>
      <c r="CI13" s="35">
        <f>('Measured Data'!AB17*'In Process Calc.'!$I13+'Measured Data'!AZ17*'In Process Calc.'!$E13)/('In Process Calc.'!$I13+'In Process Calc.'!$E13+$F13)</f>
        <v>1.3256969783895851</v>
      </c>
      <c r="CJ13" s="35">
        <f>('Measured Data'!AC17*'In Process Calc.'!$I13+'Measured Data'!BA17*'In Process Calc.'!$E13)/('In Process Calc.'!$I13+'In Process Calc.'!$E13+$F13)</f>
        <v>0.73025623081601432</v>
      </c>
      <c r="CK13" s="35">
        <f>('Measured Data'!AD17*'In Process Calc.'!$I13+'Measured Data'!BB17*'In Process Calc.'!$E13)/('In Process Calc.'!$I13+'In Process Calc.'!$E13+$F13)</f>
        <v>1.3696743149508939</v>
      </c>
      <c r="CL13" s="35">
        <f>('Measured Data'!AE17*'In Process Calc.'!$I13+'Measured Data'!BC17*'In Process Calc.'!$E13)/('In Process Calc.'!$I13+'In Process Calc.'!$E13+$F13)</f>
        <v>25.95499298520145</v>
      </c>
      <c r="CM13" s="35">
        <f>('Measured Data'!AF17*'In Process Calc.'!$I13+'Measured Data'!BD17*'In Process Calc.'!$E13)/('In Process Calc.'!$I13+'In Process Calc.'!$E13+$F13)</f>
        <v>2.6389056170742133</v>
      </c>
      <c r="CN13" s="35">
        <f>('Measured Data'!AG17*'In Process Calc.'!$I13+'Measured Data'!BE17*'In Process Calc.'!$E13)/('In Process Calc.'!$I13+'In Process Calc.'!$E13+$F13)</f>
        <v>2.4604987104662537</v>
      </c>
      <c r="CO13" s="35">
        <f>('Measured Data'!AH17*'In Process Calc.'!$I13+'Measured Data'!BF17*'In Process Calc.'!$E13)/('In Process Calc.'!$I13+'In Process Calc.'!$E13+$F13)</f>
        <v>0.55158037878137867</v>
      </c>
      <c r="CP13" s="35">
        <f>('Measured Data'!AI17*'In Process Calc.'!$I13+'Measured Data'!BG17*'In Process Calc.'!$E13)/('In Process Calc.'!$I13+'In Process Calc.'!$E13+$F13)</f>
        <v>11.600550048309179</v>
      </c>
      <c r="CQ13" s="35">
        <f>('Measured Data'!AJ17*'In Process Calc.'!$I13+'Measured Data'!BH17*'In Process Calc.'!$E13)/('In Process Calc.'!$I13+'In Process Calc.'!$E13+$F13)</f>
        <v>1.3847650232004061</v>
      </c>
      <c r="CR13" s="35">
        <f>('Measured Data'!AK17*'In Process Calc.'!$I13+'Measured Data'!BI17*'In Process Calc.'!$E13)/('In Process Calc.'!$I13+'In Process Calc.'!$E13+$F13)</f>
        <v>2.997179899700082</v>
      </c>
      <c r="CS13" s="35">
        <f>('Measured Data'!AL17*'In Process Calc.'!$I13+'Measured Data'!BJ17*'In Process Calc.'!$E13)/('In Process Calc.'!$I13+'In Process Calc.'!$E13+$F13)</f>
        <v>5.1201166651383376</v>
      </c>
      <c r="CT13" s="35">
        <f>('Measured Data'!AM17*'In Process Calc.'!$I13+'Measured Data'!BK17*'In Process Calc.'!$E13)/('In Process Calc.'!$I13+'In Process Calc.'!$E13+$F13)</f>
        <v>4.2295476564433594</v>
      </c>
      <c r="CU13" s="35">
        <f>('Measured Data'!AN17*'In Process Calc.'!$I13+'Measured Data'!BL17*'In Process Calc.'!$E13)/('In Process Calc.'!$I13+'In Process Calc.'!$E13+$F13)</f>
        <v>0.44922859333043413</v>
      </c>
      <c r="CV13" s="35">
        <f>('Measured Data'!AO17*'In Process Calc.'!$I13+'Measured Data'!BM17*'In Process Calc.'!$E13)/('In Process Calc.'!$I13+'In Process Calc.'!$E13+$F13)</f>
        <v>0.43629352285140283</v>
      </c>
      <c r="CW13" s="35">
        <f>('Measured Data'!AP17*'In Process Calc.'!$I13+'Measured Data'!BN17*'In Process Calc.'!$E13)/('In Process Calc.'!$I13+'In Process Calc.'!$E13+$F13)</f>
        <v>2.6887225691750976</v>
      </c>
    </row>
    <row r="14" spans="1:101" x14ac:dyDescent="0.15">
      <c r="A14" s="93">
        <f>'Measured Data'!$A18</f>
        <v>11</v>
      </c>
      <c r="B14" s="94">
        <f t="shared" si="0"/>
        <v>8.9951388888948713</v>
      </c>
      <c r="C14" s="95">
        <f>('Measured Data'!$C18-t0)*24+$C$3</f>
        <v>215.88333333347691</v>
      </c>
      <c r="D14" s="96">
        <f t="shared" si="12"/>
        <v>61.659115568146767</v>
      </c>
      <c r="E14" s="96">
        <f>'Measured Data'!E18</f>
        <v>1.8047734670444029</v>
      </c>
      <c r="F14" s="96">
        <f>'Measured Data'!F18</f>
        <v>0.30079557784073385</v>
      </c>
      <c r="G14" s="96">
        <f>'Measured Data'!G18</f>
        <v>0</v>
      </c>
      <c r="H14" s="96">
        <v>0</v>
      </c>
      <c r="I14" s="96">
        <f>$D14-'Measured Data'!$D18</f>
        <v>60.159115568146767</v>
      </c>
      <c r="J14" s="101">
        <f>$J13+AVERAGE('Measured Data'!$H16:$H16)*($C14-$C13)</f>
        <v>1942.4711416686037</v>
      </c>
      <c r="K14" s="101">
        <f>K13 + 'Measured Data'!$H18*'In Process Calc.'!$D14 - 'Measured Data'!$H17*'In Process Calc.'!$I13</f>
        <v>1288.9784953176068</v>
      </c>
      <c r="L14" s="104">
        <f>L13 + ('Measured Data'!P18*$D14-'Measured Data'!P17*$I13)/1000</f>
        <v>3.5852423638113868</v>
      </c>
      <c r="M14" s="104">
        <f>M13+(-'Measured Data'!S17*'In Process Calc.'!$I13+'Measured Data'!S18*'In Process Calc.'!$D14)/1000</f>
        <v>12.320006580365426</v>
      </c>
      <c r="N14" s="104">
        <f>N13-(-'Measured Data'!T17*'In Process Calc.'!$I13+'Measured Data'!T18*'In Process Calc.'!$D14-$E13*'Measured Data'!AR18)/1000</f>
        <v>-0.51252060547830347</v>
      </c>
      <c r="O14" s="104">
        <f>O13-(-'Measured Data'!U17*'In Process Calc.'!$I13+'Measured Data'!U18*'In Process Calc.'!$D14-$E13*'Measured Data'!AS18)/1000</f>
        <v>0.12871375223497492</v>
      </c>
      <c r="P14" s="104">
        <f>P13-(-'Measured Data'!V17*'In Process Calc.'!$I13+'Measured Data'!V18*'In Process Calc.'!$D14-$E13*'Measured Data'!AT18)/1000</f>
        <v>0.37103065990216832</v>
      </c>
      <c r="Q14" s="104">
        <f>Q13-(-'Measured Data'!W17*'In Process Calc.'!$I13+'Measured Data'!W18*'In Process Calc.'!$D14-$E13*'Measured Data'!AU18)/1000</f>
        <v>0.11550450149403375</v>
      </c>
      <c r="R14" s="104">
        <f>R13-(-'Measured Data'!X17*'In Process Calc.'!$I13+'Measured Data'!X18*'In Process Calc.'!$D14-$E13*'Measured Data'!AV18)/1000</f>
        <v>9.9017548257774951E-2</v>
      </c>
      <c r="S14" s="104">
        <f>S13-(-'Measured Data'!Y17*'In Process Calc.'!$I13+'Measured Data'!Y18*'In Process Calc.'!$D14-$E13*'Measured Data'!AW18)/1000</f>
        <v>5.9155019991893178</v>
      </c>
      <c r="T14" s="104">
        <f>T13-(-'Measured Data'!Z17*'In Process Calc.'!$I13+'Measured Data'!Z18*'In Process Calc.'!$D14-$F13*'Measured Data'!AX18)/1000</f>
        <v>0.51648196330423413</v>
      </c>
      <c r="U14" s="104">
        <f>U13-(-'Measured Data'!AA17*'In Process Calc.'!$I13+'Measured Data'!AA18*'In Process Calc.'!$D14-$E13*'Measured Data'!AY18)/1000</f>
        <v>0.1526111803307619</v>
      </c>
      <c r="V14" s="104">
        <f>V13-(-'Measured Data'!AB17*'In Process Calc.'!$I13+'Measured Data'!AB18*'In Process Calc.'!$D14-$E13*'Measured Data'!AZ18)/1000</f>
        <v>5.0797220644883415E-2</v>
      </c>
      <c r="W14" s="104">
        <f>W13-(-'Measured Data'!AC17*'In Process Calc.'!$I13+'Measured Data'!AC18*'In Process Calc.'!$D14-$E13*'Measured Data'!BA18)/1000</f>
        <v>-1.0679041656922114E-3</v>
      </c>
      <c r="X14" s="104">
        <f>X13-(-'Measured Data'!AD17*'In Process Calc.'!$I13+'Measured Data'!AD18*'In Process Calc.'!$D14-$E13*'Measured Data'!BB18)/1000</f>
        <v>0.16531174531714854</v>
      </c>
      <c r="Y14" s="104">
        <f>Y13+(-'Measured Data'!AE17*'In Process Calc.'!$I13+'Measured Data'!AE18*'In Process Calc.'!$D14-$E13*'Measured Data'!BC18)/1000</f>
        <v>1.7129346772639775</v>
      </c>
      <c r="Z14" s="104">
        <f>Z13-(-'Measured Data'!AF17*'In Process Calc.'!$I13+'Measured Data'!AF18*'In Process Calc.'!$D14-$E13*'Measured Data'!BD18)/1000</f>
        <v>0.33668921628849224</v>
      </c>
      <c r="AA14" s="104">
        <f>AA13-(-'Measured Data'!AG17*'In Process Calc.'!$I13+'Measured Data'!AG18*'In Process Calc.'!$D14-$E13*'Measured Data'!BE18)/1000</f>
        <v>0.19371974890955096</v>
      </c>
      <c r="AB14" s="104">
        <f>AB13-(-'Measured Data'!AH17*'In Process Calc.'!$I13+'Measured Data'!AH18*'In Process Calc.'!$D14-$E13*'Measured Data'!BF18)/1000</f>
        <v>8.5810057456295677E-2</v>
      </c>
      <c r="AC14" s="104">
        <f>AC13-(-'Measured Data'!AI17*'In Process Calc.'!$I13+'Measured Data'!AI18*'In Process Calc.'!$D14-$E13*'Measured Data'!BG18)/1000</f>
        <v>-0.65876590052986206</v>
      </c>
      <c r="AD14" s="104">
        <f>AD13-(-'Measured Data'!AJ17*'In Process Calc.'!$I13+'Measured Data'!AJ18*'In Process Calc.'!$D14-$E13*'Measured Data'!BH18)/1000</f>
        <v>0.10218831618367154</v>
      </c>
      <c r="AE14" s="104">
        <f>AE13-(-'Measured Data'!AK17*'In Process Calc.'!$I13+'Measured Data'!AK18*'In Process Calc.'!$D14-$E13*'Measured Data'!BI18)/1000</f>
        <v>0.16472451873885563</v>
      </c>
      <c r="AF14" s="104">
        <f>AF13-(-'Measured Data'!AL17*'In Process Calc.'!$I13+'Measured Data'!AL18*'In Process Calc.'!$D14-$E13*'Measured Data'!BJ18)/1000</f>
        <v>0.3296616545275608</v>
      </c>
      <c r="AG14" s="104">
        <f>AG13-(-'Measured Data'!AM17*'In Process Calc.'!$I13+'Measured Data'!AM18*'In Process Calc.'!$D14-$E13*'Measured Data'!BK18)/1000</f>
        <v>0.10760073774656545</v>
      </c>
      <c r="AH14" s="104">
        <f>AH13-(-'Measured Data'!AN17*'In Process Calc.'!$I13+'Measured Data'!AN18*'In Process Calc.'!$D14-$E13*'Measured Data'!BL18)/1000</f>
        <v>4.2120678836720771E-2</v>
      </c>
      <c r="AI14" s="104">
        <f>AI13-(-'Measured Data'!AO17*'In Process Calc.'!$I13+'Measured Data'!AO18*'In Process Calc.'!$D14-$E13*'Measured Data'!BM18)/1000</f>
        <v>6.2091038159398253E-2</v>
      </c>
      <c r="AJ14" s="104">
        <f>AJ13-(-'Measured Data'!AP17*'In Process Calc.'!$I13+'Measured Data'!AP18*'In Process Calc.'!$D14-$E13*'Measured Data'!BN18)/1000</f>
        <v>0.198468637956283</v>
      </c>
      <c r="AK14" s="104">
        <f>AK13-(-'Measured Data'!AQ17*'In Process Calc.'!$I13+'Measured Data'!AQ18*'In Process Calc.'!$D14-'In Process Calc.'!$E13*'Measured Data'!BO18)/1000</f>
        <v>0</v>
      </c>
      <c r="AL14" s="103">
        <f t="shared" si="14"/>
        <v>4.9740966147592296</v>
      </c>
      <c r="AM14" s="103">
        <f t="shared" si="1"/>
        <v>3.8028101087510642</v>
      </c>
      <c r="AN14" s="103">
        <f t="shared" si="6"/>
        <v>18.071312904155636</v>
      </c>
      <c r="AO14" s="109">
        <f>'Measured Data'!N18/('Measured Data'!H18)</f>
        <v>0.11068294947647975</v>
      </c>
      <c r="AP14" s="110">
        <f>IF('Measured Data'!O18&gt;0,'Measured Data'!O18,('Measured Data'!P18*$D14-'Measured Data'!P17*$I13)/1000/(('Measured Data'!$H17*$I13+'Measured Data'!$H18*$D14)*1000000*0.5*($C14-$C13))*1000000000)</f>
        <v>0.11068294947647975</v>
      </c>
      <c r="AQ14" s="110">
        <f>(K14-K13)/(('Measured Data'!$H17*$I13+'Measured Data'!$H18*$D14)*0.5*($C14-$C13))</f>
        <v>-2.5055725178235763E-3</v>
      </c>
      <c r="AR14" s="110">
        <f t="shared" si="2"/>
        <v>2.7816071965549439E-3</v>
      </c>
      <c r="AS14" s="110">
        <f>('Measured Data'!$I18*$D14-'Measured Data'!$I17*$I13)/(('Measured Data'!$H17*$I13+'Measured Data'!$H18*$D14)*0.5*($C14-$C13))</f>
        <v>5.2871797143785202E-3</v>
      </c>
      <c r="AT14" s="110">
        <f>(M14-M13)*1000/(('Measured Data'!$H17*$I13+'Measured Data'!$H18*$D14)*0.5*($C14-$C13))</f>
        <v>0.11145638494138063</v>
      </c>
      <c r="AU14" s="110">
        <f>(N14-N13)*1000/(('Measured Data'!$H17*$I13+'Measured Data'!$H18*$D14)*0.5*($C14-$C13))</f>
        <v>9.734385667957995E-4</v>
      </c>
      <c r="AV14" s="110">
        <f>(O14-O13)*1000/(('Measured Data'!$H17*$I13+'Measured Data'!$H18*$D14)*0.5*($C14-$C13))</f>
        <v>6.5282926815689855E-4</v>
      </c>
      <c r="AW14" s="110">
        <f>(P14-P13)*1000/(('Measured Data'!$H17*$I13+'Measured Data'!$H18*$D14)*0.5*($C14-$C13))</f>
        <v>1.1936524047456314E-3</v>
      </c>
      <c r="AX14" s="110">
        <f>(Q14-Q13)*1000/(('Measured Data'!$H17*$I13+'Measured Data'!$H18*$D14)*0.5*($C14-$C13))</f>
        <v>2.7023565890850135E-4</v>
      </c>
      <c r="AY14" s="110">
        <f>(R14-R13)*1000/(('Measured Data'!$H17*$I13+'Measured Data'!$H18*$D14)*0.5*($C14-$C13))</f>
        <v>5.4968361986832564E-4</v>
      </c>
      <c r="AZ14" s="110">
        <f>(S14-S13)*1000/(('Measured Data'!$H17*$I13+'Measured Data'!$H18*$D14)*0.5*($C14-$C13))</f>
        <v>3.2024665897087565E-2</v>
      </c>
      <c r="BA14" s="110">
        <f>(T14-T13)*1000/(('Measured Data'!$H17*$I13+'Measured Data'!$H18*$D14)*0.5*($C14-$C13))</f>
        <v>2.3423374340218375E-3</v>
      </c>
      <c r="BB14" s="110">
        <f>(U14-U13)*1000/(('Measured Data'!$H17*$I13+'Measured Data'!$H18*$D14)*0.5*($C14-$C13))</f>
        <v>7.3854407389199208E-4</v>
      </c>
      <c r="BC14" s="110">
        <f>(V14-V13)*1000/(('Measured Data'!$H17*$I13+'Measured Data'!$H18*$D14)*0.5*($C14-$C13))</f>
        <v>4.4405115772348206E-4</v>
      </c>
      <c r="BD14" s="110">
        <f>(W14-W13)*1000/(('Measured Data'!$H17*$I13+'Measured Data'!$H18*$D14)*0.5*($C14-$C13))</f>
        <v>-1.3254052247125937E-4</v>
      </c>
      <c r="BE14" s="110">
        <f>(X14-X13)*1000/(('Measured Data'!$H17*$I13+'Measured Data'!$H18*$D14)*0.5*($C14-$C13))</f>
        <v>9.7219016287626245E-4</v>
      </c>
      <c r="BF14" s="110">
        <f>(Y14-Y13)*1000/(('Measured Data'!$H17*$I13+'Measured Data'!$H18*$D14)*0.5*($C14-$C13))</f>
        <v>-1.1838984244922756E-2</v>
      </c>
      <c r="BG14" s="110">
        <f>(Z14-Z13)*1000/(('Measured Data'!$H17*$I13+'Measured Data'!$H18*$D14)*0.5*($C14-$C13))</f>
        <v>1.8401906328379082E-3</v>
      </c>
      <c r="BH14" s="110">
        <f>(AA14-AA13)*1000/(('Measured Data'!$H17*$I13+'Measured Data'!$H18*$D14)*0.5*($C14-$C13))</f>
        <v>9.7354871281737649E-4</v>
      </c>
      <c r="BI14" s="110">
        <f>(AB14-AB13)*1000/(('Measured Data'!$H17*$I13+'Measured Data'!$H18*$D14)*0.5*($C14-$C13))</f>
        <v>4.503953672481359E-4</v>
      </c>
      <c r="BJ14" s="110">
        <f>(AC14-AC13)*1000/(('Measured Data'!$H17*$I13+'Measured Data'!$H18*$D14)*0.5*($C14-$C13))</f>
        <v>1.0862498628458628E-3</v>
      </c>
      <c r="BK14" s="110">
        <f>(AD14-AD13)*1000/(('Measured Data'!$H17*$I13+'Measured Data'!$H18*$D14)*0.5*($C14-$C13))</f>
        <v>5.8752304129299339E-4</v>
      </c>
      <c r="BL14" s="110">
        <f>(AE14-AE13)*1000/(('Measured Data'!$H17*$I13+'Measured Data'!$H18*$D14)*0.5*($C14-$C13))</f>
        <v>1.1757699053751649E-3</v>
      </c>
      <c r="BM14" s="110">
        <f>(AF14-AF13)*1000/(('Measured Data'!$H17*$I13+'Measured Data'!$H18*$D14)*0.5*($C14-$C13))</f>
        <v>1.3753344779854992E-3</v>
      </c>
      <c r="BN14" s="110">
        <f>(AG14-AG13)*1000/(('Measured Data'!$H17*$I13+'Measured Data'!$H18*$D14)*0.5*($C14-$C13))</f>
        <v>7.9159076022177562E-4</v>
      </c>
      <c r="BO14" s="110">
        <f>(AH14-AH13)*1000/(('Measured Data'!$H17*$I13+'Measured Data'!$H18*$D14)*0.5*($C14-$C13))</f>
        <v>2.3869967222679467E-4</v>
      </c>
      <c r="BP14" s="110">
        <f>(AI14-AI13)*1000/(('Measured Data'!$H17*$I13+'Measured Data'!$H18*$D14)*0.5*($C14-$C13))</f>
        <v>3.5021425523010556E-4</v>
      </c>
      <c r="BQ14" s="110">
        <f>(AJ14-AJ13)*1000/(('Measured Data'!$H17*$I13+'Measured Data'!$H18*$D14)*0.5*($C14-$C13))</f>
        <v>1.1985936564692505E-3</v>
      </c>
      <c r="BR14" s="110">
        <f>(AK14-AK13)*1000/(('Measured Data'!$H17*$D14+'Measured Data'!$H18*$D14)*0.5*($C14-$C13))</f>
        <v>0</v>
      </c>
      <c r="BS14" s="111">
        <f t="shared" si="7"/>
        <v>2.2102977754489637E-2</v>
      </c>
      <c r="BT14" s="111">
        <f t="shared" si="8"/>
        <v>2.2215789050539701E-2</v>
      </c>
      <c r="BU14" s="111">
        <f t="shared" si="9"/>
        <v>8.5014384532454523E-2</v>
      </c>
      <c r="BV14" s="111">
        <f t="shared" si="10"/>
        <v>8.5809627667282076E-2</v>
      </c>
      <c r="BW14" s="110">
        <f t="shared" si="3"/>
        <v>-0.36968330233226365</v>
      </c>
      <c r="BX14" s="110">
        <f t="shared" si="4"/>
        <v>3.4561781169603285</v>
      </c>
      <c r="BY14" s="110">
        <f t="shared" si="5"/>
        <v>7.3141666537569025E-2</v>
      </c>
      <c r="BZ14" s="110">
        <f t="shared" si="11"/>
        <v>0.46374610552193213</v>
      </c>
      <c r="CA14" s="35">
        <f>('Measured Data'!T18*'In Process Calc.'!$I14+'Measured Data'!AR18*'In Process Calc.'!$E14)/('In Process Calc.'!$I14+'In Process Calc.'!$E14+$F14)</f>
        <v>6.7034415703632799</v>
      </c>
      <c r="CB14" s="35">
        <f>('Measured Data'!U18*'In Process Calc.'!$I14+'Measured Data'!AS18*'In Process Calc.'!$E14)/('In Process Calc.'!$I14+'In Process Calc.'!$E14+$F14)</f>
        <v>2.4992979115315936</v>
      </c>
      <c r="CC14" s="35">
        <f>('Measured Data'!V18*'In Process Calc.'!$I14+'Measured Data'!AT18*'In Process Calc.'!$E14)/('In Process Calc.'!$I14+'In Process Calc.'!$E14+$F14)</f>
        <v>0.52996706565243212</v>
      </c>
      <c r="CD14" s="35">
        <f>('Measured Data'!W18*'In Process Calc.'!$I14+'Measured Data'!AU18*'In Process Calc.'!$E14)/('In Process Calc.'!$I14+'In Process Calc.'!$E14+$F14)</f>
        <v>0.16249477884113214</v>
      </c>
      <c r="CE14" s="35">
        <f>('Measured Data'!X18*'In Process Calc.'!$I14+'Measured Data'!AV18*'In Process Calc.'!$E14)/('In Process Calc.'!$I14+'In Process Calc.'!$E14+$F14)</f>
        <v>0.31909041594240733</v>
      </c>
      <c r="CF14" s="35">
        <f>('Measured Data'!Y18*'In Process Calc.'!$I14+'Measured Data'!AW18*'In Process Calc.'!$E14)/('In Process Calc.'!$I14+'In Process Calc.'!$E14+$F14)</f>
        <v>12.402841588182142</v>
      </c>
      <c r="CG14" s="35">
        <f>('Measured Data'!Z18*'In Process Calc.'!$I14+'Measured Data'!AX18*'In Process Calc.'!$F14)/('In Process Calc.'!$I14+'In Process Calc.'!$E14+$F14)</f>
        <v>1.004310658890099</v>
      </c>
      <c r="CH14" s="35">
        <f>('Measured Data'!AA18*'In Process Calc.'!$I14+'Measured Data'!AY18*'In Process Calc.'!$E14)/('In Process Calc.'!$I14+'In Process Calc.'!$E14+$F14)</f>
        <v>0.37631316189623271</v>
      </c>
      <c r="CI14" s="35">
        <f>('Measured Data'!AB18*'In Process Calc.'!$I14+'Measured Data'!AZ18*'In Process Calc.'!$E14)/('In Process Calc.'!$I14+'In Process Calc.'!$E14+$F14)</f>
        <v>1.1111233262830544</v>
      </c>
      <c r="CJ14" s="35">
        <f>('Measured Data'!AC18*'In Process Calc.'!$I14+'Measured Data'!BA18*'In Process Calc.'!$E14)/('In Process Calc.'!$I14+'In Process Calc.'!$E14+$F14)</f>
        <v>0.75622661248098111</v>
      </c>
      <c r="CK14" s="35">
        <f>('Measured Data'!AD18*'In Process Calc.'!$I14+'Measured Data'!BB18*'In Process Calc.'!$E14)/('In Process Calc.'!$I14+'In Process Calc.'!$E14+$F14)</f>
        <v>1.3644437871646493</v>
      </c>
      <c r="CL14" s="35">
        <f>('Measured Data'!AE18*'In Process Calc.'!$I14+'Measured Data'!BC18*'In Process Calc.'!$E14)/('In Process Calc.'!$I14+'In Process Calc.'!$E14+$F14)</f>
        <v>20.55170915394314</v>
      </c>
      <c r="CM14" s="35">
        <f>('Measured Data'!AF18*'In Process Calc.'!$I14+'Measured Data'!BD18*'In Process Calc.'!$E14)/('In Process Calc.'!$I14+'In Process Calc.'!$E14+$F14)</f>
        <v>2.6251701977149628</v>
      </c>
      <c r="CN14" s="35">
        <f>('Measured Data'!AG18*'In Process Calc.'!$I14+'Measured Data'!BE18*'In Process Calc.'!$E14)/('In Process Calc.'!$I14+'In Process Calc.'!$E14+$F14)</f>
        <v>2.4887813659946563</v>
      </c>
      <c r="CO14" s="35">
        <f>('Measured Data'!AH18*'In Process Calc.'!$I14+'Measured Data'!BF18*'In Process Calc.'!$E14)/('In Process Calc.'!$I14+'In Process Calc.'!$E14+$F14)</f>
        <v>0.51753761981397806</v>
      </c>
      <c r="CP14" s="35">
        <f>('Measured Data'!AI18*'In Process Calc.'!$I14+'Measured Data'!BG18*'In Process Calc.'!$E14)/('In Process Calc.'!$I14+'In Process Calc.'!$E14+$F14)</f>
        <v>10.79303025120773</v>
      </c>
      <c r="CQ14" s="35">
        <f>('Measured Data'!AJ18*'In Process Calc.'!$I14+'Measured Data'!BH18*'In Process Calc.'!$E14)/('In Process Calc.'!$I14+'In Process Calc.'!$E14+$F14)</f>
        <v>1.5069004323643784</v>
      </c>
      <c r="CR14" s="35">
        <f>('Measured Data'!AK18*'In Process Calc.'!$I14+'Measured Data'!BI18*'In Process Calc.'!$E14)/('In Process Calc.'!$I14+'In Process Calc.'!$E14+$F14)</f>
        <v>2.997179899700082</v>
      </c>
      <c r="CS14" s="35">
        <f>('Measured Data'!AL18*'In Process Calc.'!$I14+'Measured Data'!BJ18*'In Process Calc.'!$E14)/('In Process Calc.'!$I14+'In Process Calc.'!$E14+$F14)</f>
        <v>5.4736501125706916</v>
      </c>
      <c r="CT14" s="35">
        <f>('Measured Data'!AM18*'In Process Calc.'!$I14+'Measured Data'!BK18*'In Process Calc.'!$E14)/('In Process Calc.'!$I14+'In Process Calc.'!$E14+$F14)</f>
        <v>4.3828618812799505</v>
      </c>
      <c r="CU14" s="35">
        <f>('Measured Data'!AN18*'In Process Calc.'!$I14+'Measured Data'!BL18*'In Process Calc.'!$E14)/('In Process Calc.'!$I14+'In Process Calc.'!$E14+$F14)</f>
        <v>0.47139544813638329</v>
      </c>
      <c r="CV14" s="35">
        <f>('Measured Data'!AO18*'In Process Calc.'!$I14+'Measured Data'!BM18*'In Process Calc.'!$E14)/('In Process Calc.'!$I14+'In Process Calc.'!$E14+$F14)</f>
        <v>0.28766647890602726</v>
      </c>
      <c r="CW14" s="35">
        <f>('Measured Data'!AP18*'In Process Calc.'!$I14+'Measured Data'!BN18*'In Process Calc.'!$E14)/('In Process Calc.'!$I14+'In Process Calc.'!$E14+$F14)</f>
        <v>2.843041466833093</v>
      </c>
    </row>
    <row r="15" spans="1:101" x14ac:dyDescent="0.15">
      <c r="A15" s="93">
        <f>'Measured Data'!$A19</f>
        <v>12</v>
      </c>
      <c r="B15" s="94">
        <f t="shared" si="0"/>
        <v>9.7388888888890506</v>
      </c>
      <c r="C15" s="95">
        <f>('Measured Data'!$C19-t0)*24+$C$3</f>
        <v>233.73333333333721</v>
      </c>
      <c r="D15" s="96">
        <f t="shared" si="12"/>
        <v>62.264684613031903</v>
      </c>
      <c r="E15" s="96">
        <f>'Measured Data'!E19</f>
        <v>0</v>
      </c>
      <c r="F15" s="96">
        <f>'Measured Data'!F19</f>
        <v>0</v>
      </c>
      <c r="G15" s="96">
        <f>'Measured Data'!G19</f>
        <v>0</v>
      </c>
      <c r="H15" s="96">
        <v>1</v>
      </c>
      <c r="I15" s="96">
        <f>$D15-'Measured Data'!$D19</f>
        <v>60.264684613031903</v>
      </c>
      <c r="J15" s="101">
        <f>$J14+AVERAGE('Measured Data'!$H17:$H17)*($C15-$C14)</f>
        <v>2263.7711416660891</v>
      </c>
      <c r="K15" s="101">
        <f>K14 + 'Measured Data'!$H19*'In Process Calc.'!$D15 - 'Measured Data'!$H18*'In Process Calc.'!$I14</f>
        <v>1273.6980799632977</v>
      </c>
      <c r="L15" s="104">
        <f>L14 + ('Measured Data'!P19*$D15-'Measured Data'!P18*$I14)/1000</f>
        <v>3.6688421927523804</v>
      </c>
      <c r="M15" s="104">
        <f>M14+(-'Measured Data'!S18*'In Process Calc.'!$I14+'Measured Data'!S19*'In Process Calc.'!$D15)/1000</f>
        <v>16.535343047091445</v>
      </c>
      <c r="N15" s="104">
        <f>N14-(-'Measured Data'!T18*'In Process Calc.'!$I14+'Measured Data'!T19*'In Process Calc.'!$D15-$E14*'Measured Data'!AR19)/1000</f>
        <v>-0.52802906919578929</v>
      </c>
      <c r="O15" s="104">
        <f>O14-(-'Measured Data'!U18*'In Process Calc.'!$I14+'Measured Data'!U19*'In Process Calc.'!$D15-$E14*'Measured Data'!AS19)/1000</f>
        <v>0.14524954632228648</v>
      </c>
      <c r="P15" s="104">
        <f>P14-(-'Measured Data'!V18*'In Process Calc.'!$I14+'Measured Data'!V19*'In Process Calc.'!$D15-$E14*'Measured Data'!AT19)/1000</f>
        <v>0.40147211185042136</v>
      </c>
      <c r="Q15" s="104">
        <f>Q14-(-'Measured Data'!W18*'In Process Calc.'!$I14+'Measured Data'!W19*'In Process Calc.'!$D15-$E14*'Measured Data'!AU19)/1000</f>
        <v>0.11685447955931477</v>
      </c>
      <c r="R15" s="104">
        <f>R14-(-'Measured Data'!X18*'In Process Calc.'!$I14+'Measured Data'!X19*'In Process Calc.'!$D15-$E14*'Measured Data'!AV19)/1000</f>
        <v>0.11215284257448702</v>
      </c>
      <c r="S15" s="104">
        <f>S14-(-'Measured Data'!Y18*'In Process Calc.'!$I14+'Measured Data'!Y19*'In Process Calc.'!$D15-$E14*'Measured Data'!AW19)/1000</f>
        <v>6.5235525459795189</v>
      </c>
      <c r="T15" s="104">
        <f>T14-(-'Measured Data'!Z18*'In Process Calc.'!$I14+'Measured Data'!Z19*'In Process Calc.'!$D15-$F14*'Measured Data'!AX19)/1000</f>
        <v>0.56431507891681887</v>
      </c>
      <c r="U15" s="104">
        <f>U14-(-'Measured Data'!AA18*'In Process Calc.'!$I14+'Measured Data'!AA19*'In Process Calc.'!$D15-$E14*'Measured Data'!AY19)/1000</f>
        <v>0.15303366897716703</v>
      </c>
      <c r="V15" s="104">
        <f>V14-(-'Measured Data'!AB18*'In Process Calc.'!$I14+'Measured Data'!AB19*'In Process Calc.'!$D15-$E14*'Measured Data'!AZ19)/1000</f>
        <v>5.2842060798945191E-2</v>
      </c>
      <c r="W15" s="104">
        <f>W14-(-'Measured Data'!AC18*'In Process Calc.'!$I14+'Measured Data'!AC19*'In Process Calc.'!$D15-$E14*'Measured Data'!BA19)/1000</f>
        <v>-5.6363583165032968E-3</v>
      </c>
      <c r="X15" s="104">
        <f>X14-(-'Measured Data'!AD18*'In Process Calc.'!$I14+'Measured Data'!AD19*'In Process Calc.'!$D15-$E14*'Measured Data'!BB19)/1000</f>
        <v>0.18642198990917896</v>
      </c>
      <c r="Y15" s="104">
        <f>Y14+(-'Measured Data'!AE18*'In Process Calc.'!$I14+'Measured Data'!AE19*'In Process Calc.'!$D15-$E14*'Measured Data'!BC19)/1000</f>
        <v>1.3660900400023654</v>
      </c>
      <c r="Z15" s="104">
        <f>Z14-(-'Measured Data'!AF18*'In Process Calc.'!$I14+'Measured Data'!AF19*'In Process Calc.'!$D15-$E14*'Measured Data'!BD19)/1000</f>
        <v>0.37481356078094991</v>
      </c>
      <c r="AA15" s="104">
        <f>AA14-(-'Measured Data'!AG18*'In Process Calc.'!$I14+'Measured Data'!AG19*'In Process Calc.'!$D15-$E14*'Measured Data'!BE19)/1000</f>
        <v>0.21720710870092233</v>
      </c>
      <c r="AB15" s="104">
        <f>AB14-(-'Measured Data'!AH18*'In Process Calc.'!$I14+'Measured Data'!AH19*'In Process Calc.'!$D15-$E14*'Measured Data'!BF19)/1000</f>
        <v>9.4832256948458302E-2</v>
      </c>
      <c r="AC15" s="104">
        <f>AC14-(-'Measured Data'!AI18*'In Process Calc.'!$I14+'Measured Data'!AI19*'In Process Calc.'!$D15-$E14*'Measured Data'!BG19)/1000</f>
        <v>-0.58686495810036055</v>
      </c>
      <c r="AD15" s="104">
        <f>AD14-(-'Measured Data'!AJ18*'In Process Calc.'!$I14+'Measured Data'!AJ19*'In Process Calc.'!$D15-$E14*'Measured Data'!BH19)/1000</f>
        <v>0.11668791675586286</v>
      </c>
      <c r="AE15" s="104">
        <f>AE14-(-'Measured Data'!AK18*'In Process Calc.'!$I14+'Measured Data'!AK19*'In Process Calc.'!$D15-$E14*'Measured Data'!BI19)/1000</f>
        <v>0.19480806390834574</v>
      </c>
      <c r="AF15" s="104">
        <f>AF14-(-'Measured Data'!AL18*'In Process Calc.'!$I14+'Measured Data'!AL19*'In Process Calc.'!$D15-$E14*'Measured Data'!BJ19)/1000</f>
        <v>0.38230893649431696</v>
      </c>
      <c r="AG15" s="104">
        <f>AG14-(-'Measured Data'!AM18*'In Process Calc.'!$I14+'Measured Data'!AM19*'In Process Calc.'!$D15-$E14*'Measured Data'!BK19)/1000</f>
        <v>0.1369742415660142</v>
      </c>
      <c r="AH15" s="104">
        <f>AH14-(-'Measured Data'!AN18*'In Process Calc.'!$I14+'Measured Data'!AN19*'In Process Calc.'!$D15-$E14*'Measured Data'!BL19)/1000</f>
        <v>4.6992078654257932E-2</v>
      </c>
      <c r="AI15" s="104">
        <f>AI14-(-'Measured Data'!AO18*'In Process Calc.'!$I14+'Measured Data'!AO19*'In Process Calc.'!$D15-$E14*'Measured Data'!BM19)/1000</f>
        <v>6.5954036640907945E-2</v>
      </c>
      <c r="AJ15" s="104">
        <f>AJ14-(-'Measured Data'!AP18*'In Process Calc.'!$I14+'Measured Data'!AP19*'In Process Calc.'!$D15-$E14*'Measured Data'!BN19)/1000</f>
        <v>0.22552122968181298</v>
      </c>
      <c r="AK15" s="104">
        <f>AK14-(-'Measured Data'!AQ18*'In Process Calc.'!$I14+'Measured Data'!AQ19*'In Process Calc.'!$D15-'In Process Calc.'!$E14*'Measured Data'!BO19)/1000</f>
        <v>0</v>
      </c>
      <c r="AL15" s="103">
        <f t="shared" si="14"/>
        <v>5.4082558826592964</v>
      </c>
      <c r="AM15" s="103">
        <f t="shared" si="1"/>
        <v>4.2933618553631465</v>
      </c>
      <c r="AN15" s="103">
        <f t="shared" si="6"/>
        <v>19.962395548329926</v>
      </c>
      <c r="AO15" s="109">
        <f>'Measured Data'!N19/('Measured Data'!H19)</f>
        <v>0.15230623944739297</v>
      </c>
      <c r="AP15" s="110">
        <f>IF('Measured Data'!O19&gt;0,'Measured Data'!O19,('Measured Data'!P19*$D15-'Measured Data'!P18*$I14)/1000/(('Measured Data'!$H18*$I14+'Measured Data'!$H19*$D15)*1000000*0.5*($C15-$C14))*1000000000)</f>
        <v>0.15230623944739297</v>
      </c>
      <c r="AQ15" s="110">
        <f>(K15-K14)/(('Measured Data'!$H18*$I14+'Measured Data'!$H19*$D15)*0.5*($C15-$C14))</f>
        <v>-8.7443568345491756E-4</v>
      </c>
      <c r="AR15" s="110">
        <f t="shared" si="2"/>
        <v>7.9114060885925423E-3</v>
      </c>
      <c r="AS15" s="110">
        <f>('Measured Data'!$I19*$D15-'Measured Data'!$I18*$I14)/(('Measured Data'!$H18*$I14+'Measured Data'!$H19*$D15)*0.5*($C15-$C14))</f>
        <v>8.7858417720474598E-3</v>
      </c>
      <c r="AT15" s="110">
        <f>(M15-M14)*1000/(('Measured Data'!$H18*$I14+'Measured Data'!$H19*$D15)*0.5*($C15-$C14))</f>
        <v>0.24122646792022845</v>
      </c>
      <c r="AU15" s="110">
        <f>(N15-N14)*1000/(('Measured Data'!$H18*$I14+'Measured Data'!$H19*$D15)*0.5*($C15-$C14))</f>
        <v>-8.8748595870538724E-4</v>
      </c>
      <c r="AV15" s="110">
        <f>(O15-O14)*1000/(('Measured Data'!$H18*$I14+'Measured Data'!$H19*$D15)*0.5*($C15-$C14))</f>
        <v>9.4627587463651675E-4</v>
      </c>
      <c r="AW15" s="110">
        <f>(P15-P14)*1000/(('Measured Data'!$H18*$I14+'Measured Data'!$H19*$D15)*0.5*($C15-$C14))</f>
        <v>1.742039808638062E-3</v>
      </c>
      <c r="AX15" s="110">
        <f>(Q15-Q14)*1000/(('Measured Data'!$H18*$I14+'Measured Data'!$H19*$D15)*0.5*($C15-$C14))</f>
        <v>7.7253724116227185E-5</v>
      </c>
      <c r="AY15" s="110">
        <f>(R15-R14)*1000/(('Measured Data'!$H18*$I14+'Measured Data'!$H19*$D15)*0.5*($C15-$C14))</f>
        <v>7.5167917866686591E-4</v>
      </c>
      <c r="AZ15" s="110">
        <f>(S15-S14)*1000/(('Measured Data'!$H18*$I14+'Measured Data'!$H19*$D15)*0.5*($C15-$C14))</f>
        <v>3.4796246249136568E-2</v>
      </c>
      <c r="BA15" s="110">
        <f>(T15-T14)*1000/(('Measured Data'!$H18*$I14+'Measured Data'!$H19*$D15)*0.5*($C15-$C14))</f>
        <v>2.7372935992000659E-3</v>
      </c>
      <c r="BB15" s="110">
        <f>(U15-U14)*1000/(('Measured Data'!$H18*$I14+'Measured Data'!$H19*$D15)*0.5*($C15-$C14))</f>
        <v>2.4177297521367744E-5</v>
      </c>
      <c r="BC15" s="110">
        <f>(V15-V14)*1000/(('Measured Data'!$H18*$I14+'Measured Data'!$H19*$D15)*0.5*($C15-$C14))</f>
        <v>1.1701783990896754E-4</v>
      </c>
      <c r="BD15" s="110">
        <f>(W15-W14)*1000/(('Measured Data'!$H18*$I14+'Measured Data'!$H19*$D15)*0.5*($C15-$C14))</f>
        <v>-2.6143394895155182E-4</v>
      </c>
      <c r="BE15" s="110">
        <f>(X15-X14)*1000/(('Measured Data'!$H18*$I14+'Measured Data'!$H19*$D15)*0.5*($C15-$C14))</f>
        <v>1.2080529704009007E-3</v>
      </c>
      <c r="BF15" s="110">
        <f>(Y15-Y14)*1000/(('Measured Data'!$H18*$I14+'Measured Data'!$H19*$D15)*0.5*($C15-$C14))</f>
        <v>-1.9848500214426575E-2</v>
      </c>
      <c r="BG15" s="110">
        <f>(Z15-Z14)*1000/(('Measured Data'!$H18*$I14+'Measured Data'!$H19*$D15)*0.5*($C15-$C14))</f>
        <v>2.1817003307525824E-3</v>
      </c>
      <c r="BH15" s="110">
        <f>(AA15-AA14)*1000/(('Measured Data'!$H18*$I14+'Measured Data'!$H19*$D15)*0.5*($C15-$C14))</f>
        <v>1.3440855523555919E-3</v>
      </c>
      <c r="BI15" s="110">
        <f>(AB15-AB14)*1000/(('Measured Data'!$H18*$I14+'Measured Data'!$H19*$D15)*0.5*($C15-$C14))</f>
        <v>5.1630358182449838E-4</v>
      </c>
      <c r="BJ15" s="110">
        <f>(AC15-AC14)*1000/(('Measured Data'!$H18*$I14+'Measured Data'!$H19*$D15)*0.5*($C15-$C14))</f>
        <v>4.1145969056831785E-3</v>
      </c>
      <c r="BK15" s="110">
        <f>(AD15-AD14)*1000/(('Measured Data'!$H18*$I14+'Measured Data'!$H19*$D15)*0.5*($C15-$C14))</f>
        <v>8.2975284651486711E-4</v>
      </c>
      <c r="BL15" s="110">
        <f>(AE15-AE14)*1000/(('Measured Data'!$H18*$I14+'Measured Data'!$H19*$D15)*0.5*($C15-$C14))</f>
        <v>1.7215582673027045E-3</v>
      </c>
      <c r="BM15" s="110">
        <f>(AF15-AF14)*1000/(('Measured Data'!$H18*$I14+'Measured Data'!$H19*$D15)*0.5*($C15-$C14))</f>
        <v>3.0127886527418161E-3</v>
      </c>
      <c r="BN15" s="110">
        <f>(AG15-AG14)*1000/(('Measured Data'!$H18*$I14+'Measured Data'!$H19*$D15)*0.5*($C15-$C14))</f>
        <v>1.6809255044616359E-3</v>
      </c>
      <c r="BO15" s="110">
        <f>(AH15-AH14)*1000/(('Measured Data'!$H18*$I14+'Measured Data'!$H19*$D15)*0.5*($C15-$C14))</f>
        <v>2.7877029060136298E-4</v>
      </c>
      <c r="BP15" s="110">
        <f>(AI15-AI14)*1000/(('Measured Data'!$H18*$I14+'Measured Data'!$H19*$D15)*0.5*($C15-$C14))</f>
        <v>2.2106360586668597E-4</v>
      </c>
      <c r="BQ15" s="110">
        <f>(AJ15-AJ14)*1000/(('Measured Data'!$H18*$I14+'Measured Data'!$H19*$D15)*0.5*($C15-$C14))</f>
        <v>1.5481091963949626E-3</v>
      </c>
      <c r="BR15" s="110">
        <f>(AK15-AK14)*1000/(('Measured Data'!$H18*$D15+'Measured Data'!$H19*$D15)*0.5*($C15-$C14))</f>
        <v>0</v>
      </c>
      <c r="BS15" s="111">
        <f t="shared" si="7"/>
        <v>2.3814709994765728E-2</v>
      </c>
      <c r="BT15" s="111">
        <f t="shared" si="8"/>
        <v>2.8816792859154294E-2</v>
      </c>
      <c r="BU15" s="111">
        <f t="shared" si="9"/>
        <v>0.10094261860301378</v>
      </c>
      <c r="BV15" s="111">
        <f t="shared" si="10"/>
        <v>0.10517368017283925</v>
      </c>
      <c r="BW15" s="110">
        <f t="shared" si="3"/>
        <v>-0.57042073079704958</v>
      </c>
      <c r="BX15" s="110">
        <f t="shared" si="4"/>
        <v>4.3770882168409839</v>
      </c>
      <c r="BY15" s="110">
        <f t="shared" si="5"/>
        <v>7.8666347502009321E-2</v>
      </c>
      <c r="BZ15" s="110">
        <f t="shared" si="11"/>
        <v>1.5031624327348769</v>
      </c>
      <c r="CA15" s="35">
        <f>('Measured Data'!T19*'In Process Calc.'!$I15+'Measured Data'!AR19*'In Process Calc.'!$E15)/('In Process Calc.'!$I15+'In Process Calc.'!$E15+$F15)</f>
        <v>6.9525147619143048</v>
      </c>
      <c r="CB15" s="35">
        <f>('Measured Data'!U19*'In Process Calc.'!$I15+'Measured Data'!AS19*'In Process Calc.'!$E15)/('In Process Calc.'!$I15+'In Process Calc.'!$E15+$F15)</f>
        <v>2.2337253130340717</v>
      </c>
      <c r="CC15" s="35">
        <f>('Measured Data'!V19*'In Process Calc.'!$I15+'Measured Data'!AT19*'In Process Calc.'!$E15)/('In Process Calc.'!$I15+'In Process Calc.'!$E15+$F15)</f>
        <v>4.1063088422911044E-2</v>
      </c>
      <c r="CD15" s="35">
        <f>('Measured Data'!W19*'In Process Calc.'!$I15+'Measured Data'!AU19*'In Process Calc.'!$E15)/('In Process Calc.'!$I15+'In Process Calc.'!$E15+$F15)</f>
        <v>0.14081349877569882</v>
      </c>
      <c r="CE15" s="35">
        <f>('Measured Data'!X19*'In Process Calc.'!$I15+'Measured Data'!AV19*'In Process Calc.'!$E15)/('In Process Calc.'!$I15+'In Process Calc.'!$E15+$F15)</f>
        <v>0.10813143657317967</v>
      </c>
      <c r="CF15" s="35">
        <f>('Measured Data'!Y19*'In Process Calc.'!$I15+'Measured Data'!AW19*'In Process Calc.'!$E15)/('In Process Calc.'!$I15+'In Process Calc.'!$E15+$F15)</f>
        <v>2.6372649925699165</v>
      </c>
      <c r="CG15" s="35">
        <f>('Measured Data'!Z19*'In Process Calc.'!$I15+'Measured Data'!AX19*'In Process Calc.'!$F15)/('In Process Calc.'!$I15+'In Process Calc.'!$E15+$F15)</f>
        <v>0.23608841686217771</v>
      </c>
      <c r="CH15" s="35">
        <f>('Measured Data'!AA19*'In Process Calc.'!$I15+'Measured Data'!AY19*'In Process Calc.'!$E15)/('In Process Calc.'!$I15+'In Process Calc.'!$E15+$F15)</f>
        <v>0.36952779633900179</v>
      </c>
      <c r="CI15" s="35">
        <f>('Measured Data'!AB19*'In Process Calc.'!$I15+'Measured Data'!AZ19*'In Process Calc.'!$E15)/('In Process Calc.'!$I15+'In Process Calc.'!$E15+$F15)</f>
        <v>1.0782822355946453</v>
      </c>
      <c r="CJ15" s="35">
        <f>('Measured Data'!AC19*'In Process Calc.'!$I15+'Measured Data'!BA19*'In Process Calc.'!$E15)/('In Process Calc.'!$I15+'In Process Calc.'!$E15+$F15)</f>
        <v>0.82959812603161609</v>
      </c>
      <c r="CK15" s="35">
        <f>('Measured Data'!AD19*'In Process Calc.'!$I15+'Measured Data'!BB19*'In Process Calc.'!$E15)/('In Process Calc.'!$I15+'In Process Calc.'!$E15+$F15)</f>
        <v>1.0254033708640087</v>
      </c>
      <c r="CL15" s="35">
        <f>('Measured Data'!AE19*'In Process Calc.'!$I15+'Measured Data'!BC19*'In Process Calc.'!$E15)/('In Process Calc.'!$I15+'In Process Calc.'!$E15+$F15)</f>
        <v>14.981221815619449</v>
      </c>
      <c r="CM15" s="35">
        <f>('Measured Data'!AF19*'In Process Calc.'!$I15+'Measured Data'!BD19*'In Process Calc.'!$E15)/('In Process Calc.'!$I15+'In Process Calc.'!$E15+$F15)</f>
        <v>2.0128753675171351</v>
      </c>
      <c r="CN15" s="35">
        <f>('Measured Data'!AG19*'In Process Calc.'!$I15+'Measured Data'!BE19*'In Process Calc.'!$E15)/('In Process Calc.'!$I15+'In Process Calc.'!$E15+$F15)</f>
        <v>2.1115633661389963</v>
      </c>
      <c r="CO15" s="35">
        <f>('Measured Data'!AH19*'In Process Calc.'!$I15+'Measured Data'!BF19*'In Process Calc.'!$E15)/('In Process Calc.'!$I15+'In Process Calc.'!$E15+$F15)</f>
        <v>0.3726368699228545</v>
      </c>
      <c r="CP15" s="35">
        <f>('Measured Data'!AI19*'In Process Calc.'!$I15+'Measured Data'!BG19*'In Process Calc.'!$E15)/('In Process Calc.'!$I15+'In Process Calc.'!$E15+$F15)</f>
        <v>9.6382674369999997</v>
      </c>
      <c r="CQ15" s="35">
        <f>('Measured Data'!AJ19*'In Process Calc.'!$I15+'Measured Data'!BH19*'In Process Calc.'!$E15)/('In Process Calc.'!$I15+'In Process Calc.'!$E15+$F15)</f>
        <v>1.274030055483732</v>
      </c>
      <c r="CR15" s="35">
        <f>('Measured Data'!AK19*'In Process Calc.'!$I15+'Measured Data'!BI19*'In Process Calc.'!$E15)/('In Process Calc.'!$I15+'In Process Calc.'!$E15+$F15)</f>
        <v>2.5140240729829628</v>
      </c>
      <c r="CS15" s="35">
        <f>('Measured Data'!AL19*'In Process Calc.'!$I15+'Measured Data'!BJ19*'In Process Calc.'!$E15)/('In Process Calc.'!$I15+'In Process Calc.'!$E15+$F15)</f>
        <v>4.6281101039132455</v>
      </c>
      <c r="CT15" s="35">
        <f>('Measured Data'!AM19*'In Process Calc.'!$I15+'Measured Data'!BK19*'In Process Calc.'!$E15)/('In Process Calc.'!$I15+'In Process Calc.'!$E15+$F15)</f>
        <v>3.9111096512317003</v>
      </c>
      <c r="CU15" s="35">
        <f>('Measured Data'!AN19*'In Process Calc.'!$I15+'Measured Data'!BL19*'In Process Calc.'!$E15)/('In Process Calc.'!$I15+'In Process Calc.'!$E15+$F15)</f>
        <v>0.3931584852767403</v>
      </c>
      <c r="CV15" s="35">
        <f>('Measured Data'!AO19*'In Process Calc.'!$I15+'Measured Data'!BM19*'In Process Calc.'!$E15)/('In Process Calc.'!$I15+'In Process Calc.'!$E15+$F15)</f>
        <v>0.22562491384361982</v>
      </c>
      <c r="CW15" s="35">
        <f>('Measured Data'!AP19*'In Process Calc.'!$I15+'Measured Data'!BN19*'In Process Calc.'!$E15)/('In Process Calc.'!$I15+'In Process Calc.'!$E15+$F15)</f>
        <v>2.4085641721409443</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U19" sqref="U19"/>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2" t="s">
        <v>358</v>
      </c>
      <c r="B1" s="92" t="s">
        <v>3</v>
      </c>
      <c r="C1" s="257" t="s">
        <v>416</v>
      </c>
      <c r="D1" s="257" t="s">
        <v>417</v>
      </c>
      <c r="E1" s="257" t="s">
        <v>418</v>
      </c>
      <c r="F1" s="257" t="s">
        <v>7</v>
      </c>
      <c r="G1" s="257" t="s">
        <v>486</v>
      </c>
      <c r="H1" s="293" t="s">
        <v>478</v>
      </c>
      <c r="I1" s="293" t="s">
        <v>479</v>
      </c>
      <c r="J1" s="59" t="s">
        <v>113</v>
      </c>
      <c r="K1" s="106" t="s">
        <v>485</v>
      </c>
      <c r="L1" s="107" t="s">
        <v>64</v>
      </c>
      <c r="M1" s="257" t="s">
        <v>486</v>
      </c>
      <c r="N1" s="293" t="s">
        <v>478</v>
      </c>
      <c r="O1" s="293" t="s">
        <v>479</v>
      </c>
      <c r="P1" s="106" t="s">
        <v>485</v>
      </c>
      <c r="Q1" s="59" t="s">
        <v>113</v>
      </c>
      <c r="R1" s="92" t="s">
        <v>358</v>
      </c>
      <c r="S1" s="92" t="s">
        <v>3</v>
      </c>
      <c r="T1" s="106" t="s">
        <v>485</v>
      </c>
    </row>
    <row r="2" spans="1:20" x14ac:dyDescent="0.15">
      <c r="A2" s="94">
        <f>'In Process Calc.'!B3</f>
        <v>0</v>
      </c>
      <c r="B2" s="94">
        <f>'In Process Calc.'!C3</f>
        <v>0</v>
      </c>
      <c r="C2" s="292">
        <f>'Measured Data'!H7</f>
        <v>0.187</v>
      </c>
      <c r="D2" s="254">
        <f>E2-C2</f>
        <v>0</v>
      </c>
      <c r="E2" s="254">
        <f>C2/F2*100</f>
        <v>0.187</v>
      </c>
      <c r="F2" s="292">
        <f>'Measured Data'!K7</f>
        <v>100</v>
      </c>
      <c r="G2">
        <f>$H$24/(1+$I$24*EXP(-$J$24*B2))</f>
        <v>0.33048387870276985</v>
      </c>
      <c r="H2" s="298">
        <f>G2-C2</f>
        <v>0.14348387870276985</v>
      </c>
      <c r="I2" s="298">
        <f>H2^2</f>
        <v>2.0587623447591172E-2</v>
      </c>
      <c r="J2">
        <v>0</v>
      </c>
      <c r="K2">
        <f>$H$24*$I$24*$J$24*(1+$I$24*EXP(-$J$24*B2))^-2*EXP(-$J$24*B2)</f>
        <v>9.4191189532300164E-3</v>
      </c>
      <c r="L2">
        <f>'In Process Calc.'!AR3</f>
        <v>0</v>
      </c>
      <c r="M2">
        <f>$N$24*$M$24/($M$24+($N$24-$M$24)*EXP(-$O$24*B2))</f>
        <v>0.187</v>
      </c>
      <c r="N2" s="298">
        <f>M2-E2</f>
        <v>0</v>
      </c>
      <c r="O2" s="294">
        <f>N2^2</f>
        <v>0</v>
      </c>
      <c r="P2">
        <f>($N$24-$M$24)*$O$24*EXP(-$O$24*B2)/($M$24+($N$24-$M$24)*EXP(-$O$24*B2))</f>
        <v>4.8123333673162225E-2</v>
      </c>
      <c r="Q2">
        <f>P2*'Post Process Calc.'!A4*1000</f>
        <v>1.4157403533307595</v>
      </c>
      <c r="R2" s="334">
        <f>AVERAGE(A2:A3)</f>
        <v>0.49861111111385981</v>
      </c>
      <c r="S2" s="334">
        <f>AVERAGE(B2:B3)</f>
        <v>11.966666666732635</v>
      </c>
      <c r="T2">
        <f>($N$24-$M$24)*$O$24*EXP(-$O$24*S2)/($M$24+($N$24-$M$24)*EXP(-$O$24*S2))</f>
        <v>4.7814152436972783E-2</v>
      </c>
    </row>
    <row r="3" spans="1:20" x14ac:dyDescent="0.15">
      <c r="A3" s="94">
        <f>'In Process Calc.'!B4</f>
        <v>0.99722222222771961</v>
      </c>
      <c r="B3" s="94">
        <f>'In Process Calc.'!C4</f>
        <v>23.933333333465271</v>
      </c>
      <c r="C3" s="292">
        <f>'Measured Data'!H8</f>
        <v>0.40300000000000002</v>
      </c>
      <c r="D3" s="254">
        <f t="shared" ref="D3:D13" si="0">E3-C3</f>
        <v>0</v>
      </c>
      <c r="E3" s="254">
        <f t="shared" ref="E3:E13" si="1">C3/F3*100</f>
        <v>0.40300000000000008</v>
      </c>
      <c r="F3" s="292">
        <f>'Measured Data'!K8</f>
        <v>100</v>
      </c>
      <c r="G3">
        <f t="shared" ref="G3:G13" si="2">$H$24/(1+$I$24*EXP(-$J$24*B3))</f>
        <v>0.63609823701797652</v>
      </c>
      <c r="H3" s="298">
        <f t="shared" ref="H3:H13" si="3">G3-C3</f>
        <v>0.2330982370179765</v>
      </c>
      <c r="I3" s="298">
        <f t="shared" ref="I3:I13" si="4">H3^2</f>
        <v>5.4334788100888751E-2</v>
      </c>
      <c r="J3">
        <v>1</v>
      </c>
      <c r="K3">
        <f t="shared" ref="K3:K13" si="5">$H$24*$I$24*$J$24*(1+$I$24*EXP(-$J$24*B3))^-2*EXP(-$J$24*B3)</f>
        <v>1.652773195562705E-2</v>
      </c>
      <c r="L3">
        <f>'In Process Calc.'!AR4</f>
        <v>3.0593456399434765E-2</v>
      </c>
      <c r="M3">
        <f>$N$24*$M$24/($M$24+($N$24-$M$24)*EXP(-$O$24*B3))</f>
        <v>0.58671392631629748</v>
      </c>
      <c r="N3" s="298">
        <f t="shared" ref="N3:N13" si="6">M3-E3</f>
        <v>0.1837139263162974</v>
      </c>
      <c r="O3" s="294">
        <f t="shared" ref="O3:O13" si="7">N3^2</f>
        <v>3.3750806722549952E-2</v>
      </c>
      <c r="P3">
        <f t="shared" ref="P3:P13" si="8">($N$24-$M$24)*$O$24*EXP(-$O$24*B3)/($M$24+($N$24-$M$24)*EXP(-$O$24*B3))</f>
        <v>4.7271368782257552E-2</v>
      </c>
      <c r="Q3">
        <f>P3*'Post Process Calc.'!A5*1000</f>
        <v>2.9979738438551653</v>
      </c>
      <c r="R3" s="334">
        <f t="shared" ref="R3:R14" si="9">AVERAGE(A3:A4)</f>
        <v>1.3031250000021828</v>
      </c>
      <c r="S3" s="334">
        <f t="shared" ref="S3:S14" si="10">AVERAGE(B3:B4)</f>
        <v>31.275000000052387</v>
      </c>
      <c r="T3">
        <f t="shared" ref="T3:T14" si="11">($N$24-$M$24)*$O$24*EXP(-$O$24*S3)/($M$24+($N$24-$M$24)*EXP(-$O$24*S3))</f>
        <v>4.6755693118398424E-2</v>
      </c>
    </row>
    <row r="4" spans="1:20" x14ac:dyDescent="0.15">
      <c r="A4" s="94">
        <f>'In Process Calc.'!B5</f>
        <v>1.609027777776646</v>
      </c>
      <c r="B4" s="94">
        <f>'In Process Calc.'!C5</f>
        <v>38.616666666639503</v>
      </c>
      <c r="C4" s="292">
        <f>'Measured Data'!H9</f>
        <v>0.88700000000000001</v>
      </c>
      <c r="D4" s="254">
        <f t="shared" si="0"/>
        <v>1.0773279352226717E-2</v>
      </c>
      <c r="E4" s="254">
        <f t="shared" si="1"/>
        <v>0.89777327935222673</v>
      </c>
      <c r="F4" s="292">
        <f>'Measured Data'!K9</f>
        <v>98.8</v>
      </c>
      <c r="G4">
        <f t="shared" si="2"/>
        <v>0.91659930014578916</v>
      </c>
      <c r="H4" s="298">
        <f t="shared" si="3"/>
        <v>2.9599300145789154E-2</v>
      </c>
      <c r="I4" s="298">
        <f t="shared" si="4"/>
        <v>8.7611856912051379E-4</v>
      </c>
      <c r="J4">
        <v>2</v>
      </c>
      <c r="K4">
        <f t="shared" si="5"/>
        <v>2.1697639656824863E-2</v>
      </c>
      <c r="L4">
        <f>'In Process Calc.'!AR5</f>
        <v>5.224224896207668E-2</v>
      </c>
      <c r="M4">
        <f t="shared" ref="M4:M13" si="12">$N$24*$M$24/($M$24+($N$24-$M$24)*EXP(-$O$24*B4))</f>
        <v>1.1651148225304522</v>
      </c>
      <c r="N4" s="298">
        <f t="shared" si="6"/>
        <v>0.26734154317822545</v>
      </c>
      <c r="O4" s="294">
        <f t="shared" si="7"/>
        <v>7.1471500708914976E-2</v>
      </c>
      <c r="P4">
        <f t="shared" si="8"/>
        <v>4.6038543944295011E-2</v>
      </c>
      <c r="Q4">
        <f>P4*'Post Process Calc.'!A6*1000</f>
        <v>5.2207708832830537</v>
      </c>
      <c r="R4" s="334">
        <f t="shared" si="9"/>
        <v>1.8003472222226264</v>
      </c>
      <c r="S4" s="334">
        <f t="shared" si="10"/>
        <v>43.208333333343035</v>
      </c>
      <c r="T4">
        <f t="shared" si="11"/>
        <v>4.5457915229655477E-2</v>
      </c>
    </row>
    <row r="5" spans="1:20" x14ac:dyDescent="0.15">
      <c r="A5" s="94">
        <f>'In Process Calc.'!B6</f>
        <v>1.9916666666686069</v>
      </c>
      <c r="B5" s="94">
        <f>'In Process Calc.'!C6</f>
        <v>47.800000000046566</v>
      </c>
      <c r="C5" s="292">
        <f>'Measured Data'!H10</f>
        <v>1.62</v>
      </c>
      <c r="D5" s="254">
        <f t="shared" si="0"/>
        <v>1.1419939577039351E-2</v>
      </c>
      <c r="E5" s="254">
        <f t="shared" si="1"/>
        <v>1.6314199395770395</v>
      </c>
      <c r="F5" s="292">
        <f>'Measured Data'!K10</f>
        <v>99.3</v>
      </c>
      <c r="G5">
        <f t="shared" si="2"/>
        <v>1.1302048810229663</v>
      </c>
      <c r="H5" s="298">
        <f t="shared" si="3"/>
        <v>-0.48979511897703376</v>
      </c>
      <c r="I5" s="298">
        <f t="shared" si="4"/>
        <v>0.23989925857372665</v>
      </c>
      <c r="J5">
        <v>3</v>
      </c>
      <c r="K5">
        <f t="shared" si="5"/>
        <v>2.4765004571187525E-2</v>
      </c>
      <c r="L5">
        <f>'In Process Calc.'!AR6</f>
        <v>6.3732691278410067E-2</v>
      </c>
      <c r="M5">
        <f t="shared" si="12"/>
        <v>1.7684158605189315</v>
      </c>
      <c r="N5" s="298">
        <f t="shared" si="6"/>
        <v>0.13699592094189206</v>
      </c>
      <c r="O5" s="294">
        <f t="shared" si="7"/>
        <v>1.8767882354717137E-2</v>
      </c>
      <c r="P5">
        <f t="shared" si="8"/>
        <v>4.4752646032882731E-2</v>
      </c>
      <c r="Q5">
        <f>P5*'Post Process Calc.'!A7*1000</f>
        <v>9.9937133856030425</v>
      </c>
      <c r="R5" s="334">
        <f t="shared" si="9"/>
        <v>2.3024305555591127</v>
      </c>
      <c r="S5" s="334">
        <f t="shared" si="10"/>
        <v>55.258333333418705</v>
      </c>
      <c r="T5">
        <f t="shared" si="11"/>
        <v>4.3286417835516816E-2</v>
      </c>
    </row>
    <row r="6" spans="1:20" x14ac:dyDescent="0.15">
      <c r="A6" s="94">
        <f>'In Process Calc.'!B7</f>
        <v>2.6131944444496185</v>
      </c>
      <c r="B6" s="94">
        <f>'In Process Calc.'!C7</f>
        <v>62.716666666790843</v>
      </c>
      <c r="C6" s="292">
        <f>'Measured Data'!H11</f>
        <v>3.26</v>
      </c>
      <c r="D6" s="254">
        <f t="shared" si="0"/>
        <v>3.9595141700404568E-2</v>
      </c>
      <c r="E6" s="254">
        <f t="shared" si="1"/>
        <v>3.2995951417004044</v>
      </c>
      <c r="F6" s="292">
        <f>'Measured Data'!K11</f>
        <v>98.8</v>
      </c>
      <c r="G6">
        <f t="shared" si="2"/>
        <v>1.5299845450868916</v>
      </c>
      <c r="H6" s="298">
        <f t="shared" si="3"/>
        <v>-1.7300154549131082</v>
      </c>
      <c r="I6" s="298">
        <f t="shared" si="4"/>
        <v>2.9929534742382087</v>
      </c>
      <c r="J6">
        <v>4</v>
      </c>
      <c r="K6">
        <f t="shared" si="5"/>
        <v>2.8485420150894648E-2</v>
      </c>
      <c r="L6">
        <f>'In Process Calc.'!AR7</f>
        <v>4.583318624731253E-2</v>
      </c>
      <c r="M6">
        <f t="shared" si="12"/>
        <v>3.3688852661300959</v>
      </c>
      <c r="N6" s="298">
        <f t="shared" si="6"/>
        <v>6.9290124429691513E-2</v>
      </c>
      <c r="O6" s="294">
        <f t="shared" si="7"/>
        <v>4.8011213434821327E-3</v>
      </c>
      <c r="P6">
        <f t="shared" si="8"/>
        <v>4.1341346969289913E-2</v>
      </c>
      <c r="Q6">
        <f>P6*'Post Process Calc.'!A8*1000</f>
        <v>14.320229176692331</v>
      </c>
      <c r="R6" s="334">
        <f t="shared" si="9"/>
        <v>2.812500000003638</v>
      </c>
      <c r="S6" s="334">
        <f t="shared" si="10"/>
        <v>67.500000000087311</v>
      </c>
      <c r="T6">
        <f t="shared" si="11"/>
        <v>3.9802576196245221E-2</v>
      </c>
    </row>
    <row r="7" spans="1:20" x14ac:dyDescent="0.15">
      <c r="A7" s="94">
        <f>'In Process Calc.'!B8</f>
        <v>3.0118055555576575</v>
      </c>
      <c r="B7" s="94">
        <f>'In Process Calc.'!C8</f>
        <v>72.28333333338378</v>
      </c>
      <c r="C7" s="292">
        <f>'Measured Data'!H12</f>
        <v>5.17</v>
      </c>
      <c r="D7" s="254">
        <f t="shared" si="0"/>
        <v>0.28358649789029577</v>
      </c>
      <c r="E7" s="254">
        <f t="shared" si="1"/>
        <v>5.4535864978902957</v>
      </c>
      <c r="F7" s="292">
        <f>'Measured Data'!K12</f>
        <v>94.8</v>
      </c>
      <c r="G7">
        <f t="shared" si="2"/>
        <v>1.8084356418711784</v>
      </c>
      <c r="H7" s="298">
        <f t="shared" si="3"/>
        <v>-3.3615643581288213</v>
      </c>
      <c r="I7" s="298">
        <f t="shared" si="4"/>
        <v>11.300114933842034</v>
      </c>
      <c r="J7">
        <v>5</v>
      </c>
      <c r="K7">
        <f t="shared" si="5"/>
        <v>2.9520731947674766E-2</v>
      </c>
      <c r="L7">
        <f>'In Process Calc.'!AR8</f>
        <v>5.3417767708817274E-2</v>
      </c>
      <c r="M7">
        <f t="shared" si="12"/>
        <v>4.9281672265443399</v>
      </c>
      <c r="N7" s="298">
        <f t="shared" si="6"/>
        <v>-0.52541927134595579</v>
      </c>
      <c r="O7" s="294">
        <f t="shared" si="7"/>
        <v>0.27606541070171514</v>
      </c>
      <c r="P7">
        <f t="shared" si="8"/>
        <v>3.8017836333729196E-2</v>
      </c>
      <c r="Q7">
        <f>P7*'Post Process Calc.'!A9*1000</f>
        <v>23.329141529861506</v>
      </c>
      <c r="R7" s="334">
        <f t="shared" si="9"/>
        <v>3.507986111111677</v>
      </c>
      <c r="S7" s="334">
        <f t="shared" si="10"/>
        <v>84.191666666680248</v>
      </c>
      <c r="T7">
        <f t="shared" si="11"/>
        <v>3.2512812574769567E-2</v>
      </c>
    </row>
    <row r="8" spans="1:20" x14ac:dyDescent="0.15">
      <c r="A8" s="94">
        <f>'In Process Calc.'!B9</f>
        <v>4.0041666666656965</v>
      </c>
      <c r="B8" s="94">
        <f>'In Process Calc.'!C9</f>
        <v>96.099999999976717</v>
      </c>
      <c r="C8" s="292">
        <f>'Measured Data'!H13</f>
        <v>9.14</v>
      </c>
      <c r="D8" s="254">
        <f t="shared" si="0"/>
        <v>0.44071278825995819</v>
      </c>
      <c r="E8" s="254">
        <f t="shared" si="1"/>
        <v>9.5807127882599588</v>
      </c>
      <c r="F8" s="292">
        <f>'Measured Data'!K13</f>
        <v>95.4</v>
      </c>
      <c r="G8">
        <f t="shared" si="2"/>
        <v>2.4918995451363517</v>
      </c>
      <c r="H8" s="298">
        <f t="shared" si="3"/>
        <v>-6.6481004548636484</v>
      </c>
      <c r="I8" s="298">
        <f t="shared" si="4"/>
        <v>44.197239657958249</v>
      </c>
      <c r="J8">
        <v>6</v>
      </c>
      <c r="K8">
        <f t="shared" si="5"/>
        <v>2.6645217158677188E-2</v>
      </c>
      <c r="L8">
        <f>'In Process Calc.'!AR9</f>
        <v>2.5221865998410278E-2</v>
      </c>
      <c r="M8">
        <f t="shared" si="12"/>
        <v>10.639873918181946</v>
      </c>
      <c r="N8" s="298">
        <f t="shared" si="6"/>
        <v>1.0591611299219874</v>
      </c>
      <c r="O8" s="294">
        <f t="shared" si="7"/>
        <v>1.121822299137621</v>
      </c>
      <c r="P8">
        <f t="shared" si="8"/>
        <v>2.5843695659506366E-2</v>
      </c>
      <c r="Q8">
        <f>P8*'Post Process Calc.'!A10*1000</f>
        <v>30.548947169479945</v>
      </c>
      <c r="R8" s="334">
        <f t="shared" si="9"/>
        <v>4.53125</v>
      </c>
      <c r="S8" s="334">
        <f t="shared" si="10"/>
        <v>108.75</v>
      </c>
      <c r="T8">
        <f t="shared" si="11"/>
        <v>1.8511636150953067E-2</v>
      </c>
    </row>
    <row r="9" spans="1:20" x14ac:dyDescent="0.15">
      <c r="A9" s="94">
        <f>'In Process Calc.'!B10</f>
        <v>5.0583333333343035</v>
      </c>
      <c r="B9" s="94">
        <f>'In Process Calc.'!C10</f>
        <v>121.40000000002328</v>
      </c>
      <c r="C9" s="292">
        <f>'Measured Data'!H14</f>
        <v>17.399999999999999</v>
      </c>
      <c r="D9" s="254">
        <f t="shared" si="0"/>
        <v>0.55665634674922515</v>
      </c>
      <c r="E9" s="254">
        <f t="shared" si="1"/>
        <v>17.956656346749224</v>
      </c>
      <c r="F9" s="292">
        <f>'Measured Data'!K14</f>
        <v>96.9</v>
      </c>
      <c r="G9">
        <f t="shared" si="2"/>
        <v>3.0651698292487501</v>
      </c>
      <c r="H9" s="298">
        <f t="shared" si="3"/>
        <v>-14.334830170751248</v>
      </c>
      <c r="I9" s="298">
        <f t="shared" si="4"/>
        <v>205.48735602428025</v>
      </c>
      <c r="J9">
        <v>7</v>
      </c>
      <c r="K9">
        <f t="shared" si="5"/>
        <v>1.829742329207152E-2</v>
      </c>
      <c r="L9">
        <f>'In Process Calc.'!AR10</f>
        <v>2.6218732695906993E-2</v>
      </c>
      <c r="M9">
        <f t="shared" si="12"/>
        <v>17.066534742122677</v>
      </c>
      <c r="N9" s="298">
        <f t="shared" si="6"/>
        <v>-0.89012160462654677</v>
      </c>
      <c r="O9" s="294">
        <f t="shared" si="7"/>
        <v>0.79231647102293845</v>
      </c>
      <c r="P9">
        <f t="shared" si="8"/>
        <v>1.2145675582474143E-2</v>
      </c>
      <c r="Q9">
        <f>P9*'Post Process Calc.'!A11*1000</f>
        <v>14.20156623348341</v>
      </c>
      <c r="R9" s="334">
        <f t="shared" si="9"/>
        <v>5.5284722222240816</v>
      </c>
      <c r="S9" s="334">
        <f t="shared" si="10"/>
        <v>132.68333333337796</v>
      </c>
      <c r="T9">
        <f t="shared" si="11"/>
        <v>7.8539011436367726E-3</v>
      </c>
    </row>
    <row r="10" spans="1:20" x14ac:dyDescent="0.15">
      <c r="A10" s="94">
        <f>'In Process Calc.'!B11</f>
        <v>5.9986111111138598</v>
      </c>
      <c r="B10" s="94">
        <f>'In Process Calc.'!C11</f>
        <v>143.96666666673264</v>
      </c>
      <c r="C10" s="292">
        <f>'Measured Data'!H15</f>
        <v>19.5</v>
      </c>
      <c r="D10" s="254">
        <f t="shared" si="0"/>
        <v>1.026315789473685</v>
      </c>
      <c r="E10" s="254">
        <f t="shared" si="1"/>
        <v>20.526315789473685</v>
      </c>
      <c r="F10" s="292">
        <f>'Measured Data'!K15</f>
        <v>95</v>
      </c>
      <c r="G10">
        <f t="shared" si="2"/>
        <v>3.3932331834785221</v>
      </c>
      <c r="H10" s="298">
        <f t="shared" si="3"/>
        <v>-16.106766816521478</v>
      </c>
      <c r="I10" s="298">
        <f t="shared" si="4"/>
        <v>259.42793728179743</v>
      </c>
      <c r="J10">
        <v>8</v>
      </c>
      <c r="K10">
        <f t="shared" si="5"/>
        <v>1.1083984776677078E-2</v>
      </c>
      <c r="L10">
        <f>'In Process Calc.'!AR11</f>
        <v>7.7538850165672583E-3</v>
      </c>
      <c r="M10">
        <f t="shared" si="12"/>
        <v>20.477507317893419</v>
      </c>
      <c r="N10" s="298">
        <f t="shared" si="6"/>
        <v>-4.8808471580265689E-2</v>
      </c>
      <c r="O10" s="294">
        <f t="shared" si="7"/>
        <v>2.3822668980016033E-3</v>
      </c>
      <c r="P10">
        <f t="shared" si="8"/>
        <v>4.8754038029119873E-3</v>
      </c>
      <c r="Q10">
        <f>P10*'Post Process Calc.'!A12*1000</f>
        <v>5.9885901575509264</v>
      </c>
      <c r="R10" s="334">
        <f t="shared" si="9"/>
        <v>6.4916666666686069</v>
      </c>
      <c r="S10" s="334">
        <f t="shared" si="10"/>
        <v>155.80000000004657</v>
      </c>
      <c r="T10">
        <f t="shared" si="11"/>
        <v>2.8717209337324472E-3</v>
      </c>
    </row>
    <row r="11" spans="1:20" x14ac:dyDescent="0.15">
      <c r="A11" s="94">
        <f>'In Process Calc.'!B12</f>
        <v>6.984722222223354</v>
      </c>
      <c r="B11" s="94">
        <f>'In Process Calc.'!C12</f>
        <v>167.6333333333605</v>
      </c>
      <c r="C11" s="292">
        <f>'Measured Data'!H16</f>
        <v>20.299999999999997</v>
      </c>
      <c r="D11" s="254">
        <f t="shared" si="0"/>
        <v>1.765217391304347</v>
      </c>
      <c r="E11" s="254">
        <f t="shared" si="1"/>
        <v>22.065217391304344</v>
      </c>
      <c r="F11" s="292">
        <f>'Measured Data'!K16</f>
        <v>92</v>
      </c>
      <c r="G11">
        <f t="shared" si="2"/>
        <v>3.589394334236462</v>
      </c>
      <c r="H11" s="298">
        <f t="shared" si="3"/>
        <v>-16.710605665763534</v>
      </c>
      <c r="I11" s="298">
        <f t="shared" si="4"/>
        <v>279.24434171664831</v>
      </c>
      <c r="J11">
        <v>9</v>
      </c>
      <c r="K11">
        <f t="shared" si="5"/>
        <v>5.9235506710304531E-3</v>
      </c>
      <c r="L11">
        <f>'In Process Calc.'!AR12</f>
        <v>4.8212523107574162E-3</v>
      </c>
      <c r="M11">
        <f t="shared" si="12"/>
        <v>21.985982333314123</v>
      </c>
      <c r="N11" s="298">
        <f t="shared" si="6"/>
        <v>-7.9235057990221236E-2</v>
      </c>
      <c r="O11" s="294">
        <f t="shared" si="7"/>
        <v>6.2781944147137225E-3</v>
      </c>
      <c r="P11">
        <f t="shared" si="8"/>
        <v>1.6601849492952495E-3</v>
      </c>
      <c r="Q11">
        <f>P11*'Post Process Calc.'!A13*1000</f>
        <v>1.8250951789021657</v>
      </c>
      <c r="R11" s="334">
        <f t="shared" si="9"/>
        <v>7.5020833333364862</v>
      </c>
      <c r="S11" s="334">
        <f t="shared" si="10"/>
        <v>180.05000000007567</v>
      </c>
      <c r="T11">
        <f t="shared" si="11"/>
        <v>9.2316594635709066E-4</v>
      </c>
    </row>
    <row r="12" spans="1:20" x14ac:dyDescent="0.15">
      <c r="A12" s="94">
        <f>'In Process Calc.'!B13</f>
        <v>8.0194444444496185</v>
      </c>
      <c r="B12" s="94">
        <f>'In Process Calc.'!C13</f>
        <v>192.46666666679084</v>
      </c>
      <c r="C12" s="292">
        <f>'Measured Data'!H17</f>
        <v>18</v>
      </c>
      <c r="D12" s="254">
        <f t="shared" si="0"/>
        <v>4.1130221130221116</v>
      </c>
      <c r="E12" s="254">
        <f t="shared" si="1"/>
        <v>22.113022113022112</v>
      </c>
      <c r="F12" s="292">
        <f>'Measured Data'!K17</f>
        <v>81.400000000000006</v>
      </c>
      <c r="G12">
        <f t="shared" si="2"/>
        <v>3.694743568821456</v>
      </c>
      <c r="H12" s="298">
        <f t="shared" si="3"/>
        <v>-14.305256431178544</v>
      </c>
      <c r="I12" s="298">
        <f t="shared" si="4"/>
        <v>204.64036156177508</v>
      </c>
      <c r="J12">
        <v>9</v>
      </c>
      <c r="K12">
        <f t="shared" si="5"/>
        <v>2.8904082397732409E-3</v>
      </c>
      <c r="L12">
        <f>'In Process Calc.'!AR13</f>
        <v>1.700027057348496E-3</v>
      </c>
      <c r="M12">
        <f t="shared" si="12"/>
        <v>22.525715319696264</v>
      </c>
      <c r="N12" s="298">
        <f t="shared" si="6"/>
        <v>0.41269320667415244</v>
      </c>
      <c r="O12" s="294">
        <f t="shared" si="7"/>
        <v>0.17031568283499471</v>
      </c>
      <c r="P12">
        <f t="shared" si="8"/>
        <v>5.0977830948044334E-4</v>
      </c>
      <c r="Q12">
        <f>P12*'Post Process Calc.'!A14*1000</f>
        <v>0.51549266705358199</v>
      </c>
      <c r="R12" s="334">
        <f t="shared" si="9"/>
        <v>8.5072916666722449</v>
      </c>
      <c r="S12" s="334">
        <f t="shared" si="10"/>
        <v>204.17500000013388</v>
      </c>
      <c r="T12">
        <f t="shared" si="11"/>
        <v>2.9015899649008245E-4</v>
      </c>
    </row>
    <row r="13" spans="1:20" x14ac:dyDescent="0.15">
      <c r="A13" s="94">
        <f>'In Process Calc.'!B14</f>
        <v>8.9951388888948713</v>
      </c>
      <c r="B13" s="94">
        <f>'In Process Calc.'!C14</f>
        <v>215.88333333347691</v>
      </c>
      <c r="C13" s="292">
        <f>'Measured Data'!H18</f>
        <v>16.399999999999999</v>
      </c>
      <c r="D13" s="254">
        <f t="shared" si="0"/>
        <v>6.0657534246575366</v>
      </c>
      <c r="E13" s="254">
        <f t="shared" si="1"/>
        <v>22.465753424657535</v>
      </c>
      <c r="F13" s="292">
        <f>'Measured Data'!K18</f>
        <v>73</v>
      </c>
      <c r="G13">
        <f t="shared" si="2"/>
        <v>3.7433872536539479</v>
      </c>
      <c r="H13" s="298">
        <f t="shared" si="3"/>
        <v>-12.656612746346051</v>
      </c>
      <c r="I13" s="298">
        <f t="shared" si="4"/>
        <v>160.18984621096931</v>
      </c>
      <c r="J13">
        <v>9</v>
      </c>
      <c r="K13">
        <f t="shared" si="5"/>
        <v>1.4281750507031587E-3</v>
      </c>
      <c r="L13">
        <f>'In Process Calc.'!AR14</f>
        <v>2.7816071965549439E-3</v>
      </c>
      <c r="M13">
        <f t="shared" si="12"/>
        <v>22.687553823686745</v>
      </c>
      <c r="N13" s="298">
        <f t="shared" si="6"/>
        <v>0.22180039902920967</v>
      </c>
      <c r="O13" s="294">
        <f t="shared" si="7"/>
        <v>4.9195417009516636E-2</v>
      </c>
      <c r="P13">
        <f t="shared" si="8"/>
        <v>1.6482979926185786E-4</v>
      </c>
      <c r="Q13">
        <f>P13*'Post Process Calc.'!A15*1000</f>
        <v>0.16010397726755543</v>
      </c>
      <c r="R13" s="334">
        <f t="shared" si="9"/>
        <v>9.367013888891961</v>
      </c>
      <c r="S13" s="334">
        <f t="shared" si="10"/>
        <v>224.80833333340706</v>
      </c>
      <c r="T13">
        <f t="shared" si="11"/>
        <v>1.0702367182611653E-4</v>
      </c>
    </row>
    <row r="14" spans="1:20" x14ac:dyDescent="0.15">
      <c r="A14" s="94">
        <f>'In Process Calc.'!B15</f>
        <v>9.7388888888890506</v>
      </c>
      <c r="B14" s="94">
        <f>'In Process Calc.'!C15</f>
        <v>233.73333333333721</v>
      </c>
      <c r="C14" s="292">
        <f>'Measured Data'!H19</f>
        <v>15.6</v>
      </c>
      <c r="D14" s="254">
        <f t="shared" ref="D14" si="13">E14-C14</f>
        <v>8.3263803680981585</v>
      </c>
      <c r="E14" s="254">
        <f t="shared" ref="E14" si="14">C14/F14*100</f>
        <v>23.926380368098158</v>
      </c>
      <c r="F14" s="292">
        <f>'Measured Data'!K19</f>
        <v>65.2</v>
      </c>
      <c r="G14">
        <f t="shared" ref="G14" si="15">$H$24/(1+$I$24*EXP(-$J$24*B14))</f>
        <v>3.763033216233056</v>
      </c>
      <c r="H14" s="298">
        <f t="shared" ref="H14" si="16">G14-C14</f>
        <v>-11.836966783766943</v>
      </c>
      <c r="I14" s="298">
        <f t="shared" ref="I14" si="17">H14^2</f>
        <v>140.11378264000194</v>
      </c>
      <c r="J14">
        <v>10</v>
      </c>
      <c r="K14">
        <f t="shared" ref="K14" si="18">$H$24*$I$24*$J$24*(1+$I$24*EXP(-$J$24*B14))^-2*EXP(-$J$24*B14)</f>
        <v>8.2656199627316701E-4</v>
      </c>
      <c r="L14">
        <f>'In Process Calc.'!AR15</f>
        <v>7.9114060885925423E-3</v>
      </c>
      <c r="M14">
        <f t="shared" ref="M14" si="19">$N$24*$M$24/($M$24+($N$24-$M$24)*EXP(-$O$24*B14))</f>
        <v>22.732297662262127</v>
      </c>
      <c r="N14" s="298">
        <f t="shared" ref="N14" si="20">M14-E14</f>
        <v>-1.1940827058360313</v>
      </c>
      <c r="O14" s="294">
        <f t="shared" ref="O14" si="21">N14^2</f>
        <v>1.425833508376698</v>
      </c>
      <c r="P14">
        <f t="shared" ref="P14" si="22">($N$24-$M$24)*$O$24*EXP(-$O$24*B14)/($M$24+($N$24-$M$24)*EXP(-$O$24*B14))</f>
        <v>6.9461144229394451E-5</v>
      </c>
      <c r="Q14">
        <f>P14*'Post Process Calc.'!A16*1000</f>
        <v>0</v>
      </c>
      <c r="R14" s="334">
        <f t="shared" si="9"/>
        <v>9.7388888888890506</v>
      </c>
      <c r="S14" s="334">
        <f t="shared" si="10"/>
        <v>233.73333333333721</v>
      </c>
      <c r="T14">
        <f t="shared" si="11"/>
        <v>6.9461144229394451E-5</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480</v>
      </c>
      <c r="H23" t="s">
        <v>475</v>
      </c>
      <c r="I23" t="s">
        <v>476</v>
      </c>
      <c r="J23" t="s">
        <v>477</v>
      </c>
      <c r="L23" t="s">
        <v>480</v>
      </c>
      <c r="M23" t="s">
        <v>591</v>
      </c>
      <c r="N23" t="s">
        <v>592</v>
      </c>
      <c r="O23" t="s">
        <v>593</v>
      </c>
    </row>
    <row r="24" spans="7:15" x14ac:dyDescent="0.15">
      <c r="G24" s="298">
        <f>SUM(I3:I16)</f>
        <v>1307.8890436667546</v>
      </c>
      <c r="H24">
        <v>3.7896928499098297</v>
      </c>
      <c r="I24">
        <v>10.467103523431467</v>
      </c>
      <c r="J24">
        <v>3.1223904954928154E-2</v>
      </c>
      <c r="L24" s="294">
        <f>SUM(O3:O12)</f>
        <v>2.4979716361396491</v>
      </c>
      <c r="M24">
        <f>C2</f>
        <v>0.187</v>
      </c>
      <c r="N24">
        <v>22.764886548239424</v>
      </c>
      <c r="O24">
        <v>4.852191231681225E-2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K4" zoomScale="130" zoomScaleNormal="130" workbookViewId="0">
      <selection activeCell="BY19" sqref="BY19"/>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375</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490</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382</v>
      </c>
      <c r="BP1" s="358"/>
      <c r="BQ1" s="358"/>
      <c r="BR1" s="358"/>
      <c r="BS1" s="358"/>
      <c r="BT1" s="358"/>
      <c r="BU1" s="358"/>
      <c r="BV1" s="358"/>
      <c r="BW1" s="358"/>
      <c r="BX1" s="358"/>
      <c r="BY1" s="358"/>
      <c r="BZ1" s="358"/>
      <c r="CA1" s="358"/>
      <c r="CB1" s="358"/>
      <c r="CC1" s="358"/>
      <c r="CD1" s="358"/>
      <c r="CE1" s="358"/>
      <c r="CG1" s="357" t="s">
        <v>383</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374</v>
      </c>
      <c r="C2" s="71" t="s">
        <v>113</v>
      </c>
      <c r="D2" s="71" t="s">
        <v>112</v>
      </c>
      <c r="E2" s="71" t="s">
        <v>108</v>
      </c>
      <c r="F2" s="71" t="s">
        <v>295</v>
      </c>
      <c r="G2" s="71" t="s">
        <v>56</v>
      </c>
      <c r="H2" s="71" t="s">
        <v>51</v>
      </c>
      <c r="I2" s="71" t="s">
        <v>49</v>
      </c>
      <c r="J2" s="71" t="s">
        <v>353</v>
      </c>
      <c r="K2" s="71" t="s">
        <v>109</v>
      </c>
      <c r="L2" s="71" t="s">
        <v>53</v>
      </c>
      <c r="M2" s="71" t="s">
        <v>50</v>
      </c>
      <c r="N2" s="71" t="s">
        <v>54</v>
      </c>
      <c r="O2" s="71" t="s">
        <v>336</v>
      </c>
      <c r="P2" s="71" t="s">
        <v>61</v>
      </c>
      <c r="Q2" s="71" t="s">
        <v>111</v>
      </c>
      <c r="R2" s="71" t="s">
        <v>62</v>
      </c>
      <c r="S2" s="71" t="s">
        <v>63</v>
      </c>
      <c r="T2" s="71" t="s">
        <v>59</v>
      </c>
      <c r="U2" s="71" t="s">
        <v>110</v>
      </c>
      <c r="V2" s="71" t="s">
        <v>66</v>
      </c>
      <c r="W2" s="71" t="s">
        <v>365</v>
      </c>
      <c r="X2" s="71" t="s">
        <v>52</v>
      </c>
      <c r="Y2" s="71" t="s">
        <v>55</v>
      </c>
      <c r="Z2" s="71" t="s">
        <v>354</v>
      </c>
      <c r="AA2" s="71" t="s">
        <v>57</v>
      </c>
      <c r="AB2" s="71" t="s">
        <v>60</v>
      </c>
      <c r="AC2" s="71" t="s">
        <v>58</v>
      </c>
      <c r="AD2" s="71" t="s">
        <v>115</v>
      </c>
      <c r="AE2" s="71" t="s">
        <v>114</v>
      </c>
      <c r="AF2" s="71" t="s">
        <v>246</v>
      </c>
      <c r="AH2" s="71" t="s">
        <v>3</v>
      </c>
      <c r="AI2" s="72" t="s">
        <v>374</v>
      </c>
      <c r="AJ2" s="71" t="s">
        <v>113</v>
      </c>
      <c r="AK2" s="71" t="s">
        <v>112</v>
      </c>
      <c r="AL2" s="71" t="s">
        <v>108</v>
      </c>
      <c r="AM2" s="71" t="s">
        <v>295</v>
      </c>
      <c r="AN2" s="71" t="s">
        <v>56</v>
      </c>
      <c r="AO2" s="71" t="s">
        <v>51</v>
      </c>
      <c r="AP2" s="71" t="s">
        <v>49</v>
      </c>
      <c r="AQ2" s="71" t="s">
        <v>353</v>
      </c>
      <c r="AR2" s="71" t="s">
        <v>109</v>
      </c>
      <c r="AS2" s="71" t="s">
        <v>53</v>
      </c>
      <c r="AT2" s="71" t="s">
        <v>50</v>
      </c>
      <c r="AU2" s="71" t="s">
        <v>54</v>
      </c>
      <c r="AV2" s="71" t="s">
        <v>336</v>
      </c>
      <c r="AW2" s="71" t="s">
        <v>61</v>
      </c>
      <c r="AX2" s="71" t="s">
        <v>111</v>
      </c>
      <c r="AY2" s="71" t="s">
        <v>62</v>
      </c>
      <c r="AZ2" s="71" t="s">
        <v>63</v>
      </c>
      <c r="BA2" s="71" t="s">
        <v>59</v>
      </c>
      <c r="BB2" s="71" t="s">
        <v>110</v>
      </c>
      <c r="BC2" s="71" t="s">
        <v>66</v>
      </c>
      <c r="BD2" s="71" t="s">
        <v>365</v>
      </c>
      <c r="BE2" s="71" t="s">
        <v>52</v>
      </c>
      <c r="BF2" s="71" t="s">
        <v>55</v>
      </c>
      <c r="BG2" s="71" t="s">
        <v>354</v>
      </c>
      <c r="BH2" s="71" t="s">
        <v>57</v>
      </c>
      <c r="BI2" s="71" t="s">
        <v>60</v>
      </c>
      <c r="BJ2" s="71" t="s">
        <v>58</v>
      </c>
      <c r="BK2" s="71" t="s">
        <v>115</v>
      </c>
      <c r="BL2" s="71" t="s">
        <v>114</v>
      </c>
      <c r="BM2" s="71" t="s">
        <v>246</v>
      </c>
      <c r="BO2" s="53"/>
      <c r="BP2" s="356" t="s">
        <v>359</v>
      </c>
      <c r="BQ2" s="356"/>
      <c r="BR2" s="356"/>
      <c r="BS2" s="356"/>
      <c r="BT2" s="356" t="s">
        <v>360</v>
      </c>
      <c r="BU2" s="356"/>
      <c r="BV2" s="356"/>
      <c r="BW2" s="356"/>
      <c r="BX2" s="356"/>
      <c r="BY2" s="356" t="s">
        <v>361</v>
      </c>
      <c r="BZ2" s="356"/>
      <c r="CA2" s="356"/>
      <c r="CB2" s="356"/>
      <c r="CC2" s="356"/>
      <c r="CD2" s="356"/>
      <c r="CE2" s="356"/>
      <c r="CF2" s="52"/>
      <c r="CG2" s="73" t="s">
        <v>373</v>
      </c>
      <c r="CH2" s="74"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3">
        <f>IF(ISBLANK('In Process Calc.'!C3),"",'In Process Calc.'!C3)</f>
        <v>0</v>
      </c>
      <c r="B3" s="113">
        <f>IF(ISBLANK('Measured Data'!H7),"",'Measured Data'!H7)</f>
        <v>0.187</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IF(ISBLANK('Measured Data'!H7),"",'Measured Data'!H7)</f>
        <v>0.187</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5">
        <f>IF(ISBLANK('In Process Calc.'!C3),"",'In Process Calc.'!C3)</f>
        <v>0</v>
      </c>
      <c r="CH3" s="75">
        <f>$BY$4+$BZ$4*$CG3+$CA$4*$CG3^2+$CB$4*$CG3^3+$CC$4*$CG3^4+$CD$4*$CG3^5+$CE$4*$CG3^6</f>
        <v>0.9898774164982953</v>
      </c>
      <c r="CI3" s="75">
        <f>$BY$5+$BZ$5*$CG3+$CA$5*$CG3^2+$CB$5*$CG3^3+$CC$5*$CG3^4+$CD$5*$CG3^5+$CE$5*$CG3^6</f>
        <v>-22.068964381086971</v>
      </c>
      <c r="CJ3" s="75">
        <f>$BY$6+$BZ$6*$CG3+$CA$6*$CG3^2+$CB$6*$CG3^3+$CC$6*$CG3^4+$CD$6*$CG3^5+$CE$6*$CG3^6</f>
        <v>-0.26530766042878984</v>
      </c>
      <c r="CK3" s="75">
        <f>$BY$7+$BZ$7*$CG3+$CA$7*$CG3^2+$CB$7*$CG3^3+$CC$7*$CG3^4+$CD$7*$CG3^5+$CE$7*$CG3^6</f>
        <v>-8.6097737808637165E-2</v>
      </c>
      <c r="CL3" s="75">
        <f>$BY$8+$BZ$8*$CG3+$CA$8*$CG3^2+$CB$8*$CG3^3+$CC$8*$CG3^4+$CD$8*$CG3^5+$CE$8*$CG3^6</f>
        <v>-2.5095221448163674E-2</v>
      </c>
      <c r="CM3" s="75">
        <f>$BY$9+$BZ$9*$CG3+$CA$9*$CG3^2+$CB$9*$CG3^3+$CC$9*$CG3^4+$CD$9*$CG3^5+$CE$9*$CG3^6</f>
        <v>2.7111327044817279E-3</v>
      </c>
      <c r="CN3" s="75">
        <f>$BY$10+$BZ$10*$CG3+$CA$10*$CG3^2+$CB$10*$CG3^3+$CC$10*$CG3^4+$CD$10*$CG3^5+$CE$10*$CG3^6</f>
        <v>9.9221931080892833E-3</v>
      </c>
      <c r="CO3" s="75">
        <f>$BY$11+$BZ$11*$CG3+$CA$11*$CG3^2+$CB$11*$CG3^3+$CC$11*$CG3^4+$CD$11*$CG3^5+$CE$11*$CG3^6</f>
        <v>5.5893237644741856E-3</v>
      </c>
      <c r="CP3" s="75">
        <f>$BY$12+$BZ$12*$CG3+$CA$12*$CG3^2+$CB$12*$CG3^3+$CC$12*$CG3^4+$CD$12*$CG3^5+$CE$12*$CG3^6</f>
        <v>1.2899477605427048E-3</v>
      </c>
      <c r="CQ3" s="75">
        <f>$BY$13+$BZ$13*$CG3+$CA$13*$CG3^2+$CB$13*$CG3^3+$CC$13*$CG3^4+$CD$13*$CG3^5+$CE$13*$CG3^6</f>
        <v>-2.039602735575996E-2</v>
      </c>
      <c r="CR3" s="75">
        <f>$BY$14+$BZ$14*$CG3+$CA$14*$CG3^2+$CB$14*$CG3^3+$CC$14*$CG3^4+$CD$14*$CG3^5+$CE$14*$CG3^6</f>
        <v>-6.1220292906644519E-3</v>
      </c>
      <c r="CS3" s="75">
        <f>$BY$15+$BZ$15*$CG3+$CA$15*$CG3^2+$CB$15*$CG3^3+$CC$15*$CG3^4+$CD$15*$CG3^5+$CE$15*$CG3^6</f>
        <v>6.2078333563004295E-3</v>
      </c>
      <c r="CT3" s="75">
        <f>$BY$16+$BZ$16*$CG3+$CA$16*$CG3^2+$CB$16*$CG3^3+$CC$16*$CG3^4+$CD$16*$CG3^5+$CE$16*$CG3^6</f>
        <v>5.8310672964000387E-3</v>
      </c>
      <c r="CU3" s="75">
        <f>$BY$17+$BZ$17*$CG3+$CA$17*$CG3^2+$CB$17*$CG3^3+$CC$17*$CG3^4+$CD$17*$CG3^5+$CE$17*$CG3^6</f>
        <v>-1.6101956251806382E-3</v>
      </c>
      <c r="CV3" s="75">
        <f>$BY$18+$BZ$18*$CG3+$CA$18*$CG3^2+$CB$18*$CG3^3+$CC$18*$CG3^4+$CD$18*$CG3^5+$CE$18*$CG3^6</f>
        <v>5.4458361810854894E-3</v>
      </c>
      <c r="CW3" s="75">
        <f>$BY$19+$BZ$19*$CG3+$CA$19*$CG3^2+$CB$19*$CG3^3+$CC$19*$CG3^4+$CD$19*$CG3^5+$CE$19*$CG3^6</f>
        <v>-6.011130968143874E-3</v>
      </c>
      <c r="CX3" s="75">
        <f>$BY$20+$BZ$20*$CG3+$CA$20*$CG3^2+$CB$20*$CG3^3+$CC$20*$CG3^4+$CD$20*$CG3^5+$CE$20*$CG3^6</f>
        <v>1.0119286618937351E-2</v>
      </c>
      <c r="CY3" s="75">
        <f>$BY$21+$BZ$21*$CG3+$CA$21*$CG3^2+$CB$21*$CG3^3+$CC$21*$CG3^4+$CD$21*$CG3^5+$CE$21*$CG3^6</f>
        <v>3.874599260164785E-3</v>
      </c>
      <c r="CZ3" s="75">
        <f>$BY$22+$BZ$22*$CG3+$CA$22*$CG3^2+$CB$22*$CG3^3+$CC$22*$CG3^4+$CD$22*$CG3^5+$CE$22*$CG3^6</f>
        <v>2.0966032804585824E-3</v>
      </c>
      <c r="DA3" s="75">
        <f>$BY$23+$BZ$23*$CG3+$CA$23*$CG3^2+$CB$23*$CG3^3+$CC$23*$CG3^4+$CD$23*$CG3^5+$CE$23*$CG3^6</f>
        <v>1.9364608382462234E-3</v>
      </c>
      <c r="DB3" s="75">
        <f>$BY$24+$BZ$24*$CG3+$CA$24*$CG3^2+$CB$24*$CG3^3+$CC$24*$CG3^4+$CD$24*$CG3^5+$CE$24*$CG3^6</f>
        <v>1.38907211156368E-3</v>
      </c>
      <c r="DC3" s="75">
        <f>$BY$25+$BZ$25*$CG3+$CA$25*$CG3^2+$CB$25*$CG3^3+$CC$25*$CG3^4+$CD$25*$CG3^5+$CE$25*$CG3^6</f>
        <v>3.8986522385886652E-3</v>
      </c>
      <c r="DD3" s="75">
        <f>$BY$26+$BZ$26*$CG3+$CA$26*$CG3^2+$CB$26*$CG3^3+$CC$26*$CG3^4+$CD$26*$CG3^5+$CE$26*$CG3^6</f>
        <v>-2.4061712013972447E-3</v>
      </c>
      <c r="DE3" s="75">
        <f>$BY$27+$BZ$27*$CG3+$CA$27*$CG3^2+$CB$27*$CG3^3+$CC$27*$CG3^4+$CD$27*$CG3^5+$CE$27*$CG3^6</f>
        <v>3.8766447868071249E-3</v>
      </c>
      <c r="DF3" s="75">
        <f>$BY$28+$BZ$28*$CG3+$CA$28*$CG3^2+$CB$28*$CG3^3+$CC$28*$CG3^4+$CD$28*$CG3^5+$CE$28*$CG3^6</f>
        <v>1.2390450039686286E-3</v>
      </c>
      <c r="DG3" s="75">
        <f>$BY$29+$BZ$29*$CG3+$CA$29*$CG3^2+$CB$29*$CG3^3+$CC$29*$CG3^4+$CD$29*$CG3^5+$CE$29*$CG3^6</f>
        <v>9.6159627744262649E-4</v>
      </c>
      <c r="DH3" s="75">
        <f>$BY$30+$BZ$30*$CG3+$CA$30*$CG3^2+$CB$30*$CG3^3+$CC$30*$CG3^4+$CD$30*$CG3^5+$CE$30*$CG3^6</f>
        <v>3.9610470073376258E-3</v>
      </c>
      <c r="DI3" s="75">
        <f>$BY$31+$BZ$31*$CG3+$CA$31*$CG3^2+$CB$31*$CG3^3+$CC$31*$CG3^4+$CD$31*$CG3^5+$CE$31*$CG3^6</f>
        <v>0</v>
      </c>
      <c r="DJ3" s="75">
        <f>$BY$32+$BZ$32*$CG3+$CA$32*$CG3^2+$CB$32*$CG3^3+$CC$32*$CG3^4+$CD$32*$CG3^5+$CE$32*$CG3^6</f>
        <v>5.9233120419256657E-2</v>
      </c>
      <c r="DK3" s="75">
        <f>$BY$33+$BZ$33*$CG3+$CA$33*$CG3^2+$CB$33*$CG3^3+$CC$33*$CG3^4+$CD$33*$CG3^5+$CE$33*$CG3^6</f>
        <v>3.6074359809339818E-2</v>
      </c>
      <c r="DL3" s="75">
        <f>$BY$34+$BZ$34*$CG3+$CA$34*$CG3^2+$CB$34*$CG3^3+$CC$34*$CG3^4+$CD$34*$CG3^5+$CE$34*$CG3^6</f>
        <v>0.43534889068358495</v>
      </c>
    </row>
    <row r="4" spans="1:116" s="48" customFormat="1" ht="14" x14ac:dyDescent="0.15">
      <c r="A4" s="113">
        <f>IF(ISBLANK('In Process Calc.'!C4),"",'In Process Calc.'!C4)</f>
        <v>23.933333333465271</v>
      </c>
      <c r="B4" s="113">
        <f>IF(ISBLANK('Measured Data'!H8),"",'Measured Data'!H8)</f>
        <v>0.40300000000000002</v>
      </c>
      <c r="C4" s="113">
        <f>IF(ISBLANK('In Process Calc.'!K4),"",'In Process Calc.'!K4)</f>
        <v>15.768000000000001</v>
      </c>
      <c r="D4" s="113">
        <f>IF(ISBLANK('In Process Calc.'!L4),"",'In Process Calc.'!L4)</f>
        <v>0.14293123086745463</v>
      </c>
      <c r="E4" s="113">
        <f>IF(ISBLANK('In Process Calc.'!M4),"",'In Process Calc.'!M4)</f>
        <v>8.5689999549680929E-2</v>
      </c>
      <c r="F4" s="113">
        <f>IF(ISBLANK('In Process Calc.'!N4),"",'In Process Calc.'!N4)</f>
        <v>-8.2945863852085678E-3</v>
      </c>
      <c r="G4" s="113">
        <f>IF(ISBLANK('In Process Calc.'!O4),"",'In Process Calc.'!O4)</f>
        <v>-4.783077394343991E-4</v>
      </c>
      <c r="H4" s="113">
        <f>IF(ISBLANK('In Process Calc.'!P4),"",'In Process Calc.'!P4)</f>
        <v>-6.279065394975504E-3</v>
      </c>
      <c r="I4" s="113">
        <f>IF(ISBLANK('In Process Calc.'!Q4),"",'In Process Calc.'!Q4)</f>
        <v>-5.1788513446010568E-3</v>
      </c>
      <c r="J4" s="113">
        <f>IF(ISBLANK('In Process Calc.'!R4),"",'In Process Calc.'!R4)</f>
        <v>9.0219923414414181E-4</v>
      </c>
      <c r="K4" s="113">
        <f>IF(ISBLANK('In Process Calc.'!S4),"",'In Process Calc.'!S4)</f>
        <v>0.11236120791419807</v>
      </c>
      <c r="L4" s="113">
        <f>IF(ISBLANK('In Process Calc.'!T4),"",'In Process Calc.'!T4)</f>
        <v>2.5627314811560779E-2</v>
      </c>
      <c r="M4" s="113">
        <f>IF(ISBLANK('In Process Calc.'!U4),"",'In Process Calc.'!U4)</f>
        <v>-7.4996900505406574E-3</v>
      </c>
      <c r="N4" s="113">
        <f>IF(ISBLANK('In Process Calc.'!V4),"",'In Process Calc.'!V4)</f>
        <v>-1.7519433065073713E-3</v>
      </c>
      <c r="O4" s="113">
        <f>IF(ISBLANK('In Process Calc.'!W4),"",'In Process Calc.'!W4)</f>
        <v>2.126738023557749E-3</v>
      </c>
      <c r="P4" s="113">
        <f>IF(ISBLANK('In Process Calc.'!X4),"",'In Process Calc.'!X4)</f>
        <v>-1.0918683422260359E-3</v>
      </c>
      <c r="Q4" s="113">
        <f>IF(ISBLANK('In Process Calc.'!Y4),"",'In Process Calc.'!Y4)</f>
        <v>0.22573502096371945</v>
      </c>
      <c r="R4" s="113">
        <f>IF(ISBLANK('In Process Calc.'!Z4),"",'In Process Calc.'!Z4)</f>
        <v>1.2340067773537271E-3</v>
      </c>
      <c r="S4" s="113">
        <f>IF(ISBLANK('In Process Calc.'!AA4),"",'In Process Calc.'!AA4)</f>
        <v>-9.0084832993426284E-5</v>
      </c>
      <c r="T4" s="113">
        <f>IF(ISBLANK('In Process Calc.'!AB4),"",'In Process Calc.'!AB4)</f>
        <v>5.9396444124861598E-4</v>
      </c>
      <c r="U4" s="113">
        <f>IF(ISBLANK('In Process Calc.'!AC4),"",'In Process Calc.'!AC4)</f>
        <v>-3.4409362855000014E-2</v>
      </c>
      <c r="V4" s="113">
        <f>IF(ISBLANK('In Process Calc.'!AD4),"",'In Process Calc.'!AD4)</f>
        <v>-5.8663650894069262E-4</v>
      </c>
      <c r="W4" s="113">
        <f>IF(ISBLANK('In Process Calc.'!AE4),"",'In Process Calc.'!AE4)</f>
        <v>4.8342480775204423E-5</v>
      </c>
      <c r="X4" s="113">
        <f>IF(ISBLANK('In Process Calc.'!AF4),"",'In Process Calc.'!AF4)</f>
        <v>6.9246696544166756E-4</v>
      </c>
      <c r="Y4" s="113">
        <f>IF(ISBLANK('In Process Calc.'!AG4),"",'In Process Calc.'!AG4)</f>
        <v>-6.7803275122268192E-3</v>
      </c>
      <c r="Z4" s="113">
        <f>IF(ISBLANK('In Process Calc.'!AH4),"",'In Process Calc.'!AH4)</f>
        <v>3.1572324200290327E-5</v>
      </c>
      <c r="AA4" s="113">
        <f>IF(ISBLANK('In Process Calc.'!AI4),"",'In Process Calc.'!AI4)</f>
        <v>1.3748707349849098E-4</v>
      </c>
      <c r="AB4" s="113">
        <f>IF(ISBLANK('In Process Calc.'!AJ4),"",'In Process Calc.'!AJ4)</f>
        <v>-1.9071052132310911E-3</v>
      </c>
      <c r="AC4" s="113">
        <f>IF(ISBLANK('In Process Calc.'!AK4),"",'In Process Calc.'!AK4)</f>
        <v>0</v>
      </c>
      <c r="AD4" s="113">
        <f>IF(ISBLANK('In Process Calc.'!AL4),"",'In Process Calc.'!AL4)</f>
        <v>4.8875477326643636E-2</v>
      </c>
      <c r="AE4" s="113">
        <f>IF(ISBLANK('In Process Calc.'!AM4),"",'In Process Calc.'!AM4)</f>
        <v>6.1715280864350543E-3</v>
      </c>
      <c r="AF4" s="113">
        <f>IF(ISBLANK('In Process Calc.'!AN4),"",'In Process Calc.'!AN4)</f>
        <v>4.6739478150420635E-2</v>
      </c>
      <c r="AH4" s="113">
        <f>IF(ISBLANK('In Process Calc.'!C4),"",'In Process Calc.'!C4)</f>
        <v>23.933333333465271</v>
      </c>
      <c r="AI4" s="113">
        <f>IF(ISBLANK('Measured Data'!H8),"",'Measured Data'!H8)</f>
        <v>0.40300000000000002</v>
      </c>
      <c r="AJ4" s="113">
        <f>IF(ISBLANK('In Process Calc.'!K4),"",'In Process Calc.'!K4)</f>
        <v>15.768000000000001</v>
      </c>
      <c r="AK4" s="113">
        <f>IF(ISBLANK('In Process Calc.'!L4),"",'In Process Calc.'!L4)</f>
        <v>0.14293123086745463</v>
      </c>
      <c r="AL4" s="113">
        <f>IF(ISBLANK('In Process Calc.'!M4),"",'In Process Calc.'!M4)</f>
        <v>8.5689999549680929E-2</v>
      </c>
      <c r="AM4" s="113">
        <f>IF(ISBLANK('In Process Calc.'!N4),"",'In Process Calc.'!N4)</f>
        <v>-8.2945863852085678E-3</v>
      </c>
      <c r="AN4" s="113">
        <f>IF(ISBLANK('In Process Calc.'!O4),"",'In Process Calc.'!O4)</f>
        <v>-4.783077394343991E-4</v>
      </c>
      <c r="AO4" s="113">
        <f>IF(ISBLANK('In Process Calc.'!P4),"",'In Process Calc.'!P4)</f>
        <v>-6.279065394975504E-3</v>
      </c>
      <c r="AP4" s="113">
        <f>IF(ISBLANK('In Process Calc.'!Q4),"",'In Process Calc.'!Q4)</f>
        <v>-5.1788513446010568E-3</v>
      </c>
      <c r="AQ4" s="113">
        <f>IF(ISBLANK('In Process Calc.'!R4),"",'In Process Calc.'!R4)</f>
        <v>9.0219923414414181E-4</v>
      </c>
      <c r="AR4" s="113">
        <f>IF(ISBLANK('In Process Calc.'!S4),"",'In Process Calc.'!S4)</f>
        <v>0.11236120791419807</v>
      </c>
      <c r="AS4" s="113">
        <f>IF(ISBLANK('In Process Calc.'!T4),"",'In Process Calc.'!T4)</f>
        <v>2.5627314811560779E-2</v>
      </c>
      <c r="AT4" s="113">
        <f>IF(ISBLANK('In Process Calc.'!U4),"",'In Process Calc.'!U4)</f>
        <v>-7.4996900505406574E-3</v>
      </c>
      <c r="AU4" s="113">
        <f>IF(ISBLANK('In Process Calc.'!V4),"",'In Process Calc.'!V4)</f>
        <v>-1.7519433065073713E-3</v>
      </c>
      <c r="AV4" s="113">
        <f>IF(ISBLANK('In Process Calc.'!W4),"",'In Process Calc.'!W4)</f>
        <v>2.126738023557749E-3</v>
      </c>
      <c r="AW4" s="113">
        <f>IF(ISBLANK('In Process Calc.'!X4),"",'In Process Calc.'!X4)</f>
        <v>-1.0918683422260359E-3</v>
      </c>
      <c r="AX4" s="113">
        <f>IF(ISBLANK('In Process Calc.'!Y4),"",'In Process Calc.'!Y4)</f>
        <v>0.22573502096371945</v>
      </c>
      <c r="AY4" s="113">
        <f>IF(ISBLANK('In Process Calc.'!Z4),"",'In Process Calc.'!Z4)</f>
        <v>1.2340067773537271E-3</v>
      </c>
      <c r="AZ4" s="113">
        <f>IF(ISBLANK('In Process Calc.'!AA4),"",'In Process Calc.'!AA4)</f>
        <v>-9.0084832993426284E-5</v>
      </c>
      <c r="BA4" s="113">
        <f>IF(ISBLANK('In Process Calc.'!AB4),"",'In Process Calc.'!AB4)</f>
        <v>5.9396444124861598E-4</v>
      </c>
      <c r="BB4" s="113">
        <f>IF(ISBLANK('In Process Calc.'!AC4),"",'In Process Calc.'!AC4)</f>
        <v>-3.4409362855000014E-2</v>
      </c>
      <c r="BC4" s="113">
        <f>IF(ISBLANK('In Process Calc.'!AD4),"",'In Process Calc.'!AD4)</f>
        <v>-5.8663650894069262E-4</v>
      </c>
      <c r="BD4" s="113">
        <f>IF(ISBLANK('In Process Calc.'!AE4),"",'In Process Calc.'!AE4)</f>
        <v>4.8342480775204423E-5</v>
      </c>
      <c r="BE4" s="113">
        <f>IF(ISBLANK('In Process Calc.'!AF4),"",'In Process Calc.'!AF4)</f>
        <v>6.9246696544166756E-4</v>
      </c>
      <c r="BF4" s="113">
        <f>IF(ISBLANK('In Process Calc.'!AG4),"",'In Process Calc.'!AG4)</f>
        <v>-6.7803275122268192E-3</v>
      </c>
      <c r="BG4" s="113">
        <f>IF(ISBLANK('In Process Calc.'!AH4),"",'In Process Calc.'!AH4)</f>
        <v>3.1572324200290327E-5</v>
      </c>
      <c r="BH4" s="113">
        <f>IF(ISBLANK('In Process Calc.'!AI4),"",'In Process Calc.'!AI4)</f>
        <v>1.3748707349849098E-4</v>
      </c>
      <c r="BI4" s="113">
        <f>IF(ISBLANK('In Process Calc.'!AJ4),"",'In Process Calc.'!AJ4)</f>
        <v>-1.9071052132310911E-3</v>
      </c>
      <c r="BJ4" s="113">
        <f>IF(ISBLANK('In Process Calc.'!AK4),"",'In Process Calc.'!AK4)</f>
        <v>0</v>
      </c>
      <c r="BK4" s="113">
        <f>IF(ISBLANK('In Process Calc.'!AL4),"",'In Process Calc.'!AL4)</f>
        <v>4.8875477326643636E-2</v>
      </c>
      <c r="BL4" s="113">
        <f>IF(ISBLANK('In Process Calc.'!AM4),"",'In Process Calc.'!AM4)</f>
        <v>6.1715280864350543E-3</v>
      </c>
      <c r="BM4" s="113">
        <f>IF(ISBLANK('In Process Calc.'!AN4),"",'In Process Calc.'!AN4)</f>
        <v>4.6739478150420635E-2</v>
      </c>
      <c r="BO4" s="55" t="s">
        <v>340</v>
      </c>
      <c r="BP4" s="56">
        <f t="array" ref="BP4:BS4">LINEST($B3:INDEX($B:$B,COUNT($B:$B)+2), $A$3:INDEX($A:$A,COUNT($A:$A)+2)^{1,2,3},TRUE,TRUE)</f>
        <v>-8.3977530259321314E-6</v>
      </c>
      <c r="BQ4" s="56">
        <v>2.4272428873277864E-3</v>
      </c>
      <c r="BR4" s="56">
        <v>-4.897456024485651E-2</v>
      </c>
      <c r="BS4" s="56">
        <v>-0.18739617119592111</v>
      </c>
      <c r="BT4" s="56">
        <f t="array" ref="BT4:BX4">LINEST($B3:INDEX($B:$B,COUNT($B:$B)+2), $A$3:INDEX($A:$A,COUNT($A:$A)+2)^{1,2,3,4},TRUE,TRUE)</f>
        <v>5.0816815657673433E-8</v>
      </c>
      <c r="BU4" s="56">
        <v>-3.1756204220524157E-5</v>
      </c>
      <c r="BV4" s="56">
        <v>5.7594581512438962E-3</v>
      </c>
      <c r="BW4" s="56">
        <v>-0.2003832466271597</v>
      </c>
      <c r="BX4" s="56">
        <v>0.9898774164982953</v>
      </c>
      <c r="BY4" s="57">
        <f>IF('Kinetic Curves'!$B$4=6,#REF!,IF('Kinetic Curves'!$B$4=5,#REF!, IF( 'Kinetic Curves'!$B$4=4, BX4,IF('Kinetic Curves'!$B$4=3, BS4, 0))))</f>
        <v>0.9898774164982953</v>
      </c>
      <c r="BZ4" s="57">
        <f>IF('Kinetic Curves'!$B$4=6,#REF!,IF('Kinetic Curves'!$B$4=5,#REF!, IF( 'Kinetic Curves'!$B$4=4, BW4,IF('Kinetic Curves'!$B$4=3, BR4, 0))))</f>
        <v>-0.2003832466271597</v>
      </c>
      <c r="CA4" s="57">
        <f>IF('Kinetic Curves'!$B$4=6,#REF!,IF('Kinetic Curves'!$B$4=5,#REF!, IF( 'Kinetic Curves'!$B$4=4, BV4,IF('Kinetic Curves'!$B$4=3, BQ4, 0))))</f>
        <v>5.7594581512438962E-3</v>
      </c>
      <c r="CB4" s="57">
        <f>IF('Kinetic Curves'!$B$4=6,#REF!,IF('Kinetic Curves'!$B$4=5,#REF!, IF( 'Kinetic Curves'!$B$4=4, BU4,IF('Kinetic Curves'!$B$4=3, BP4, 0))))</f>
        <v>-3.1756204220524157E-5</v>
      </c>
      <c r="CC4" s="57">
        <f>IF('Kinetic Curves'!$B$4=6,#REF!,IF('Kinetic Curves'!$B$4=5,#REF!, IF( 'Kinetic Curves'!$B$4=4,BT4, 0)))</f>
        <v>5.0816815657673433E-8</v>
      </c>
      <c r="CD4" s="57">
        <f>IF('Kinetic Curves'!$B$4=6,#REF!,IF('Kinetic Curves'!$B$4=5,#REF!, 0))</f>
        <v>0</v>
      </c>
      <c r="CE4" s="57">
        <f>IF('Kinetic Curves'!$B$4=6,#REF!,0)</f>
        <v>0</v>
      </c>
      <c r="CF4" s="49"/>
      <c r="CG4" s="75">
        <f>IF(ISBLANK('In Process Calc.'!C4),"",'In Process Calc.'!C4)</f>
        <v>23.933333333465271</v>
      </c>
      <c r="CH4" s="75">
        <f t="shared" ref="CH4:CH15" si="0">$BY$4+$BZ$4*$CG4+$CA$4*$CG4^2+$CB$4*$CG4^3+$CC$4*$CG4^4+$CD$4*$CG4^5+$CE$4*$CG4^6</f>
        <v>-0.92559474998786007</v>
      </c>
      <c r="CI4" s="75">
        <f t="shared" ref="CI4:CI15" si="1">$BY$5+$BZ$5*$CG4+$CA$5*$CG4^2+$CB$5*$CG4^3+$CC$5*$CG4^4+$CD$5*$CG4^5+$CE$5*$CG4^6</f>
        <v>-17.88083526152446</v>
      </c>
      <c r="CJ4" s="75">
        <f t="shared" ref="CJ4:CJ15" si="2">$BY$6+$BZ$6*$CG4+$CA$6*$CG4^2+$CB$6*$CG4^3+$CC$6*$CG4^4+$CD$6*$CG4^5+$CE$6*$CG4^6</f>
        <v>4.9932111084761158E-2</v>
      </c>
      <c r="CK4" s="75">
        <f t="shared" ref="CK4:CK15" si="3">$BY$7+$BZ$7*$CG4+$CA$7*$CG4^2+$CB$7*$CG4^3+$CC$7*$CG4^4+$CD$7*$CG4^5+$CE$7*$CG4^6</f>
        <v>-4.6969781849895489E-2</v>
      </c>
      <c r="CL4" s="75">
        <f t="shared" ref="CL4:CL15" si="4">$BY$8+$BZ$8*$CG4+$CA$8*$CG4^2+$CB$8*$CG4^3+$CC$8*$CG4^4+$CD$8*$CG4^5+$CE$8*$CG4^6</f>
        <v>2.1798853751286384E-2</v>
      </c>
      <c r="CM4" s="75">
        <f t="shared" ref="CM4:CM15" si="5">$BY$9+$BZ$9*$CG4+$CA$9*$CG4^2+$CB$9*$CG4^3+$CC$9*$CG4^4+$CD$9*$CG4^5+$CE$9*$CG4^6</f>
        <v>-3.6736040750692412E-3</v>
      </c>
      <c r="CN4" s="75">
        <f t="shared" ref="CN4:CN15" si="6">$BY$10+$BZ$10*$CG4+$CA$10*$CG4^2+$CB$10*$CG4^3+$CC$10*$CG4^4+$CD$10*$CG4^5+$CE$10*$CG4^6</f>
        <v>-2.1160877276244681E-2</v>
      </c>
      <c r="CO4" s="75">
        <f t="shared" ref="CO4:CO15" si="7">$BY$11+$BZ$11*$CG4+$CA$11*$CG4^2+$CB$11*$CG4^3+$CC$11*$CG4^4+$CD$11*$CG4^5+$CE$11*$CG4^6</f>
        <v>-1.210968971739854E-2</v>
      </c>
      <c r="CP4" s="75">
        <f t="shared" ref="CP4:CP15" si="8">$BY$12+$BZ$12*$CG4+$CA$12*$CG4^2+$CB$12*$CG4^3+$CC$12*$CG4^4+$CD$12*$CG4^5+$CE$12*$CG4^6</f>
        <v>-1.1185701234835688E-3</v>
      </c>
      <c r="CQ4" s="75">
        <f t="shared" ref="CQ4:CQ15" si="9">$BY$13+$BZ$13*$CG4+$CA$13*$CG4^2+$CB$13*$CG4^3+$CC$13*$CG4^4+$CD$13*$CG4^5+$CE$13*$CG4^6</f>
        <v>0.17461204067954358</v>
      </c>
      <c r="CR4" s="75">
        <f t="shared" ref="CR4:CR15" si="10">$BY$14+$BZ$14*$CG4+$CA$14*$CG4^2+$CB$14*$CG4^3+$CC$14*$CG4^4+$CD$14*$CG4^5+$CE$14*$CG4^6</f>
        <v>2.8672601597069677E-2</v>
      </c>
      <c r="CS4" s="75">
        <f t="shared" ref="CS4:CS15" si="11">$BY$15+$BZ$15*$CG4+$CA$15*$CG4^2+$CB$15*$CG4^3+$CC$15*$CG4^4+$CD$15*$CG4^5+$CE$15*$CG4^6</f>
        <v>-1.4951750611606736E-2</v>
      </c>
      <c r="CT4" s="75">
        <f t="shared" ref="CT4:CT15" si="12">$BY$16+$BZ$16*$CG4+$CA$16*$CG4^2+$CB$16*$CG4^3+$CC$16*$CG4^4+$CD$16*$CG4^5+$CE$16*$CG4^6</f>
        <v>-6.3575064830703404E-3</v>
      </c>
      <c r="CU4" s="75">
        <f t="shared" ref="CU4:CU15" si="13">$BY$17+$BZ$17*$CG4+$CA$17*$CG4^2+$CB$17*$CG4^3+$CC$17*$CG4^4+$CD$17*$CG4^5+$CE$17*$CG4^6</f>
        <v>3.6105480324201012E-3</v>
      </c>
      <c r="CV4" s="75">
        <f t="shared" ref="CV4:CV15" si="14">$BY$18+$BZ$18*$CG4+$CA$18*$CG4^2+$CB$18*$CG4^3+$CC$18*$CG4^4+$CD$18*$CG4^5+$CE$18*$CG4^6</f>
        <v>-5.5198118081029946E-3</v>
      </c>
      <c r="CW4" s="75">
        <f t="shared" ref="CW4:CW15" si="15">$BY$19+$BZ$19*$CG4+$CA$19*$CG4^2+$CB$19*$CG4^3+$CC$19*$CG4^4+$CD$19*$CG4^5+$CE$19*$CG4^6</f>
        <v>0.19927027562652633</v>
      </c>
      <c r="CX4" s="75">
        <f t="shared" ref="CX4:CX15" si="16">$BY$20+$BZ$20*$CG4+$CA$20*$CG4^2+$CB$20*$CG4^3+$CC$20*$CG4^4+$CD$20*$CG4^5+$CE$20*$CG4^6</f>
        <v>-7.0897715603651761E-3</v>
      </c>
      <c r="CY4" s="75">
        <f t="shared" ref="CY4:CY15" si="17">$BY$21+$BZ$21*$CG4+$CA$21*$CG4^2+$CB$21*$CG4^3+$CC$21*$CG4^4+$CD$21*$CG4^5+$CE$21*$CG4^6</f>
        <v>-4.2866217408085612E-3</v>
      </c>
      <c r="CZ4" s="75">
        <f t="shared" ref="CZ4:CZ15" si="18">$BY$22+$BZ$22*$CG4+$CA$22*$CG4^2+$CB$22*$CG4^3+$CC$22*$CG4^4+$CD$22*$CG4^5+$CE$22*$CG4^6</f>
        <v>-1.2257129034850304E-3</v>
      </c>
      <c r="DA4" s="75">
        <f t="shared" ref="DA4:DA15" si="19">$BY$23+$BZ$23*$CG4+$CA$23*$CG4^2+$CB$23*$CG4^3+$CC$23*$CG4^4+$CD$23*$CG4^5+$CE$23*$CG4^6</f>
        <v>-4.9532103238784868E-2</v>
      </c>
      <c r="DB4" s="75">
        <f t="shared" ref="DB4:DB15" si="20">$BY$24+$BZ$24*$CG4+$CA$24*$CG4^2+$CB$24*$CG4^3+$CC$24*$CG4^4+$CD$24*$CG4^5+$CE$24*$CG4^6</f>
        <v>-2.8884448348107544E-3</v>
      </c>
      <c r="DC4" s="75">
        <f t="shared" ref="DC4:DC15" si="21">$BY$25+$BZ$25*$CG4+$CA$25*$CG4^2+$CB$25*$CG4^3+$CC$25*$CG4^4+$CD$25*$CG4^5+$CE$25*$CG4^6</f>
        <v>-4.6799861024236587E-3</v>
      </c>
      <c r="DD4" s="75">
        <f t="shared" ref="DD4:DD15" si="22">$BY$26+$BZ$26*$CG4+$CA$26*$CG4^2+$CB$26*$CG4^3+$CC$26*$CG4^4+$CD$26*$CG4^5+$CE$26*$CG4^6</f>
        <v>-2.1606172899203487E-3</v>
      </c>
      <c r="DE4" s="75">
        <f t="shared" ref="DE4:DE15" si="23">$BY$27+$BZ$27*$CG4+$CA$27*$CG4^2+$CB$27*$CG4^3+$CC$27*$CG4^4+$CD$27*$CG4^5+$CE$27*$CG4^6</f>
        <v>-1.1147597234618379E-2</v>
      </c>
      <c r="DF4" s="75">
        <f t="shared" ref="DF4:DF15" si="24">$BY$28+$BZ$28*$CG4+$CA$28*$CG4^2+$CB$28*$CG4^3+$CC$28*$CG4^4+$CD$28*$CG4^5+$CE$28*$CG4^6</f>
        <v>-1.0943546191218739E-3</v>
      </c>
      <c r="DG4" s="75">
        <f t="shared" ref="DG4:DG15" si="25">$BY$29+$BZ$29*$CG4+$CA$29*$CG4^2+$CB$29*$CG4^3+$CC$29*$CG4^4+$CD$29*$CG4^5+$CE$29*$CG4^6</f>
        <v>-3.7270900108504726E-3</v>
      </c>
      <c r="DH4" s="75">
        <f t="shared" ref="DH4:DH15" si="26">$BY$30+$BZ$30*$CG4+$CA$30*$CG4^2+$CB$30*$CG4^3+$CC$30*$CG4^4+$CD$30*$CG4^5+$CE$30*$CG4^6</f>
        <v>-5.5259262961489738E-3</v>
      </c>
      <c r="DI4" s="75">
        <f t="shared" ref="DI4:DI15" si="27">$BY$31+$BZ$31*$CG4+$CA$31*$CG4^2+$CB$31*$CG4^3+$CC$31*$CG4^4+$CD$31*$CG4^5+$CE$31*$CG4^6</f>
        <v>0</v>
      </c>
      <c r="DJ4" s="75">
        <f t="shared" ref="DJ4:DJ15" si="28">$BY$32+$BZ$32*$CG4+$CA$32*$CG4^2+$CB$32*$CG4^3+$CC$32*$CG4^4+$CD$32*$CG4^5+$CE$32*$CG4^6</f>
        <v>-1.7090137391245389E-2</v>
      </c>
      <c r="DK4" s="75">
        <f t="shared" ref="DK4:DK15" si="29">$BY$33+$BZ$33*$CG4+$CA$33*$CG4^2+$CB$33*$CG4^3+$CC$33*$CG4^4+$CD$33*$CG4^5+$CE$33*$CG4^6</f>
        <v>-4.4823386878743689E-2</v>
      </c>
      <c r="DL4" s="75">
        <f t="shared" ref="DL4:DL15" si="30">$BY$34+$BZ$34*$CG4+$CA$34*$CG4^2+$CB$34*$CG4^3+$CC$34*$CG4^4+$CD$34*$CG4^5+$CE$34*$CG4^6</f>
        <v>-0.47523243927519326</v>
      </c>
    </row>
    <row r="5" spans="1:116" s="48" customFormat="1" ht="14" x14ac:dyDescent="0.15">
      <c r="A5" s="113">
        <f>IF(ISBLANK('In Process Calc.'!C5),"",'In Process Calc.'!C5)</f>
        <v>38.616666666639503</v>
      </c>
      <c r="B5" s="113">
        <f>IF(ISBLANK('Measured Data'!H9),"",'Measured Data'!H9)</f>
        <v>0.88700000000000001</v>
      </c>
      <c r="C5" s="113">
        <f>IF(ISBLANK('In Process Calc.'!K5),"",'In Process Calc.'!K5)</f>
        <v>50.374000000000002</v>
      </c>
      <c r="D5" s="113">
        <f>IF(ISBLANK('In Process Calc.'!L5),"",'In Process Calc.'!L5)</f>
        <v>0.27690042158804962</v>
      </c>
      <c r="E5" s="113">
        <f>IF(ISBLANK('In Process Calc.'!M5),"",'In Process Calc.'!M5)</f>
        <v>8.064572071014095E-2</v>
      </c>
      <c r="F5" s="113">
        <f>IF(ISBLANK('In Process Calc.'!N5),"",'In Process Calc.'!N5)</f>
        <v>-1.6253578969149956E-2</v>
      </c>
      <c r="G5" s="113">
        <f>IF(ISBLANK('In Process Calc.'!O5),"",'In Process Calc.'!O5)</f>
        <v>1.3307809263719144E-4</v>
      </c>
      <c r="H5" s="113">
        <f>IF(ISBLANK('In Process Calc.'!P5),"",'In Process Calc.'!P5)</f>
        <v>-8.2653889965765767E-3</v>
      </c>
      <c r="I5" s="113">
        <f>IF(ISBLANK('In Process Calc.'!Q5),"",'In Process Calc.'!Q5)</f>
        <v>-9.7667733840511063E-3</v>
      </c>
      <c r="J5" s="113">
        <f>IF(ISBLANK('In Process Calc.'!R5),"",'In Process Calc.'!R5)</f>
        <v>2.3063271102368929E-3</v>
      </c>
      <c r="K5" s="113">
        <f>IF(ISBLANK('In Process Calc.'!S5),"",'In Process Calc.'!S5)</f>
        <v>0.32776818552305687</v>
      </c>
      <c r="L5" s="113">
        <f>IF(ISBLANK('In Process Calc.'!T5),"",'In Process Calc.'!T5)</f>
        <v>5.1598239337501864E-2</v>
      </c>
      <c r="M5" s="113">
        <f>IF(ISBLANK('In Process Calc.'!U5),"",'In Process Calc.'!U5)</f>
        <v>-1.7412063776773522E-2</v>
      </c>
      <c r="N5" s="113">
        <f>IF(ISBLANK('In Process Calc.'!V5),"",'In Process Calc.'!V5)</f>
        <v>-3.7892722814139288E-3</v>
      </c>
      <c r="O5" s="113">
        <f>IF(ISBLANK('In Process Calc.'!W5),"",'In Process Calc.'!W5)</f>
        <v>4.7624471763032406E-3</v>
      </c>
      <c r="P5" s="113">
        <f>IF(ISBLANK('In Process Calc.'!X5),"",'In Process Calc.'!X5)</f>
        <v>-1.3719278192543954E-3</v>
      </c>
      <c r="Q5" s="113">
        <f>IF(ISBLANK('In Process Calc.'!Y5),"",'In Process Calc.'!Y5)</f>
        <v>0.52385169403437137</v>
      </c>
      <c r="R5" s="113">
        <f>IF(ISBLANK('In Process Calc.'!Z5),"",'In Process Calc.'!Z5)</f>
        <v>3.574883261182521E-3</v>
      </c>
      <c r="S5" s="113">
        <f>IF(ISBLANK('In Process Calc.'!AA5),"",'In Process Calc.'!AA5)</f>
        <v>1.9341763659884068E-3</v>
      </c>
      <c r="T5" s="113">
        <f>IF(ISBLANK('In Process Calc.'!AB5),"",'In Process Calc.'!AB5)</f>
        <v>1.9445661363533162E-3</v>
      </c>
      <c r="U5" s="113">
        <f>IF(ISBLANK('In Process Calc.'!AC5),"",'In Process Calc.'!AC5)</f>
        <v>-7.8985951626000001E-2</v>
      </c>
      <c r="V5" s="113">
        <f>IF(ISBLANK('In Process Calc.'!AD5),"",'In Process Calc.'!AD5)</f>
        <v>-2.164896564767389E-4</v>
      </c>
      <c r="W5" s="113">
        <f>IF(ISBLANK('In Process Calc.'!AE5),"",'In Process Calc.'!AE5)</f>
        <v>9.6923070033824396E-5</v>
      </c>
      <c r="X5" s="113">
        <f>IF(ISBLANK('In Process Calc.'!AF5),"",'In Process Calc.'!AF5)</f>
        <v>7.338038632003361E-3</v>
      </c>
      <c r="Y5" s="113">
        <f>IF(ISBLANK('In Process Calc.'!AG5),"",'In Process Calc.'!AG5)</f>
        <v>-1.1925582407171419E-2</v>
      </c>
      <c r="Z5" s="113">
        <f>IF(ISBLANK('In Process Calc.'!AH5),"",'In Process Calc.'!AH5)</f>
        <v>4.7657992787053516E-4</v>
      </c>
      <c r="AA5" s="113">
        <f>IF(ISBLANK('In Process Calc.'!AI5),"",'In Process Calc.'!AI5)</f>
        <v>-1.0605310374860438E-3</v>
      </c>
      <c r="AB5" s="113">
        <f>IF(ISBLANK('In Process Calc.'!AJ5),"",'In Process Calc.'!AJ5)</f>
        <v>-1.7195519737902031E-3</v>
      </c>
      <c r="AC5" s="113">
        <f>IF(ISBLANK('In Process Calc.'!AK5),"",'In Process Calc.'!AK5)</f>
        <v>0</v>
      </c>
      <c r="AD5" s="113">
        <f>IF(ISBLANK('In Process Calc.'!AL5),"",'In Process Calc.'!AL5)</f>
        <v>0.1393441128095064</v>
      </c>
      <c r="AE5" s="113">
        <f>IF(ISBLANK('In Process Calc.'!AM5),"",'In Process Calc.'!AM5)</f>
        <v>4.4104582214356439E-2</v>
      </c>
      <c r="AF5" s="113">
        <f>IF(ISBLANK('In Process Calc.'!AN5),"",'In Process Calc.'!AN5)</f>
        <v>0.17768899113953601</v>
      </c>
      <c r="AH5" s="113">
        <f>IF(ISBLANK('In Process Calc.'!C5),"",'In Process Calc.'!C5)</f>
        <v>38.616666666639503</v>
      </c>
      <c r="AI5" s="113">
        <f>IF(ISBLANK('Measured Data'!H9),"",'Measured Data'!H9)</f>
        <v>0.88700000000000001</v>
      </c>
      <c r="AJ5" s="113">
        <f>IF(ISBLANK('In Process Calc.'!K5),"",'In Process Calc.'!K5)</f>
        <v>50.374000000000002</v>
      </c>
      <c r="AK5" s="113">
        <f>IF(ISBLANK('In Process Calc.'!L5),"",'In Process Calc.'!L5)</f>
        <v>0.27690042158804962</v>
      </c>
      <c r="AL5" s="113">
        <f>IF(ISBLANK('In Process Calc.'!M5),"",'In Process Calc.'!M5)</f>
        <v>8.064572071014095E-2</v>
      </c>
      <c r="AM5" s="113">
        <f>IF(ISBLANK('In Process Calc.'!N5),"",'In Process Calc.'!N5)</f>
        <v>-1.6253578969149956E-2</v>
      </c>
      <c r="AN5" s="113">
        <f>IF(ISBLANK('In Process Calc.'!O5),"",'In Process Calc.'!O5)</f>
        <v>1.3307809263719144E-4</v>
      </c>
      <c r="AO5" s="113">
        <f>IF(ISBLANK('In Process Calc.'!P5),"",'In Process Calc.'!P5)</f>
        <v>-8.2653889965765767E-3</v>
      </c>
      <c r="AP5" s="113">
        <f>IF(ISBLANK('In Process Calc.'!Q5),"",'In Process Calc.'!Q5)</f>
        <v>-9.7667733840511063E-3</v>
      </c>
      <c r="AQ5" s="113">
        <f>IF(ISBLANK('In Process Calc.'!R5),"",'In Process Calc.'!R5)</f>
        <v>2.3063271102368929E-3</v>
      </c>
      <c r="AR5" s="113">
        <f>IF(ISBLANK('In Process Calc.'!S5),"",'In Process Calc.'!S5)</f>
        <v>0.32776818552305687</v>
      </c>
      <c r="AS5" s="113">
        <f>IF(ISBLANK('In Process Calc.'!T5),"",'In Process Calc.'!T5)</f>
        <v>5.1598239337501864E-2</v>
      </c>
      <c r="AT5" s="113">
        <f>IF(ISBLANK('In Process Calc.'!U5),"",'In Process Calc.'!U5)</f>
        <v>-1.7412063776773522E-2</v>
      </c>
      <c r="AU5" s="113">
        <f>IF(ISBLANK('In Process Calc.'!V5),"",'In Process Calc.'!V5)</f>
        <v>-3.7892722814139288E-3</v>
      </c>
      <c r="AV5" s="113">
        <f>IF(ISBLANK('In Process Calc.'!W5),"",'In Process Calc.'!W5)</f>
        <v>4.7624471763032406E-3</v>
      </c>
      <c r="AW5" s="113">
        <f>IF(ISBLANK('In Process Calc.'!X5),"",'In Process Calc.'!X5)</f>
        <v>-1.3719278192543954E-3</v>
      </c>
      <c r="AX5" s="113">
        <f>IF(ISBLANK('In Process Calc.'!Y5),"",'In Process Calc.'!Y5)</f>
        <v>0.52385169403437137</v>
      </c>
      <c r="AY5" s="113">
        <f>IF(ISBLANK('In Process Calc.'!Z5),"",'In Process Calc.'!Z5)</f>
        <v>3.574883261182521E-3</v>
      </c>
      <c r="AZ5" s="113">
        <f>IF(ISBLANK('In Process Calc.'!AA5),"",'In Process Calc.'!AA5)</f>
        <v>1.9341763659884068E-3</v>
      </c>
      <c r="BA5" s="113">
        <f>IF(ISBLANK('In Process Calc.'!AB5),"",'In Process Calc.'!AB5)</f>
        <v>1.9445661363533162E-3</v>
      </c>
      <c r="BB5" s="113">
        <f>IF(ISBLANK('In Process Calc.'!AC5),"",'In Process Calc.'!AC5)</f>
        <v>-7.8985951626000001E-2</v>
      </c>
      <c r="BC5" s="113">
        <f>IF(ISBLANK('In Process Calc.'!AD5),"",'In Process Calc.'!AD5)</f>
        <v>-2.164896564767389E-4</v>
      </c>
      <c r="BD5" s="113">
        <f>IF(ISBLANK('In Process Calc.'!AE5),"",'In Process Calc.'!AE5)</f>
        <v>9.6923070033824396E-5</v>
      </c>
      <c r="BE5" s="113">
        <f>IF(ISBLANK('In Process Calc.'!AF5),"",'In Process Calc.'!AF5)</f>
        <v>7.338038632003361E-3</v>
      </c>
      <c r="BF5" s="113">
        <f>IF(ISBLANK('In Process Calc.'!AG5),"",'In Process Calc.'!AG5)</f>
        <v>-1.1925582407171419E-2</v>
      </c>
      <c r="BG5" s="113">
        <f>IF(ISBLANK('In Process Calc.'!AH5),"",'In Process Calc.'!AH5)</f>
        <v>4.7657992787053516E-4</v>
      </c>
      <c r="BH5" s="113">
        <f>IF(ISBLANK('In Process Calc.'!AI5),"",'In Process Calc.'!AI5)</f>
        <v>-1.0605310374860438E-3</v>
      </c>
      <c r="BI5" s="113">
        <f>IF(ISBLANK('In Process Calc.'!AJ5),"",'In Process Calc.'!AJ5)</f>
        <v>-1.7195519737902031E-3</v>
      </c>
      <c r="BJ5" s="113">
        <f>IF(ISBLANK('In Process Calc.'!AK5),"",'In Process Calc.'!AK5)</f>
        <v>0</v>
      </c>
      <c r="BK5" s="113">
        <f>IF(ISBLANK('In Process Calc.'!AL5),"",'In Process Calc.'!AL5)</f>
        <v>0.1393441128095064</v>
      </c>
      <c r="BL5" s="113">
        <f>IF(ISBLANK('In Process Calc.'!AM5),"",'In Process Calc.'!AM5)</f>
        <v>4.4104582214356439E-2</v>
      </c>
      <c r="BM5" s="113">
        <f>IF(ISBLANK('In Process Calc.'!AN5),"",'In Process Calc.'!AN5)</f>
        <v>0.17768899113953601</v>
      </c>
      <c r="BO5" s="54" t="s">
        <v>113</v>
      </c>
      <c r="BP5" s="56">
        <f t="array" ref="BP5:BS5">LINEST($C3:INDEX($C:$C,COUNT($C:$C)+2), $A$3:INDEX($A:$A,COUNT($A:$A)+2)^{1,2,3},TRUE,TRUE)</f>
        <v>-5.5512072755750956E-4</v>
      </c>
      <c r="BQ5" s="56">
        <v>0.16616844144758264</v>
      </c>
      <c r="BR5" s="56">
        <v>-3.4839976113254942</v>
      </c>
      <c r="BS5" s="56">
        <v>-22.068964381086971</v>
      </c>
      <c r="BT5" s="56">
        <f t="array" ref="BT5:BX5">LINEST($C3:INDEX($C:$C,COUNT($C:$C)+2),$A$3:INDEX($A:$A,COUNT($A:$A)+2)^{1,2,3,4},TRUE,TRUE)</f>
        <v>3.2491366783892123E-6</v>
      </c>
      <c r="BU5" s="56">
        <v>-2.0486184909352303E-3</v>
      </c>
      <c r="BV5" s="56">
        <v>0.37922435009036154</v>
      </c>
      <c r="BW5" s="56">
        <v>-13.164799329903566</v>
      </c>
      <c r="BX5" s="56">
        <v>53.203811859834332</v>
      </c>
      <c r="BY5" s="57">
        <f>IF('Cumulative Curves'!$B$9=6,#REF!,IF('Cumulative Curves'!$B$9=5,#REF!, IF( 'Cumulative Curves'!$B$9=4, BX5,IF('Cumulative Curves'!$B$9=3, BS5, 0))))</f>
        <v>-22.068964381086971</v>
      </c>
      <c r="BZ5" s="57">
        <f>IF('Cumulative Curves'!$B$9=6,#REF!,IF('Cumulative Curves'!$B$9=5,#REF!, IF( 'Cumulative Curves'!$B$9=4, BW5,IF('Cumulative Curves'!$B$9=3, BR5, 0))))</f>
        <v>-3.4839976113254942</v>
      </c>
      <c r="CA5" s="57">
        <f>IF('Cumulative Curves'!$B$9=6,#REF!,IF('Cumulative Curves'!$B$9=5,#REF!, IF( 'Cumulative Curves'!$B$9=4, BV5,IF('Cumulative Curves'!$B$9=3, BQ5, 0))))</f>
        <v>0.16616844144758264</v>
      </c>
      <c r="CB5" s="57">
        <f>IF('Cumulative Curves'!$B$9=6,#REF!,IF('Cumulative Curves'!$B$9=5,#REF!, IF( 'Cumulative Curves'!$B$9=4, BU5,IF('Cumulative Curves'!$B$9=3, BP5, 0))))</f>
        <v>-5.5512072755750956E-4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38.616666666639503</v>
      </c>
      <c r="CH5" s="75">
        <f t="shared" si="0"/>
        <v>0.1247819736857885</v>
      </c>
      <c r="CI5" s="75">
        <f t="shared" si="1"/>
        <v>59.221112105255969</v>
      </c>
      <c r="CJ5" s="75">
        <f t="shared" si="2"/>
        <v>0.3877907445627552</v>
      </c>
      <c r="CK5" s="75">
        <f t="shared" si="3"/>
        <v>9.1044948094251357E-2</v>
      </c>
      <c r="CL5" s="75">
        <f t="shared" si="4"/>
        <v>1.2637901571422474E-2</v>
      </c>
      <c r="CM5" s="75">
        <f t="shared" si="5"/>
        <v>-2.9039222969382281E-3</v>
      </c>
      <c r="CN5" s="75">
        <f t="shared" si="6"/>
        <v>-1.9622044368428383E-2</v>
      </c>
      <c r="CO5" s="75">
        <f t="shared" si="7"/>
        <v>-1.5539471992406517E-2</v>
      </c>
      <c r="CP5" s="75">
        <f t="shared" si="8"/>
        <v>5.5080610267680275E-4</v>
      </c>
      <c r="CQ5" s="75">
        <f t="shared" si="9"/>
        <v>0.34230218326954692</v>
      </c>
      <c r="CR5" s="75">
        <f t="shared" si="10"/>
        <v>5.6514110670054227E-2</v>
      </c>
      <c r="CS5" s="75">
        <f t="shared" si="11"/>
        <v>-2.4988943153259707E-2</v>
      </c>
      <c r="CT5" s="75">
        <f t="shared" si="12"/>
        <v>-1.0443445582031722E-2</v>
      </c>
      <c r="CU5" s="75">
        <f t="shared" si="13"/>
        <v>6.0474013639462299E-3</v>
      </c>
      <c r="CV5" s="75">
        <f t="shared" si="14"/>
        <v>-6.2295681176191492E-3</v>
      </c>
      <c r="CW5" s="75">
        <f t="shared" si="15"/>
        <v>0.59130751899582501</v>
      </c>
      <c r="CX5" s="75">
        <f t="shared" si="16"/>
        <v>-6.2122933162308269E-3</v>
      </c>
      <c r="CY5" s="75">
        <f t="shared" si="17"/>
        <v>-2.567981880014396E-3</v>
      </c>
      <c r="CZ5" s="75">
        <f t="shared" si="18"/>
        <v>-4.5384862701966543E-4</v>
      </c>
      <c r="DA5" s="75">
        <f t="shared" si="19"/>
        <v>-8.5296869069311707E-2</v>
      </c>
      <c r="DB5" s="75">
        <f t="shared" si="20"/>
        <v>-2.0990360779211924E-3</v>
      </c>
      <c r="DC5" s="75">
        <f t="shared" si="21"/>
        <v>-4.8606669774374413E-3</v>
      </c>
      <c r="DD5" s="75">
        <f t="shared" si="22"/>
        <v>7.4792333910601947E-3</v>
      </c>
      <c r="DE5" s="75">
        <f t="shared" si="23"/>
        <v>-1.5392387227715484E-2</v>
      </c>
      <c r="DF5" s="75">
        <f t="shared" si="24"/>
        <v>-1.0596731956697297E-3</v>
      </c>
      <c r="DG5" s="75">
        <f t="shared" si="25"/>
        <v>-3.6955698529366632E-3</v>
      </c>
      <c r="DH5" s="75">
        <f t="shared" si="26"/>
        <v>-4.8608327623721227E-3</v>
      </c>
      <c r="DI5" s="75">
        <f t="shared" si="27"/>
        <v>0</v>
      </c>
      <c r="DJ5" s="75">
        <f t="shared" si="28"/>
        <v>7.459759376143113E-2</v>
      </c>
      <c r="DK5" s="75">
        <f t="shared" si="29"/>
        <v>1.9386262635418573E-3</v>
      </c>
      <c r="DL5" s="75">
        <f t="shared" si="30"/>
        <v>-0.31271450944726398</v>
      </c>
    </row>
    <row r="6" spans="1:116" s="48" customFormat="1" ht="12" x14ac:dyDescent="0.15">
      <c r="A6" s="113">
        <f>IF(ISBLANK('In Process Calc.'!C6),"",'In Process Calc.'!C6)</f>
        <v>47.800000000046566</v>
      </c>
      <c r="B6" s="113">
        <f>IF(ISBLANK('Measured Data'!H10),"",'Measured Data'!H10)</f>
        <v>1.62</v>
      </c>
      <c r="C6" s="113">
        <f>IF(ISBLANK('In Process Calc.'!K6),"",'In Process Calc.'!K6)</f>
        <v>101.684</v>
      </c>
      <c r="D6" s="113">
        <f>IF(ISBLANK('In Process Calc.'!L6),"",'In Process Calc.'!L6)</f>
        <v>0.24988578521602001</v>
      </c>
      <c r="E6" s="113">
        <f>IF(ISBLANK('In Process Calc.'!M6),"",'In Process Calc.'!M6)</f>
        <v>0.16030597842967559</v>
      </c>
      <c r="F6" s="113">
        <f>IF(ISBLANK('In Process Calc.'!N6),"",'In Process Calc.'!N6)</f>
        <v>-2.4226072691807848E-2</v>
      </c>
      <c r="G6" s="113">
        <f>IF(ISBLANK('In Process Calc.'!O6),"",'In Process Calc.'!O6)</f>
        <v>3.2560566272064758E-3</v>
      </c>
      <c r="H6" s="113">
        <f>IF(ISBLANK('In Process Calc.'!P6),"",'In Process Calc.'!P6)</f>
        <v>4.7709429438114528E-4</v>
      </c>
      <c r="I6" s="113">
        <f>IF(ISBLANK('In Process Calc.'!Q6),"",'In Process Calc.'!Q6)</f>
        <v>-7.6982776673806515E-3</v>
      </c>
      <c r="J6" s="113">
        <f>IF(ISBLANK('In Process Calc.'!R6),"",'In Process Calc.'!R6)</f>
        <v>4.7291958051259827E-3</v>
      </c>
      <c r="K6" s="113">
        <f>IF(ISBLANK('In Process Calc.'!S6),"",'In Process Calc.'!S6)</f>
        <v>0.50850842241170557</v>
      </c>
      <c r="L6" s="113">
        <f>IF(ISBLANK('In Process Calc.'!T6),"",'In Process Calc.'!T6)</f>
        <v>7.3878715734902428E-2</v>
      </c>
      <c r="M6" s="113">
        <f>IF(ISBLANK('In Process Calc.'!U6),"",'In Process Calc.'!U6)</f>
        <v>-2.3031268755899659E-2</v>
      </c>
      <c r="N6" s="113">
        <f>IF(ISBLANK('In Process Calc.'!V6),"",'In Process Calc.'!V6)</f>
        <v>-6.0319111605761297E-3</v>
      </c>
      <c r="O6" s="113">
        <f>IF(ISBLANK('In Process Calc.'!W6),"",'In Process Calc.'!W6)</f>
        <v>6.1048962756463255E-3</v>
      </c>
      <c r="P6" s="113">
        <f>IF(ISBLANK('In Process Calc.'!X6),"",'In Process Calc.'!X6)</f>
        <v>1.636333811713186E-3</v>
      </c>
      <c r="Q6" s="113">
        <f>IF(ISBLANK('In Process Calc.'!Y6),"",'In Process Calc.'!Y6)</f>
        <v>0.78284274838495183</v>
      </c>
      <c r="R6" s="113">
        <f>IF(ISBLANK('In Process Calc.'!Z6),"",'In Process Calc.'!Z6)</f>
        <v>8.5712318788254728E-3</v>
      </c>
      <c r="S6" s="113">
        <f>IF(ISBLANK('In Process Calc.'!AA6),"",'In Process Calc.'!AA6)</f>
        <v>6.6623884860990187E-3</v>
      </c>
      <c r="T6" s="113">
        <f>IF(ISBLANK('In Process Calc.'!AB6),"",'In Process Calc.'!AB6)</f>
        <v>3.7299331052125951E-3</v>
      </c>
      <c r="U6" s="113">
        <f>IF(ISBLANK('In Process Calc.'!AC6),"",'In Process Calc.'!AC6)</f>
        <v>-8.8325957826000001E-2</v>
      </c>
      <c r="V6" s="113">
        <f>IF(ISBLANK('In Process Calc.'!AD6),"",'In Process Calc.'!AD6)</f>
        <v>6.3013383390443775E-4</v>
      </c>
      <c r="W6" s="113">
        <f>IF(ISBLANK('In Process Calc.'!AE6),"",'In Process Calc.'!AE6)</f>
        <v>-2.8885788359539786E-4</v>
      </c>
      <c r="X6" s="113">
        <f>IF(ISBLANK('In Process Calc.'!AF6),"",'In Process Calc.'!AF6)</f>
        <v>1.8704782686709394E-2</v>
      </c>
      <c r="Y6" s="113">
        <f>IF(ISBLANK('In Process Calc.'!AG6),"",'In Process Calc.'!AG6)</f>
        <v>-9.227571084832277E-3</v>
      </c>
      <c r="Z6" s="113">
        <f>IF(ISBLANK('In Process Calc.'!AH6),"",'In Process Calc.'!AH6)</f>
        <v>8.5764823927321748E-4</v>
      </c>
      <c r="AA6" s="113">
        <f>IF(ISBLANK('In Process Calc.'!AI6),"",'In Process Calc.'!AI6)</f>
        <v>-1.0691633162084003E-2</v>
      </c>
      <c r="AB6" s="113">
        <f>IF(ISBLANK('In Process Calc.'!AJ6),"",'In Process Calc.'!AJ6)</f>
        <v>4.6022174549088385E-3</v>
      </c>
      <c r="AC6" s="113">
        <f>IF(ISBLANK('In Process Calc.'!AK6),"",'In Process Calc.'!AK6)</f>
        <v>0</v>
      </c>
      <c r="AD6" s="113">
        <f>IF(ISBLANK('In Process Calc.'!AL6),"",'In Process Calc.'!AL6)</f>
        <v>0.24955399864642647</v>
      </c>
      <c r="AE6" s="113">
        <f>IF(ISBLANK('In Process Calc.'!AM6),"",'In Process Calc.'!AM6)</f>
        <v>0.13700196812861862</v>
      </c>
      <c r="AF6" s="113">
        <f>IF(ISBLANK('In Process Calc.'!AN6),"",'In Process Calc.'!AN6)</f>
        <v>0.45002867824680443</v>
      </c>
      <c r="AH6" s="113">
        <f>IF(ISBLANK('In Process Calc.'!C6),"",'In Process Calc.'!C6)</f>
        <v>47.800000000046566</v>
      </c>
      <c r="AI6" s="113">
        <f>IF(ISBLANK('Measured Data'!H10),"",'Measured Data'!H10)</f>
        <v>1.62</v>
      </c>
      <c r="AJ6" s="113">
        <f>IF(ISBLANK('In Process Calc.'!K6),"",'In Process Calc.'!K6)</f>
        <v>101.684</v>
      </c>
      <c r="AK6" s="113">
        <f>IF(ISBLANK('In Process Calc.'!L6),"",'In Process Calc.'!L6)</f>
        <v>0.24988578521602001</v>
      </c>
      <c r="AL6" s="113">
        <f>IF(ISBLANK('In Process Calc.'!M6),"",'In Process Calc.'!M6)</f>
        <v>0.16030597842967559</v>
      </c>
      <c r="AM6" s="113">
        <f>IF(ISBLANK('In Process Calc.'!N6),"",'In Process Calc.'!N6)</f>
        <v>-2.4226072691807848E-2</v>
      </c>
      <c r="AN6" s="113">
        <f>IF(ISBLANK('In Process Calc.'!O6),"",'In Process Calc.'!O6)</f>
        <v>3.2560566272064758E-3</v>
      </c>
      <c r="AO6" s="113">
        <f>IF(ISBLANK('In Process Calc.'!P6),"",'In Process Calc.'!P6)</f>
        <v>4.7709429438114528E-4</v>
      </c>
      <c r="AP6" s="113">
        <f>IF(ISBLANK('In Process Calc.'!Q6),"",'In Process Calc.'!Q6)</f>
        <v>-7.6982776673806515E-3</v>
      </c>
      <c r="AQ6" s="113">
        <f>IF(ISBLANK('In Process Calc.'!R6),"",'In Process Calc.'!R6)</f>
        <v>4.7291958051259827E-3</v>
      </c>
      <c r="AR6" s="113">
        <f>IF(ISBLANK('In Process Calc.'!S6),"",'In Process Calc.'!S6)</f>
        <v>0.50850842241170557</v>
      </c>
      <c r="AS6" s="113">
        <f>IF(ISBLANK('In Process Calc.'!T6),"",'In Process Calc.'!T6)</f>
        <v>7.3878715734902428E-2</v>
      </c>
      <c r="AT6" s="113">
        <f>IF(ISBLANK('In Process Calc.'!U6),"",'In Process Calc.'!U6)</f>
        <v>-2.3031268755899659E-2</v>
      </c>
      <c r="AU6" s="113">
        <f>IF(ISBLANK('In Process Calc.'!V6),"",'In Process Calc.'!V6)</f>
        <v>-6.0319111605761297E-3</v>
      </c>
      <c r="AV6" s="113">
        <f>IF(ISBLANK('In Process Calc.'!W6),"",'In Process Calc.'!W6)</f>
        <v>6.1048962756463255E-3</v>
      </c>
      <c r="AW6" s="113">
        <f>IF(ISBLANK('In Process Calc.'!X6),"",'In Process Calc.'!X6)</f>
        <v>1.636333811713186E-3</v>
      </c>
      <c r="AX6" s="113">
        <f>IF(ISBLANK('In Process Calc.'!Y6),"",'In Process Calc.'!Y6)</f>
        <v>0.78284274838495183</v>
      </c>
      <c r="AY6" s="113">
        <f>IF(ISBLANK('In Process Calc.'!Z6),"",'In Process Calc.'!Z6)</f>
        <v>8.5712318788254728E-3</v>
      </c>
      <c r="AZ6" s="113">
        <f>IF(ISBLANK('In Process Calc.'!AA6),"",'In Process Calc.'!AA6)</f>
        <v>6.6623884860990187E-3</v>
      </c>
      <c r="BA6" s="113">
        <f>IF(ISBLANK('In Process Calc.'!AB6),"",'In Process Calc.'!AB6)</f>
        <v>3.7299331052125951E-3</v>
      </c>
      <c r="BB6" s="113">
        <f>IF(ISBLANK('In Process Calc.'!AC6),"",'In Process Calc.'!AC6)</f>
        <v>-8.8325957826000001E-2</v>
      </c>
      <c r="BC6" s="113">
        <f>IF(ISBLANK('In Process Calc.'!AD6),"",'In Process Calc.'!AD6)</f>
        <v>6.3013383390443775E-4</v>
      </c>
      <c r="BD6" s="113">
        <f>IF(ISBLANK('In Process Calc.'!AE6),"",'In Process Calc.'!AE6)</f>
        <v>-2.8885788359539786E-4</v>
      </c>
      <c r="BE6" s="113">
        <f>IF(ISBLANK('In Process Calc.'!AF6),"",'In Process Calc.'!AF6)</f>
        <v>1.8704782686709394E-2</v>
      </c>
      <c r="BF6" s="113">
        <f>IF(ISBLANK('In Process Calc.'!AG6),"",'In Process Calc.'!AG6)</f>
        <v>-9.227571084832277E-3</v>
      </c>
      <c r="BG6" s="113">
        <f>IF(ISBLANK('In Process Calc.'!AH6),"",'In Process Calc.'!AH6)</f>
        <v>8.5764823927321748E-4</v>
      </c>
      <c r="BH6" s="113">
        <f>IF(ISBLANK('In Process Calc.'!AI6),"",'In Process Calc.'!AI6)</f>
        <v>-1.0691633162084003E-2</v>
      </c>
      <c r="BI6" s="113">
        <f>IF(ISBLANK('In Process Calc.'!AJ6),"",'In Process Calc.'!AJ6)</f>
        <v>4.6022174549088385E-3</v>
      </c>
      <c r="BJ6" s="113">
        <f>IF(ISBLANK('In Process Calc.'!AK6),"",'In Process Calc.'!AK6)</f>
        <v>0</v>
      </c>
      <c r="BK6" s="113">
        <f>IF(ISBLANK('In Process Calc.'!AL6),"",'In Process Calc.'!AL6)</f>
        <v>0.24955399864642647</v>
      </c>
      <c r="BL6" s="113">
        <f>IF(ISBLANK('In Process Calc.'!AM6),"",'In Process Calc.'!AM6)</f>
        <v>0.13700196812861862</v>
      </c>
      <c r="BM6" s="113">
        <f>IF(ISBLANK('In Process Calc.'!AN6),"",'In Process Calc.'!AN6)</f>
        <v>0.45002867824680443</v>
      </c>
      <c r="BO6" s="54" t="s">
        <v>112</v>
      </c>
      <c r="BP6" s="56">
        <f t="array" ref="BP6:BS6">LINEST($D3:INDEX($D:$D,COUNT($D:$D)+2),$A$3:INDEX($A:$A,COUNT($A:$A)+2)^{1,2,3},TRUE,TRUE)</f>
        <v>-1.2718924934855972E-6</v>
      </c>
      <c r="BQ6" s="56">
        <v>3.3431968181272831E-4</v>
      </c>
      <c r="BR6" s="56">
        <v>5.8987394852424522E-3</v>
      </c>
      <c r="BS6" s="56">
        <v>-0.26530766042878984</v>
      </c>
      <c r="BT6" s="56">
        <f t="array" ref="BT6:BX6">LINEST($D3:INDEX($D:$D,COUNT($D:$D)+2),$A$3:INDEX($A:$A,COUNT($A:$A)+2)^{1,2,3,4},TRUE,TRUE)</f>
        <v>2.1842539453070712E-8</v>
      </c>
      <c r="BU6" s="56">
        <v>-1.1312031474595883E-5</v>
      </c>
      <c r="BV6" s="56">
        <v>1.7666023312908133E-3</v>
      </c>
      <c r="BW6" s="56">
        <v>-5.9181099993909865E-2</v>
      </c>
      <c r="BX6" s="56">
        <v>0.24071863133052318</v>
      </c>
      <c r="BY6" s="57">
        <f>IF('Cumulative Curves'!$B$25=6,#REF!,IF('Cumulative Curves'!$B$25=5,#REF!, IF( 'Cumulative Curves'!$B$25=4, BX6,IF('Cumulative Curves'!$B$25=3, BS6, 0))))</f>
        <v>-0.26530766042878984</v>
      </c>
      <c r="BZ6" s="57">
        <f>IF('Cumulative Curves'!$B$25=6,#REF!,IF('Cumulative Curves'!$B$25=5,#REF!, IF( 'Cumulative Curves'!$B$25=4, BW6,IF('Cumulative Curves'!$B$25=3, BR6, 0))))</f>
        <v>5.8987394852424522E-3</v>
      </c>
      <c r="CA6" s="57">
        <f>IF('Cumulative Curves'!$B$25=6,#REF!,IF('Cumulative Curves'!$B$25=5,#REF!, IF( 'Cumulative Curves'!$B$25=4, BV6,IF('Cumulative Curves'!$B$25=3, BQ6, 0))))</f>
        <v>3.3431968181272831E-4</v>
      </c>
      <c r="CB6" s="57">
        <f>IF('Cumulative Curves'!$B$25=6,#REF!,IF('Cumulative Curves'!$B$25=5,#REF!, IF( 'Cumulative Curves'!$B$25=4, BU6,IF('Cumulative Curves'!$B$25=3, BP6, 0))))</f>
        <v>-1.2718924934855972E-6</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47.800000000046566</v>
      </c>
      <c r="CH6" s="75">
        <f t="shared" si="0"/>
        <v>1.3680224402644769</v>
      </c>
      <c r="CI6" s="75">
        <f t="shared" si="1"/>
        <v>130.43654589235996</v>
      </c>
      <c r="CJ6" s="75">
        <f t="shared" si="2"/>
        <v>0.64160888237796332</v>
      </c>
      <c r="CK6" s="75">
        <f t="shared" si="3"/>
        <v>0.22776820614196799</v>
      </c>
      <c r="CL6" s="75">
        <f t="shared" si="4"/>
        <v>-5.170215152554402E-3</v>
      </c>
      <c r="CM6" s="75">
        <f t="shared" si="5"/>
        <v>-8.328123486570204E-4</v>
      </c>
      <c r="CN6" s="75">
        <f t="shared" si="6"/>
        <v>-1.1902112983923942E-2</v>
      </c>
      <c r="CO6" s="75">
        <f t="shared" si="7"/>
        <v>-1.5020701222197423E-2</v>
      </c>
      <c r="CP6" s="75">
        <f t="shared" si="8"/>
        <v>2.6576011462669307E-3</v>
      </c>
      <c r="CQ6" s="75">
        <f t="shared" si="9"/>
        <v>0.47156369701656076</v>
      </c>
      <c r="CR6" s="75">
        <f t="shared" si="10"/>
        <v>7.6065994767968964E-2</v>
      </c>
      <c r="CS6" s="75">
        <f t="shared" si="11"/>
        <v>-2.9137117064939155E-2</v>
      </c>
      <c r="CT6" s="75">
        <f t="shared" si="12"/>
        <v>-1.1823623790487897E-2</v>
      </c>
      <c r="CU6" s="75">
        <f t="shared" si="13"/>
        <v>7.2876172379099562E-3</v>
      </c>
      <c r="CV6" s="75">
        <f t="shared" si="14"/>
        <v>-4.6017469292686762E-3</v>
      </c>
      <c r="CW6" s="75">
        <f t="shared" si="15"/>
        <v>0.84213121615267528</v>
      </c>
      <c r="CX6" s="75">
        <f t="shared" si="16"/>
        <v>-1.7419405657094489E-3</v>
      </c>
      <c r="CY6" s="75">
        <f t="shared" si="17"/>
        <v>7.8759811938287514E-4</v>
      </c>
      <c r="CZ6" s="75">
        <f t="shared" si="18"/>
        <v>9.8582960452636465E-4</v>
      </c>
      <c r="DA6" s="75">
        <f t="shared" si="19"/>
        <v>-0.10905654604816567</v>
      </c>
      <c r="DB6" s="75">
        <f t="shared" si="20"/>
        <v>-4.3925932040973868E-4</v>
      </c>
      <c r="DC6" s="75">
        <f t="shared" si="21"/>
        <v>-3.1927850075634309E-3</v>
      </c>
      <c r="DD6" s="75">
        <f t="shared" si="22"/>
        <v>1.6679761822371013E-2</v>
      </c>
      <c r="DE6" s="75">
        <f t="shared" si="23"/>
        <v>-1.6293246239130484E-2</v>
      </c>
      <c r="DF6" s="75">
        <f t="shared" si="24"/>
        <v>-5.3504962843867545E-4</v>
      </c>
      <c r="DG6" s="75">
        <f t="shared" si="25"/>
        <v>-2.7069175171370308E-3</v>
      </c>
      <c r="DH6" s="75">
        <f t="shared" si="26"/>
        <v>-2.2096980479667928E-3</v>
      </c>
      <c r="DI6" s="75">
        <f t="shared" si="27"/>
        <v>0</v>
      </c>
      <c r="DJ6" s="75">
        <f t="shared" si="28"/>
        <v>0.17905747984985598</v>
      </c>
      <c r="DK6" s="75">
        <f t="shared" si="29"/>
        <v>6.4830718649135699E-2</v>
      </c>
      <c r="DL6" s="75">
        <f t="shared" si="30"/>
        <v>3.0116389092211815E-2</v>
      </c>
    </row>
    <row r="7" spans="1:116" s="48" customFormat="1" ht="12" x14ac:dyDescent="0.15">
      <c r="A7" s="113">
        <f>IF(ISBLANK('In Process Calc.'!C7),"",'In Process Calc.'!C7)</f>
        <v>62.716666666790843</v>
      </c>
      <c r="B7" s="113">
        <f>IF(ISBLANK('Measured Data'!H11),"",'Measured Data'!H11)</f>
        <v>3.26</v>
      </c>
      <c r="C7" s="113">
        <f>IF(ISBLANK('In Process Calc.'!K7),"",'In Process Calc.'!K7)</f>
        <v>214.02399999999994</v>
      </c>
      <c r="D7" s="113">
        <f>IF(ISBLANK('In Process Calc.'!L7),"",'In Process Calc.'!L7)</f>
        <v>0.95822370311586758</v>
      </c>
      <c r="E7" s="113">
        <f>IF(ISBLANK('In Process Calc.'!M7),"",'In Process Calc.'!M7)</f>
        <v>0.2887266881137065</v>
      </c>
      <c r="F7" s="113">
        <f>IF(ISBLANK('In Process Calc.'!N7),"",'In Process Calc.'!N7)</f>
        <v>-4.1755873516073308E-2</v>
      </c>
      <c r="G7" s="113">
        <f>IF(ISBLANK('In Process Calc.'!O7),"",'In Process Calc.'!O7)</f>
        <v>1.7782367216600786E-3</v>
      </c>
      <c r="H7" s="113">
        <f>IF(ISBLANK('In Process Calc.'!P7),"",'In Process Calc.'!P7)</f>
        <v>1.1429276067363779E-3</v>
      </c>
      <c r="I7" s="113">
        <f>IF(ISBLANK('In Process Calc.'!Q7),"",'In Process Calc.'!Q7)</f>
        <v>-1.3515900433151033E-2</v>
      </c>
      <c r="J7" s="113">
        <f>IF(ISBLANK('In Process Calc.'!R7),"",'In Process Calc.'!R7)</f>
        <v>5.83542922236094E-3</v>
      </c>
      <c r="K7" s="113">
        <f>IF(ISBLANK('In Process Calc.'!S7),"",'In Process Calc.'!S7)</f>
        <v>0.78956362934939639</v>
      </c>
      <c r="L7" s="113">
        <f>IF(ISBLANK('In Process Calc.'!T7),"",'In Process Calc.'!T7)</f>
        <v>0.10830662583894618</v>
      </c>
      <c r="M7" s="113">
        <f>IF(ISBLANK('In Process Calc.'!U7),"",'In Process Calc.'!U7)</f>
        <v>-3.5278097301458602E-2</v>
      </c>
      <c r="N7" s="113">
        <f>IF(ISBLANK('In Process Calc.'!V7),"",'In Process Calc.'!V7)</f>
        <v>-1.6105745586142604E-2</v>
      </c>
      <c r="O7" s="113">
        <f>IF(ISBLANK('In Process Calc.'!W7),"",'In Process Calc.'!W7)</f>
        <v>8.5820395694399428E-3</v>
      </c>
      <c r="P7" s="113">
        <f>IF(ISBLANK('In Process Calc.'!X7),"",'In Process Calc.'!X7)</f>
        <v>9.7703108699475662E-4</v>
      </c>
      <c r="Q7" s="113">
        <f>IF(ISBLANK('In Process Calc.'!Y7),"",'In Process Calc.'!Y7)</f>
        <v>1.2505149962639752</v>
      </c>
      <c r="R7" s="113">
        <f>IF(ISBLANK('In Process Calc.'!Z7),"",'In Process Calc.'!Z7)</f>
        <v>9.3870444774565853E-3</v>
      </c>
      <c r="S7" s="113">
        <f>IF(ISBLANK('In Process Calc.'!AA7),"",'In Process Calc.'!AA7)</f>
        <v>5.677359856079903E-3</v>
      </c>
      <c r="T7" s="113">
        <f>IF(ISBLANK('In Process Calc.'!AB7),"",'In Process Calc.'!AB7)</f>
        <v>3.1179762704841921E-3</v>
      </c>
      <c r="U7" s="113">
        <f>IF(ISBLANK('In Process Calc.'!AC7),"",'In Process Calc.'!AC7)</f>
        <v>-0.16385661219099998</v>
      </c>
      <c r="V7" s="113">
        <f>IF(ISBLANK('In Process Calc.'!AD7),"",'In Process Calc.'!AD7)</f>
        <v>2.3715563346150574E-3</v>
      </c>
      <c r="W7" s="113">
        <f>IF(ISBLANK('In Process Calc.'!AE7),"",'In Process Calc.'!AE7)</f>
        <v>-4.8573334054407267E-4</v>
      </c>
      <c r="X7" s="113">
        <f>IF(ISBLANK('In Process Calc.'!AF7),"",'In Process Calc.'!AF7)</f>
        <v>2.7535783459833624E-2</v>
      </c>
      <c r="Y7" s="113">
        <f>IF(ISBLANK('In Process Calc.'!AG7),"",'In Process Calc.'!AG7)</f>
        <v>-2.0199284170581592E-2</v>
      </c>
      <c r="Z7" s="113">
        <f>IF(ISBLANK('In Process Calc.'!AH7),"",'In Process Calc.'!AH7)</f>
        <v>1.0781922740180506E-4</v>
      </c>
      <c r="AA7" s="113">
        <f>IF(ISBLANK('In Process Calc.'!AI7),"",'In Process Calc.'!AI7)</f>
        <v>8.7145991652019458E-4</v>
      </c>
      <c r="AB7" s="113">
        <f>IF(ISBLANK('In Process Calc.'!AJ7),"",'In Process Calc.'!AJ7)</f>
        <v>4.8101091880962624E-3</v>
      </c>
      <c r="AC7" s="113">
        <f>IF(ISBLANK('In Process Calc.'!AK7),"",'In Process Calc.'!AK7)</f>
        <v>0</v>
      </c>
      <c r="AD7" s="113">
        <f>IF(ISBLANK('In Process Calc.'!AL7),"",'In Process Calc.'!AL7)</f>
        <v>0.36058632767505999</v>
      </c>
      <c r="AE7" s="113">
        <f>IF(ISBLANK('In Process Calc.'!AM7),"",'In Process Calc.'!AM7)</f>
        <v>0.15497384196798669</v>
      </c>
      <c r="AF7" s="113">
        <f>IF(ISBLANK('In Process Calc.'!AN7),"",'In Process Calc.'!AN7)</f>
        <v>0.67152485841066079</v>
      </c>
      <c r="AH7" s="113">
        <f>IF(ISBLANK('In Process Calc.'!C7),"",'In Process Calc.'!C7)</f>
        <v>62.716666666790843</v>
      </c>
      <c r="AI7" s="113">
        <f>IF(ISBLANK('Measured Data'!H11),"",'Measured Data'!H11)</f>
        <v>3.26</v>
      </c>
      <c r="AJ7" s="113">
        <f>IF(ISBLANK('In Process Calc.'!K7),"",'In Process Calc.'!K7)</f>
        <v>214.02399999999994</v>
      </c>
      <c r="AK7" s="113">
        <f>IF(ISBLANK('In Process Calc.'!L7),"",'In Process Calc.'!L7)</f>
        <v>0.95822370311586758</v>
      </c>
      <c r="AL7" s="113">
        <f>IF(ISBLANK('In Process Calc.'!M7),"",'In Process Calc.'!M7)</f>
        <v>0.2887266881137065</v>
      </c>
      <c r="AM7" s="113">
        <f>IF(ISBLANK('In Process Calc.'!N7),"",'In Process Calc.'!N7)</f>
        <v>-4.1755873516073308E-2</v>
      </c>
      <c r="AN7" s="113">
        <f>IF(ISBLANK('In Process Calc.'!O7),"",'In Process Calc.'!O7)</f>
        <v>1.7782367216600786E-3</v>
      </c>
      <c r="AO7" s="113">
        <f>IF(ISBLANK('In Process Calc.'!P7),"",'In Process Calc.'!P7)</f>
        <v>1.1429276067363779E-3</v>
      </c>
      <c r="AP7" s="113">
        <f>IF(ISBLANK('In Process Calc.'!Q7),"",'In Process Calc.'!Q7)</f>
        <v>-1.3515900433151033E-2</v>
      </c>
      <c r="AQ7" s="113">
        <f>IF(ISBLANK('In Process Calc.'!R7),"",'In Process Calc.'!R7)</f>
        <v>5.83542922236094E-3</v>
      </c>
      <c r="AR7" s="113">
        <f>IF(ISBLANK('In Process Calc.'!S7),"",'In Process Calc.'!S7)</f>
        <v>0.78956362934939639</v>
      </c>
      <c r="AS7" s="113">
        <f>IF(ISBLANK('In Process Calc.'!T7),"",'In Process Calc.'!T7)</f>
        <v>0.10830662583894618</v>
      </c>
      <c r="AT7" s="113">
        <f>IF(ISBLANK('In Process Calc.'!U7),"",'In Process Calc.'!U7)</f>
        <v>-3.5278097301458602E-2</v>
      </c>
      <c r="AU7" s="113">
        <f>IF(ISBLANK('In Process Calc.'!V7),"",'In Process Calc.'!V7)</f>
        <v>-1.6105745586142604E-2</v>
      </c>
      <c r="AV7" s="113">
        <f>IF(ISBLANK('In Process Calc.'!W7),"",'In Process Calc.'!W7)</f>
        <v>8.5820395694399428E-3</v>
      </c>
      <c r="AW7" s="113">
        <f>IF(ISBLANK('In Process Calc.'!X7),"",'In Process Calc.'!X7)</f>
        <v>9.7703108699475662E-4</v>
      </c>
      <c r="AX7" s="113">
        <f>IF(ISBLANK('In Process Calc.'!Y7),"",'In Process Calc.'!Y7)</f>
        <v>1.2505149962639752</v>
      </c>
      <c r="AY7" s="113">
        <f>IF(ISBLANK('In Process Calc.'!Z7),"",'In Process Calc.'!Z7)</f>
        <v>9.3870444774565853E-3</v>
      </c>
      <c r="AZ7" s="113">
        <f>IF(ISBLANK('In Process Calc.'!AA7),"",'In Process Calc.'!AA7)</f>
        <v>5.677359856079903E-3</v>
      </c>
      <c r="BA7" s="113">
        <f>IF(ISBLANK('In Process Calc.'!AB7),"",'In Process Calc.'!AB7)</f>
        <v>3.1179762704841921E-3</v>
      </c>
      <c r="BB7" s="113">
        <f>IF(ISBLANK('In Process Calc.'!AC7),"",'In Process Calc.'!AC7)</f>
        <v>-0.16385661219099998</v>
      </c>
      <c r="BC7" s="113">
        <f>IF(ISBLANK('In Process Calc.'!AD7),"",'In Process Calc.'!AD7)</f>
        <v>2.3715563346150574E-3</v>
      </c>
      <c r="BD7" s="113">
        <f>IF(ISBLANK('In Process Calc.'!AE7),"",'In Process Calc.'!AE7)</f>
        <v>-4.8573334054407267E-4</v>
      </c>
      <c r="BE7" s="113">
        <f>IF(ISBLANK('In Process Calc.'!AF7),"",'In Process Calc.'!AF7)</f>
        <v>2.7535783459833624E-2</v>
      </c>
      <c r="BF7" s="113">
        <f>IF(ISBLANK('In Process Calc.'!AG7),"",'In Process Calc.'!AG7)</f>
        <v>-2.0199284170581592E-2</v>
      </c>
      <c r="BG7" s="113">
        <f>IF(ISBLANK('In Process Calc.'!AH7),"",'In Process Calc.'!AH7)</f>
        <v>1.0781922740180506E-4</v>
      </c>
      <c r="BH7" s="113">
        <f>IF(ISBLANK('In Process Calc.'!AI7),"",'In Process Calc.'!AI7)</f>
        <v>8.7145991652019458E-4</v>
      </c>
      <c r="BI7" s="113">
        <f>IF(ISBLANK('In Process Calc.'!AJ7),"",'In Process Calc.'!AJ7)</f>
        <v>4.8101091880962624E-3</v>
      </c>
      <c r="BJ7" s="113">
        <f>IF(ISBLANK('In Process Calc.'!AK7),"",'In Process Calc.'!AK7)</f>
        <v>0</v>
      </c>
      <c r="BK7" s="113">
        <f>IF(ISBLANK('In Process Calc.'!AL7),"",'In Process Calc.'!AL7)</f>
        <v>0.36058632767505999</v>
      </c>
      <c r="BL7" s="113">
        <f>IF(ISBLANK('In Process Calc.'!AM7),"",'In Process Calc.'!AM7)</f>
        <v>0.15497384196798669</v>
      </c>
      <c r="BM7" s="113">
        <f>IF(ISBLANK('In Process Calc.'!AN7),"",'In Process Calc.'!AN7)</f>
        <v>0.67152485841066079</v>
      </c>
      <c r="BO7" s="54" t="s">
        <v>108</v>
      </c>
      <c r="BP7" s="56">
        <f t="array" ref="BP7:BS7">LINEST($E3:INDEX($E:$E,COUNT($E:$E)+2),$A$3:INDEX($A:$A,COUNT($A:$A)+2)^{1,2,3},TRUE,TRUE)</f>
        <v>6.0480659684430382E-7</v>
      </c>
      <c r="BQ7" s="56">
        <v>1.6323644947127255E-4</v>
      </c>
      <c r="BR7" s="56">
        <v>-2.6183554524353077E-3</v>
      </c>
      <c r="BS7" s="56">
        <v>-8.6097737808637165E-2</v>
      </c>
      <c r="BT7" s="56">
        <f t="array" ref="BT7:BX7">LINEST($E3:INDEX($E:$E,COUNT($E:$E)+2),$A$3:INDEX($A:$A,COUNT($A:$A)+2)^{1,2,3,4},TRUE,TRUE)</f>
        <v>1.3535840806222632E-8</v>
      </c>
      <c r="BU7" s="56">
        <v>-5.6170763125421117E-6</v>
      </c>
      <c r="BV7" s="56">
        <v>1.0508232602678812E-3</v>
      </c>
      <c r="BW7" s="56">
        <v>-4.2948388907427498E-2</v>
      </c>
      <c r="BX7" s="56">
        <v>0.22748719785022153</v>
      </c>
      <c r="BY7" s="57">
        <f>IF('Cumulative Curves'!$B$5=6,#REF!,IF('Cumulative Curves'!$B$5=5,#REF!, IF( 'Cumulative Curves'!$B$5=4, BX7,IF('Cumulative Curves'!$B$5=3, BS7, 0))))</f>
        <v>-8.6097737808637165E-2</v>
      </c>
      <c r="BZ7" s="57">
        <f>IF('Cumulative Curves'!$B$5=6,#REF!,IF('Cumulative Curves'!$B$5=5,#REF!, IF( 'Cumulative Curves'!$B$5=4, BW7,IF('Cumulative Curves'!$B$5=3, BR7, 0))))</f>
        <v>-2.6183554524353077E-3</v>
      </c>
      <c r="CA7" s="57">
        <f>IF('Cumulative Curves'!$B$5=6,#REF!,IF('Cumulative Curves'!$B$5=5,#REF!, IF( 'Cumulative Curves'!$B$5=4, BV7,IF('Cumulative Curves'!$B$5=3, BQ7, 0))))</f>
        <v>1.6323644947127255E-4</v>
      </c>
      <c r="CB7" s="57">
        <f>IF('Cumulative Curves'!$B$5=6,#REF!,IF('Cumulative Curves'!$B$5=5,#REF!, IF( 'Cumulative Curves'!$B$5=4, BU7,IF('Cumulative Curves'!$B$5=3, BP7, 0))))</f>
        <v>6.0480659684430382E-7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62.716666666790843</v>
      </c>
      <c r="CH7" s="75">
        <f t="shared" si="0"/>
        <v>4.0289682258757615</v>
      </c>
      <c r="CI7" s="75">
        <f t="shared" si="1"/>
        <v>276.08808967842373</v>
      </c>
      <c r="CJ7" s="75">
        <f t="shared" si="2"/>
        <v>1.1058868094727328</v>
      </c>
      <c r="CK7" s="75">
        <f t="shared" si="3"/>
        <v>0.54095759905122875</v>
      </c>
      <c r="CL7" s="75">
        <f t="shared" si="4"/>
        <v>-5.0469988028631466E-2</v>
      </c>
      <c r="CM7" s="75">
        <f t="shared" si="5"/>
        <v>4.843517179906119E-3</v>
      </c>
      <c r="CN7" s="75">
        <f t="shared" si="6"/>
        <v>1.0112890843478498E-2</v>
      </c>
      <c r="CO7" s="75">
        <f t="shared" si="7"/>
        <v>-1.0171038579992599E-2</v>
      </c>
      <c r="CP7" s="75">
        <f t="shared" si="8"/>
        <v>7.618215615265227E-3</v>
      </c>
      <c r="CQ7" s="75">
        <f t="shared" si="9"/>
        <v>0.72687288257498317</v>
      </c>
      <c r="CR7" s="75">
        <f t="shared" si="10"/>
        <v>0.11083884470035989</v>
      </c>
      <c r="CS7" s="75">
        <f t="shared" si="11"/>
        <v>-3.1463392254847844E-2</v>
      </c>
      <c r="CT7" s="75">
        <f t="shared" si="12"/>
        <v>-1.2318535023968617E-2</v>
      </c>
      <c r="CU7" s="75">
        <f t="shared" si="13"/>
        <v>8.852889937979995E-3</v>
      </c>
      <c r="CV7" s="75">
        <f t="shared" si="14"/>
        <v>1.10186013787693E-3</v>
      </c>
      <c r="CW7" s="75">
        <f t="shared" si="15"/>
        <v>1.1858374337566957</v>
      </c>
      <c r="CX7" s="75">
        <f t="shared" si="16"/>
        <v>1.1287845506714482E-2</v>
      </c>
      <c r="CY7" s="75">
        <f t="shared" si="17"/>
        <v>9.5543860791889711E-3</v>
      </c>
      <c r="CZ7" s="75">
        <f t="shared" si="18"/>
        <v>4.7218287393875642E-3</v>
      </c>
      <c r="DA7" s="75">
        <f t="shared" si="19"/>
        <v>-0.14962943770273401</v>
      </c>
      <c r="DB7" s="75">
        <f t="shared" si="20"/>
        <v>3.9650832367813527E-3</v>
      </c>
      <c r="DC7" s="75">
        <f t="shared" si="21"/>
        <v>2.1929820474701238E-3</v>
      </c>
      <c r="DD7" s="75">
        <f t="shared" si="22"/>
        <v>3.6165641826000759E-2</v>
      </c>
      <c r="DE7" s="75">
        <f t="shared" si="23"/>
        <v>-1.5103568264819673E-2</v>
      </c>
      <c r="DF7" s="75">
        <f t="shared" si="24"/>
        <v>1.0570757290200693E-3</v>
      </c>
      <c r="DG7" s="75">
        <f t="shared" si="25"/>
        <v>2.8175674909538834E-4</v>
      </c>
      <c r="DH7" s="75">
        <f t="shared" si="26"/>
        <v>5.4011272826517539E-3</v>
      </c>
      <c r="DI7" s="75">
        <f t="shared" si="27"/>
        <v>0</v>
      </c>
      <c r="DJ7" s="75">
        <f t="shared" si="28"/>
        <v>0.41746365708519828</v>
      </c>
      <c r="DK7" s="75">
        <f t="shared" si="29"/>
        <v>0.21736423135383254</v>
      </c>
      <c r="DL7" s="75">
        <f t="shared" si="30"/>
        <v>0.93257974853212122</v>
      </c>
    </row>
    <row r="8" spans="1:116" s="48" customFormat="1" ht="12" x14ac:dyDescent="0.15">
      <c r="A8" s="113">
        <f>IF(ISBLANK('In Process Calc.'!C8),"",'In Process Calc.'!C8)</f>
        <v>72.28333333338378</v>
      </c>
      <c r="B8" s="113">
        <f>IF(ISBLANK('Measured Data'!H12),"",'Measured Data'!H12)</f>
        <v>5.17</v>
      </c>
      <c r="C8" s="113">
        <f>IF(ISBLANK('In Process Calc.'!K8),"",'In Process Calc.'!K8)</f>
        <v>341.99400000000003</v>
      </c>
      <c r="D8" s="113">
        <f>IF(ISBLANK('In Process Calc.'!L8),"",'In Process Calc.'!L8)</f>
        <v>0.79875014127623634</v>
      </c>
      <c r="E8" s="113">
        <f>IF(ISBLANK('In Process Calc.'!M8),"",'In Process Calc.'!M8)</f>
        <v>0.50099025489075366</v>
      </c>
      <c r="F8" s="113">
        <f>IF(ISBLANK('In Process Calc.'!N8),"",'In Process Calc.'!N8)</f>
        <v>-5.8559267151857927E-2</v>
      </c>
      <c r="G8" s="113">
        <f>IF(ISBLANK('In Process Calc.'!O8),"",'In Process Calc.'!O8)</f>
        <v>3.1013868328041948E-3</v>
      </c>
      <c r="H8" s="113">
        <f>IF(ISBLANK('In Process Calc.'!P8),"",'In Process Calc.'!P8)</f>
        <v>1.6875271403935406E-3</v>
      </c>
      <c r="I8" s="113">
        <f>IF(ISBLANK('In Process Calc.'!Q8),"",'In Process Calc.'!Q8)</f>
        <v>-1.7937423709287432E-2</v>
      </c>
      <c r="J8" s="113">
        <f>IF(ISBLANK('In Process Calc.'!R8),"",'In Process Calc.'!R8)</f>
        <v>6.5495653673841685E-3</v>
      </c>
      <c r="K8" s="113">
        <f>IF(ISBLANK('In Process Calc.'!S8),"",'In Process Calc.'!S8)</f>
        <v>0.93571521395273327</v>
      </c>
      <c r="L8" s="113">
        <f>IF(ISBLANK('In Process Calc.'!T8),"",'In Process Calc.'!T8)</f>
        <v>0.12805040827793654</v>
      </c>
      <c r="M8" s="113">
        <f>IF(ISBLANK('In Process Calc.'!U8),"",'In Process Calc.'!U8)</f>
        <v>-4.0847005193772518E-2</v>
      </c>
      <c r="N8" s="113">
        <f>IF(ISBLANK('In Process Calc.'!V8),"",'In Process Calc.'!V8)</f>
        <v>-1.7148170530939325E-2</v>
      </c>
      <c r="O8" s="113">
        <f>IF(ISBLANK('In Process Calc.'!W8),"",'In Process Calc.'!W8)</f>
        <v>1.0953736772754675E-2</v>
      </c>
      <c r="P8" s="113">
        <f>IF(ISBLANK('In Process Calc.'!X8),"",'In Process Calc.'!X8)</f>
        <v>-7.4057787608406041E-4</v>
      </c>
      <c r="Q8" s="113">
        <f>IF(ISBLANK('In Process Calc.'!Y8),"",'In Process Calc.'!Y8)</f>
        <v>1.437230282605491</v>
      </c>
      <c r="R8" s="113">
        <f>IF(ISBLANK('In Process Calc.'!Z8),"",'In Process Calc.'!Z8)</f>
        <v>1.1659114350398824E-2</v>
      </c>
      <c r="S8" s="113">
        <f>IF(ISBLANK('In Process Calc.'!AA8),"",'In Process Calc.'!AA8)</f>
        <v>7.6795202610358331E-3</v>
      </c>
      <c r="T8" s="113">
        <f>IF(ISBLANK('In Process Calc.'!AB8),"",'In Process Calc.'!AB8)</f>
        <v>4.6414501603882314E-3</v>
      </c>
      <c r="U8" s="113">
        <f>IF(ISBLANK('In Process Calc.'!AC8),"",'In Process Calc.'!AC8)</f>
        <v>-0.22279388411600004</v>
      </c>
      <c r="V8" s="113">
        <f>IF(ISBLANK('In Process Calc.'!AD8),"",'In Process Calc.'!AD8)</f>
        <v>3.240192555486388E-3</v>
      </c>
      <c r="W8" s="113">
        <f>IF(ISBLANK('In Process Calc.'!AE8),"",'In Process Calc.'!AE8)</f>
        <v>-4.1385708702989632E-4</v>
      </c>
      <c r="X8" s="113">
        <f>IF(ISBLANK('In Process Calc.'!AF8),"",'In Process Calc.'!AF8)</f>
        <v>3.6391008646170633E-2</v>
      </c>
      <c r="Y8" s="113">
        <f>IF(ISBLANK('In Process Calc.'!AG8),"",'In Process Calc.'!AG8)</f>
        <v>-2.1325975329337128E-2</v>
      </c>
      <c r="Z8" s="113">
        <f>IF(ISBLANK('In Process Calc.'!AH8),"",'In Process Calc.'!AH8)</f>
        <v>3.2962294375503734E-4</v>
      </c>
      <c r="AA8" s="113">
        <f>IF(ISBLANK('In Process Calc.'!AI8),"",'In Process Calc.'!AI8)</f>
        <v>3.2134784624879274E-3</v>
      </c>
      <c r="AB8" s="113">
        <f>IF(ISBLANK('In Process Calc.'!AJ8),"",'In Process Calc.'!AJ8)</f>
        <v>2.2873536136029881E-3</v>
      </c>
      <c r="AC8" s="113">
        <f>IF(ISBLANK('In Process Calc.'!AK8),"",'In Process Calc.'!AK8)</f>
        <v>0</v>
      </c>
      <c r="AD8" s="113">
        <f>IF(ISBLANK('In Process Calc.'!AL8),"",'In Process Calc.'!AL8)</f>
        <v>0.46111425065671785</v>
      </c>
      <c r="AE8" s="113">
        <f>IF(ISBLANK('In Process Calc.'!AM8),"",'In Process Calc.'!AM8)</f>
        <v>0.17976109938885987</v>
      </c>
      <c r="AF8" s="113">
        <f>IF(ISBLANK('In Process Calc.'!AN8),"",'In Process Calc.'!AN8)</f>
        <v>0.86576811338774573</v>
      </c>
      <c r="AH8" s="113">
        <f>IF(ISBLANK('In Process Calc.'!C8),"",'In Process Calc.'!C8)</f>
        <v>72.28333333338378</v>
      </c>
      <c r="AI8" s="113">
        <f>IF(ISBLANK('Measured Data'!H12),"",'Measured Data'!H12)</f>
        <v>5.17</v>
      </c>
      <c r="AJ8" s="113">
        <f>IF(ISBLANK('In Process Calc.'!K8),"",'In Process Calc.'!K8)</f>
        <v>341.99400000000003</v>
      </c>
      <c r="AK8" s="113">
        <f>IF(ISBLANK('In Process Calc.'!L8),"",'In Process Calc.'!L8)</f>
        <v>0.79875014127623634</v>
      </c>
      <c r="AL8" s="113">
        <f>IF(ISBLANK('In Process Calc.'!M8),"",'In Process Calc.'!M8)</f>
        <v>0.50099025489075366</v>
      </c>
      <c r="AM8" s="113">
        <f>IF(ISBLANK('In Process Calc.'!N8),"",'In Process Calc.'!N8)</f>
        <v>-5.8559267151857927E-2</v>
      </c>
      <c r="AN8" s="113">
        <f>IF(ISBLANK('In Process Calc.'!O8),"",'In Process Calc.'!O8)</f>
        <v>3.1013868328041948E-3</v>
      </c>
      <c r="AO8" s="113">
        <f>IF(ISBLANK('In Process Calc.'!P8),"",'In Process Calc.'!P8)</f>
        <v>1.6875271403935406E-3</v>
      </c>
      <c r="AP8" s="113">
        <f>IF(ISBLANK('In Process Calc.'!Q8),"",'In Process Calc.'!Q8)</f>
        <v>-1.7937423709287432E-2</v>
      </c>
      <c r="AQ8" s="113">
        <f>IF(ISBLANK('In Process Calc.'!R8),"",'In Process Calc.'!R8)</f>
        <v>6.5495653673841685E-3</v>
      </c>
      <c r="AR8" s="113">
        <f>IF(ISBLANK('In Process Calc.'!S8),"",'In Process Calc.'!S8)</f>
        <v>0.93571521395273327</v>
      </c>
      <c r="AS8" s="113">
        <f>IF(ISBLANK('In Process Calc.'!T8),"",'In Process Calc.'!T8)</f>
        <v>0.12805040827793654</v>
      </c>
      <c r="AT8" s="113">
        <f>IF(ISBLANK('In Process Calc.'!U8),"",'In Process Calc.'!U8)</f>
        <v>-4.0847005193772518E-2</v>
      </c>
      <c r="AU8" s="113">
        <f>IF(ISBLANK('In Process Calc.'!V8),"",'In Process Calc.'!V8)</f>
        <v>-1.7148170530939325E-2</v>
      </c>
      <c r="AV8" s="113">
        <f>IF(ISBLANK('In Process Calc.'!W8),"",'In Process Calc.'!W8)</f>
        <v>1.0953736772754675E-2</v>
      </c>
      <c r="AW8" s="113">
        <f>IF(ISBLANK('In Process Calc.'!X8),"",'In Process Calc.'!X8)</f>
        <v>-7.4057787608406041E-4</v>
      </c>
      <c r="AX8" s="113">
        <f>IF(ISBLANK('In Process Calc.'!Y8),"",'In Process Calc.'!Y8)</f>
        <v>1.437230282605491</v>
      </c>
      <c r="AY8" s="113">
        <f>IF(ISBLANK('In Process Calc.'!Z8),"",'In Process Calc.'!Z8)</f>
        <v>1.1659114350398824E-2</v>
      </c>
      <c r="AZ8" s="113">
        <f>IF(ISBLANK('In Process Calc.'!AA8),"",'In Process Calc.'!AA8)</f>
        <v>7.6795202610358331E-3</v>
      </c>
      <c r="BA8" s="113">
        <f>IF(ISBLANK('In Process Calc.'!AB8),"",'In Process Calc.'!AB8)</f>
        <v>4.6414501603882314E-3</v>
      </c>
      <c r="BB8" s="113">
        <f>IF(ISBLANK('In Process Calc.'!AC8),"",'In Process Calc.'!AC8)</f>
        <v>-0.22279388411600004</v>
      </c>
      <c r="BC8" s="113">
        <f>IF(ISBLANK('In Process Calc.'!AD8),"",'In Process Calc.'!AD8)</f>
        <v>3.240192555486388E-3</v>
      </c>
      <c r="BD8" s="113">
        <f>IF(ISBLANK('In Process Calc.'!AE8),"",'In Process Calc.'!AE8)</f>
        <v>-4.1385708702989632E-4</v>
      </c>
      <c r="BE8" s="113">
        <f>IF(ISBLANK('In Process Calc.'!AF8),"",'In Process Calc.'!AF8)</f>
        <v>3.6391008646170633E-2</v>
      </c>
      <c r="BF8" s="113">
        <f>IF(ISBLANK('In Process Calc.'!AG8),"",'In Process Calc.'!AG8)</f>
        <v>-2.1325975329337128E-2</v>
      </c>
      <c r="BG8" s="113">
        <f>IF(ISBLANK('In Process Calc.'!AH8),"",'In Process Calc.'!AH8)</f>
        <v>3.2962294375503734E-4</v>
      </c>
      <c r="BH8" s="113">
        <f>IF(ISBLANK('In Process Calc.'!AI8),"",'In Process Calc.'!AI8)</f>
        <v>3.2134784624879274E-3</v>
      </c>
      <c r="BI8" s="113">
        <f>IF(ISBLANK('In Process Calc.'!AJ8),"",'In Process Calc.'!AJ8)</f>
        <v>2.2873536136029881E-3</v>
      </c>
      <c r="BJ8" s="113">
        <f>IF(ISBLANK('In Process Calc.'!AK8),"",'In Process Calc.'!AK8)</f>
        <v>0</v>
      </c>
      <c r="BK8" s="113">
        <f>IF(ISBLANK('In Process Calc.'!AL8),"",'In Process Calc.'!AL8)</f>
        <v>0.46111425065671785</v>
      </c>
      <c r="BL8" s="113">
        <f>IF(ISBLANK('In Process Calc.'!AM8),"",'In Process Calc.'!AM8)</f>
        <v>0.17976109938885987</v>
      </c>
      <c r="BM8" s="113">
        <f>IF(ISBLANK('In Process Calc.'!AN8),"",'In Process Calc.'!AN8)</f>
        <v>0.86576811338774573</v>
      </c>
      <c r="BO8" s="54" t="s">
        <v>295</v>
      </c>
      <c r="BP8" s="56">
        <f t="array" ref="BP8:BS8">LINEST($AM3:INDEX($AM:$AM,COUNT($AM:$AM)+2),$AH$3:INDEX($AH:$AH,COUNT($AH:$AH)+2)^{1,2,3},TRUE,TRUE)</f>
        <v>2.4656279068749468E-7</v>
      </c>
      <c r="BQ8" s="56">
        <v>-8.2317553154471424E-5</v>
      </c>
      <c r="BR8" s="56">
        <v>3.7882636500030558E-3</v>
      </c>
      <c r="BS8" s="56">
        <v>-2.5095221448163674E-2</v>
      </c>
      <c r="BT8" s="56">
        <f t="array" ref="BT8:BX8">LINEST($AM3:INDEX($AM:$AM,COUNT($AM:$AM)+2),$AH$3:INDEX($AH:$AH,COUNT($AH:$AH)+2)^{1,2,3,4},TRUE,TRUE)</f>
        <v>-2.1505361961580433E-11</v>
      </c>
      <c r="BU8" s="56">
        <v>2.5644794270460605E-7</v>
      </c>
      <c r="BV8" s="56">
        <v>-8.3727726036360826E-5</v>
      </c>
      <c r="BW8" s="56">
        <v>3.8523388692516189E-3</v>
      </c>
      <c r="BX8" s="56">
        <v>-2.5593436346195347E-2</v>
      </c>
      <c r="BY8" s="57">
        <f>IF('Cumulative Curves'!$B$4=6,#REF!,IF('Cumulative Curves'!$B$4=5,#REF!, IF( 'Cumulative Curves'!$B$4=4, BX8,IF('Cumulative Curves'!$B$4=3, BS8, 0))))</f>
        <v>-2.5095221448163674E-2</v>
      </c>
      <c r="BZ8" s="57">
        <f>IF('Cumulative Curves'!$B$4=6,#REF!,IF('Cumulative Curves'!$B$4=5,#REF!, IF( 'Cumulative Curves'!$B$4=4, BW8,IF('Cumulative Curves'!$B$4=3, BR8, 0))))</f>
        <v>3.7882636500030558E-3</v>
      </c>
      <c r="CA8" s="57">
        <f>IF('Cumulative Curves'!$B$4=6,#REF!,IF('Cumulative Curves'!$B$4=5,#REF!, IF( 'Cumulative Curves'!$B$4=4, BV8,IF('Cumulative Curves'!$B$4=3, BQ8, 0))))</f>
        <v>-8.2317553154471424E-5</v>
      </c>
      <c r="CB8" s="57">
        <f>IF('Cumulative Curves'!$B$4=6,#REF!,IF('Cumulative Curves'!$B$4=5,#REF!, IF( 'Cumulative Curves'!$B$4=4, BU8,IF('Cumulative Curves'!$B$4=3, BP8, 0))))</f>
        <v>2.4656279068749468E-7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72.28333333338378</v>
      </c>
      <c r="CH8" s="75">
        <f t="shared" si="0"/>
        <v>5.9918333371115295</v>
      </c>
      <c r="CI8" s="75">
        <f t="shared" si="1"/>
        <v>384.65286374294112</v>
      </c>
      <c r="CJ8" s="75">
        <f t="shared" si="2"/>
        <v>1.4274953239701718</v>
      </c>
      <c r="CK8" s="75">
        <f t="shared" si="3"/>
        <v>0.80594808124650474</v>
      </c>
      <c r="CL8" s="75">
        <f t="shared" si="4"/>
        <v>-8.82464534860148E-2</v>
      </c>
      <c r="CM8" s="75">
        <f t="shared" si="5"/>
        <v>9.8234524771692207E-3</v>
      </c>
      <c r="CN8" s="75">
        <f t="shared" si="6"/>
        <v>2.9495987787685855E-2</v>
      </c>
      <c r="CO8" s="75">
        <f t="shared" si="7"/>
        <v>-4.692331710970837E-3</v>
      </c>
      <c r="CP8" s="75">
        <f t="shared" si="8"/>
        <v>1.1686357696169922E-2</v>
      </c>
      <c r="CQ8" s="75">
        <f t="shared" si="9"/>
        <v>0.92214867853015781</v>
      </c>
      <c r="CR8" s="75">
        <f t="shared" si="10"/>
        <v>0.13482455746666719</v>
      </c>
      <c r="CS8" s="75">
        <f t="shared" si="11"/>
        <v>-2.9735480245664594E-2</v>
      </c>
      <c r="CT8" s="75">
        <f t="shared" si="12"/>
        <v>-1.159996328598107E-2</v>
      </c>
      <c r="CU8" s="75">
        <f t="shared" si="13"/>
        <v>9.5733124739220982E-3</v>
      </c>
      <c r="CV8" s="75">
        <f t="shared" si="14"/>
        <v>6.5617444806193338E-3</v>
      </c>
      <c r="CW8" s="75">
        <f t="shared" si="15"/>
        <v>1.3436001655433547</v>
      </c>
      <c r="CX8" s="75">
        <f t="shared" si="16"/>
        <v>2.3027463892734624E-2</v>
      </c>
      <c r="CY8" s="75">
        <f t="shared" si="17"/>
        <v>1.7097446381600826E-2</v>
      </c>
      <c r="CZ8" s="75">
        <f t="shared" si="18"/>
        <v>7.9310929012195493E-3</v>
      </c>
      <c r="DA8" s="75">
        <f t="shared" si="19"/>
        <v>-0.17676906373082707</v>
      </c>
      <c r="DB8" s="75">
        <f t="shared" si="20"/>
        <v>7.7873064862993653E-3</v>
      </c>
      <c r="DC8" s="75">
        <f t="shared" si="21"/>
        <v>7.2527716793235721E-3</v>
      </c>
      <c r="DD8" s="75">
        <f t="shared" si="22"/>
        <v>5.12479196596589E-2</v>
      </c>
      <c r="DE8" s="75">
        <f t="shared" si="23"/>
        <v>-1.273867216350482E-2</v>
      </c>
      <c r="DF8" s="75">
        <f t="shared" si="24"/>
        <v>2.5122500894358465E-3</v>
      </c>
      <c r="DG8" s="75">
        <f t="shared" si="25"/>
        <v>2.9826852399297502E-3</v>
      </c>
      <c r="DH8" s="75">
        <f t="shared" si="26"/>
        <v>1.2230795973709541E-2</v>
      </c>
      <c r="DI8" s="75">
        <f t="shared" si="27"/>
        <v>0</v>
      </c>
      <c r="DJ8" s="75">
        <f t="shared" si="28"/>
        <v>0.61030811253466588</v>
      </c>
      <c r="DK8" s="75">
        <f t="shared" si="29"/>
        <v>0.34529259531782347</v>
      </c>
      <c r="DL8" s="75">
        <f t="shared" si="30"/>
        <v>1.7082576652119712</v>
      </c>
    </row>
    <row r="9" spans="1:116" s="48" customFormat="1" ht="12" x14ac:dyDescent="0.15">
      <c r="A9" s="113">
        <f>IF(ISBLANK('In Process Calc.'!C9),"",'In Process Calc.'!C9)</f>
        <v>96.099999999976717</v>
      </c>
      <c r="B9" s="113">
        <f>IF(ISBLANK('Measured Data'!H13),"",'Measured Data'!H13)</f>
        <v>9.14</v>
      </c>
      <c r="C9" s="113">
        <f>IF(ISBLANK('In Process Calc.'!K9),"",'In Process Calc.'!K9)</f>
        <v>616.99575000000016</v>
      </c>
      <c r="D9" s="113">
        <f>IF(ISBLANK('In Process Calc.'!L9),"",'In Process Calc.'!L9)</f>
        <v>2.4776958253604509</v>
      </c>
      <c r="E9" s="113">
        <f>IF(ISBLANK('In Process Calc.'!M9),"",'In Process Calc.'!M9)</f>
        <v>1.3183290482618566</v>
      </c>
      <c r="F9" s="113">
        <f>IF(ISBLANK('In Process Calc.'!N9),"",'In Process Calc.'!N9)</f>
        <v>-0.13439192530350205</v>
      </c>
      <c r="G9" s="113">
        <f>IF(ISBLANK('In Process Calc.'!O9),"",'In Process Calc.'!O9)</f>
        <v>2.3305609010875861E-2</v>
      </c>
      <c r="H9" s="113">
        <f>IF(ISBLANK('In Process Calc.'!P9),"",'In Process Calc.'!P9)</f>
        <v>6.9564107930298491E-2</v>
      </c>
      <c r="I9" s="113">
        <f>IF(ISBLANK('In Process Calc.'!Q9),"",'In Process Calc.'!Q9)</f>
        <v>6.6565969492614514E-3</v>
      </c>
      <c r="J9" s="113">
        <f>IF(ISBLANK('In Process Calc.'!R9),"",'In Process Calc.'!R9)</f>
        <v>2.2390150328627678E-2</v>
      </c>
      <c r="K9" s="113">
        <f>IF(ISBLANK('In Process Calc.'!S9),"",'In Process Calc.'!S9)</f>
        <v>1.4428836832096659</v>
      </c>
      <c r="L9" s="113">
        <f>IF(ISBLANK('In Process Calc.'!T9),"",'In Process Calc.'!T9)</f>
        <v>0.20963931624874577</v>
      </c>
      <c r="M9" s="113">
        <f>IF(ISBLANK('In Process Calc.'!U9),"",'In Process Calc.'!U9)</f>
        <v>-2.7621145768397973E-2</v>
      </c>
      <c r="N9" s="113">
        <f>IF(ISBLANK('In Process Calc.'!V9),"",'In Process Calc.'!V9)</f>
        <v>-1.2465559374754491E-2</v>
      </c>
      <c r="O9" s="113">
        <f>IF(ISBLANK('In Process Calc.'!W9),"",'In Process Calc.'!W9)</f>
        <v>1.2390562257687593E-2</v>
      </c>
      <c r="P9" s="113">
        <f>IF(ISBLANK('In Process Calc.'!X9),"",'In Process Calc.'!X9)</f>
        <v>1.9300639350034718E-2</v>
      </c>
      <c r="Q9" s="113">
        <f>IF(ISBLANK('In Process Calc.'!Y9),"",'In Process Calc.'!Y9)</f>
        <v>1.4785422174365317</v>
      </c>
      <c r="R9" s="113">
        <f>IF(ISBLANK('In Process Calc.'!Z9),"",'In Process Calc.'!Z9)</f>
        <v>5.0750391346112679E-2</v>
      </c>
      <c r="S9" s="113">
        <f>IF(ISBLANK('In Process Calc.'!AA9),"",'In Process Calc.'!AA9)</f>
        <v>3.7146879466983203E-2</v>
      </c>
      <c r="T9" s="113">
        <f>IF(ISBLANK('In Process Calc.'!AB9),"",'In Process Calc.'!AB9)</f>
        <v>1.5942168813872132E-2</v>
      </c>
      <c r="U9" s="113">
        <f>IF(ISBLANK('In Process Calc.'!AC9),"",'In Process Calc.'!AC9)</f>
        <v>-0.30306467509196255</v>
      </c>
      <c r="V9" s="113">
        <f>IF(ISBLANK('In Process Calc.'!AD9),"",'In Process Calc.'!AD9)</f>
        <v>1.9054485941166072E-2</v>
      </c>
      <c r="W9" s="113">
        <f>IF(ISBLANK('In Process Calc.'!AE9),"",'In Process Calc.'!AE9)</f>
        <v>2.029535914856985E-2</v>
      </c>
      <c r="X9" s="113">
        <f>IF(ISBLANK('In Process Calc.'!AF9),"",'In Process Calc.'!AF9)</f>
        <v>9.5519572065691241E-2</v>
      </c>
      <c r="Y9" s="113">
        <f>IF(ISBLANK('In Process Calc.'!AG9),"",'In Process Calc.'!AG9)</f>
        <v>-3.7632892236073232E-3</v>
      </c>
      <c r="Z9" s="113">
        <f>IF(ISBLANK('In Process Calc.'!AH9),"",'In Process Calc.'!AH9)</f>
        <v>6.5516532489031856E-3</v>
      </c>
      <c r="AA9" s="113">
        <f>IF(ISBLANK('In Process Calc.'!AI9),"",'In Process Calc.'!AI9)</f>
        <v>1.3101907117150218E-2</v>
      </c>
      <c r="AB9" s="113">
        <f>IF(ISBLANK('In Process Calc.'!AJ9),"",'In Process Calc.'!AJ9)</f>
        <v>3.1591292738403429E-2</v>
      </c>
      <c r="AC9" s="113">
        <f>IF(ISBLANK('In Process Calc.'!AK9),"",'In Process Calc.'!AK9)</f>
        <v>0</v>
      </c>
      <c r="AD9" s="113">
        <f>IF(ISBLANK('In Process Calc.'!AL9),"",'In Process Calc.'!AL9)</f>
        <v>1.2180135061556454</v>
      </c>
      <c r="AE9" s="113">
        <f>IF(ISBLANK('In Process Calc.'!AM9),"",'In Process Calc.'!AM9)</f>
        <v>0.78055690576018077</v>
      </c>
      <c r="AF9" s="113">
        <f>IF(ISBLANK('In Process Calc.'!AN9),"",'In Process Calc.'!AN9)</f>
        <v>3.5570491057125602</v>
      </c>
      <c r="AH9" s="113">
        <f>IF(ISBLANK('In Process Calc.'!C9),"",'In Process Calc.'!C9)</f>
        <v>96.099999999976717</v>
      </c>
      <c r="AI9" s="113">
        <f>IF(ISBLANK('Measured Data'!H13),"",'Measured Data'!H13)</f>
        <v>9.14</v>
      </c>
      <c r="AJ9" s="113">
        <f>IF(ISBLANK('In Process Calc.'!K9),"",'In Process Calc.'!K9)</f>
        <v>616.99575000000016</v>
      </c>
      <c r="AK9" s="113">
        <f>IF(ISBLANK('In Process Calc.'!L9),"",'In Process Calc.'!L9)</f>
        <v>2.4776958253604509</v>
      </c>
      <c r="AL9" s="113">
        <f>IF(ISBLANK('In Process Calc.'!M9),"",'In Process Calc.'!M9)</f>
        <v>1.3183290482618566</v>
      </c>
      <c r="AM9" s="113">
        <f>IF(ISBLANK('In Process Calc.'!N9),"",'In Process Calc.'!N9)</f>
        <v>-0.13439192530350205</v>
      </c>
      <c r="AN9" s="113">
        <f>IF(ISBLANK('In Process Calc.'!O9),"",'In Process Calc.'!O9)</f>
        <v>2.3305609010875861E-2</v>
      </c>
      <c r="AO9" s="113">
        <f>IF(ISBLANK('In Process Calc.'!P9),"",'In Process Calc.'!P9)</f>
        <v>6.9564107930298491E-2</v>
      </c>
      <c r="AP9" s="113">
        <f>IF(ISBLANK('In Process Calc.'!Q9),"",'In Process Calc.'!Q9)</f>
        <v>6.6565969492614514E-3</v>
      </c>
      <c r="AQ9" s="113">
        <f>IF(ISBLANK('In Process Calc.'!R9),"",'In Process Calc.'!R9)</f>
        <v>2.2390150328627678E-2</v>
      </c>
      <c r="AR9" s="113">
        <f>IF(ISBLANK('In Process Calc.'!S9),"",'In Process Calc.'!S9)</f>
        <v>1.4428836832096659</v>
      </c>
      <c r="AS9" s="113">
        <f>IF(ISBLANK('In Process Calc.'!T9),"",'In Process Calc.'!T9)</f>
        <v>0.20963931624874577</v>
      </c>
      <c r="AT9" s="113">
        <f>IF(ISBLANK('In Process Calc.'!U9),"",'In Process Calc.'!U9)</f>
        <v>-2.7621145768397973E-2</v>
      </c>
      <c r="AU9" s="113">
        <f>IF(ISBLANK('In Process Calc.'!V9),"",'In Process Calc.'!V9)</f>
        <v>-1.2465559374754491E-2</v>
      </c>
      <c r="AV9" s="113">
        <f>IF(ISBLANK('In Process Calc.'!W9),"",'In Process Calc.'!W9)</f>
        <v>1.2390562257687593E-2</v>
      </c>
      <c r="AW9" s="113">
        <f>IF(ISBLANK('In Process Calc.'!X9),"",'In Process Calc.'!X9)</f>
        <v>1.9300639350034718E-2</v>
      </c>
      <c r="AX9" s="113">
        <f>IF(ISBLANK('In Process Calc.'!Y9),"",'In Process Calc.'!Y9)</f>
        <v>1.4785422174365317</v>
      </c>
      <c r="AY9" s="113">
        <f>IF(ISBLANK('In Process Calc.'!Z9),"",'In Process Calc.'!Z9)</f>
        <v>5.0750391346112679E-2</v>
      </c>
      <c r="AZ9" s="113">
        <f>IF(ISBLANK('In Process Calc.'!AA9),"",'In Process Calc.'!AA9)</f>
        <v>3.7146879466983203E-2</v>
      </c>
      <c r="BA9" s="113">
        <f>IF(ISBLANK('In Process Calc.'!AB9),"",'In Process Calc.'!AB9)</f>
        <v>1.5942168813872132E-2</v>
      </c>
      <c r="BB9" s="113">
        <f>IF(ISBLANK('In Process Calc.'!AC9),"",'In Process Calc.'!AC9)</f>
        <v>-0.30306467509196255</v>
      </c>
      <c r="BC9" s="113">
        <f>IF(ISBLANK('In Process Calc.'!AD9),"",'In Process Calc.'!AD9)</f>
        <v>1.9054485941166072E-2</v>
      </c>
      <c r="BD9" s="113">
        <f>IF(ISBLANK('In Process Calc.'!AE9),"",'In Process Calc.'!AE9)</f>
        <v>2.029535914856985E-2</v>
      </c>
      <c r="BE9" s="113">
        <f>IF(ISBLANK('In Process Calc.'!AF9),"",'In Process Calc.'!AF9)</f>
        <v>9.5519572065691241E-2</v>
      </c>
      <c r="BF9" s="113">
        <f>IF(ISBLANK('In Process Calc.'!AG9),"",'In Process Calc.'!AG9)</f>
        <v>-3.7632892236073232E-3</v>
      </c>
      <c r="BG9" s="113">
        <f>IF(ISBLANK('In Process Calc.'!AH9),"",'In Process Calc.'!AH9)</f>
        <v>6.5516532489031856E-3</v>
      </c>
      <c r="BH9" s="113">
        <f>IF(ISBLANK('In Process Calc.'!AI9),"",'In Process Calc.'!AI9)</f>
        <v>1.3101907117150218E-2</v>
      </c>
      <c r="BI9" s="113">
        <f>IF(ISBLANK('In Process Calc.'!AJ9),"",'In Process Calc.'!AJ9)</f>
        <v>3.1591292738403429E-2</v>
      </c>
      <c r="BJ9" s="113">
        <f>IF(ISBLANK('In Process Calc.'!AK9),"",'In Process Calc.'!AK9)</f>
        <v>0</v>
      </c>
      <c r="BK9" s="113">
        <f>IF(ISBLANK('In Process Calc.'!AL9),"",'In Process Calc.'!AL9)</f>
        <v>1.2180135061556454</v>
      </c>
      <c r="BL9" s="113">
        <f>IF(ISBLANK('In Process Calc.'!AM9),"",'In Process Calc.'!AM9)</f>
        <v>0.78055690576018077</v>
      </c>
      <c r="BM9" s="113">
        <f>IF(ISBLANK('In Process Calc.'!AN9),"",'In Process Calc.'!AN9)</f>
        <v>3.5570491057125602</v>
      </c>
      <c r="BO9" s="54" t="s">
        <v>56</v>
      </c>
      <c r="BP9" s="56">
        <f t="array" ref="BP9:BS9">LINEST($AN3:INDEX($AN:$AN,COUNT($AN:$AN)+2),$AH$3:INDEX($AH:$AH,COUNT($AH:$AH)+2)^{1,2,3},TRUE,TRUE)</f>
        <v>-2.1179537401099902E-8</v>
      </c>
      <c r="BQ9" s="56">
        <v>9.5903942563447814E-6</v>
      </c>
      <c r="BR9" s="56">
        <v>-4.8417010111633164E-4</v>
      </c>
      <c r="BS9" s="56">
        <v>2.7111327044817279E-3</v>
      </c>
      <c r="BT9" s="56">
        <f t="array" ref="BT9:BX9">LINEST($AN3:INDEX($AN:$AN,COUNT($AN:$AN)+2),$AH$3:INDEX($AH:$AH,COUNT($AH:$AH)+2)^{1,2,3,4},TRUE,TRUE)</f>
        <v>-1.3080602023526277E-11</v>
      </c>
      <c r="BU9" s="56">
        <v>-1.5166909494213705E-8</v>
      </c>
      <c r="BV9" s="56">
        <v>8.7326588559680373E-6</v>
      </c>
      <c r="BW9" s="56">
        <v>-4.4519645147221608E-4</v>
      </c>
      <c r="BX9" s="56">
        <v>2.408094289458344E-3</v>
      </c>
      <c r="BY9" s="57">
        <f>IF('Cumulative Curves'!$B$6=6,#REF!,IF('Cumulative Curves'!$B$6=5,#REF!, IF( 'Cumulative Curves'!$B$6=4, BX9,IF('Cumulative Curves'!$B$6=3, BS9, 0))))</f>
        <v>2.7111327044817279E-3</v>
      </c>
      <c r="BZ9" s="57">
        <f>IF('Cumulative Curves'!$B$6=6,#REF!,IF('Cumulative Curves'!$B$6=5,#REF!, IF( 'Cumulative Curves'!$B$6=4, BW9,IF('Cumulative Curves'!$B$6=3, BR9, 0))))</f>
        <v>-4.8417010111633164E-4</v>
      </c>
      <c r="CA9" s="57">
        <f>IF('Cumulative Curves'!$B$6=6,#REF!,IF('Cumulative Curves'!$B$6=5,#REF!, IF( 'Cumulative Curves'!$B$6=4, BV9,IF('Cumulative Curves'!$B$6=3, BQ9, 0))))</f>
        <v>9.5903942563447814E-6</v>
      </c>
      <c r="CB9" s="57">
        <f>IF('Cumulative Curves'!$B$6=6,#REF!,IF('Cumulative Curves'!$B$6=5,#REF!, IF( 'Cumulative Curves'!$B$6=4, BU9,IF('Cumulative Curves'!$B$6=3, BP9, 0))))</f>
        <v>-2.1179537401099902E-8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96.099999999976717</v>
      </c>
      <c r="CH9" s="75">
        <f t="shared" si="0"/>
        <v>11.073225450841756</v>
      </c>
      <c r="CI9" s="75">
        <f t="shared" si="1"/>
        <v>685.04762820467022</v>
      </c>
      <c r="CJ9" s="75">
        <f t="shared" si="2"/>
        <v>2.2602644029711869</v>
      </c>
      <c r="CK9" s="75">
        <f t="shared" si="3"/>
        <v>1.7065692747252634</v>
      </c>
      <c r="CL9" s="75">
        <f t="shared" si="4"/>
        <v>-0.20243759041767079</v>
      </c>
      <c r="CM9" s="75">
        <f t="shared" si="5"/>
        <v>2.5954773521968816E-2</v>
      </c>
      <c r="CN9" s="75">
        <f t="shared" si="6"/>
        <v>9.1190001621109032E-2</v>
      </c>
      <c r="CO9" s="75">
        <f t="shared" si="7"/>
        <v>1.558993880268018E-2</v>
      </c>
      <c r="CP9" s="75">
        <f t="shared" si="8"/>
        <v>2.4260635983186167E-2</v>
      </c>
      <c r="CQ9" s="75">
        <f t="shared" si="9"/>
        <v>1.5190296019067027</v>
      </c>
      <c r="CR9" s="75">
        <f t="shared" si="10"/>
        <v>0.19889489907031888</v>
      </c>
      <c r="CS9" s="75">
        <f t="shared" si="11"/>
        <v>-1.38313189147619E-2</v>
      </c>
      <c r="CT9" s="75">
        <f t="shared" si="12"/>
        <v>-6.7922217666218209E-3</v>
      </c>
      <c r="CU9" s="75">
        <f t="shared" si="13"/>
        <v>1.0449675374752693E-2</v>
      </c>
      <c r="CV9" s="75">
        <f t="shared" si="14"/>
        <v>2.5338639870353424E-2</v>
      </c>
      <c r="CW9" s="75">
        <f t="shared" si="15"/>
        <v>1.5109202006806695</v>
      </c>
      <c r="CX9" s="75">
        <f t="shared" si="16"/>
        <v>6.1909891332487942E-2</v>
      </c>
      <c r="CY9" s="75">
        <f t="shared" si="17"/>
        <v>4.1226288586781533E-2</v>
      </c>
      <c r="CZ9" s="75">
        <f t="shared" si="18"/>
        <v>1.8207266951060019E-2</v>
      </c>
      <c r="DA9" s="75">
        <f t="shared" si="19"/>
        <v>-0.2472976998000152</v>
      </c>
      <c r="DB9" s="75">
        <f t="shared" si="20"/>
        <v>2.0126539555219182E-2</v>
      </c>
      <c r="DC9" s="75">
        <f t="shared" si="21"/>
        <v>2.4626671130012677E-2</v>
      </c>
      <c r="DD9" s="75">
        <f t="shared" si="22"/>
        <v>9.5751800759909911E-2</v>
      </c>
      <c r="DE9" s="75">
        <f t="shared" si="23"/>
        <v>-2.0300100337523434E-3</v>
      </c>
      <c r="DF9" s="75">
        <f t="shared" si="24"/>
        <v>7.3745096909996642E-3</v>
      </c>
      <c r="DG9" s="75">
        <f t="shared" si="25"/>
        <v>1.1799974811554181E-2</v>
      </c>
      <c r="DH9" s="75">
        <f t="shared" si="26"/>
        <v>3.4851992991590433E-2</v>
      </c>
      <c r="DI9" s="75">
        <f t="shared" si="27"/>
        <v>0</v>
      </c>
      <c r="DJ9" s="75">
        <f t="shared" si="28"/>
        <v>1.2024481834890226</v>
      </c>
      <c r="DK9" s="75">
        <f t="shared" si="29"/>
        <v>0.75271289327133628</v>
      </c>
      <c r="DL9" s="75">
        <f t="shared" si="30"/>
        <v>4.1699786438739057</v>
      </c>
    </row>
    <row r="10" spans="1:116" s="48" customFormat="1" ht="12" x14ac:dyDescent="0.15">
      <c r="A10" s="113">
        <f>IF(ISBLANK('In Process Calc.'!C10),"",'In Process Calc.'!C10)</f>
        <v>121.40000000002328</v>
      </c>
      <c r="B10" s="113">
        <f>IF(ISBLANK('Measured Data'!H14),"",'Measured Data'!H14)</f>
        <v>17.399999999999999</v>
      </c>
      <c r="C10" s="113">
        <f>IF(ISBLANK('In Process Calc.'!K10),"",'In Process Calc.'!K10)</f>
        <v>1199.1347375</v>
      </c>
      <c r="D10" s="113">
        <f>IF(ISBLANK('In Process Calc.'!L10),"",'In Process Calc.'!L10)</f>
        <v>4.5020661084704674</v>
      </c>
      <c r="E10" s="113">
        <f>IF(ISBLANK('In Process Calc.'!M10),"",'In Process Calc.'!M10)</f>
        <v>4.3350003212910373</v>
      </c>
      <c r="F10" s="113">
        <f>IF(ISBLANK('In Process Calc.'!N10),"",'In Process Calc.'!N10)</f>
        <v>-0.32361526281465208</v>
      </c>
      <c r="G10" s="113">
        <f>IF(ISBLANK('In Process Calc.'!O10),"",'In Process Calc.'!O10)</f>
        <v>4.9993877427108133E-2</v>
      </c>
      <c r="H10" s="113">
        <f>IF(ISBLANK('In Process Calc.'!P10),"",'In Process Calc.'!P10)</f>
        <v>0.18260318972878103</v>
      </c>
      <c r="I10" s="113">
        <f>IF(ISBLANK('In Process Calc.'!Q10),"",'In Process Calc.'!Q10)</f>
        <v>4.4536176540213551E-2</v>
      </c>
      <c r="J10" s="113">
        <f>IF(ISBLANK('In Process Calc.'!R10),"",'In Process Calc.'!R10)</f>
        <v>4.3304246421039208E-2</v>
      </c>
      <c r="K10" s="113">
        <f>IF(ISBLANK('In Process Calc.'!S10),"",'In Process Calc.'!S10)</f>
        <v>2.3222230766848089</v>
      </c>
      <c r="L10" s="113">
        <f>IF(ISBLANK('In Process Calc.'!T10),"",'In Process Calc.'!T10)</f>
        <v>0.28058943664600927</v>
      </c>
      <c r="M10" s="113">
        <f>IF(ISBLANK('In Process Calc.'!U10),"",'In Process Calc.'!U10)</f>
        <v>2.2456276675654228E-2</v>
      </c>
      <c r="N10" s="113">
        <f>IF(ISBLANK('In Process Calc.'!V10),"",'In Process Calc.'!V10)</f>
        <v>3.8512028984197862E-3</v>
      </c>
      <c r="O10" s="113">
        <f>IF(ISBLANK('In Process Calc.'!W10),"",'In Process Calc.'!W10)</f>
        <v>1.1276308504434292E-2</v>
      </c>
      <c r="P10" s="113">
        <f>IF(ISBLANK('In Process Calc.'!X10),"",'In Process Calc.'!X10)</f>
        <v>4.8494334201087917E-2</v>
      </c>
      <c r="Q10" s="113">
        <f>IF(ISBLANK('In Process Calc.'!Y10),"",'In Process Calc.'!Y10)</f>
        <v>1.4337830264548568</v>
      </c>
      <c r="R10" s="113">
        <f>IF(ISBLANK('In Process Calc.'!Z10),"",'In Process Calc.'!Z10)</f>
        <v>0.11120778122665476</v>
      </c>
      <c r="S10" s="113">
        <f>IF(ISBLANK('In Process Calc.'!AA10),"",'In Process Calc.'!AA10)</f>
        <v>7.669493082298301E-2</v>
      </c>
      <c r="T10" s="113">
        <f>IF(ISBLANK('In Process Calc.'!AB10),"",'In Process Calc.'!AB10)</f>
        <v>3.2542828826841258E-2</v>
      </c>
      <c r="U10" s="113">
        <f>IF(ISBLANK('In Process Calc.'!AC10),"",'In Process Calc.'!AC10)</f>
        <v>-0.29967013241905605</v>
      </c>
      <c r="V10" s="113">
        <f>IF(ISBLANK('In Process Calc.'!AD10),"",'In Process Calc.'!AD10)</f>
        <v>3.9032852339319871E-2</v>
      </c>
      <c r="W10" s="113">
        <f>IF(ISBLANK('In Process Calc.'!AE10),"",'In Process Calc.'!AE10)</f>
        <v>5.1821936823715643E-2</v>
      </c>
      <c r="X10" s="113">
        <f>IF(ISBLANK('In Process Calc.'!AF10),"",'In Process Calc.'!AF10)</f>
        <v>0.17327262154890138</v>
      </c>
      <c r="Y10" s="113">
        <f>IF(ISBLANK('In Process Calc.'!AG10),"",'In Process Calc.'!AG10)</f>
        <v>1.3942981175716761E-2</v>
      </c>
      <c r="Z10" s="113">
        <f>IF(ISBLANK('In Process Calc.'!AH10),"",'In Process Calc.'!AH10)</f>
        <v>1.4447701813940365E-2</v>
      </c>
      <c r="AA10" s="113">
        <f>IF(ISBLANK('In Process Calc.'!AI10),"",'In Process Calc.'!AI10)</f>
        <v>2.3013023488040699E-2</v>
      </c>
      <c r="AB10" s="113">
        <f>IF(ISBLANK('In Process Calc.'!AJ10),"",'In Process Calc.'!AJ10)</f>
        <v>6.4939995912223769E-2</v>
      </c>
      <c r="AC10" s="113">
        <f>IF(ISBLANK('In Process Calc.'!AK10),"",'In Process Calc.'!AK10)</f>
        <v>0</v>
      </c>
      <c r="AD10" s="113">
        <f>IF(ISBLANK('In Process Calc.'!AL10),"",'In Process Calc.'!AL10)</f>
        <v>2.0342503273484347</v>
      </c>
      <c r="AE10" s="113">
        <f>IF(ISBLANK('In Process Calc.'!AM10),"",'In Process Calc.'!AM10)</f>
        <v>1.4109649321147266</v>
      </c>
      <c r="AF10" s="113">
        <f>IF(ISBLANK('In Process Calc.'!AN10),"",'In Process Calc.'!AN10)</f>
        <v>7.4876142971079993</v>
      </c>
      <c r="AH10" s="113">
        <f>IF(ISBLANK('In Process Calc.'!C10),"",'In Process Calc.'!C10)</f>
        <v>121.40000000002328</v>
      </c>
      <c r="AI10" s="113">
        <f>IF(ISBLANK('Measured Data'!H14),"",'Measured Data'!H14)</f>
        <v>17.399999999999999</v>
      </c>
      <c r="AJ10" s="113">
        <f>IF(ISBLANK('In Process Calc.'!K10),"",'In Process Calc.'!K10)</f>
        <v>1199.1347375</v>
      </c>
      <c r="AK10" s="113">
        <f>IF(ISBLANK('In Process Calc.'!L10),"",'In Process Calc.'!L10)</f>
        <v>4.5020661084704674</v>
      </c>
      <c r="AL10" s="113">
        <f>IF(ISBLANK('In Process Calc.'!M10),"",'In Process Calc.'!M10)</f>
        <v>4.3350003212910373</v>
      </c>
      <c r="AM10" s="113">
        <f>IF(ISBLANK('In Process Calc.'!N10),"",'In Process Calc.'!N10)</f>
        <v>-0.32361526281465208</v>
      </c>
      <c r="AN10" s="113">
        <f>IF(ISBLANK('In Process Calc.'!O10),"",'In Process Calc.'!O10)</f>
        <v>4.9993877427108133E-2</v>
      </c>
      <c r="AO10" s="113">
        <f>IF(ISBLANK('In Process Calc.'!P10),"",'In Process Calc.'!P10)</f>
        <v>0.18260318972878103</v>
      </c>
      <c r="AP10" s="113">
        <f>IF(ISBLANK('In Process Calc.'!Q10),"",'In Process Calc.'!Q10)</f>
        <v>4.4536176540213551E-2</v>
      </c>
      <c r="AQ10" s="113">
        <f>IF(ISBLANK('In Process Calc.'!R10),"",'In Process Calc.'!R10)</f>
        <v>4.3304246421039208E-2</v>
      </c>
      <c r="AR10" s="113">
        <f>IF(ISBLANK('In Process Calc.'!S10),"",'In Process Calc.'!S10)</f>
        <v>2.3222230766848089</v>
      </c>
      <c r="AS10" s="113">
        <f>IF(ISBLANK('In Process Calc.'!T10),"",'In Process Calc.'!T10)</f>
        <v>0.28058943664600927</v>
      </c>
      <c r="AT10" s="113">
        <f>IF(ISBLANK('In Process Calc.'!U10),"",'In Process Calc.'!U10)</f>
        <v>2.2456276675654228E-2</v>
      </c>
      <c r="AU10" s="113">
        <f>IF(ISBLANK('In Process Calc.'!V10),"",'In Process Calc.'!V10)</f>
        <v>3.8512028984197862E-3</v>
      </c>
      <c r="AV10" s="113">
        <f>IF(ISBLANK('In Process Calc.'!W10),"",'In Process Calc.'!W10)</f>
        <v>1.1276308504434292E-2</v>
      </c>
      <c r="AW10" s="113">
        <f>IF(ISBLANK('In Process Calc.'!X10),"",'In Process Calc.'!X10)</f>
        <v>4.8494334201087917E-2</v>
      </c>
      <c r="AX10" s="113">
        <f>IF(ISBLANK('In Process Calc.'!Y10),"",'In Process Calc.'!Y10)</f>
        <v>1.4337830264548568</v>
      </c>
      <c r="AY10" s="113">
        <f>IF(ISBLANK('In Process Calc.'!Z10),"",'In Process Calc.'!Z10)</f>
        <v>0.11120778122665476</v>
      </c>
      <c r="AZ10" s="113">
        <f>IF(ISBLANK('In Process Calc.'!AA10),"",'In Process Calc.'!AA10)</f>
        <v>7.669493082298301E-2</v>
      </c>
      <c r="BA10" s="113">
        <f>IF(ISBLANK('In Process Calc.'!AB10),"",'In Process Calc.'!AB10)</f>
        <v>3.2542828826841258E-2</v>
      </c>
      <c r="BB10" s="113">
        <f>IF(ISBLANK('In Process Calc.'!AC10),"",'In Process Calc.'!AC10)</f>
        <v>-0.29967013241905605</v>
      </c>
      <c r="BC10" s="113">
        <f>IF(ISBLANK('In Process Calc.'!AD10),"",'In Process Calc.'!AD10)</f>
        <v>3.9032852339319871E-2</v>
      </c>
      <c r="BD10" s="113">
        <f>IF(ISBLANK('In Process Calc.'!AE10),"",'In Process Calc.'!AE10)</f>
        <v>5.1821936823715643E-2</v>
      </c>
      <c r="BE10" s="113">
        <f>IF(ISBLANK('In Process Calc.'!AF10),"",'In Process Calc.'!AF10)</f>
        <v>0.17327262154890138</v>
      </c>
      <c r="BF10" s="113">
        <f>IF(ISBLANK('In Process Calc.'!AG10),"",'In Process Calc.'!AG10)</f>
        <v>1.3942981175716761E-2</v>
      </c>
      <c r="BG10" s="113">
        <f>IF(ISBLANK('In Process Calc.'!AH10),"",'In Process Calc.'!AH10)</f>
        <v>1.4447701813940365E-2</v>
      </c>
      <c r="BH10" s="113">
        <f>IF(ISBLANK('In Process Calc.'!AI10),"",'In Process Calc.'!AI10)</f>
        <v>2.3013023488040699E-2</v>
      </c>
      <c r="BI10" s="113">
        <f>IF(ISBLANK('In Process Calc.'!AJ10),"",'In Process Calc.'!AJ10)</f>
        <v>6.4939995912223769E-2</v>
      </c>
      <c r="BJ10" s="113">
        <f>IF(ISBLANK('In Process Calc.'!AK10),"",'In Process Calc.'!AK10)</f>
        <v>0</v>
      </c>
      <c r="BK10" s="113">
        <f>IF(ISBLANK('In Process Calc.'!AL10),"",'In Process Calc.'!AL10)</f>
        <v>2.0342503273484347</v>
      </c>
      <c r="BL10" s="113">
        <f>IF(ISBLANK('In Process Calc.'!AM10),"",'In Process Calc.'!AM10)</f>
        <v>1.4109649321147266</v>
      </c>
      <c r="BM10" s="113">
        <f>IF(ISBLANK('In Process Calc.'!AN10),"",'In Process Calc.'!AN10)</f>
        <v>7.4876142971079993</v>
      </c>
      <c r="BO10" s="54" t="s">
        <v>51</v>
      </c>
      <c r="BP10" s="56">
        <f t="array" ref="BP10:BS10">LINEST($AO3:INDEX($AO:$AO,COUNT($AO:$AO)+2),$AH$3:INDEX($AH:$AH,COUNT($AH:$AH)+2)^{1,2,3},TRUE,TRUE)</f>
        <v>-1.1535334375693397E-7</v>
      </c>
      <c r="BQ10" s="56">
        <v>4.3560717154367273E-5</v>
      </c>
      <c r="BR10" s="56">
        <v>-2.2752137872857395E-3</v>
      </c>
      <c r="BS10" s="56">
        <v>9.9221931080892833E-3</v>
      </c>
      <c r="BT10" s="56">
        <f t="array" ref="BT10:BX10">LINEST($AO3:INDEX($AO:$AO,COUNT($AO:$AO)+2),$AH$3:INDEX($AH:$AH,COUNT($AH:$AH)+2)^{1,2,3,4},TRUE,TRUE)</f>
        <v>1.3403648528158788E-10</v>
      </c>
      <c r="BU10" s="56">
        <v>-1.7696453798909089E-7</v>
      </c>
      <c r="BV10" s="56">
        <v>5.2349902710301139E-5</v>
      </c>
      <c r="BW10" s="56">
        <v>-2.6745754533235824E-3</v>
      </c>
      <c r="BX10" s="56">
        <v>1.3027417468710042E-2</v>
      </c>
      <c r="BY10" s="57">
        <f>IF('Cumulative Curves'!$B$7=6,#REF!,IF('Cumulative Curves'!$B$7=5,#REF!, IF( 'Cumulative Curves'!$B$7=4, BX10,IF('Cumulative Curves'!$B$7=3, BS10, 0))))</f>
        <v>9.9221931080892833E-3</v>
      </c>
      <c r="BZ10" s="57">
        <f>IF('Cumulative Curves'!$B$7=6,#REF!,IF('Cumulative Curves'!$B$7=5,#REF!, IF( 'Cumulative Curves'!$B$7=4, BW10,IF('Cumulative Curves'!$B$7=3, BR10, 0))))</f>
        <v>-2.2752137872857395E-3</v>
      </c>
      <c r="CA10" s="57">
        <f>IF('Cumulative Curves'!$B$7=6,#REF!,IF('Cumulative Curves'!$B$7=5,#REF!, IF( 'Cumulative Curves'!$B$7=4, BV10,IF('Cumulative Curves'!$B$7=3, BQ10, 0))))</f>
        <v>4.3560717154367273E-5</v>
      </c>
      <c r="CB10" s="57">
        <f>IF('Cumulative Curves'!$B$7=6,#REF!,IF('Cumulative Curves'!$B$7=5,#REF!, IF( 'Cumulative Curves'!$B$7=4, BU10,IF('Cumulative Curves'!$B$7=3, BP10, 0))))</f>
        <v>-1.1535334375693397E-7</v>
      </c>
      <c r="CC10" s="57">
        <f>IF('Cumulative Curves'!$B$7=6,#REF!,IF('Cumulative Curves'!$B$7=5,#REF!, IF( 'Cumulative Curves'!$B$7=4,BT10, 0)))</f>
        <v>0</v>
      </c>
      <c r="CD10" s="57">
        <f>IF('Cumulative Curves'!$B$7=6,#REF!,IF('Cumulative Curves'!$B$7=5,#REF!, 0))</f>
        <v>0</v>
      </c>
      <c r="CE10" s="57">
        <f>IF('Cumulative Curves'!$B$7=6,#REF!,0)</f>
        <v>0</v>
      </c>
      <c r="CF10" s="49"/>
      <c r="CG10" s="75">
        <f>IF(ISBLANK('In Process Calc.'!C10),"",'In Process Calc.'!C10)</f>
        <v>121.40000000002328</v>
      </c>
      <c r="CH10" s="75">
        <f t="shared" si="0"/>
        <v>15.765976396050034</v>
      </c>
      <c r="CI10" s="75">
        <f t="shared" si="1"/>
        <v>1010.7420336624042</v>
      </c>
      <c r="CJ10" s="75">
        <f t="shared" si="2"/>
        <v>3.1023341866835521</v>
      </c>
      <c r="CK10" s="75">
        <f t="shared" si="3"/>
        <v>3.0839190865649719</v>
      </c>
      <c r="CL10" s="75">
        <f t="shared" si="4"/>
        <v>-0.33724554886421243</v>
      </c>
      <c r="CM10" s="75">
        <f t="shared" si="5"/>
        <v>4.7381547913859325E-2</v>
      </c>
      <c r="CN10" s="75">
        <f t="shared" si="6"/>
        <v>0.16931848823272222</v>
      </c>
      <c r="CO10" s="75">
        <f t="shared" si="7"/>
        <v>4.4337817953763528E-2</v>
      </c>
      <c r="CP10" s="75">
        <f t="shared" si="8"/>
        <v>4.0371684900012854E-2</v>
      </c>
      <c r="CQ10" s="75">
        <f t="shared" si="9"/>
        <v>2.3185427279621624</v>
      </c>
      <c r="CR10" s="75">
        <f t="shared" si="10"/>
        <v>0.27118017463043537</v>
      </c>
      <c r="CS10" s="75">
        <f t="shared" si="11"/>
        <v>2.0019289368803359E-2</v>
      </c>
      <c r="CT10" s="75">
        <f t="shared" si="12"/>
        <v>2.0878042172149044E-3</v>
      </c>
      <c r="CU10" s="75">
        <f t="shared" si="13"/>
        <v>1.0032647201821752E-2</v>
      </c>
      <c r="CV10" s="75">
        <f t="shared" si="14"/>
        <v>5.1616969187964677E-2</v>
      </c>
      <c r="CW10" s="75">
        <f t="shared" si="15"/>
        <v>1.4592242072811903</v>
      </c>
      <c r="CX10" s="75">
        <f t="shared" si="16"/>
        <v>0.11483473633935166</v>
      </c>
      <c r="CY10" s="75">
        <f t="shared" si="17"/>
        <v>7.2999102343146799E-2</v>
      </c>
      <c r="CZ10" s="75">
        <f t="shared" si="18"/>
        <v>3.1797238820554699E-2</v>
      </c>
      <c r="DA10" s="75">
        <f t="shared" si="19"/>
        <v>-0.32526703606191032</v>
      </c>
      <c r="DB10" s="75">
        <f t="shared" si="20"/>
        <v>3.6579173784627786E-2</v>
      </c>
      <c r="DC10" s="75">
        <f t="shared" si="21"/>
        <v>4.9270876593933491E-2</v>
      </c>
      <c r="DD10" s="75">
        <f t="shared" si="22"/>
        <v>0.15044353771733071</v>
      </c>
      <c r="DE10" s="75">
        <f t="shared" si="23"/>
        <v>1.5709864535908433E-2</v>
      </c>
      <c r="DF10" s="75">
        <f t="shared" si="24"/>
        <v>1.4032627383198718E-2</v>
      </c>
      <c r="DG10" s="75">
        <f t="shared" si="25"/>
        <v>2.3358049231969432E-2</v>
      </c>
      <c r="DH10" s="75">
        <f t="shared" si="26"/>
        <v>6.5772021577521975E-2</v>
      </c>
      <c r="DI10" s="75">
        <f t="shared" si="27"/>
        <v>0</v>
      </c>
      <c r="DJ10" s="75">
        <f t="shared" si="28"/>
        <v>1.9618672121493774</v>
      </c>
      <c r="DK10" s="75">
        <f t="shared" si="29"/>
        <v>1.2993546272232537</v>
      </c>
      <c r="DL10" s="75">
        <f t="shared" si="30"/>
        <v>7.3528443132599337</v>
      </c>
    </row>
    <row r="11" spans="1:116" s="48" customFormat="1" ht="12" x14ac:dyDescent="0.15">
      <c r="A11" s="113">
        <f>IF(ISBLANK('In Process Calc.'!C11),"",'In Process Calc.'!C11)</f>
        <v>143.96666666673264</v>
      </c>
      <c r="B11" s="113">
        <f>IF(ISBLANK('Measured Data'!H15),"",'Measured Data'!H15)</f>
        <v>19.5</v>
      </c>
      <c r="C11" s="113">
        <f>IF(ISBLANK('In Process Calc.'!K11),"",'In Process Calc.'!K11)</f>
        <v>1360.33835328125</v>
      </c>
      <c r="D11" s="113">
        <f>IF(ISBLANK('In Process Calc.'!L11),"",'In Process Calc.'!L11)</f>
        <v>3.7874176741234473</v>
      </c>
      <c r="E11" s="113">
        <f>IF(ISBLANK('In Process Calc.'!M11),"",'In Process Calc.'!M11)</f>
        <v>4.7925749352995641</v>
      </c>
      <c r="F11" s="113">
        <f>IF(ISBLANK('In Process Calc.'!N11),"",'In Process Calc.'!N11)</f>
        <v>-0.5359739013565491</v>
      </c>
      <c r="G11" s="113">
        <f>IF(ISBLANK('In Process Calc.'!O11),"",'In Process Calc.'!O11)</f>
        <v>7.3023360804250967E-2</v>
      </c>
      <c r="H11" s="113">
        <f>IF(ISBLANK('In Process Calc.'!P11),"",'In Process Calc.'!P11)</f>
        <v>0.27614911692856309</v>
      </c>
      <c r="I11" s="113">
        <f>IF(ISBLANK('In Process Calc.'!Q11),"",'In Process Calc.'!Q11)</f>
        <v>8.9713884847107961E-2</v>
      </c>
      <c r="J11" s="113">
        <f>IF(ISBLANK('In Process Calc.'!R11),"",'In Process Calc.'!R11)</f>
        <v>5.9743272669161199E-2</v>
      </c>
      <c r="K11" s="113">
        <f>IF(ISBLANK('In Process Calc.'!S11),"",'In Process Calc.'!S11)</f>
        <v>3.1552974054416723</v>
      </c>
      <c r="L11" s="113">
        <f>IF(ISBLANK('In Process Calc.'!T11),"",'In Process Calc.'!T11)</f>
        <v>0.33918239253231408</v>
      </c>
      <c r="M11" s="113">
        <f>IF(ISBLANK('In Process Calc.'!U11),"",'In Process Calc.'!U11)</f>
        <v>7.7430270809199314E-2</v>
      </c>
      <c r="N11" s="113">
        <f>IF(ISBLANK('In Process Calc.'!V11),"",'In Process Calc.'!V11)</f>
        <v>1.1318910626298688E-2</v>
      </c>
      <c r="O11" s="113">
        <f>IF(ISBLANK('In Process Calc.'!W11),"",'In Process Calc.'!W11)</f>
        <v>8.0433061959229672E-3</v>
      </c>
      <c r="P11" s="113">
        <f>IF(ISBLANK('In Process Calc.'!X11),"",'In Process Calc.'!X11)</f>
        <v>8.2410997337562714E-2</v>
      </c>
      <c r="Q11" s="113">
        <f>IF(ISBLANK('In Process Calc.'!Y11),"",'In Process Calc.'!Y11)</f>
        <v>1.3453279584182603</v>
      </c>
      <c r="R11" s="113">
        <f>IF(ISBLANK('In Process Calc.'!Z11),"",'In Process Calc.'!Z11)</f>
        <v>0.17176778948508606</v>
      </c>
      <c r="S11" s="113">
        <f>IF(ISBLANK('In Process Calc.'!AA11),"",'In Process Calc.'!AA11)</f>
        <v>0.10983668776532152</v>
      </c>
      <c r="T11" s="113">
        <f>IF(ISBLANK('In Process Calc.'!AB11),"",'In Process Calc.'!AB11)</f>
        <v>4.6703233574517736E-2</v>
      </c>
      <c r="U11" s="113">
        <f>IF(ISBLANK('In Process Calc.'!AC11),"",'In Process Calc.'!AC11)</f>
        <v>-0.30607809581766815</v>
      </c>
      <c r="V11" s="113">
        <f>IF(ISBLANK('In Process Calc.'!AD11),"",'In Process Calc.'!AD11)</f>
        <v>5.6192263670455239E-2</v>
      </c>
      <c r="W11" s="113">
        <f>IF(ISBLANK('In Process Calc.'!AE11),"",'In Process Calc.'!AE11)</f>
        <v>8.0060099561756845E-2</v>
      </c>
      <c r="X11" s="113">
        <f>IF(ISBLANK('In Process Calc.'!AF11),"",'In Process Calc.'!AF11)</f>
        <v>0.21233039009362747</v>
      </c>
      <c r="Y11" s="113">
        <f>IF(ISBLANK('In Process Calc.'!AG11),"",'In Process Calc.'!AG11)</f>
        <v>4.5678740003178946E-2</v>
      </c>
      <c r="Z11" s="113">
        <f>IF(ISBLANK('In Process Calc.'!AH11),"",'In Process Calc.'!AH11)</f>
        <v>2.1469139816207954E-2</v>
      </c>
      <c r="AA11" s="113">
        <f>IF(ISBLANK('In Process Calc.'!AI11),"",'In Process Calc.'!AI11)</f>
        <v>3.6818050498454852E-2</v>
      </c>
      <c r="AB11" s="113">
        <f>IF(ISBLANK('In Process Calc.'!AJ11),"",'In Process Calc.'!AJ11)</f>
        <v>0.10317659465112702</v>
      </c>
      <c r="AC11" s="113">
        <f>IF(ISBLANK('In Process Calc.'!AK11),"",'In Process Calc.'!AK11)</f>
        <v>0</v>
      </c>
      <c r="AD11" s="113">
        <f>IF(ISBLANK('In Process Calc.'!AL11),"",'In Process Calc.'!AL11)</f>
        <v>2.7126900008473993</v>
      </c>
      <c r="AE11" s="113">
        <f>IF(ISBLANK('In Process Calc.'!AM11),"",'In Process Calc.'!AM11)</f>
        <v>1.8706380036731818</v>
      </c>
      <c r="AF11" s="113">
        <f>IF(ISBLANK('In Process Calc.'!AN11),"",'In Process Calc.'!AN11)</f>
        <v>11.248686469405413</v>
      </c>
      <c r="AH11" s="113">
        <f>IF(ISBLANK('In Process Calc.'!C11),"",'In Process Calc.'!C11)</f>
        <v>143.96666666673264</v>
      </c>
      <c r="AI11" s="113">
        <f>IF(ISBLANK('Measured Data'!H15),"",'Measured Data'!H15)</f>
        <v>19.5</v>
      </c>
      <c r="AJ11" s="113">
        <f>IF(ISBLANK('In Process Calc.'!K11),"",'In Process Calc.'!K11)</f>
        <v>1360.33835328125</v>
      </c>
      <c r="AK11" s="113">
        <f>IF(ISBLANK('In Process Calc.'!L11),"",'In Process Calc.'!L11)</f>
        <v>3.7874176741234473</v>
      </c>
      <c r="AL11" s="113">
        <f>IF(ISBLANK('In Process Calc.'!M11),"",'In Process Calc.'!M11)</f>
        <v>4.7925749352995641</v>
      </c>
      <c r="AM11" s="113">
        <f>IF(ISBLANK('In Process Calc.'!N11),"",'In Process Calc.'!N11)</f>
        <v>-0.5359739013565491</v>
      </c>
      <c r="AN11" s="113">
        <f>IF(ISBLANK('In Process Calc.'!O11),"",'In Process Calc.'!O11)</f>
        <v>7.3023360804250967E-2</v>
      </c>
      <c r="AO11" s="113">
        <f>IF(ISBLANK('In Process Calc.'!P11),"",'In Process Calc.'!P11)</f>
        <v>0.27614911692856309</v>
      </c>
      <c r="AP11" s="113">
        <f>IF(ISBLANK('In Process Calc.'!Q11),"",'In Process Calc.'!Q11)</f>
        <v>8.9713884847107961E-2</v>
      </c>
      <c r="AQ11" s="113">
        <f>IF(ISBLANK('In Process Calc.'!R11),"",'In Process Calc.'!R11)</f>
        <v>5.9743272669161199E-2</v>
      </c>
      <c r="AR11" s="113">
        <f>IF(ISBLANK('In Process Calc.'!S11),"",'In Process Calc.'!S11)</f>
        <v>3.1552974054416723</v>
      </c>
      <c r="AS11" s="113">
        <f>IF(ISBLANK('In Process Calc.'!T11),"",'In Process Calc.'!T11)</f>
        <v>0.33918239253231408</v>
      </c>
      <c r="AT11" s="113">
        <f>IF(ISBLANK('In Process Calc.'!U11),"",'In Process Calc.'!U11)</f>
        <v>7.7430270809199314E-2</v>
      </c>
      <c r="AU11" s="113">
        <f>IF(ISBLANK('In Process Calc.'!V11),"",'In Process Calc.'!V11)</f>
        <v>1.1318910626298688E-2</v>
      </c>
      <c r="AV11" s="113">
        <f>IF(ISBLANK('In Process Calc.'!W11),"",'In Process Calc.'!W11)</f>
        <v>8.0433061959229672E-3</v>
      </c>
      <c r="AW11" s="113">
        <f>IF(ISBLANK('In Process Calc.'!X11),"",'In Process Calc.'!X11)</f>
        <v>8.2410997337562714E-2</v>
      </c>
      <c r="AX11" s="113">
        <f>IF(ISBLANK('In Process Calc.'!Y11),"",'In Process Calc.'!Y11)</f>
        <v>1.3453279584182603</v>
      </c>
      <c r="AY11" s="113">
        <f>IF(ISBLANK('In Process Calc.'!Z11),"",'In Process Calc.'!Z11)</f>
        <v>0.17176778948508606</v>
      </c>
      <c r="AZ11" s="113">
        <f>IF(ISBLANK('In Process Calc.'!AA11),"",'In Process Calc.'!AA11)</f>
        <v>0.10983668776532152</v>
      </c>
      <c r="BA11" s="113">
        <f>IF(ISBLANK('In Process Calc.'!AB11),"",'In Process Calc.'!AB11)</f>
        <v>4.6703233574517736E-2</v>
      </c>
      <c r="BB11" s="113">
        <f>IF(ISBLANK('In Process Calc.'!AC11),"",'In Process Calc.'!AC11)</f>
        <v>-0.30607809581766815</v>
      </c>
      <c r="BC11" s="113">
        <f>IF(ISBLANK('In Process Calc.'!AD11),"",'In Process Calc.'!AD11)</f>
        <v>5.6192263670455239E-2</v>
      </c>
      <c r="BD11" s="113">
        <f>IF(ISBLANK('In Process Calc.'!AE11),"",'In Process Calc.'!AE11)</f>
        <v>8.0060099561756845E-2</v>
      </c>
      <c r="BE11" s="113">
        <f>IF(ISBLANK('In Process Calc.'!AF11),"",'In Process Calc.'!AF11)</f>
        <v>0.21233039009362747</v>
      </c>
      <c r="BF11" s="113">
        <f>IF(ISBLANK('In Process Calc.'!AG11),"",'In Process Calc.'!AG11)</f>
        <v>4.5678740003178946E-2</v>
      </c>
      <c r="BG11" s="113">
        <f>IF(ISBLANK('In Process Calc.'!AH11),"",'In Process Calc.'!AH11)</f>
        <v>2.1469139816207954E-2</v>
      </c>
      <c r="BH11" s="113">
        <f>IF(ISBLANK('In Process Calc.'!AI11),"",'In Process Calc.'!AI11)</f>
        <v>3.6818050498454852E-2</v>
      </c>
      <c r="BI11" s="113">
        <f>IF(ISBLANK('In Process Calc.'!AJ11),"",'In Process Calc.'!AJ11)</f>
        <v>0.10317659465112702</v>
      </c>
      <c r="BJ11" s="113">
        <f>IF(ISBLANK('In Process Calc.'!AK11),"",'In Process Calc.'!AK11)</f>
        <v>0</v>
      </c>
      <c r="BK11" s="113">
        <f>IF(ISBLANK('In Process Calc.'!AL11),"",'In Process Calc.'!AL11)</f>
        <v>2.7126900008473993</v>
      </c>
      <c r="BL11" s="113">
        <f>IF(ISBLANK('In Process Calc.'!AM11),"",'In Process Calc.'!AM11)</f>
        <v>1.8706380036731818</v>
      </c>
      <c r="BM11" s="113">
        <f>IF(ISBLANK('In Process Calc.'!AN11),"",'In Process Calc.'!AN11)</f>
        <v>11.248686469405413</v>
      </c>
      <c r="BO11" s="54" t="s">
        <v>49</v>
      </c>
      <c r="BP11" s="56">
        <f t="array" ref="BP11:BS11">LINEST($AP3:INDEX($AP:$AP,COUNT($AP:$AP)+2),$AH$3:INDEX($AH:$AH,COUNT($AH:$AH)+2)^{1,2,3},TRUE,TRUE)</f>
        <v>-5.4129899145713873E-8</v>
      </c>
      <c r="BQ11" s="56">
        <v>2.0397326544684899E-5</v>
      </c>
      <c r="BR11" s="56">
        <v>-1.3597021545040677E-3</v>
      </c>
      <c r="BS11" s="56">
        <v>7.864826761880106E-3</v>
      </c>
      <c r="BT11" s="56">
        <f t="array" ref="BT11:BX11">LINEST($AP3:INDEX($AP:$AP,COUNT($AP:$AP)+2),$AH$3:INDEX($AH:$AH,COUNT($AH:$AH)+2)^{1,2,3,4},TRUE,TRUE)</f>
        <v>-9.8221702717493153E-11</v>
      </c>
      <c r="BU11" s="56">
        <v>-8.981323433456698E-9</v>
      </c>
      <c r="BV11" s="56">
        <v>1.3956626693519849E-5</v>
      </c>
      <c r="BW11" s="56">
        <v>-1.0670506219312482E-3</v>
      </c>
      <c r="BX11" s="56">
        <v>5.5893237644741856E-3</v>
      </c>
      <c r="BY11" s="57">
        <f>IF('Cumulative Curves'!$B$8=6,#REF!,IF('Cumulative Curves'!$B$8=5,#REF!, IF( 'Cumulative Curves'!$B$8=4, BX11,IF('Cumulative Curves'!$B$8=3, BS11, 0))))</f>
        <v>5.5893237644741856E-3</v>
      </c>
      <c r="BZ11" s="57">
        <f>IF('Cumulative Curves'!$B$8=6,#REF!,IF('Cumulative Curves'!$B$8=5,#REF!, IF( 'Cumulative Curves'!$B$8=4, BW11,IF('Cumulative Curves'!$B$8=3, BR11, 0))))</f>
        <v>-1.0670506219312482E-3</v>
      </c>
      <c r="CA11" s="57">
        <f>IF('Cumulative Curves'!$B$8=6,#REF!,IF('Cumulative Curves'!$B$8=5,#REF!, IF( 'Cumulative Curves'!$B$8=4, BV11,IF('Cumulative Curves'!$B$8=3, BQ11, 0))))</f>
        <v>1.3956626693519849E-5</v>
      </c>
      <c r="CB11" s="57">
        <f>IF('Cumulative Curves'!$B$8=6,#REF!,IF('Cumulative Curves'!$B$8=5,#REF!, IF( 'Cumulative Curves'!$B$8=4, BU11,IF('Cumulative Curves'!$B$8=3, BP11, 0))))</f>
        <v>-8.981323433456698E-9</v>
      </c>
      <c r="CC11" s="57">
        <f>IF('Cumulative Curves'!$B$8=6,#REF!,IF('Cumulative Curves'!$B$8=5,#REF!, IF( 'Cumulative Curves'!$B$8=4,BT11, 0)))</f>
        <v>-9.8221702717493153E-11</v>
      </c>
      <c r="CD11" s="57">
        <f>IF('Cumulative Curves'!$B$8=6,#REF!,IF('Cumulative Curves'!$B$8=5,#REF!, 0))</f>
        <v>0</v>
      </c>
      <c r="CE11" s="57">
        <f>IF('Cumulative Curves'!$B$8=6,#REF!,0)</f>
        <v>0</v>
      </c>
      <c r="CF11" s="49"/>
      <c r="CG11" s="75">
        <f>IF(ISBLANK('In Process Calc.'!C11),"",'In Process Calc.'!C11)</f>
        <v>143.96666666673264</v>
      </c>
      <c r="CH11" s="75">
        <f t="shared" si="0"/>
        <v>18.586601734979464</v>
      </c>
      <c r="CI11" s="75">
        <f t="shared" si="1"/>
        <v>1263.9945036413717</v>
      </c>
      <c r="CJ11" s="75">
        <f t="shared" si="2"/>
        <v>3.7179441759328862</v>
      </c>
      <c r="CK11" s="75">
        <f t="shared" si="3"/>
        <v>4.724939467853476</v>
      </c>
      <c r="CL11" s="75">
        <f t="shared" si="4"/>
        <v>-0.45013676274136438</v>
      </c>
      <c r="CM11" s="75">
        <f t="shared" si="5"/>
        <v>6.8583283234137468E-2</v>
      </c>
      <c r="CN11" s="75">
        <f t="shared" si="6"/>
        <v>0.24102004715137482</v>
      </c>
      <c r="CO11" s="75">
        <f t="shared" si="7"/>
        <v>7.224633408871492E-2</v>
      </c>
      <c r="CP11" s="75">
        <f t="shared" si="8"/>
        <v>5.5999625928188843E-2</v>
      </c>
      <c r="CQ11" s="75">
        <f t="shared" si="9"/>
        <v>3.1503051042622134</v>
      </c>
      <c r="CR11" s="75">
        <f t="shared" si="10"/>
        <v>0.33658361990253177</v>
      </c>
      <c r="CS11" s="75">
        <f t="shared" si="11"/>
        <v>6.0823470451751349E-2</v>
      </c>
      <c r="CT11" s="75">
        <f t="shared" si="12"/>
        <v>1.2284261439566742E-2</v>
      </c>
      <c r="CU11" s="75">
        <f t="shared" si="13"/>
        <v>8.5797033954700241E-3</v>
      </c>
      <c r="CV11" s="75">
        <f t="shared" si="14"/>
        <v>7.8680321662481803E-2</v>
      </c>
      <c r="CW11" s="75">
        <f t="shared" si="15"/>
        <v>1.4176255834624243</v>
      </c>
      <c r="CX11" s="75">
        <f t="shared" si="16"/>
        <v>0.16845763663045821</v>
      </c>
      <c r="CY11" s="75">
        <f t="shared" si="17"/>
        <v>0.10431977589122504</v>
      </c>
      <c r="CZ11" s="75">
        <f t="shared" si="18"/>
        <v>4.5287629021812659E-2</v>
      </c>
      <c r="DA11" s="75">
        <f t="shared" si="19"/>
        <v>-0.39578122553872841</v>
      </c>
      <c r="DB11" s="75">
        <f t="shared" si="20"/>
        <v>5.3027636550376969E-2</v>
      </c>
      <c r="DC11" s="75">
        <f t="shared" si="21"/>
        <v>7.5274405410064915E-2</v>
      </c>
      <c r="DD11" s="75">
        <f t="shared" si="22"/>
        <v>0.20200406722324846</v>
      </c>
      <c r="DE11" s="75">
        <f t="shared" si="23"/>
        <v>3.5822174239085236E-2</v>
      </c>
      <c r="DF11" s="75">
        <f t="shared" si="24"/>
        <v>2.0797517631870419E-2</v>
      </c>
      <c r="DG11" s="75">
        <f t="shared" si="25"/>
        <v>3.4425873495168943E-2</v>
      </c>
      <c r="DH11" s="75">
        <f t="shared" si="26"/>
        <v>9.7332575351021827E-2</v>
      </c>
      <c r="DI11" s="75">
        <f t="shared" si="27"/>
        <v>0</v>
      </c>
      <c r="DJ11" s="75">
        <f t="shared" si="28"/>
        <v>2.7051096746579457</v>
      </c>
      <c r="DK11" s="75">
        <f t="shared" si="29"/>
        <v>1.8591916863778521</v>
      </c>
      <c r="DL11" s="75">
        <f t="shared" si="30"/>
        <v>10.407746068608217</v>
      </c>
    </row>
    <row r="12" spans="1:116" s="48" customFormat="1" ht="12" x14ac:dyDescent="0.15">
      <c r="A12" s="113">
        <f>IF(ISBLANK('In Process Calc.'!C12),"",'In Process Calc.'!C12)</f>
        <v>167.6333333333605</v>
      </c>
      <c r="B12" s="113">
        <f>IF(ISBLANK('Measured Data'!H16),"",'Measured Data'!H16)</f>
        <v>20.299999999999997</v>
      </c>
      <c r="C12" s="113">
        <f>IF(ISBLANK('In Process Calc.'!K12),"",'In Process Calc.'!K12)</f>
        <v>1448.6460062623437</v>
      </c>
      <c r="D12" s="113">
        <f>IF(ISBLANK('In Process Calc.'!L12),"",'In Process Calc.'!L12)</f>
        <v>3.9266025764878458</v>
      </c>
      <c r="E12" s="113">
        <f>IF(ISBLANK('In Process Calc.'!M12),"",'In Process Calc.'!M12)</f>
        <v>6.693511006197852</v>
      </c>
      <c r="F12" s="113">
        <f>IF(ISBLANK('In Process Calc.'!N12),"",'In Process Calc.'!N12)</f>
        <v>-0.58500502694996537</v>
      </c>
      <c r="G12" s="113">
        <f>IF(ISBLANK('In Process Calc.'!O12),"",'In Process Calc.'!O12)</f>
        <v>9.1176729414199978E-2</v>
      </c>
      <c r="H12" s="113">
        <f>IF(ISBLANK('In Process Calc.'!P12),"",'In Process Calc.'!P12)</f>
        <v>0.3125840003537908</v>
      </c>
      <c r="I12" s="113">
        <f>IF(ISBLANK('In Process Calc.'!Q12),"",'In Process Calc.'!Q12)</f>
        <v>0.10239027375772389</v>
      </c>
      <c r="J12" s="113">
        <f>IF(ISBLANK('In Process Calc.'!R12),"",'In Process Calc.'!R12)</f>
        <v>7.3329027563598603E-2</v>
      </c>
      <c r="K12" s="113">
        <f>IF(ISBLANK('In Process Calc.'!S12),"",'In Process Calc.'!S12)</f>
        <v>4.1032169523089959</v>
      </c>
      <c r="L12" s="113">
        <f>IF(ISBLANK('In Process Calc.'!T12),"",'In Process Calc.'!T12)</f>
        <v>0.40033238223947659</v>
      </c>
      <c r="M12" s="113">
        <f>IF(ISBLANK('In Process Calc.'!U12),"",'In Process Calc.'!U12)</f>
        <v>0.11413604718625542</v>
      </c>
      <c r="N12" s="113">
        <f>IF(ISBLANK('In Process Calc.'!V12),"",'In Process Calc.'!V12)</f>
        <v>2.5449727758310559E-2</v>
      </c>
      <c r="O12" s="113">
        <f>IF(ISBLANK('In Process Calc.'!W12),"",'In Process Calc.'!W12)</f>
        <v>4.0120991414554236E-3</v>
      </c>
      <c r="P12" s="113">
        <f>IF(ISBLANK('In Process Calc.'!X12),"",'In Process Calc.'!X12)</f>
        <v>0.11305549709165669</v>
      </c>
      <c r="Q12" s="113">
        <f>IF(ISBLANK('In Process Calc.'!Y12),"",'In Process Calc.'!Y12)</f>
        <v>1.5637213327413884</v>
      </c>
      <c r="R12" s="113">
        <f>IF(ISBLANK('In Process Calc.'!Z12),"",'In Process Calc.'!Z12)</f>
        <v>0.23553191342454943</v>
      </c>
      <c r="S12" s="113">
        <f>IF(ISBLANK('In Process Calc.'!AA12),"",'In Process Calc.'!AA12)</f>
        <v>0.13796856207535449</v>
      </c>
      <c r="T12" s="113">
        <f>IF(ISBLANK('In Process Calc.'!AB12),"",'In Process Calc.'!AB12)</f>
        <v>6.0515291072358243E-2</v>
      </c>
      <c r="U12" s="113">
        <f>IF(ISBLANK('In Process Calc.'!AC12),"",'In Process Calc.'!AC12)</f>
        <v>-0.38493852120315797</v>
      </c>
      <c r="V12" s="113">
        <f>IF(ISBLANK('In Process Calc.'!AD12),"",'In Process Calc.'!AD12)</f>
        <v>7.0456089129027413E-2</v>
      </c>
      <c r="W12" s="113">
        <f>IF(ISBLANK('In Process Calc.'!AE12),"",'In Process Calc.'!AE12)</f>
        <v>0.10759453732773214</v>
      </c>
      <c r="X12" s="113">
        <f>IF(ISBLANK('In Process Calc.'!AF12),"",'In Process Calc.'!AF12)</f>
        <v>0.24895833840471371</v>
      </c>
      <c r="Y12" s="113">
        <f>IF(ISBLANK('In Process Calc.'!AG12),"",'In Process Calc.'!AG12)</f>
        <v>5.8251340472303501E-2</v>
      </c>
      <c r="Z12" s="113">
        <f>IF(ISBLANK('In Process Calc.'!AH12),"",'In Process Calc.'!AH12)</f>
        <v>2.8400495449320603E-2</v>
      </c>
      <c r="AA12" s="113">
        <f>IF(ISBLANK('In Process Calc.'!AI12),"",'In Process Calc.'!AI12)</f>
        <v>4.5436141955516277E-2</v>
      </c>
      <c r="AB12" s="113">
        <f>IF(ISBLANK('In Process Calc.'!AJ12),"",'In Process Calc.'!AJ12)</f>
        <v>0.13352927549081373</v>
      </c>
      <c r="AC12" s="113">
        <f>IF(ISBLANK('In Process Calc.'!AK12),"",'In Process Calc.'!AK12)</f>
        <v>0</v>
      </c>
      <c r="AD12" s="113">
        <f>IF(ISBLANK('In Process Calc.'!AL12),"",'In Process Calc.'!AL12)</f>
        <v>3.3972101177684015</v>
      </c>
      <c r="AE12" s="113">
        <f>IF(ISBLANK('In Process Calc.'!AM12),"",'In Process Calc.'!AM12)</f>
        <v>2.427266569615278</v>
      </c>
      <c r="AF12" s="113">
        <f>IF(ISBLANK('In Process Calc.'!AN12),"",'In Process Calc.'!AN12)</f>
        <v>13.812108178467417</v>
      </c>
      <c r="AH12" s="113">
        <f>IF(ISBLANK('In Process Calc.'!C12),"",'In Process Calc.'!C12)</f>
        <v>167.6333333333605</v>
      </c>
      <c r="AI12" s="113">
        <f>IF(ISBLANK('Measured Data'!H16),"",'Measured Data'!H16)</f>
        <v>20.299999999999997</v>
      </c>
      <c r="AJ12" s="113">
        <f>IF(ISBLANK('In Process Calc.'!K12),"",'In Process Calc.'!K12)</f>
        <v>1448.6460062623437</v>
      </c>
      <c r="AK12" s="113">
        <f>IF(ISBLANK('In Process Calc.'!L12),"",'In Process Calc.'!L12)</f>
        <v>3.9266025764878458</v>
      </c>
      <c r="AL12" s="113">
        <f>IF(ISBLANK('In Process Calc.'!M12),"",'In Process Calc.'!M12)</f>
        <v>6.693511006197852</v>
      </c>
      <c r="AM12" s="113">
        <f>IF(ISBLANK('In Process Calc.'!N12),"",'In Process Calc.'!N12)</f>
        <v>-0.58500502694996537</v>
      </c>
      <c r="AN12" s="113">
        <f>IF(ISBLANK('In Process Calc.'!O12),"",'In Process Calc.'!O12)</f>
        <v>9.1176729414199978E-2</v>
      </c>
      <c r="AO12" s="113">
        <f>IF(ISBLANK('In Process Calc.'!P12),"",'In Process Calc.'!P12)</f>
        <v>0.3125840003537908</v>
      </c>
      <c r="AP12" s="113">
        <f>IF(ISBLANK('In Process Calc.'!Q12),"",'In Process Calc.'!Q12)</f>
        <v>0.10239027375772389</v>
      </c>
      <c r="AQ12" s="113">
        <f>IF(ISBLANK('In Process Calc.'!R12),"",'In Process Calc.'!R12)</f>
        <v>7.3329027563598603E-2</v>
      </c>
      <c r="AR12" s="113">
        <f>IF(ISBLANK('In Process Calc.'!S12),"",'In Process Calc.'!S12)</f>
        <v>4.1032169523089959</v>
      </c>
      <c r="AS12" s="113">
        <f>IF(ISBLANK('In Process Calc.'!T12),"",'In Process Calc.'!T12)</f>
        <v>0.40033238223947659</v>
      </c>
      <c r="AT12" s="113">
        <f>IF(ISBLANK('In Process Calc.'!U12),"",'In Process Calc.'!U12)</f>
        <v>0.11413604718625542</v>
      </c>
      <c r="AU12" s="113">
        <f>IF(ISBLANK('In Process Calc.'!V12),"",'In Process Calc.'!V12)</f>
        <v>2.5449727758310559E-2</v>
      </c>
      <c r="AV12" s="113">
        <f>IF(ISBLANK('In Process Calc.'!W12),"",'In Process Calc.'!W12)</f>
        <v>4.0120991414554236E-3</v>
      </c>
      <c r="AW12" s="113">
        <f>IF(ISBLANK('In Process Calc.'!X12),"",'In Process Calc.'!X12)</f>
        <v>0.11305549709165669</v>
      </c>
      <c r="AX12" s="113">
        <f>IF(ISBLANK('In Process Calc.'!Y12),"",'In Process Calc.'!Y12)</f>
        <v>1.5637213327413884</v>
      </c>
      <c r="AY12" s="113">
        <f>IF(ISBLANK('In Process Calc.'!Z12),"",'In Process Calc.'!Z12)</f>
        <v>0.23553191342454943</v>
      </c>
      <c r="AZ12" s="113">
        <f>IF(ISBLANK('In Process Calc.'!AA12),"",'In Process Calc.'!AA12)</f>
        <v>0.13796856207535449</v>
      </c>
      <c r="BA12" s="113">
        <f>IF(ISBLANK('In Process Calc.'!AB12),"",'In Process Calc.'!AB12)</f>
        <v>6.0515291072358243E-2</v>
      </c>
      <c r="BB12" s="113">
        <f>IF(ISBLANK('In Process Calc.'!AC12),"",'In Process Calc.'!AC12)</f>
        <v>-0.38493852120315797</v>
      </c>
      <c r="BC12" s="113">
        <f>IF(ISBLANK('In Process Calc.'!AD12),"",'In Process Calc.'!AD12)</f>
        <v>7.0456089129027413E-2</v>
      </c>
      <c r="BD12" s="113">
        <f>IF(ISBLANK('In Process Calc.'!AE12),"",'In Process Calc.'!AE12)</f>
        <v>0.10759453732773214</v>
      </c>
      <c r="BE12" s="113">
        <f>IF(ISBLANK('In Process Calc.'!AF12),"",'In Process Calc.'!AF12)</f>
        <v>0.24895833840471371</v>
      </c>
      <c r="BF12" s="113">
        <f>IF(ISBLANK('In Process Calc.'!AG12),"",'In Process Calc.'!AG12)</f>
        <v>5.8251340472303501E-2</v>
      </c>
      <c r="BG12" s="113">
        <f>IF(ISBLANK('In Process Calc.'!AH12),"",'In Process Calc.'!AH12)</f>
        <v>2.8400495449320603E-2</v>
      </c>
      <c r="BH12" s="113">
        <f>IF(ISBLANK('In Process Calc.'!AI12),"",'In Process Calc.'!AI12)</f>
        <v>4.5436141955516277E-2</v>
      </c>
      <c r="BI12" s="113">
        <f>IF(ISBLANK('In Process Calc.'!AJ12),"",'In Process Calc.'!AJ12)</f>
        <v>0.13352927549081373</v>
      </c>
      <c r="BJ12" s="113">
        <f>IF(ISBLANK('In Process Calc.'!AK12),"",'In Process Calc.'!AK12)</f>
        <v>0</v>
      </c>
      <c r="BK12" s="113">
        <f>IF(ISBLANK('In Process Calc.'!AL12),"",'In Process Calc.'!AL12)</f>
        <v>3.3972101177684015</v>
      </c>
      <c r="BL12" s="113">
        <f>IF(ISBLANK('In Process Calc.'!AM12),"",'In Process Calc.'!AM12)</f>
        <v>2.427266569615278</v>
      </c>
      <c r="BM12" s="113">
        <f>IF(ISBLANK('In Process Calc.'!AN12),"",'In Process Calc.'!AN12)</f>
        <v>13.812108178467417</v>
      </c>
      <c r="BO12" s="54" t="s">
        <v>353</v>
      </c>
      <c r="BP12" s="56">
        <f t="array" ref="BP12:BS12">LINEST($AQ3:INDEX($AQ:$AQ,COUNT($AQ:$AQ)+2),$AH$3:INDEX($AH:$AH,COUNT($AH:$AH)+2)^{1,2,3},TRUE,TRUE)</f>
        <v>-1.467289524613043E-8</v>
      </c>
      <c r="BQ12" s="56">
        <v>6.467889631018847E-6</v>
      </c>
      <c r="BR12" s="56">
        <v>-2.4702791087155275E-4</v>
      </c>
      <c r="BS12" s="56">
        <v>1.2899477605427048E-3</v>
      </c>
      <c r="BT12" s="56">
        <f t="array" ref="BT12:BX12">LINEST($AQ3:INDEX($AQ:$AQ,COUNT($AQ:$AQ)+2),$AH$3:INDEX($AH:$AH,COUNT($AH:$AH)+2)^{1,2,3,4},TRUE,TRUE)</f>
        <v>2.8446773460829251E-11</v>
      </c>
      <c r="BU12" s="56">
        <v>-2.7748735613708816E-8</v>
      </c>
      <c r="BV12" s="56">
        <v>8.3332322643293512E-6</v>
      </c>
      <c r="BW12" s="56">
        <v>-3.3178506351436626E-4</v>
      </c>
      <c r="BX12" s="56">
        <v>1.9489743960595211E-3</v>
      </c>
      <c r="BY12" s="57">
        <f>IF('Cumulative Curves'!$B$10=6,#REF!,IF('Cumulative Curves'!$B$10=5,#REF!, IF( 'Cumulative Curves'!$B$10=4, BX12,IF('Cumulative Curves'!$B$10=3, BS12, 0))))</f>
        <v>1.2899477605427048E-3</v>
      </c>
      <c r="BZ12" s="57">
        <f>IF('Cumulative Curves'!$B$10=6,#REF!,IF('Cumulative Curves'!$B$10=5,#REF!, IF( 'Cumulative Curves'!$B$10=4, BW12,IF('Cumulative Curves'!$B$10=3, BR12, 0))))</f>
        <v>-2.4702791087155275E-4</v>
      </c>
      <c r="CA12" s="57">
        <f>IF('Cumulative Curves'!$B$10=6,#REF!,IF('Cumulative Curves'!$B$10=5,#REF!, IF( 'Cumulative Curves'!$B$10=4, BV12,IF('Cumulative Curves'!$B$10=3, BQ12, 0))))</f>
        <v>6.467889631018847E-6</v>
      </c>
      <c r="CB12" s="57">
        <f>IF('Cumulative Curves'!$B$10=6,#REF!,IF('Cumulative Curves'!$B$10=5,#REF!, IF( 'Cumulative Curves'!$B$10=4, BU12,IF('Cumulative Curves'!$B$10=3, BP12, 0))))</f>
        <v>-1.467289524613043E-8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167.6333333333605</v>
      </c>
      <c r="CH12" s="75">
        <f t="shared" si="0"/>
        <v>19.780787777489785</v>
      </c>
      <c r="CI12" s="75">
        <f t="shared" si="1"/>
        <v>1448.4040894521909</v>
      </c>
      <c r="CJ12" s="75">
        <f t="shared" si="2"/>
        <v>4.1267685787575301</v>
      </c>
      <c r="CK12" s="75">
        <f t="shared" si="3"/>
        <v>6.9111095731470833</v>
      </c>
      <c r="CL12" s="75">
        <f t="shared" si="4"/>
        <v>-0.54178429682521512</v>
      </c>
      <c r="CM12" s="75">
        <f t="shared" si="5"/>
        <v>9.1277667070296734E-2</v>
      </c>
      <c r="CN12" s="75">
        <f t="shared" si="6"/>
        <v>0.30922776833801169</v>
      </c>
      <c r="CO12" s="75">
        <f t="shared" si="7"/>
        <v>9.9040425030992543E-2</v>
      </c>
      <c r="CP12" s="75">
        <f t="shared" si="8"/>
        <v>7.2514655581162976E-2</v>
      </c>
      <c r="CQ12" s="75">
        <f t="shared" si="9"/>
        <v>4.0969924757453038</v>
      </c>
      <c r="CR12" s="75">
        <f t="shared" si="10"/>
        <v>0.40334044158175719</v>
      </c>
      <c r="CS12" s="75">
        <f t="shared" si="11"/>
        <v>0.1067778177483798</v>
      </c>
      <c r="CT12" s="75">
        <f t="shared" si="12"/>
        <v>2.4268353203722365E-2</v>
      </c>
      <c r="CU12" s="75">
        <f t="shared" si="13"/>
        <v>6.0527147836738193E-3</v>
      </c>
      <c r="CV12" s="75">
        <f t="shared" si="14"/>
        <v>0.10883339169614266</v>
      </c>
      <c r="CW12" s="75">
        <f t="shared" si="15"/>
        <v>1.5438731130387566</v>
      </c>
      <c r="CX12" s="75">
        <f t="shared" si="16"/>
        <v>0.22746782673523874</v>
      </c>
      <c r="CY12" s="75">
        <f t="shared" si="17"/>
        <v>0.13780290315899787</v>
      </c>
      <c r="CZ12" s="75">
        <f t="shared" si="18"/>
        <v>5.9856030729530448E-2</v>
      </c>
      <c r="DA12" s="75">
        <f t="shared" si="19"/>
        <v>-0.46901416754981762</v>
      </c>
      <c r="DB12" s="75">
        <f t="shared" si="20"/>
        <v>7.0927600511377906E-2</v>
      </c>
      <c r="DC12" s="75">
        <f t="shared" si="21"/>
        <v>0.10524727465695814</v>
      </c>
      <c r="DD12" s="75">
        <f t="shared" si="22"/>
        <v>0.25518260939277565</v>
      </c>
      <c r="DE12" s="75">
        <f t="shared" si="23"/>
        <v>6.0002725666824464E-2</v>
      </c>
      <c r="DF12" s="75">
        <f t="shared" si="24"/>
        <v>2.825210457396558E-2</v>
      </c>
      <c r="DG12" s="75">
        <f t="shared" si="25"/>
        <v>4.5642384292465629E-2</v>
      </c>
      <c r="DH12" s="75">
        <f t="shared" si="26"/>
        <v>0.1324342297351534</v>
      </c>
      <c r="DI12" s="75">
        <f t="shared" si="27"/>
        <v>0</v>
      </c>
      <c r="DJ12" s="75">
        <f t="shared" si="28"/>
        <v>3.5033057709511679</v>
      </c>
      <c r="DK12" s="75">
        <f t="shared" si="29"/>
        <v>2.4925073065761336</v>
      </c>
      <c r="DL12" s="75">
        <f t="shared" si="30"/>
        <v>13.549561655113756</v>
      </c>
    </row>
    <row r="13" spans="1:116" s="48" customFormat="1" ht="12" x14ac:dyDescent="0.15">
      <c r="A13" s="113">
        <f>IF(ISBLANK('In Process Calc.'!C13),"",'In Process Calc.'!C13)</f>
        <v>192.46666666679084</v>
      </c>
      <c r="B13" s="113">
        <f>IF(ISBLANK('Measured Data'!H17),"",'Measured Data'!H17)</f>
        <v>18</v>
      </c>
      <c r="C13" s="113">
        <f>IF(ISBLANK('In Process Calc.'!K13),"",'In Process Calc.'!K13)</f>
        <v>1350.1014446634219</v>
      </c>
      <c r="D13" s="113">
        <f>IF(ISBLANK('In Process Calc.'!L13),"",'In Process Calc.'!L13)</f>
        <v>3.2954589354734511</v>
      </c>
      <c r="E13" s="113">
        <f>IF(ISBLANK('In Process Calc.'!M13),"",'In Process Calc.'!M13)</f>
        <v>9.6010499656284125</v>
      </c>
      <c r="F13" s="113">
        <f>IF(ISBLANK('In Process Calc.'!N13),"",'In Process Calc.'!N13)</f>
        <v>-0.53626744808065041</v>
      </c>
      <c r="G13" s="113">
        <f>IF(ISBLANK('In Process Calc.'!O13),"",'In Process Calc.'!O13)</f>
        <v>0.11278811048836099</v>
      </c>
      <c r="H13" s="113">
        <f>IF(ISBLANK('In Process Calc.'!P13),"",'In Process Calc.'!P13)</f>
        <v>0.34191174398463869</v>
      </c>
      <c r="I13" s="113">
        <f>IF(ISBLANK('In Process Calc.'!Q13),"",'In Process Calc.'!Q13)</f>
        <v>0.10891215568348621</v>
      </c>
      <c r="J13" s="113">
        <f>IF(ISBLANK('In Process Calc.'!R13),"",'In Process Calc.'!R13)</f>
        <v>8.5608124337919464E-2</v>
      </c>
      <c r="K13" s="113">
        <f>IF(ISBLANK('In Process Calc.'!S13),"",'In Process Calc.'!S13)</f>
        <v>5.1342665659620099</v>
      </c>
      <c r="L13" s="113">
        <f>IF(ISBLANK('In Process Calc.'!T13),"",'In Process Calc.'!T13)</f>
        <v>0.45934110175978909</v>
      </c>
      <c r="M13" s="113">
        <f>IF(ISBLANK('In Process Calc.'!U13),"",'In Process Calc.'!U13)</f>
        <v>0.13459454273714555</v>
      </c>
      <c r="N13" s="113">
        <f>IF(ISBLANK('In Process Calc.'!V13),"",'In Process Calc.'!V13)</f>
        <v>3.9964679887268789E-2</v>
      </c>
      <c r="O13" s="113">
        <f>IF(ISBLANK('In Process Calc.'!W13),"",'In Process Calc.'!W13)</f>
        <v>2.1653958420504091E-3</v>
      </c>
      <c r="P13" s="113">
        <f>IF(ISBLANK('In Process Calc.'!X13),"",'In Process Calc.'!X13)</f>
        <v>0.14159535728316638</v>
      </c>
      <c r="Q13" s="113">
        <f>IF(ISBLANK('In Process Calc.'!Y13),"",'In Process Calc.'!Y13)</f>
        <v>2.0017443721184254</v>
      </c>
      <c r="R13" s="113">
        <f>IF(ISBLANK('In Process Calc.'!Z13),"",'In Process Calc.'!Z13)</f>
        <v>0.29179812731083332</v>
      </c>
      <c r="S13" s="113">
        <f>IF(ISBLANK('In Process Calc.'!AA13),"",'In Process Calc.'!AA13)</f>
        <v>0.16997021931664613</v>
      </c>
      <c r="T13" s="113">
        <f>IF(ISBLANK('In Process Calc.'!AB13),"",'In Process Calc.'!AB13)</f>
        <v>7.4822750953664224E-2</v>
      </c>
      <c r="U13" s="113">
        <f>IF(ISBLANK('In Process Calc.'!AC13),"",'In Process Calc.'!AC13)</f>
        <v>-0.68526475253726638</v>
      </c>
      <c r="V13" s="113">
        <f>IF(ISBLANK('In Process Calc.'!AD13),"",'In Process Calc.'!AD13)</f>
        <v>8.785580701181786E-2</v>
      </c>
      <c r="W13" s="113">
        <f>IF(ISBLANK('In Process Calc.'!AE13),"",'In Process Calc.'!AE13)</f>
        <v>0.13604184288040322</v>
      </c>
      <c r="X13" s="113">
        <f>IF(ISBLANK('In Process Calc.'!AF13),"",'In Process Calc.'!AF13)</f>
        <v>0.29611064012527877</v>
      </c>
      <c r="Y13" s="113">
        <f>IF(ISBLANK('In Process Calc.'!AG13),"",'In Process Calc.'!AG13)</f>
        <v>8.8290036661098886E-2</v>
      </c>
      <c r="Z13" s="113">
        <f>IF(ISBLANK('In Process Calc.'!AH13),"",'In Process Calc.'!AH13)</f>
        <v>3.6297647225943669E-2</v>
      </c>
      <c r="AA13" s="113">
        <f>IF(ISBLANK('In Process Calc.'!AI13),"",'In Process Calc.'!AI13)</f>
        <v>5.3547630203596513E-2</v>
      </c>
      <c r="AB13" s="113">
        <f>IF(ISBLANK('In Process Calc.'!AJ13),"",'In Process Calc.'!AJ13)</f>
        <v>0.16922918117367794</v>
      </c>
      <c r="AC13" s="113">
        <f>IF(ISBLANK('In Process Calc.'!AK13),"",'In Process Calc.'!AK13)</f>
        <v>0</v>
      </c>
      <c r="AD13" s="113">
        <f>IF(ISBLANK('In Process Calc.'!AL13),"",'In Process Calc.'!AL13)</f>
        <v>4.4156663590975249</v>
      </c>
      <c r="AE13" s="113">
        <f>IF(ISBLANK('In Process Calc.'!AM13),"",'In Process Calc.'!AM13)</f>
        <v>3.1941341584796081</v>
      </c>
      <c r="AF13" s="113">
        <f>IF(ISBLANK('In Process Calc.'!AN13),"",'In Process Calc.'!AN13)</f>
        <v>16.099123529130591</v>
      </c>
      <c r="AH13" s="113">
        <f>IF(ISBLANK('In Process Calc.'!C13),"",'In Process Calc.'!C13)</f>
        <v>192.46666666679084</v>
      </c>
      <c r="AI13" s="113">
        <f>IF(ISBLANK('Measured Data'!H17),"",'Measured Data'!H17)</f>
        <v>18</v>
      </c>
      <c r="AJ13" s="113">
        <f>IF(ISBLANK('In Process Calc.'!K13),"",'In Process Calc.'!K13)</f>
        <v>1350.1014446634219</v>
      </c>
      <c r="AK13" s="113">
        <f>IF(ISBLANK('In Process Calc.'!L13),"",'In Process Calc.'!L13)</f>
        <v>3.2954589354734511</v>
      </c>
      <c r="AL13" s="113">
        <f>IF(ISBLANK('In Process Calc.'!M13),"",'In Process Calc.'!M13)</f>
        <v>9.6010499656284125</v>
      </c>
      <c r="AM13" s="113">
        <f>IF(ISBLANK('In Process Calc.'!N13),"",'In Process Calc.'!N13)</f>
        <v>-0.53626744808065041</v>
      </c>
      <c r="AN13" s="113">
        <f>IF(ISBLANK('In Process Calc.'!O13),"",'In Process Calc.'!O13)</f>
        <v>0.11278811048836099</v>
      </c>
      <c r="AO13" s="113">
        <f>IF(ISBLANK('In Process Calc.'!P13),"",'In Process Calc.'!P13)</f>
        <v>0.34191174398463869</v>
      </c>
      <c r="AP13" s="113">
        <f>IF(ISBLANK('In Process Calc.'!Q13),"",'In Process Calc.'!Q13)</f>
        <v>0.10891215568348621</v>
      </c>
      <c r="AQ13" s="113">
        <f>IF(ISBLANK('In Process Calc.'!R13),"",'In Process Calc.'!R13)</f>
        <v>8.5608124337919464E-2</v>
      </c>
      <c r="AR13" s="113">
        <f>IF(ISBLANK('In Process Calc.'!S13),"",'In Process Calc.'!S13)</f>
        <v>5.1342665659620099</v>
      </c>
      <c r="AS13" s="113">
        <f>IF(ISBLANK('In Process Calc.'!T13),"",'In Process Calc.'!T13)</f>
        <v>0.45934110175978909</v>
      </c>
      <c r="AT13" s="113">
        <f>IF(ISBLANK('In Process Calc.'!U13),"",'In Process Calc.'!U13)</f>
        <v>0.13459454273714555</v>
      </c>
      <c r="AU13" s="113">
        <f>IF(ISBLANK('In Process Calc.'!V13),"",'In Process Calc.'!V13)</f>
        <v>3.9964679887268789E-2</v>
      </c>
      <c r="AV13" s="113">
        <f>IF(ISBLANK('In Process Calc.'!W13),"",'In Process Calc.'!W13)</f>
        <v>2.1653958420504091E-3</v>
      </c>
      <c r="AW13" s="113">
        <f>IF(ISBLANK('In Process Calc.'!X13),"",'In Process Calc.'!X13)</f>
        <v>0.14159535728316638</v>
      </c>
      <c r="AX13" s="113">
        <f>IF(ISBLANK('In Process Calc.'!Y13),"",'In Process Calc.'!Y13)</f>
        <v>2.0017443721184254</v>
      </c>
      <c r="AY13" s="113">
        <f>IF(ISBLANK('In Process Calc.'!Z13),"",'In Process Calc.'!Z13)</f>
        <v>0.29179812731083332</v>
      </c>
      <c r="AZ13" s="113">
        <f>IF(ISBLANK('In Process Calc.'!AA13),"",'In Process Calc.'!AA13)</f>
        <v>0.16997021931664613</v>
      </c>
      <c r="BA13" s="113">
        <f>IF(ISBLANK('In Process Calc.'!AB13),"",'In Process Calc.'!AB13)</f>
        <v>7.4822750953664224E-2</v>
      </c>
      <c r="BB13" s="113">
        <f>IF(ISBLANK('In Process Calc.'!AC13),"",'In Process Calc.'!AC13)</f>
        <v>-0.68526475253726638</v>
      </c>
      <c r="BC13" s="113">
        <f>IF(ISBLANK('In Process Calc.'!AD13),"",'In Process Calc.'!AD13)</f>
        <v>8.785580701181786E-2</v>
      </c>
      <c r="BD13" s="113">
        <f>IF(ISBLANK('In Process Calc.'!AE13),"",'In Process Calc.'!AE13)</f>
        <v>0.13604184288040322</v>
      </c>
      <c r="BE13" s="113">
        <f>IF(ISBLANK('In Process Calc.'!AF13),"",'In Process Calc.'!AF13)</f>
        <v>0.29611064012527877</v>
      </c>
      <c r="BF13" s="113">
        <f>IF(ISBLANK('In Process Calc.'!AG13),"",'In Process Calc.'!AG13)</f>
        <v>8.8290036661098886E-2</v>
      </c>
      <c r="BG13" s="113">
        <f>IF(ISBLANK('In Process Calc.'!AH13),"",'In Process Calc.'!AH13)</f>
        <v>3.6297647225943669E-2</v>
      </c>
      <c r="BH13" s="113">
        <f>IF(ISBLANK('In Process Calc.'!AI13),"",'In Process Calc.'!AI13)</f>
        <v>5.3547630203596513E-2</v>
      </c>
      <c r="BI13" s="113">
        <f>IF(ISBLANK('In Process Calc.'!AJ13),"",'In Process Calc.'!AJ13)</f>
        <v>0.16922918117367794</v>
      </c>
      <c r="BJ13" s="113">
        <f>IF(ISBLANK('In Process Calc.'!AK13),"",'In Process Calc.'!AK13)</f>
        <v>0</v>
      </c>
      <c r="BK13" s="113">
        <f>IF(ISBLANK('In Process Calc.'!AL13),"",'In Process Calc.'!AL13)</f>
        <v>4.4156663590975249</v>
      </c>
      <c r="BL13" s="113">
        <f>IF(ISBLANK('In Process Calc.'!AM13),"",'In Process Calc.'!AM13)</f>
        <v>3.1941341584796081</v>
      </c>
      <c r="BM13" s="113">
        <f>IF(ISBLANK('In Process Calc.'!AN13),"",'In Process Calc.'!AN13)</f>
        <v>16.099123529130591</v>
      </c>
      <c r="BO13" s="54" t="s">
        <v>109</v>
      </c>
      <c r="BP13" s="56">
        <f t="array" ref="BP13:BS13">LINEST($K3:INDEX($K:$K,COUNT($K:$K)+2),$A$3:INDEX($A:$A,COUNT($A:$A)+2)^{1,2,3},TRUE,TRUE)</f>
        <v>-3.9595602418881512E-7</v>
      </c>
      <c r="BQ13" s="56">
        <v>2.1784110810989823E-4</v>
      </c>
      <c r="BR13" s="56">
        <v>-1.3553410673735353E-3</v>
      </c>
      <c r="BS13" s="56">
        <v>4.2646974578193442E-2</v>
      </c>
      <c r="BT13" s="56">
        <f t="array" ref="BT13:BX13">LINEST($K3:INDEX($K:$K,COUNT($K:$K)+2),$A$3:INDEX($A:$A,COUNT($A:$A)+2)^{1,2,3,4},TRUE,TRUE)</f>
        <v>-2.7212405351407303E-9</v>
      </c>
      <c r="BU13" s="56">
        <v>8.5488906333157792E-7</v>
      </c>
      <c r="BV13" s="56">
        <v>3.9400977011012094E-5</v>
      </c>
      <c r="BW13" s="56">
        <v>6.7525942572539454E-3</v>
      </c>
      <c r="BX13" s="56">
        <v>-2.039602735575996E-2</v>
      </c>
      <c r="BY13" s="57">
        <f>IF('Cumulative Curves'!$B$12=6,#REF!,IF('Cumulative Curves'!$B$12=5,#REF!, IF( 'Cumulative Curves'!$B$12=4, BX13,IF('Cumulative Curves'!$B$12=3, BS13, 0))))</f>
        <v>-2.039602735575996E-2</v>
      </c>
      <c r="BZ13" s="57">
        <f>IF('Cumulative Curves'!$B$12=6,#REF!,IF('Cumulative Curves'!$B$12=5,#REF!, IF( 'Cumulative Curves'!$B$12=4, BW13,IF('Cumulative Curves'!$B$12=3, BR13, 0))))</f>
        <v>6.7525942572539454E-3</v>
      </c>
      <c r="CA13" s="57">
        <f>IF('Cumulative Curves'!$B$12=6,#REF!,IF('Cumulative Curves'!$B$12=5,#REF!, IF( 'Cumulative Curves'!$B$12=4, BV13,IF('Cumulative Curves'!$B$12=3, BQ13, 0))))</f>
        <v>3.9400977011012094E-5</v>
      </c>
      <c r="CB13" s="57">
        <f>IF('Cumulative Curves'!$B$12=6,#REF!,IF('Cumulative Curves'!$B$12=5,#REF!, IF( 'Cumulative Curves'!$B$12=4, BU13,IF('Cumulative Curves'!$B$12=3, BP13, 0))))</f>
        <v>8.5488906333157792E-7</v>
      </c>
      <c r="CC13" s="57">
        <f>IF('Cumulative Curves'!$B$12=6,#REF!,IF('Cumulative Curves'!$B$12=5,#REF!, IF( 'Cumulative Curves'!$B$12=4,BT13, 0)))</f>
        <v>-2.7212405351407303E-9</v>
      </c>
      <c r="CD13" s="57">
        <f>IF('Cumulative Curves'!$B$12=6,#REF!,IF('Cumulative Curves'!$B$12=5,#REF!, 0))</f>
        <v>0</v>
      </c>
      <c r="CE13" s="57">
        <f>IF('Cumulative Curves'!$B$12=6,#REF!,0)</f>
        <v>0</v>
      </c>
      <c r="CF13" s="49"/>
      <c r="CG13" s="75">
        <f>IF(ISBLANK('In Process Calc.'!C13),"",'In Process Calc.'!C13)</f>
        <v>192.46666666679084</v>
      </c>
      <c r="CH13" s="75">
        <f t="shared" si="0"/>
        <v>19.094614419324799</v>
      </c>
      <c r="CI13" s="75">
        <f t="shared" si="1"/>
        <v>1505.0230411250277</v>
      </c>
      <c r="CJ13" s="75">
        <f t="shared" si="2"/>
        <v>4.1862325553327384</v>
      </c>
      <c r="CK13" s="75">
        <f t="shared" si="3"/>
        <v>9.7688352195253412</v>
      </c>
      <c r="CL13" s="75">
        <f t="shared" si="4"/>
        <v>-0.58740447787280625</v>
      </c>
      <c r="CM13" s="75">
        <f t="shared" si="5"/>
        <v>0.11378338835055252</v>
      </c>
      <c r="CN13" s="75">
        <f t="shared" si="6"/>
        <v>0.36323135465041223</v>
      </c>
      <c r="CO13" s="75">
        <f t="shared" si="7"/>
        <v>0.1184040751648732</v>
      </c>
      <c r="CP13" s="75">
        <f t="shared" si="8"/>
        <v>8.872583342240975E-2</v>
      </c>
      <c r="CQ13" s="75">
        <f t="shared" si="9"/>
        <v>5.0997104439484193</v>
      </c>
      <c r="CR13" s="75">
        <f t="shared" si="10"/>
        <v>0.46833467948089258</v>
      </c>
      <c r="CS13" s="75">
        <f t="shared" si="11"/>
        <v>0.14640735766633994</v>
      </c>
      <c r="CT13" s="75">
        <f t="shared" si="12"/>
        <v>3.7154228474750847E-2</v>
      </c>
      <c r="CU13" s="75">
        <f t="shared" si="13"/>
        <v>2.3972112754696191E-3</v>
      </c>
      <c r="CV13" s="75">
        <f t="shared" si="14"/>
        <v>0.14034347948131887</v>
      </c>
      <c r="CW13" s="75">
        <f t="shared" si="15"/>
        <v>1.8368990582655655</v>
      </c>
      <c r="CX13" s="75">
        <f t="shared" si="16"/>
        <v>0.28836571892388424</v>
      </c>
      <c r="CY13" s="75">
        <f t="shared" si="17"/>
        <v>0.17103003694751689</v>
      </c>
      <c r="CZ13" s="75">
        <f t="shared" si="18"/>
        <v>7.4549062074681219E-2</v>
      </c>
      <c r="DA13" s="75">
        <f t="shared" si="19"/>
        <v>-0.5432080041461026</v>
      </c>
      <c r="DB13" s="75">
        <f t="shared" si="20"/>
        <v>8.9171298965610407E-2</v>
      </c>
      <c r="DC13" s="75">
        <f t="shared" si="21"/>
        <v>0.13817118706405285</v>
      </c>
      <c r="DD13" s="75">
        <f t="shared" si="22"/>
        <v>0.30594138588363001</v>
      </c>
      <c r="DE13" s="75">
        <f t="shared" si="23"/>
        <v>8.7399952789524421E-2</v>
      </c>
      <c r="DF13" s="75">
        <f t="shared" si="24"/>
        <v>3.5948909759333653E-2</v>
      </c>
      <c r="DG13" s="75">
        <f t="shared" si="25"/>
        <v>5.571411598025075E-2</v>
      </c>
      <c r="DH13" s="75">
        <f t="shared" si="26"/>
        <v>0.16925086127001915</v>
      </c>
      <c r="DI13" s="75">
        <f t="shared" si="27"/>
        <v>0</v>
      </c>
      <c r="DJ13" s="75">
        <f t="shared" si="28"/>
        <v>4.308972389792058</v>
      </c>
      <c r="DK13" s="75">
        <f t="shared" si="29"/>
        <v>3.178359907773149</v>
      </c>
      <c r="DL13" s="75">
        <f t="shared" si="30"/>
        <v>16.471056371439364</v>
      </c>
    </row>
    <row r="14" spans="1:116" s="48" customFormat="1" ht="12" x14ac:dyDescent="0.15">
      <c r="A14" s="113">
        <f>IF(ISBLANK('In Process Calc.'!C14),"",'In Process Calc.'!C14)</f>
        <v>215.88333333347691</v>
      </c>
      <c r="B14" s="113">
        <f>IF(ISBLANK('Measured Data'!H18),"",'Measured Data'!H18)</f>
        <v>16.399999999999999</v>
      </c>
      <c r="C14" s="113">
        <f>IF(ISBLANK('In Process Calc.'!K14),"",'In Process Calc.'!K14)</f>
        <v>1288.9784953176068</v>
      </c>
      <c r="D14" s="113">
        <f>IF(ISBLANK('In Process Calc.'!L14),"",'In Process Calc.'!L14)</f>
        <v>3.5852423638113868</v>
      </c>
      <c r="E14" s="113">
        <f>IF(ISBLANK('In Process Calc.'!M14),"",'In Process Calc.'!M14)</f>
        <v>12.320006580365426</v>
      </c>
      <c r="F14" s="113">
        <f>IF(ISBLANK('In Process Calc.'!N14),"",'In Process Calc.'!N14)</f>
        <v>-0.51252060547830347</v>
      </c>
      <c r="G14" s="113">
        <f>IF(ISBLANK('In Process Calc.'!O14),"",'In Process Calc.'!O14)</f>
        <v>0.12871375223497492</v>
      </c>
      <c r="H14" s="113">
        <f>IF(ISBLANK('In Process Calc.'!P14),"",'In Process Calc.'!P14)</f>
        <v>0.37103065990216832</v>
      </c>
      <c r="I14" s="113">
        <f>IF(ISBLANK('In Process Calc.'!Q14),"",'In Process Calc.'!Q14)</f>
        <v>0.11550450149403375</v>
      </c>
      <c r="J14" s="113">
        <f>IF(ISBLANK('In Process Calc.'!R14),"",'In Process Calc.'!R14)</f>
        <v>9.9017548257774951E-2</v>
      </c>
      <c r="K14" s="113">
        <f>IF(ISBLANK('In Process Calc.'!S14),"",'In Process Calc.'!S14)</f>
        <v>5.9155019991893178</v>
      </c>
      <c r="L14" s="113">
        <f>IF(ISBLANK('In Process Calc.'!T14),"",'In Process Calc.'!T14)</f>
        <v>0.51648196330423413</v>
      </c>
      <c r="M14" s="113">
        <f>IF(ISBLANK('In Process Calc.'!U14),"",'In Process Calc.'!U14)</f>
        <v>0.1526111803307619</v>
      </c>
      <c r="N14" s="113">
        <f>IF(ISBLANK('In Process Calc.'!V14),"",'In Process Calc.'!V14)</f>
        <v>5.0797220644883415E-2</v>
      </c>
      <c r="O14" s="113">
        <f>IF(ISBLANK('In Process Calc.'!W14),"",'In Process Calc.'!W14)</f>
        <v>-1.0679041656922114E-3</v>
      </c>
      <c r="P14" s="113">
        <f>IF(ISBLANK('In Process Calc.'!X14),"",'In Process Calc.'!X14)</f>
        <v>0.16531174531714854</v>
      </c>
      <c r="Q14" s="113">
        <f>IF(ISBLANK('In Process Calc.'!Y14),"",'In Process Calc.'!Y14)</f>
        <v>1.7129346772639775</v>
      </c>
      <c r="R14" s="113">
        <f>IF(ISBLANK('In Process Calc.'!Z14),"",'In Process Calc.'!Z14)</f>
        <v>0.33668921628849224</v>
      </c>
      <c r="S14" s="113">
        <f>IF(ISBLANK('In Process Calc.'!AA14),"",'In Process Calc.'!AA14)</f>
        <v>0.19371974890955096</v>
      </c>
      <c r="T14" s="113">
        <f>IF(ISBLANK('In Process Calc.'!AB14),"",'In Process Calc.'!AB14)</f>
        <v>8.5810057456295677E-2</v>
      </c>
      <c r="U14" s="113">
        <f>IF(ISBLANK('In Process Calc.'!AC14),"",'In Process Calc.'!AC14)</f>
        <v>-0.65876590052986206</v>
      </c>
      <c r="V14" s="113">
        <f>IF(ISBLANK('In Process Calc.'!AD14),"",'In Process Calc.'!AD14)</f>
        <v>0.10218831618367154</v>
      </c>
      <c r="W14" s="113">
        <f>IF(ISBLANK('In Process Calc.'!AE14),"",'In Process Calc.'!AE14)</f>
        <v>0.16472451873885563</v>
      </c>
      <c r="X14" s="113">
        <f>IF(ISBLANK('In Process Calc.'!AF14),"",'In Process Calc.'!AF14)</f>
        <v>0.3296616545275608</v>
      </c>
      <c r="Y14" s="113">
        <f>IF(ISBLANK('In Process Calc.'!AG14),"",'In Process Calc.'!AG14)</f>
        <v>0.10760073774656545</v>
      </c>
      <c r="Z14" s="113">
        <f>IF(ISBLANK('In Process Calc.'!AH14),"",'In Process Calc.'!AH14)</f>
        <v>4.2120678836720771E-2</v>
      </c>
      <c r="AA14" s="113">
        <f>IF(ISBLANK('In Process Calc.'!AI14),"",'In Process Calc.'!AI14)</f>
        <v>6.2091038159398253E-2</v>
      </c>
      <c r="AB14" s="113">
        <f>IF(ISBLANK('In Process Calc.'!AJ14),"",'In Process Calc.'!AJ14)</f>
        <v>0.198468637956283</v>
      </c>
      <c r="AC14" s="113">
        <f>IF(ISBLANK('In Process Calc.'!AK14),"",'In Process Calc.'!AK14)</f>
        <v>0</v>
      </c>
      <c r="AD14" s="113">
        <f>IF(ISBLANK('In Process Calc.'!AL14),"",'In Process Calc.'!AL14)</f>
        <v>4.9740966147592296</v>
      </c>
      <c r="AE14" s="113">
        <f>IF(ISBLANK('In Process Calc.'!AM14),"",'In Process Calc.'!AM14)</f>
        <v>3.8028101087510642</v>
      </c>
      <c r="AF14" s="113">
        <f>IF(ISBLANK('In Process Calc.'!AN14),"",'In Process Calc.'!AN14)</f>
        <v>18.071312904155636</v>
      </c>
      <c r="AH14" s="113">
        <f>IF(ISBLANK('In Process Calc.'!C14),"",'In Process Calc.'!C14)</f>
        <v>215.88333333347691</v>
      </c>
      <c r="AI14" s="113">
        <f>IF(ISBLANK('Measured Data'!H18),"",'Measured Data'!H18)</f>
        <v>16.399999999999999</v>
      </c>
      <c r="AJ14" s="113">
        <f>IF(ISBLANK('In Process Calc.'!K14),"",'In Process Calc.'!K14)</f>
        <v>1288.9784953176068</v>
      </c>
      <c r="AK14" s="113">
        <f>IF(ISBLANK('In Process Calc.'!L14),"",'In Process Calc.'!L14)</f>
        <v>3.5852423638113868</v>
      </c>
      <c r="AL14" s="113">
        <f>IF(ISBLANK('In Process Calc.'!M14),"",'In Process Calc.'!M14)</f>
        <v>12.320006580365426</v>
      </c>
      <c r="AM14" s="113">
        <f>IF(ISBLANK('In Process Calc.'!N14),"",'In Process Calc.'!N14)</f>
        <v>-0.51252060547830347</v>
      </c>
      <c r="AN14" s="113">
        <f>IF(ISBLANK('In Process Calc.'!O14),"",'In Process Calc.'!O14)</f>
        <v>0.12871375223497492</v>
      </c>
      <c r="AO14" s="113">
        <f>IF(ISBLANK('In Process Calc.'!P14),"",'In Process Calc.'!P14)</f>
        <v>0.37103065990216832</v>
      </c>
      <c r="AP14" s="113">
        <f>IF(ISBLANK('In Process Calc.'!Q14),"",'In Process Calc.'!Q14)</f>
        <v>0.11550450149403375</v>
      </c>
      <c r="AQ14" s="113">
        <f>IF(ISBLANK('In Process Calc.'!R14),"",'In Process Calc.'!R14)</f>
        <v>9.9017548257774951E-2</v>
      </c>
      <c r="AR14" s="113">
        <f>IF(ISBLANK('In Process Calc.'!S14),"",'In Process Calc.'!S14)</f>
        <v>5.9155019991893178</v>
      </c>
      <c r="AS14" s="113">
        <f>IF(ISBLANK('In Process Calc.'!T14),"",'In Process Calc.'!T14)</f>
        <v>0.51648196330423413</v>
      </c>
      <c r="AT14" s="113">
        <f>IF(ISBLANK('In Process Calc.'!U14),"",'In Process Calc.'!U14)</f>
        <v>0.1526111803307619</v>
      </c>
      <c r="AU14" s="113">
        <f>IF(ISBLANK('In Process Calc.'!V14),"",'In Process Calc.'!V14)</f>
        <v>5.0797220644883415E-2</v>
      </c>
      <c r="AV14" s="113">
        <f>IF(ISBLANK('In Process Calc.'!W14),"",'In Process Calc.'!W14)</f>
        <v>-1.0679041656922114E-3</v>
      </c>
      <c r="AW14" s="113">
        <f>IF(ISBLANK('In Process Calc.'!X14),"",'In Process Calc.'!X14)</f>
        <v>0.16531174531714854</v>
      </c>
      <c r="AX14" s="113">
        <f>IF(ISBLANK('In Process Calc.'!Y14),"",'In Process Calc.'!Y14)</f>
        <v>1.7129346772639775</v>
      </c>
      <c r="AY14" s="113">
        <f>IF(ISBLANK('In Process Calc.'!Z14),"",'In Process Calc.'!Z14)</f>
        <v>0.33668921628849224</v>
      </c>
      <c r="AZ14" s="113">
        <f>IF(ISBLANK('In Process Calc.'!AA14),"",'In Process Calc.'!AA14)</f>
        <v>0.19371974890955096</v>
      </c>
      <c r="BA14" s="113">
        <f>IF(ISBLANK('In Process Calc.'!AB14),"",'In Process Calc.'!AB14)</f>
        <v>8.5810057456295677E-2</v>
      </c>
      <c r="BB14" s="113">
        <f>IF(ISBLANK('In Process Calc.'!AC14),"",'In Process Calc.'!AC14)</f>
        <v>-0.65876590052986206</v>
      </c>
      <c r="BC14" s="113">
        <f>IF(ISBLANK('In Process Calc.'!AD14),"",'In Process Calc.'!AD14)</f>
        <v>0.10218831618367154</v>
      </c>
      <c r="BD14" s="113">
        <f>IF(ISBLANK('In Process Calc.'!AE14),"",'In Process Calc.'!AE14)</f>
        <v>0.16472451873885563</v>
      </c>
      <c r="BE14" s="113">
        <f>IF(ISBLANK('In Process Calc.'!AF14),"",'In Process Calc.'!AF14)</f>
        <v>0.3296616545275608</v>
      </c>
      <c r="BF14" s="113">
        <f>IF(ISBLANK('In Process Calc.'!AG14),"",'In Process Calc.'!AG14)</f>
        <v>0.10760073774656545</v>
      </c>
      <c r="BG14" s="113">
        <f>IF(ISBLANK('In Process Calc.'!AH14),"",'In Process Calc.'!AH14)</f>
        <v>4.2120678836720771E-2</v>
      </c>
      <c r="BH14" s="113">
        <f>IF(ISBLANK('In Process Calc.'!AI14),"",'In Process Calc.'!AI14)</f>
        <v>6.2091038159398253E-2</v>
      </c>
      <c r="BI14" s="113">
        <f>IF(ISBLANK('In Process Calc.'!AJ14),"",'In Process Calc.'!AJ14)</f>
        <v>0.198468637956283</v>
      </c>
      <c r="BJ14" s="113">
        <f>IF(ISBLANK('In Process Calc.'!AK14),"",'In Process Calc.'!AK14)</f>
        <v>0</v>
      </c>
      <c r="BK14" s="113">
        <f>IF(ISBLANK('In Process Calc.'!AL14),"",'In Process Calc.'!AL14)</f>
        <v>4.9740966147592296</v>
      </c>
      <c r="BL14" s="113">
        <f>IF(ISBLANK('In Process Calc.'!AM14),"",'In Process Calc.'!AM14)</f>
        <v>3.8028101087510642</v>
      </c>
      <c r="BM14" s="113">
        <f>IF(ISBLANK('In Process Calc.'!AN14),"",'In Process Calc.'!AN14)</f>
        <v>18.071312904155636</v>
      </c>
      <c r="BO14" s="54" t="s">
        <v>53</v>
      </c>
      <c r="BP14" s="56">
        <f t="array" ref="BP14:BS14">LINEST($L3:INDEX($L:$L,COUNT($L:$L)+2),$A$3:INDEX($A:$A,COUNT($A:$A)+2)^{1,2,3},TRUE,TRUE)</f>
        <v>-3.5445403295999148E-8</v>
      </c>
      <c r="BQ14" s="56">
        <v>1.3671111408264948E-5</v>
      </c>
      <c r="BR14" s="56">
        <v>1.1469226792097257E-3</v>
      </c>
      <c r="BS14" s="56">
        <v>-6.1220292906644519E-3</v>
      </c>
      <c r="BT14" s="56">
        <f t="array" ref="BT14:BX14">LINEST($L3:INDEX($L:$L,COUNT($L:$L)+2),$A$3:INDEX($A:$A,COUNT($A:$A)+2)^{1,2,3,4},TRUE,TRUE)</f>
        <v>3.2107812322907906E-10</v>
      </c>
      <c r="BU14" s="56">
        <v>-1.8303213367321324E-7</v>
      </c>
      <c r="BV14" s="56">
        <v>3.4725193788019801E-5</v>
      </c>
      <c r="BW14" s="56">
        <v>1.9027051131913073E-4</v>
      </c>
      <c r="BX14" s="56">
        <v>1.316390239799542E-3</v>
      </c>
      <c r="BY14" s="57">
        <f>IF('Cumulative Curves'!$B$13=6,#REF!,IF('Cumulative Curves'!$B$13=5,#REF!, IF( 'Cumulative Curves'!$B$13=4, BX14,IF('Cumulative Curves'!$B$13=3, BS14, 0))))</f>
        <v>-6.1220292906644519E-3</v>
      </c>
      <c r="BZ14" s="57">
        <f>IF('Cumulative Curves'!$B$13=6,#REF!,IF('Cumulative Curves'!$B$13=5,#REF!, IF( 'Cumulative Curves'!$B$13=4, BW14,IF('Cumulative Curves'!$B$13=3, BR14, 0))))</f>
        <v>1.1469226792097257E-3</v>
      </c>
      <c r="CA14" s="57">
        <f>IF('Cumulative Curves'!$B$13=6,#REF!,IF('Cumulative Curves'!$B$13=5,#REF!, IF( 'Cumulative Curves'!$B$13=4, BV14,IF('Cumulative Curves'!$B$13=3, BQ14, 0))))</f>
        <v>1.3671111408264948E-5</v>
      </c>
      <c r="CB14" s="57">
        <f>IF('Cumulative Curves'!$B$13=6,#REF!,IF('Cumulative Curves'!$B$13=5,#REF!, IF( 'Cumulative Curves'!$B$13=4, BU14,IF('Cumulative Curves'!$B$13=3, BP14, 0))))</f>
        <v>-3.5445403295999148E-8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215.88333333347691</v>
      </c>
      <c r="CH14" s="75">
        <f t="shared" si="0"/>
        <v>17.020821808810595</v>
      </c>
      <c r="CI14" s="75">
        <f t="shared" si="1"/>
        <v>1384.8982629518414</v>
      </c>
      <c r="CJ14" s="75">
        <f t="shared" si="2"/>
        <v>3.7923181808196862</v>
      </c>
      <c r="CK14" s="75">
        <f t="shared" si="3"/>
        <v>13.041563956019193</v>
      </c>
      <c r="CL14" s="75">
        <f t="shared" si="4"/>
        <v>-0.56297156086333633</v>
      </c>
      <c r="CM14" s="75">
        <f t="shared" si="5"/>
        <v>0.13205781371981762</v>
      </c>
      <c r="CN14" s="75">
        <f t="shared" si="6"/>
        <v>0.38830213474530484</v>
      </c>
      <c r="CO14" s="75">
        <f t="shared" si="7"/>
        <v>0.12197785231810224</v>
      </c>
      <c r="CP14" s="75">
        <f t="shared" si="8"/>
        <v>0.10177119934609716</v>
      </c>
      <c r="CQ14" s="75">
        <f t="shared" si="9"/>
        <v>5.9642819721753639</v>
      </c>
      <c r="CR14" s="75">
        <f t="shared" si="10"/>
        <v>0.52200049537209214</v>
      </c>
      <c r="CS14" s="75">
        <f t="shared" si="11"/>
        <v>0.16074802673278332</v>
      </c>
      <c r="CT14" s="75">
        <f t="shared" si="12"/>
        <v>4.8543400024022826E-2</v>
      </c>
      <c r="CU14" s="75">
        <f t="shared" si="13"/>
        <v>-1.896295417440217E-3</v>
      </c>
      <c r="CV14" s="75">
        <f t="shared" si="14"/>
        <v>0.16796167287772015</v>
      </c>
      <c r="CW14" s="75">
        <f t="shared" si="15"/>
        <v>1.8955596279485007</v>
      </c>
      <c r="CX14" s="75">
        <f t="shared" si="16"/>
        <v>0.3409639302756281</v>
      </c>
      <c r="CY14" s="75">
        <f t="shared" si="17"/>
        <v>0.19809887466844883</v>
      </c>
      <c r="CZ14" s="75">
        <f t="shared" si="18"/>
        <v>8.6844340757256541E-2</v>
      </c>
      <c r="DA14" s="75">
        <f t="shared" si="19"/>
        <v>-0.60891994437633967</v>
      </c>
      <c r="DB14" s="75">
        <f t="shared" si="20"/>
        <v>0.10467865126349815</v>
      </c>
      <c r="DC14" s="75">
        <f t="shared" si="21"/>
        <v>0.16917474777394859</v>
      </c>
      <c r="DD14" s="75">
        <f t="shared" si="22"/>
        <v>0.34522517626607857</v>
      </c>
      <c r="DE14" s="75">
        <f t="shared" si="23"/>
        <v>0.11382897112356899</v>
      </c>
      <c r="DF14" s="75">
        <f t="shared" si="24"/>
        <v>4.2594092712762988E-2</v>
      </c>
      <c r="DG14" s="75">
        <f t="shared" si="25"/>
        <v>6.2415401261308345E-2</v>
      </c>
      <c r="DH14" s="75">
        <f t="shared" si="26"/>
        <v>0.20184546439525203</v>
      </c>
      <c r="DI14" s="75">
        <f t="shared" si="27"/>
        <v>0</v>
      </c>
      <c r="DJ14" s="75">
        <f t="shared" si="28"/>
        <v>4.9889467527299036</v>
      </c>
      <c r="DK14" s="75">
        <f t="shared" si="29"/>
        <v>3.8170552474902268</v>
      </c>
      <c r="DL14" s="75">
        <f t="shared" si="30"/>
        <v>18.582518109092668</v>
      </c>
    </row>
    <row r="15" spans="1:116" s="48" customFormat="1" ht="12" x14ac:dyDescent="0.15">
      <c r="A15" s="113">
        <f>IF(ISBLANK('In Process Calc.'!C15),"",'In Process Calc.'!C15)</f>
        <v>233.73333333333721</v>
      </c>
      <c r="B15" s="113">
        <f>IF(ISBLANK('Measured Data'!H19),"",'Measured Data'!H19)</f>
        <v>15.6</v>
      </c>
      <c r="C15" s="113">
        <f>IF(ISBLANK('In Process Calc.'!K15),"",'In Process Calc.'!K15)</f>
        <v>1273.6980799632977</v>
      </c>
      <c r="D15" s="113">
        <f>IF(ISBLANK('In Process Calc.'!L15),"",'In Process Calc.'!L15)</f>
        <v>3.6688421927523804</v>
      </c>
      <c r="E15" s="113">
        <f>IF(ISBLANK('In Process Calc.'!M15),"",'In Process Calc.'!M15)</f>
        <v>16.535343047091445</v>
      </c>
      <c r="F15" s="113">
        <f>IF(ISBLANK('In Process Calc.'!N15),"",'In Process Calc.'!N15)</f>
        <v>-0.52802906919578929</v>
      </c>
      <c r="G15" s="113">
        <f>IF(ISBLANK('In Process Calc.'!O15),"",'In Process Calc.'!O15)</f>
        <v>0.14524954632228648</v>
      </c>
      <c r="H15" s="113">
        <f>IF(ISBLANK('In Process Calc.'!P15),"",'In Process Calc.'!P15)</f>
        <v>0.40147211185042136</v>
      </c>
      <c r="I15" s="113">
        <f>IF(ISBLANK('In Process Calc.'!Q15),"",'In Process Calc.'!Q15)</f>
        <v>0.11685447955931477</v>
      </c>
      <c r="J15" s="113">
        <f>IF(ISBLANK('In Process Calc.'!R15),"",'In Process Calc.'!R15)</f>
        <v>0.11215284257448702</v>
      </c>
      <c r="K15" s="113">
        <f>IF(ISBLANK('In Process Calc.'!S15),"",'In Process Calc.'!S15)</f>
        <v>6.5235525459795189</v>
      </c>
      <c r="L15" s="113">
        <f>IF(ISBLANK('In Process Calc.'!T15),"",'In Process Calc.'!T15)</f>
        <v>0.56431507891681887</v>
      </c>
      <c r="M15" s="113">
        <f>IF(ISBLANK('In Process Calc.'!U15),"",'In Process Calc.'!U15)</f>
        <v>0.15303366897716703</v>
      </c>
      <c r="N15" s="113">
        <f>IF(ISBLANK('In Process Calc.'!V15),"",'In Process Calc.'!V15)</f>
        <v>5.2842060798945191E-2</v>
      </c>
      <c r="O15" s="113">
        <f>IF(ISBLANK('In Process Calc.'!W15),"",'In Process Calc.'!W15)</f>
        <v>-5.6363583165032968E-3</v>
      </c>
      <c r="P15" s="113">
        <f>IF(ISBLANK('In Process Calc.'!X15),"",'In Process Calc.'!X15)</f>
        <v>0.18642198990917896</v>
      </c>
      <c r="Q15" s="113">
        <f>IF(ISBLANK('In Process Calc.'!Y15),"",'In Process Calc.'!Y15)</f>
        <v>1.3660900400023654</v>
      </c>
      <c r="R15" s="113">
        <f>IF(ISBLANK('In Process Calc.'!Z15),"",'In Process Calc.'!Z15)</f>
        <v>0.37481356078094991</v>
      </c>
      <c r="S15" s="113">
        <f>IF(ISBLANK('In Process Calc.'!AA15),"",'In Process Calc.'!AA15)</f>
        <v>0.21720710870092233</v>
      </c>
      <c r="T15" s="113">
        <f>IF(ISBLANK('In Process Calc.'!AB15),"",'In Process Calc.'!AB15)</f>
        <v>9.4832256948458302E-2</v>
      </c>
      <c r="U15" s="113">
        <f>IF(ISBLANK('In Process Calc.'!AC15),"",'In Process Calc.'!AC15)</f>
        <v>-0.58686495810036055</v>
      </c>
      <c r="V15" s="113">
        <f>IF(ISBLANK('In Process Calc.'!AD15),"",'In Process Calc.'!AD15)</f>
        <v>0.11668791675586286</v>
      </c>
      <c r="W15" s="113">
        <f>IF(ISBLANK('In Process Calc.'!AE15),"",'In Process Calc.'!AE15)</f>
        <v>0.19480806390834574</v>
      </c>
      <c r="X15" s="113">
        <f>IF(ISBLANK('In Process Calc.'!AF15),"",'In Process Calc.'!AF15)</f>
        <v>0.38230893649431696</v>
      </c>
      <c r="Y15" s="113">
        <f>IF(ISBLANK('In Process Calc.'!AG15),"",'In Process Calc.'!AG15)</f>
        <v>0.1369742415660142</v>
      </c>
      <c r="Z15" s="113">
        <f>IF(ISBLANK('In Process Calc.'!AH15),"",'In Process Calc.'!AH15)</f>
        <v>4.6992078654257932E-2</v>
      </c>
      <c r="AA15" s="113">
        <f>IF(ISBLANK('In Process Calc.'!AI15),"",'In Process Calc.'!AI15)</f>
        <v>6.5954036640907945E-2</v>
      </c>
      <c r="AB15" s="113">
        <f>IF(ISBLANK('In Process Calc.'!AJ15),"",'In Process Calc.'!AJ15)</f>
        <v>0.22552122968181298</v>
      </c>
      <c r="AC15" s="113">
        <f>IF(ISBLANK('In Process Calc.'!AK15),"",'In Process Calc.'!AK15)</f>
        <v>0</v>
      </c>
      <c r="AD15" s="113">
        <f>IF(ISBLANK('In Process Calc.'!AL15),"",'In Process Calc.'!AL15)</f>
        <v>5.4082558826592964</v>
      </c>
      <c r="AE15" s="113">
        <f>IF(ISBLANK('In Process Calc.'!AM15),"",'In Process Calc.'!AM15)</f>
        <v>4.2933618553631465</v>
      </c>
      <c r="AF15" s="113">
        <f>IF(ISBLANK('In Process Calc.'!AN15),"",'In Process Calc.'!AN15)</f>
        <v>19.962395548329926</v>
      </c>
      <c r="AH15" s="113">
        <f>IF(ISBLANK('In Process Calc.'!C15),"",'In Process Calc.'!C15)</f>
        <v>233.73333333333721</v>
      </c>
      <c r="AI15" s="113">
        <f>IF(ISBLANK('Measured Data'!H19),"",'Measured Data'!H19)</f>
        <v>15.6</v>
      </c>
      <c r="AJ15" s="113">
        <f>IF(ISBLANK('In Process Calc.'!K15),"",'In Process Calc.'!K15)</f>
        <v>1273.6980799632977</v>
      </c>
      <c r="AK15" s="113">
        <f>IF(ISBLANK('In Process Calc.'!L15),"",'In Process Calc.'!L15)</f>
        <v>3.6688421927523804</v>
      </c>
      <c r="AL15" s="113">
        <f>IF(ISBLANK('In Process Calc.'!M15),"",'In Process Calc.'!M15)</f>
        <v>16.535343047091445</v>
      </c>
      <c r="AM15" s="113">
        <f>IF(ISBLANK('In Process Calc.'!N15),"",'In Process Calc.'!N15)</f>
        <v>-0.52802906919578929</v>
      </c>
      <c r="AN15" s="113">
        <f>IF(ISBLANK('In Process Calc.'!O15),"",'In Process Calc.'!O15)</f>
        <v>0.14524954632228648</v>
      </c>
      <c r="AO15" s="113">
        <f>IF(ISBLANK('In Process Calc.'!P15),"",'In Process Calc.'!P15)</f>
        <v>0.40147211185042136</v>
      </c>
      <c r="AP15" s="113">
        <f>IF(ISBLANK('In Process Calc.'!Q15),"",'In Process Calc.'!Q15)</f>
        <v>0.11685447955931477</v>
      </c>
      <c r="AQ15" s="113">
        <f>IF(ISBLANK('In Process Calc.'!R15),"",'In Process Calc.'!R15)</f>
        <v>0.11215284257448702</v>
      </c>
      <c r="AR15" s="113">
        <f>IF(ISBLANK('In Process Calc.'!S15),"",'In Process Calc.'!S15)</f>
        <v>6.5235525459795189</v>
      </c>
      <c r="AS15" s="113">
        <f>IF(ISBLANK('In Process Calc.'!T15),"",'In Process Calc.'!T15)</f>
        <v>0.56431507891681887</v>
      </c>
      <c r="AT15" s="113">
        <f>IF(ISBLANK('In Process Calc.'!U15),"",'In Process Calc.'!U15)</f>
        <v>0.15303366897716703</v>
      </c>
      <c r="AU15" s="113">
        <f>IF(ISBLANK('In Process Calc.'!V15),"",'In Process Calc.'!V15)</f>
        <v>5.2842060798945191E-2</v>
      </c>
      <c r="AV15" s="113">
        <f>IF(ISBLANK('In Process Calc.'!W15),"",'In Process Calc.'!W15)</f>
        <v>-5.6363583165032968E-3</v>
      </c>
      <c r="AW15" s="113">
        <f>IF(ISBLANK('In Process Calc.'!X15),"",'In Process Calc.'!X15)</f>
        <v>0.18642198990917896</v>
      </c>
      <c r="AX15" s="113">
        <f>IF(ISBLANK('In Process Calc.'!Y15),"",'In Process Calc.'!Y15)</f>
        <v>1.3660900400023654</v>
      </c>
      <c r="AY15" s="113">
        <f>IF(ISBLANK('In Process Calc.'!Z15),"",'In Process Calc.'!Z15)</f>
        <v>0.37481356078094991</v>
      </c>
      <c r="AZ15" s="113">
        <f>IF(ISBLANK('In Process Calc.'!AA15),"",'In Process Calc.'!AA15)</f>
        <v>0.21720710870092233</v>
      </c>
      <c r="BA15" s="113">
        <f>IF(ISBLANK('In Process Calc.'!AB15),"",'In Process Calc.'!AB15)</f>
        <v>9.4832256948458302E-2</v>
      </c>
      <c r="BB15" s="113">
        <f>IF(ISBLANK('In Process Calc.'!AC15),"",'In Process Calc.'!AC15)</f>
        <v>-0.58686495810036055</v>
      </c>
      <c r="BC15" s="113">
        <f>IF(ISBLANK('In Process Calc.'!AD15),"",'In Process Calc.'!AD15)</f>
        <v>0.11668791675586286</v>
      </c>
      <c r="BD15" s="113">
        <f>IF(ISBLANK('In Process Calc.'!AE15),"",'In Process Calc.'!AE15)</f>
        <v>0.19480806390834574</v>
      </c>
      <c r="BE15" s="113">
        <f>IF(ISBLANK('In Process Calc.'!AF15),"",'In Process Calc.'!AF15)</f>
        <v>0.38230893649431696</v>
      </c>
      <c r="BF15" s="113">
        <f>IF(ISBLANK('In Process Calc.'!AG15),"",'In Process Calc.'!AG15)</f>
        <v>0.1369742415660142</v>
      </c>
      <c r="BG15" s="113">
        <f>IF(ISBLANK('In Process Calc.'!AH15),"",'In Process Calc.'!AH15)</f>
        <v>4.6992078654257932E-2</v>
      </c>
      <c r="BH15" s="113">
        <f>IF(ISBLANK('In Process Calc.'!AI15),"",'In Process Calc.'!AI15)</f>
        <v>6.5954036640907945E-2</v>
      </c>
      <c r="BI15" s="113">
        <f>IF(ISBLANK('In Process Calc.'!AJ15),"",'In Process Calc.'!AJ15)</f>
        <v>0.22552122968181298</v>
      </c>
      <c r="BJ15" s="113">
        <f>IF(ISBLANK('In Process Calc.'!AK15),"",'In Process Calc.'!AK15)</f>
        <v>0</v>
      </c>
      <c r="BK15" s="113">
        <f>IF(ISBLANK('In Process Calc.'!AL15),"",'In Process Calc.'!AL15)</f>
        <v>5.4082558826592964</v>
      </c>
      <c r="BL15" s="113">
        <f>IF(ISBLANK('In Process Calc.'!AM15),"",'In Process Calc.'!AM15)</f>
        <v>4.2933618553631465</v>
      </c>
      <c r="BM15" s="113">
        <f>IF(ISBLANK('In Process Calc.'!AN15),"",'In Process Calc.'!AN15)</f>
        <v>19.962395548329926</v>
      </c>
      <c r="BO15" s="54" t="s">
        <v>50</v>
      </c>
      <c r="BP15" s="56">
        <f t="array" ref="BP15:BS15">LINEST($M3:INDEX($M:$M,COUNT($M:$M)+2),$A$3:INDEX($A:$A,COUNT($A:$A)+2)^{1,2,3},TRUE,TRUE)</f>
        <v>-6.5169162095506113E-8</v>
      </c>
      <c r="BQ15" s="56">
        <v>2.7478835269316085E-5</v>
      </c>
      <c r="BR15" s="56">
        <v>-2.2636175796136729E-3</v>
      </c>
      <c r="BS15" s="56">
        <v>1.6804885719975959E-2</v>
      </c>
      <c r="BT15" s="56">
        <f t="array" ref="BT15:BX15">LINEST($M3:INDEX($M:$M,COUNT($M:$M)+2),$A$3:INDEX($A:$A,COUNT($A:$A)+2)^{1,2,3,4},TRUE,TRUE)</f>
        <v>-4.5741997621327823E-10</v>
      </c>
      <c r="BU15" s="56">
        <v>1.4508844754666542E-7</v>
      </c>
      <c r="BV15" s="56">
        <v>-2.5156027337638028E-6</v>
      </c>
      <c r="BW15" s="56">
        <v>-9.0073490333526438E-4</v>
      </c>
      <c r="BX15" s="56">
        <v>6.2078333563004295E-3</v>
      </c>
      <c r="BY15" s="57">
        <f>IF('Cumulative Curves'!$B$14=6,#REF!,IF('Cumulative Curves'!$B$14=5,#REF!, IF( 'Cumulative Curves'!$B$14=4, BX15,IF('Cumulative Curves'!$B$14=3, BS15, 0))))</f>
        <v>6.2078333563004295E-3</v>
      </c>
      <c r="BZ15" s="57">
        <f>IF('Cumulative Curves'!$B$14=6,#REF!,IF('Cumulative Curves'!$B$14=5,#REF!, IF( 'Cumulative Curves'!$B$14=4, BW15,IF('Cumulative Curves'!$B$14=3, BR15, 0))))</f>
        <v>-9.0073490333526438E-4</v>
      </c>
      <c r="CA15" s="57">
        <f>IF('Cumulative Curves'!$B$14=6,#REF!,IF('Cumulative Curves'!$B$14=5,#REF!, IF( 'Cumulative Curves'!$B$14=4, BV15,IF('Cumulative Curves'!$B$14=3, BQ15, 0))))</f>
        <v>-2.5156027337638028E-6</v>
      </c>
      <c r="CB15" s="57">
        <f>IF('Cumulative Curves'!$B$14=6,#REF!,IF('Cumulative Curves'!$B$14=5,#REF!, IF( 'Cumulative Curves'!$B$14=4, BU15,IF('Cumulative Curves'!$B$14=3, BP15, 0))))</f>
        <v>1.4508844754666542E-7</v>
      </c>
      <c r="CC15" s="57">
        <f>IF('Cumulative Curves'!$B$14=6,#REF!,IF('Cumulative Curves'!$B$14=5,#REF!, IF( 'Cumulative Curves'!$B$14=4,BT15, 0)))</f>
        <v>-4.5741997621327823E-10</v>
      </c>
      <c r="CD15" s="57">
        <f>IF('Cumulative Curves'!$B$14=6,#REF!,IF('Cumulative Curves'!$B$14=5,#REF!, 0))</f>
        <v>0</v>
      </c>
      <c r="CE15" s="57">
        <f>IF('Cumulative Curves'!$B$14=6,#REF!,0)</f>
        <v>0</v>
      </c>
      <c r="CF15" s="49"/>
      <c r="CG15" s="75">
        <f>IF(ISBLANK('In Process Calc.'!C15),"",'In Process Calc.'!C15)</f>
        <v>233.73333333333721</v>
      </c>
      <c r="CH15" s="75">
        <f t="shared" si="0"/>
        <v>14.967083769055478</v>
      </c>
      <c r="CI15" s="75">
        <f t="shared" si="1"/>
        <v>1153.1784961740486</v>
      </c>
      <c r="CJ15" s="75">
        <f t="shared" si="2"/>
        <v>3.1367486670058931</v>
      </c>
      <c r="CK15" s="75">
        <f t="shared" si="3"/>
        <v>15.942585653118813</v>
      </c>
      <c r="CL15" s="75">
        <f t="shared" si="4"/>
        <v>-0.48836725751624899</v>
      </c>
      <c r="CM15" s="75">
        <f t="shared" si="5"/>
        <v>0.14303519878540594</v>
      </c>
      <c r="CN15" s="75">
        <f t="shared" si="6"/>
        <v>0.3849421934790298</v>
      </c>
      <c r="CO15" s="75">
        <f t="shared" si="7"/>
        <v>0.11081830839203566</v>
      </c>
      <c r="CP15" s="75">
        <f t="shared" si="8"/>
        <v>0.10953993553336464</v>
      </c>
      <c r="CQ15" s="75">
        <f t="shared" si="9"/>
        <v>6.504893107211883</v>
      </c>
      <c r="CR15" s="75">
        <f t="shared" si="10"/>
        <v>0.55621458569875248</v>
      </c>
      <c r="CS15" s="75">
        <f t="shared" si="11"/>
        <v>0.14569692279006197</v>
      </c>
      <c r="CT15" s="75">
        <f t="shared" si="12"/>
        <v>5.6097381650276418E-2</v>
      </c>
      <c r="CU15" s="75">
        <f t="shared" si="13"/>
        <v>-5.6639627576883702E-3</v>
      </c>
      <c r="CV15" s="75">
        <f t="shared" si="14"/>
        <v>0.18646676263040679</v>
      </c>
      <c r="CW15" s="75">
        <f t="shared" si="15"/>
        <v>1.3020810969042458</v>
      </c>
      <c r="CX15" s="75">
        <f t="shared" si="16"/>
        <v>0.3755947297947666</v>
      </c>
      <c r="CY15" s="75">
        <f t="shared" si="17"/>
        <v>0.21447108937834014</v>
      </c>
      <c r="CZ15" s="75">
        <f t="shared" si="18"/>
        <v>9.4599116409711692E-2</v>
      </c>
      <c r="DA15" s="75">
        <f t="shared" si="19"/>
        <v>-0.65518316788884312</v>
      </c>
      <c r="DB15" s="75">
        <f t="shared" si="20"/>
        <v>0.11468086535769628</v>
      </c>
      <c r="DC15" s="75">
        <f t="shared" si="21"/>
        <v>0.19192704512209047</v>
      </c>
      <c r="DD15" s="75">
        <f t="shared" si="22"/>
        <v>0.36726988819950235</v>
      </c>
      <c r="DE15" s="75">
        <f t="shared" si="23"/>
        <v>0.13358119591894391</v>
      </c>
      <c r="DF15" s="75">
        <f t="shared" si="24"/>
        <v>4.6963582576470111E-2</v>
      </c>
      <c r="DG15" s="75">
        <f t="shared" si="25"/>
        <v>6.4979829357740521E-2</v>
      </c>
      <c r="DH15" s="75">
        <f t="shared" si="26"/>
        <v>0.22404557219615939</v>
      </c>
      <c r="DI15" s="75">
        <f t="shared" si="27"/>
        <v>0</v>
      </c>
      <c r="DJ15" s="75">
        <f t="shared" si="28"/>
        <v>5.425437165721652</v>
      </c>
      <c r="DK15" s="75">
        <f t="shared" si="29"/>
        <v>4.2818867403165592</v>
      </c>
      <c r="DL15" s="75">
        <f t="shared" si="30"/>
        <v>19.59797924545947</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IF(ISBLANK('Measured Data'!H20),"",'Measured Data'!H20)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54</v>
      </c>
      <c r="BP16" s="56">
        <f t="array" ref="BP16:BS16">LINEST($AU3:INDEX($AU:$AU,COUNT($AU:$AU)+2),$AH$3:INDEX($AH:$AH,COUNT($AH:$AH)+2)^{1,2,3},TRUE,TRUE)</f>
        <v>-1.2963669969814393E-8</v>
      </c>
      <c r="BQ16" s="56">
        <v>6.7927854903044906E-6</v>
      </c>
      <c r="BR16" s="56">
        <v>-6.64420236560362E-4</v>
      </c>
      <c r="BS16" s="56">
        <v>5.8310672964000387E-3</v>
      </c>
      <c r="BT16" s="56">
        <f t="array" ref="BT16:BX16">LINEST($AU3:INDEX($AU:$AU,COUNT($AU:$AU)+2),$AH$3:INDEX($AH:$AH,COUNT($AH:$AH)+2)^{1,2,3,4},TRUE,TRUE)</f>
        <v>-1.7500553056854511E-10</v>
      </c>
      <c r="BU16" s="56">
        <v>6.747935054738651E-8</v>
      </c>
      <c r="BV16" s="56">
        <v>-4.6828666670180503E-6</v>
      </c>
      <c r="BW16" s="56">
        <v>-1.4299131288438236E-4</v>
      </c>
      <c r="BX16" s="56">
        <v>1.7767127255296916E-3</v>
      </c>
      <c r="BY16" s="57">
        <f>IF('Cumulative Curves'!$B$15=6,#REF!,IF('Cumulative Curves'!$B$15=5,#REF!, IF( 'Cumulative Curves'!$B$15=4, BX16,IF('Cumulative Curves'!$B$15=3, BS16, 0))))</f>
        <v>5.8310672964000387E-3</v>
      </c>
      <c r="BZ16" s="57">
        <f>IF('Cumulative Curves'!$B$15=6,#REF!,IF('Cumulative Curves'!$B$15=5,#REF!, IF( 'Cumulative Curves'!$B$15=4, BW16,IF('Cumulative Curves'!$B$15=3, BR16, 0))))</f>
        <v>-6.64420236560362E-4</v>
      </c>
      <c r="CA16" s="57">
        <f>IF('Cumulative Curves'!$B$15=6,#REF!,IF('Cumulative Curves'!$B$15=5,#REF!, IF( 'Cumulative Curves'!$B$15=4, BV16,IF('Cumulative Curves'!$B$15=3, BQ16, 0))))</f>
        <v>6.7927854903044906E-6</v>
      </c>
      <c r="CB16" s="57">
        <f>IF('Cumulative Curves'!$B$15=6,#REF!,IF('Cumulative Curves'!$B$15=5,#REF!, IF( 'Cumulative Curves'!$B$15=4, BU16,IF('Cumulative Curves'!$B$15=3, BP16, 0))))</f>
        <v>-1.2963669969814393E-8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IF(ISBLANK('Measured Data'!H21),"",'Measured Data'!H21)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336</v>
      </c>
      <c r="BP17" s="56">
        <f t="array" ref="BP17:BS17">LINEST($AV3:INDEX($AV:$AV,COUNT($AV:$AV)+2),$AH$3:INDEX($AH:$AH,COUNT($AH:$AH)+2)^{1,2,3},TRUE,TRUE)</f>
        <v>1.1722874965158846E-9</v>
      </c>
      <c r="BQ17" s="56">
        <v>-1.4244639755983428E-6</v>
      </c>
      <c r="BR17" s="56">
        <v>2.5155760128689925E-4</v>
      </c>
      <c r="BS17" s="56">
        <v>-1.6101956251806382E-3</v>
      </c>
      <c r="BT17" s="56">
        <f t="array" ref="BT17:BX17">LINEST($AV3:INDEX($AV:$AV,COUNT($AV:$AV)+2),$AH$3:INDEX($AH:$AH,COUNT($AH:$AH)+2)^{1,2,3,4},TRUE,TRUE)</f>
        <v>4.47292924343098E-11</v>
      </c>
      <c r="BU17" s="56">
        <v>-1.9387973526799349E-8</v>
      </c>
      <c r="BV17" s="56">
        <v>1.5085736235662868E-6</v>
      </c>
      <c r="BW17" s="56">
        <v>1.1828668844751781E-4</v>
      </c>
      <c r="BX17" s="56">
        <v>-5.7395173823781426E-4</v>
      </c>
      <c r="BY17" s="57">
        <f>IF('Cumulative Curves'!$B$16=6,#REF!,IF('Cumulative Curves'!$B$16=5,#REF!, IF( 'Cumulative Curves'!$B$16=4, BX17,IF('Cumulative Curves'!$B$16=3, BS17, 0))))</f>
        <v>-1.6101956251806382E-3</v>
      </c>
      <c r="BZ17" s="57">
        <f>IF('Cumulative Curves'!$B$16=6,#REF!,IF('Cumulative Curves'!$B$16=5,#REF!, IF( 'Cumulative Curves'!$B$16=4, BW17,IF('Cumulative Curves'!$B$16=3, BR17, 0))))</f>
        <v>2.5155760128689925E-4</v>
      </c>
      <c r="CA17" s="57">
        <f>IF('Cumulative Curves'!$B$16=6,#REF!,IF('Cumulative Curves'!$B$16=5,#REF!, IF( 'Cumulative Curves'!$B$16=4, BV17,IF('Cumulative Curves'!$B$16=3, BQ17, 0))))</f>
        <v>-1.4244639755983428E-6</v>
      </c>
      <c r="CB17" s="57">
        <f>IF('Cumulative Curves'!$B$16=6,#REF!,IF('Cumulative Curves'!$B$16=5,#REF!, IF( 'Cumulative Curves'!$B$16=4, BU17,IF('Cumulative Curves'!$B$16=3, BP17, 0))))</f>
        <v>1.1722874965158846E-9</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IF(ISBLANK('Measured Data'!H20),"",'Measured Data'!H20)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IF(ISBLANK('Measured Data'!H22),"",'Measured Data'!H22)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61</v>
      </c>
      <c r="BP18" s="56">
        <f t="array" ref="BP18:BS18">LINEST($AW3:INDEX($AW:$AW,COUNT($AW:$AW)+2),$AH$3:INDEX($AH:$AH,COUNT($AH:$AH)+2)^{1,2,3},TRUE,TRUE)</f>
        <v>-2.4280848871389921E-8</v>
      </c>
      <c r="BQ18" s="56">
        <v>1.2131727660942907E-5</v>
      </c>
      <c r="BR18" s="56">
        <v>-7.3461921093822917E-4</v>
      </c>
      <c r="BS18" s="56">
        <v>5.4458361810854894E-3</v>
      </c>
      <c r="BT18" s="56">
        <f t="array" ref="BT18:BX18">LINEST($AW3:INDEX($AW:$AW,COUNT($AW:$AW)+2),$AH$3:INDEX($AH:$AH,COUNT($AH:$AH)+2)^{1,2,3,4},TRUE,TRUE)</f>
        <v>-1.4413274541124029E-10</v>
      </c>
      <c r="BU18" s="56">
        <v>4.1971191042146629E-8</v>
      </c>
      <c r="BV18" s="56">
        <v>2.6804992029286419E-6</v>
      </c>
      <c r="BW18" s="56">
        <v>-3.051757409970855E-4</v>
      </c>
      <c r="BX18" s="56">
        <v>2.1067116787243378E-3</v>
      </c>
      <c r="BY18" s="57">
        <f>IF('Cumulative Curves'!$B$17=6,#REF!,IF('Cumulative Curves'!$B$17=5,#REF!, IF( 'Cumulative Curves'!$B$17=4, BX18,IF('Cumulative Curves'!$B$17=3, BS18, 0))))</f>
        <v>5.4458361810854894E-3</v>
      </c>
      <c r="BZ18" s="57">
        <f>IF('Cumulative Curves'!$B$17=6,#REF!,IF('Cumulative Curves'!$B$17=5,#REF!, IF( 'Cumulative Curves'!$B$17=4, BW18,IF('Cumulative Curves'!$B$17=3, BR18, 0))))</f>
        <v>-7.3461921093822917E-4</v>
      </c>
      <c r="CA18" s="57">
        <f>IF('Cumulative Curves'!$B$17=6,#REF!,IF('Cumulative Curves'!$B$17=5,#REF!, IF( 'Cumulative Curves'!$B$17=4, BV18,IF('Cumulative Curves'!$B$17=3, BQ18, 0))))</f>
        <v>1.2131727660942907E-5</v>
      </c>
      <c r="CB18" s="57">
        <f>IF('Cumulative Curves'!$B$17=6,#REF!,IF('Cumulative Curves'!$B$17=5,#REF!, IF( 'Cumulative Curves'!$B$17=4, BU18,IF('Cumulative Curves'!$B$17=3, BP18, 0))))</f>
        <v>-2.4280848871389921E-8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IF(ISBLANK('Measured Data'!H21),"",'Measured Data'!H21)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IF(ISBLANK('Measured Data'!H23),"",'Measured Data'!H23)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111</v>
      </c>
      <c r="BP19" s="56">
        <f t="array" ref="BP19:BS19">LINEST($Q3:INDEX($Q:$Q,COUNT($Q:$Q)+2),$A$3:INDEX($A:$A,COUNT($A:$A)+2)^{1,2,3},TRUE,TRUE)</f>
        <v>1.0468745421058559E-7</v>
      </c>
      <c r="BQ19" s="56">
        <v>-9.7219239937110862E-5</v>
      </c>
      <c r="BR19" s="56">
        <v>2.3992447824617565E-2</v>
      </c>
      <c r="BS19" s="56">
        <v>-0.10276653091934779</v>
      </c>
      <c r="BT19" s="56">
        <f t="array" ref="BT19:BX19">LINEST($Q3:INDEX($Q:$Q,COUNT($Q:$Q)+2),$A$3:INDEX($A:$A,COUNT($A:$A)+2)^{1,2,3,4},TRUE,TRUE)</f>
        <v>-2.2097890172853581E-9</v>
      </c>
      <c r="BU19" s="56">
        <v>1.1204388003461674E-6</v>
      </c>
      <c r="BV19" s="56">
        <v>-2.421219182756452E-4</v>
      </c>
      <c r="BW19" s="56">
        <v>3.0576513511517699E-2</v>
      </c>
      <c r="BX19" s="56">
        <v>-0.1539607313185225</v>
      </c>
      <c r="BY19" s="57">
        <f>IF('Cumulative Curves'!$B$18=6,CB36,IF('Cumulative Curves'!$B$18=5,BU36,IF('Cumulative Curves'!$B$18=4,BX19,IF('Cumulative Curves'!$B$18=3,BS19,0))))</f>
        <v>-6.011130968143874E-3</v>
      </c>
      <c r="BZ19" s="57">
        <f>IF('Cumulative Curves'!$B$18=6,CA36,IF('Cumulative Curves'!$B$18=5,BT36,IF('Cumulative Curves'!$B$18=4,BW19,IF('Cumulative Curves'!$B$18=3,BR19,0))))</f>
        <v>-1.4535159573512767E-2</v>
      </c>
      <c r="CA19" s="57">
        <f>IF('Cumulative Curves'!$B$18=6,BZ36,IF('Cumulative Curves'!$B$18=5,BS36,IF('Cumulative Curves'!$B$18=4,BV19,IF('Cumulative Curves'!$B$18=3,BQ19,0))))</f>
        <v>1.3497012364118092E-3</v>
      </c>
      <c r="CB19" s="57">
        <f>IF('Cumulative Curves'!$B$18=6,BY36,IF('Cumulative Curves'!$B$18=5,BR36, IF( 'Cumulative Curves'!$B$18=4, BU19,IF('Cumulative Curves'!$B$18=3, BP19, 0))))</f>
        <v>-1.8172713271740667E-5</v>
      </c>
      <c r="CC19" s="57">
        <f>IF('Cumulative Curves'!$B$18=6,BX36,IF('Cumulative Curves'!$B$18=5,BQ36, IF( 'Cumulative Curves'!$B$18=4,BT19, 0)))</f>
        <v>9.2826543051956668E-8</v>
      </c>
      <c r="CD19" s="57">
        <f>IF('Cumulative Curves'!$B$18=6,BW36,IF('Cumulative Curves'!$B$18=5,BP36, 0))</f>
        <v>-1.6345908850114739E-10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IF(ISBLANK('Measured Data'!H22),"",'Measured Data'!H22)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IF(ISBLANK('Measured Data'!H24),"",'Measured Data'!H24)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62</v>
      </c>
      <c r="BP20" s="56">
        <f t="array" ref="BP20:BS20">LINEST($AY3:INDEX($AY:$AY,COUNT($AY:$AY)+2),$AH$3:INDEX($AH:$AH,COUNT($AH:$AH)+2)^{1,2,3},TRUE,TRUE)</f>
        <v>-4.7598249581637749E-8</v>
      </c>
      <c r="BQ20" s="56">
        <v>2.3144769370307782E-5</v>
      </c>
      <c r="BR20" s="56">
        <v>-1.2457084194579132E-3</v>
      </c>
      <c r="BS20" s="56">
        <v>1.0119286618937351E-2</v>
      </c>
      <c r="BT20" s="56">
        <f t="array" ref="BT20:BX20">LINEST($AY3:INDEX($AY:$AY,COUNT($AY:$AY)+2),$AH$3:INDEX($AH:$AH,COUNT($AH:$AH)+2)^{1,2,3,4},TRUE,TRUE)</f>
        <v>-2.7551418621837133E-10</v>
      </c>
      <c r="BU20" s="56">
        <v>7.9044567149594696E-8</v>
      </c>
      <c r="BV20" s="56">
        <v>5.0784548076862303E-6</v>
      </c>
      <c r="BW20" s="56">
        <v>-4.248139876614251E-4</v>
      </c>
      <c r="BX20" s="56">
        <v>3.7364471932052057E-3</v>
      </c>
      <c r="BY20" s="57">
        <f>IF('Cumulative Curves'!$B$19=6,#REF!,IF('Cumulative Curves'!$B$19=5,#REF!, IF( 'Cumulative Curves'!$B$19=4, BX20,IF('Cumulative Curves'!$B$19=3, BS20, 0))))</f>
        <v>1.0119286618937351E-2</v>
      </c>
      <c r="BZ20" s="57">
        <f>IF('Cumulative Curves'!$B$19=6,#REF!,IF('Cumulative Curves'!$B$19=5,#REF!, IF( 'Cumulative Curves'!$B$19=4, BW20,IF('Cumulative Curves'!$B$19=3, BR20, 0))))</f>
        <v>-1.2457084194579132E-3</v>
      </c>
      <c r="CA20" s="57">
        <f>IF('Cumulative Curves'!$B$19=6,#REF!,IF('Cumulative Curves'!$B$19=5,#REF!, IF( 'Cumulative Curves'!$B$19=4, BV20,IF('Cumulative Curves'!$B$19=3, BQ20, 0))))</f>
        <v>2.3144769370307782E-5</v>
      </c>
      <c r="CB20" s="57">
        <f>IF('Cumulative Curves'!$B$19=6,#REF!,IF('Cumulative Curves'!$B$19=5,#REF!, IF( 'Cumulative Curves'!$B$19=4, BU20,IF('Cumulative Curves'!$B$19=3, BP20, 0))))</f>
        <v>-4.7598249581637749E-8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IF(ISBLANK('Measured Data'!H23),"",'Measured Data'!H23)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IF(ISBLANK('Measured Data'!H25),"",'Measured Data'!H25)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63</v>
      </c>
      <c r="BP21" s="56">
        <f t="array" ref="BP21:BS21">LINEST($AZ3:INDEX($AZ:$AZ,COUNT($AZ:$AZ)+2),$AH$3:INDEX($AH:$AH,COUNT($AH:$AH)+2)^{1,2,3},TRUE,TRUE)</f>
        <v>-3.0450296616318569E-8</v>
      </c>
      <c r="BQ21" s="56">
        <v>1.3765997288649609E-5</v>
      </c>
      <c r="BR21" s="56">
        <v>-6.530222285009539E-4</v>
      </c>
      <c r="BS21" s="56">
        <v>3.874599260164785E-3</v>
      </c>
      <c r="BT21" s="56">
        <f t="array" ref="BT21:BX21">LINEST($AZ3:INDEX($AZ:$AZ,COUNT($AZ:$AZ)+2),$AH$3:INDEX($AH:$AH,COUNT($AH:$AH)+2)^{1,2,3,4},TRUE,TRUE)</f>
        <v>-2.950187409654172E-11</v>
      </c>
      <c r="BU21" s="56">
        <v>-1.6889468821139544E-8</v>
      </c>
      <c r="BV21" s="56">
        <v>1.183146845392554E-5</v>
      </c>
      <c r="BW21" s="56">
        <v>-5.6512140384353741E-4</v>
      </c>
      <c r="BX21" s="56">
        <v>3.1911290995134539E-3</v>
      </c>
      <c r="BY21" s="57">
        <f>IF('Cumulative Curves'!$B$20=6,#REF!,IF('Cumulative Curves'!$B$20=5,#REF!, IF( 'Cumulative Curves'!$B$20=4, BX21,IF('Cumulative Curves'!$B$20=3, BS21, 0))))</f>
        <v>3.874599260164785E-3</v>
      </c>
      <c r="BZ21" s="57">
        <f>IF('Cumulative Curves'!$B$20=6,#REF!,IF('Cumulative Curves'!$B$20=5,#REF!, IF( 'Cumulative Curves'!$B$20=4, BW21,IF('Cumulative Curves'!$B$20=3, BR21, 0))))</f>
        <v>-6.530222285009539E-4</v>
      </c>
      <c r="CA21" s="57">
        <f>IF('Cumulative Curves'!$B$20=6,#REF!,IF('Cumulative Curves'!$B$20=5,#REF!, IF( 'Cumulative Curves'!$B$20=4, BV21,IF('Cumulative Curves'!$B$20=3, BQ21, 0))))</f>
        <v>1.3765997288649609E-5</v>
      </c>
      <c r="CB21" s="57">
        <f>IF('Cumulative Curves'!$B$20=6,#REF!,IF('Cumulative Curves'!$B$20=5,#REF!, IF( 'Cumulative Curves'!$B$20=4, BU21,IF('Cumulative Curves'!$B$20=3, BP21, 0))))</f>
        <v>-3.0450296616318569E-8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IF(ISBLANK('Measured Data'!H24),"",'Measured Data'!H24)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IF(ISBLANK('Measured Data'!H26),"",'Measured Data'!H26)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59</v>
      </c>
      <c r="BP22" s="56">
        <f t="array" ref="BP22:BS22">LINEST($BA3:INDEX($BA:$BA,COUNT($BA:$BA)+2),$AH$3:INDEX($AH:$AH,COUNT($AH:$AH)+2)^{1,2,3},TRUE,TRUE)</f>
        <v>-1.2341005272678356E-8</v>
      </c>
      <c r="BQ22" s="56">
        <v>5.7278939768402516E-6</v>
      </c>
      <c r="BR22" s="56">
        <v>-2.6883405261706101E-4</v>
      </c>
      <c r="BS22" s="56">
        <v>2.0966032804585824E-3</v>
      </c>
      <c r="BT22" s="56">
        <f t="array" ref="BT22:BX22">LINEST($BA3:INDEX($BA:$BA,COUNT($BA:$BA)+2),$AH$3:INDEX($AH:$AH,COUNT($AH:$AH)+2)^{1,2,3,4},TRUE,TRUE)</f>
        <v>-4.2415021799341063E-11</v>
      </c>
      <c r="BU22" s="56">
        <v>7.1554783970507211E-9</v>
      </c>
      <c r="BV22" s="56">
        <v>2.9466102377880939E-6</v>
      </c>
      <c r="BW22" s="56">
        <v>-1.4245850841183876E-4</v>
      </c>
      <c r="BX22" s="56">
        <v>1.1139741204140366E-3</v>
      </c>
      <c r="BY22" s="57">
        <f>IF('Cumulative Curves'!$B$21=6,#REF!,IF('Cumulative Curves'!$B$21=5,#REF!, IF( 'Cumulative Curves'!$B$21=4, BX22,IF('Cumulative Curves'!$B$21=3, BS22, 0))))</f>
        <v>2.0966032804585824E-3</v>
      </c>
      <c r="BZ22" s="57">
        <f>IF('Cumulative Curves'!$B$21=6,#REF!,IF('Cumulative Curves'!$B$21=5,#REF!, IF( 'Cumulative Curves'!$B$21=4, BW22,IF('Cumulative Curves'!$B$21=3, BR22, 0))))</f>
        <v>-2.6883405261706101E-4</v>
      </c>
      <c r="CA22" s="57">
        <f>IF('Cumulative Curves'!$B$21=6,#REF!,IF('Cumulative Curves'!$B$21=5,#REF!, IF( 'Cumulative Curves'!$B$21=4, BV22,IF('Cumulative Curves'!$B$21=3, BQ22, 0))))</f>
        <v>5.7278939768402516E-6</v>
      </c>
      <c r="CB22" s="57">
        <f>IF('Cumulative Curves'!$B$21=6,#REF!,IF('Cumulative Curves'!$B$21=5,#REF!, IF( 'Cumulative Curves'!$B$21=4, BU22,IF('Cumulative Curves'!$B$21=3, BP22, 0))))</f>
        <v>-1.2341005272678356E-8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IF(ISBLANK('Measured Data'!H25),"",'Measured Data'!H25)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IF(ISBLANK('Measured Data'!H27),"",'Measured Data'!H27)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110</v>
      </c>
      <c r="BP23" s="56">
        <f t="array" ref="BP23:BS23">LINEST($U3:INDEX($U:$U,COUNT($U:$U)+2),$A$3:INDEX($A:$A,COUNT($A:$A)+2)^{1,2,3},TRUE,TRUE)</f>
        <v>2.1711633973024454E-8</v>
      </c>
      <c r="BQ23" s="56">
        <v>-8.7445565291401478E-6</v>
      </c>
      <c r="BR23" s="56">
        <v>-1.9536472404415766E-3</v>
      </c>
      <c r="BS23" s="56">
        <v>1.9364608382462234E-3</v>
      </c>
      <c r="BT23" s="56">
        <f t="array" ref="BT23:BX23">LINEST($U3:INDEX($U:$U,COUNT($U:$U)+2),$A$3:INDEX($A:$A,COUNT($A:$A)+2)^{1,2,3,4},TRUE,TRUE)</f>
        <v>1.2522117953694027E-9</v>
      </c>
      <c r="BU23" s="56">
        <v>-5.5387988487516353E-7</v>
      </c>
      <c r="BV23" s="56">
        <v>7.3366831289699649E-5</v>
      </c>
      <c r="BW23" s="56">
        <v>-5.6846118936877514E-3</v>
      </c>
      <c r="BX23" s="56">
        <v>3.0946461835130279E-2</v>
      </c>
      <c r="BY23" s="57">
        <f>IF('Cumulative Curves'!$B$22=6,#REF!,IF('Cumulative Curves'!$B$22=5,#REF!, IF( 'Cumulative Curves'!$B$22=4, BX23,IF('Cumulative Curves'!$B$22=3, BS23, 0))))</f>
        <v>1.9364608382462234E-3</v>
      </c>
      <c r="BZ23" s="57">
        <f>IF('Cumulative Curves'!$B$22=6,#REF!,IF('Cumulative Curves'!$B$22=5,#REF!, IF( 'Cumulative Curves'!$B$22=4, BW23,IF('Cumulative Curves'!$B$22=3, BR23, 0))))</f>
        <v>-1.9536472404415766E-3</v>
      </c>
      <c r="CA23" s="57">
        <f>IF('Cumulative Curves'!$B$22=6,#REF!,IF('Cumulative Curves'!$B$22=5,#REF!, IF( 'Cumulative Curves'!$B$22=4, BV23,IF('Cumulative Curves'!$B$22=3, BQ23, 0))))</f>
        <v>-8.7445565291401478E-6</v>
      </c>
      <c r="CB23" s="57">
        <f>IF('Cumulative Curves'!$B$22=6,#REF!,IF('Cumulative Curves'!$B$22=5,#REF!, IF( 'Cumulative Curves'!$B$22=4, BU23,IF('Cumulative Curves'!$B$22=3, BP23, 0))))</f>
        <v>2.1711633973024454E-8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IF(ISBLANK('Measured Data'!H26),"",'Measured Data'!H26)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IF(ISBLANK('Measured Data'!H28),"",'Measured Data'!H28)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66</v>
      </c>
      <c r="BP24" s="56">
        <f t="array" ref="BP24:BS24">LINEST($BC3:INDEX($BC:$BC,COUNT($BC:$BC)+2),$AH$3:INDEX($AH:$AH,COUNT($AH:$AH)+2)^{1,2,3},TRUE,TRUE)</f>
        <v>-1.4648724511802639E-8</v>
      </c>
      <c r="BQ24" s="56">
        <v>6.9366980642401438E-6</v>
      </c>
      <c r="BR24" s="56">
        <v>-3.3635378730491333E-4</v>
      </c>
      <c r="BS24" s="56">
        <v>1.38907211156368E-3</v>
      </c>
      <c r="BT24" s="56">
        <f t="array" ref="BT24:BX24">LINEST($BC3:INDEX($BC:$BC,COUNT($BC:$BC)+2),$AH$3:INDEX($AH:$AH,COUNT($AH:$AH)+2)^{1,2,3,4},TRUE,TRUE)</f>
        <v>1.6330003990929188E-11</v>
      </c>
      <c r="BU24" s="56">
        <v>-2.215497212478179E-8</v>
      </c>
      <c r="BV24" s="56">
        <v>8.0075067690781577E-6</v>
      </c>
      <c r="BW24" s="56">
        <v>-3.8500902909614169E-4</v>
      </c>
      <c r="BX24" s="56">
        <v>1.7673894487807863E-3</v>
      </c>
      <c r="BY24" s="57">
        <f>IF('Cumulative Curves'!$B$26=6,#REF!,IF('Cumulative Curves'!$B$26=5,#REF!, IF( 'Cumulative Curves'!$B$26=4, BX24,IF('Cumulative Curves'!$B$26=3, BS24, 0))))</f>
        <v>1.38907211156368E-3</v>
      </c>
      <c r="BZ24" s="57">
        <f>IF('Cumulative Curves'!$B$26=6,#REF!,IF('Cumulative Curves'!$B$26=5,#REF!, IF( 'Cumulative Curves'!$B$26=4, BW24,IF('Cumulative Curves'!$B$26=3, BR24, 0))))</f>
        <v>-3.3635378730491333E-4</v>
      </c>
      <c r="CA24" s="57">
        <f>IF('Cumulative Curves'!$B$26=6,#REF!,IF('Cumulative Curves'!$B$26=5,#REF!, IF( 'Cumulative Curves'!$B$26=4, BV24,IF('Cumulative Curves'!$B$26=3, BQ24, 0))))</f>
        <v>6.9366980642401438E-6</v>
      </c>
      <c r="CB24" s="57">
        <f>IF('Cumulative Curves'!$B$26=6,#REF!,IF('Cumulative Curves'!$B$26=5,#REF!, IF( 'Cumulative Curves'!$B$26=4, BU24,IF('Cumulative Curves'!$B$26=3, BP24, 0))))</f>
        <v>-1.4648724511802639E-8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IF(ISBLANK('Measured Data'!H27),"",'Measured Data'!H27)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IF(ISBLANK('Measured Data'!H29),"",'Measured Data'!H29)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365</v>
      </c>
      <c r="BP25" s="56">
        <f t="array" ref="BP25:BS25">LINEST($BD3:INDEX($BD:$BD,COUNT($BD:$BD)+2),$AH$3:INDEX($AH:$AH,COUNT($AH:$AH)+2)^{1,2,3},TRUE,TRUE)</f>
        <v>-1.7530268612537889E-8</v>
      </c>
      <c r="BQ25" s="56">
        <v>1.0059843993678031E-5</v>
      </c>
      <c r="BR25" s="56">
        <v>-5.8916311170515237E-4</v>
      </c>
      <c r="BS25" s="56">
        <v>3.8986522385886652E-3</v>
      </c>
      <c r="BT25" s="56">
        <f t="array" ref="BT25:BX25">LINEST($BD3:INDEX($BD:$BD,COUNT($BD:$BD)+2),$AH$3:INDEX($AH:$AH,COUNT($AH:$AH)+2)^{1,2,3,4},TRUE,TRUE)</f>
        <v>-2.9205781961774061E-11</v>
      </c>
      <c r="BU25" s="56">
        <v>-4.1055424913728994E-9</v>
      </c>
      <c r="BV25" s="56">
        <v>8.1447308330419337E-6</v>
      </c>
      <c r="BW25" s="56">
        <v>-5.021444934708081E-4</v>
      </c>
      <c r="BX25" s="56">
        <v>3.2220416468669282E-3</v>
      </c>
      <c r="BY25" s="57">
        <f>IF('Cumulative Curves'!$B$27=6,#REF!,IF('Cumulative Curves'!$B$27=5,#REF!, IF( 'Cumulative Curves'!$B$27=4, BX25,IF('Cumulative Curves'!$B$27=3, BS25, 0))))</f>
        <v>3.8986522385886652E-3</v>
      </c>
      <c r="BZ25" s="57">
        <f>IF('Cumulative Curves'!$B$27=6,#REF!,IF('Cumulative Curves'!$B$27=5,#REF!, IF( 'Cumulative Curves'!$B$27=4, BW25,IF('Cumulative Curves'!$B$27=3, BR25, 0))))</f>
        <v>-5.8916311170515237E-4</v>
      </c>
      <c r="CA25" s="57">
        <f>IF('Cumulative Curves'!$B$27=6,#REF!,IF('Cumulative Curves'!$B$27=5,#REF!, IF( 'Cumulative Curves'!$B$27=4, BV25,IF('Cumulative Curves'!$B$27=3, BQ25, 0))))</f>
        <v>1.0059843993678031E-5</v>
      </c>
      <c r="CB25" s="57">
        <f>IF('Cumulative Curves'!$B$27=6,#REF!,IF('Cumulative Curves'!$B$27=5,#REF!, IF( 'Cumulative Curves'!$B$27=4, BU25,IF('Cumulative Curves'!$B$27=3, BP25, 0))))</f>
        <v>-1.7530268612537889E-8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IF(ISBLANK('Measured Data'!H28),"",'Measured Data'!H28)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IF(ISBLANK('Measured Data'!H30),"",'Measured Data'!H30)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52</v>
      </c>
      <c r="BP26" s="56">
        <f t="array" ref="BP26:BS26">LINEST($BE3:INDEX($BE:$BE,COUNT($BE:$BE)+2),$AH$3:INDEX($AH:$AH,COUNT($AH:$AH)+2)^{1,2,3},TRUE,TRUE)</f>
        <v>-4.7383949295598368E-8</v>
      </c>
      <c r="BQ26" s="56">
        <v>1.9699038895585377E-5</v>
      </c>
      <c r="BR26" s="56">
        <v>-4.3406201474904734E-4</v>
      </c>
      <c r="BS26" s="56">
        <v>-2.4061712013972447E-3</v>
      </c>
      <c r="BT26" s="56">
        <f t="array" ref="BT26:BX26">LINEST($BE3:INDEX($BE:$BE,COUNT($BE:$BE)+2),$AH$3:INDEX($AH:$AH,COUNT($AH:$AH)+2)^{1,2,3,4},TRUE,TRUE)</f>
        <v>3.751824833555654E-10</v>
      </c>
      <c r="BU26" s="56">
        <v>-2.1984028315097392E-7</v>
      </c>
      <c r="BV26" s="56">
        <v>4.4300910965123132E-5</v>
      </c>
      <c r="BW26" s="56">
        <v>-1.5519181067400968E-3</v>
      </c>
      <c r="BX26" s="56">
        <v>6.2856844865997463E-3</v>
      </c>
      <c r="BY26" s="57">
        <f>IF('Cumulative Curves'!$B$28=6,#REF!,IF('Cumulative Curves'!$B$28=5,#REF!, IF( 'Cumulative Curves'!$B$28=4, BX26,IF('Cumulative Curves'!$B$28=3, BS26, 0))))</f>
        <v>-2.4061712013972447E-3</v>
      </c>
      <c r="BZ26" s="57">
        <f>IF('Cumulative Curves'!$B$28=6,#REF!,IF('Cumulative Curves'!$B$28=5,#REF!, IF( 'Cumulative Curves'!$B$28=4, BW26,IF('Cumulative Curves'!$B$28=3, BR26, 0))))</f>
        <v>-4.3406201474904734E-4</v>
      </c>
      <c r="CA26" s="57">
        <f>IF('Cumulative Curves'!$B$28=6,#REF!,IF('Cumulative Curves'!$B$28=5,#REF!, IF( 'Cumulative Curves'!$B$28=4, BV26,IF('Cumulative Curves'!$B$28=3, BQ26, 0))))</f>
        <v>1.9699038895585377E-5</v>
      </c>
      <c r="CB26" s="57">
        <f>IF('Cumulative Curves'!$B$28=6,#REF!,IF('Cumulative Curves'!$B$28=5,#REF!, IF( 'Cumulative Curves'!$B$28=4, BU26,IF('Cumulative Curves'!$B$28=3, BP26, 0))))</f>
        <v>-4.7383949295598368E-8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IF(ISBLANK('Measured Data'!H29),"",'Measured Data'!H29)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IF(ISBLANK('Measured Data'!H31),"",'Measured Data'!H31)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55</v>
      </c>
      <c r="BP27" s="56">
        <f t="array" ref="BP27:BS27">LINEST($BF3:INDEX($BF:$BF,COUNT($BF:$BF)+2),$AH$3:INDEX($AH:$AH,COUNT($AH:$AH)+2)^{1,2,3},TRUE,TRUE)</f>
        <v>-1.6055726542642642E-8</v>
      </c>
      <c r="BQ27" s="56">
        <v>9.7741999529682317E-6</v>
      </c>
      <c r="BR27" s="56">
        <v>-8.5248623892271501E-4</v>
      </c>
      <c r="BS27" s="56">
        <v>3.8766447868071249E-3</v>
      </c>
      <c r="BT27" s="56">
        <f t="array" ref="BT27:BX27">LINEST($BF3:INDEX($BF:$BF,COUNT($BF:$BF)+2),$AH$3:INDEX($AH:$AH,COUNT($AH:$AH)+2)^{1,2,3,4},TRUE,TRUE)</f>
        <v>-3.147693535574837E-11</v>
      </c>
      <c r="BU27" s="56">
        <v>-1.5870423335495494E-9</v>
      </c>
      <c r="BV27" s="56">
        <v>7.7101602626361924E-6</v>
      </c>
      <c r="BW27" s="56">
        <v>-7.5870071986028993E-4</v>
      </c>
      <c r="BX27" s="56">
        <v>3.1474183656650737E-3</v>
      </c>
      <c r="BY27" s="57">
        <f>IF('Cumulative Curves'!$B$29=6,#REF!,IF('Cumulative Curves'!$B$29=5,#REF!, IF( 'Cumulative Curves'!$B$29=4, BX27,IF('Cumulative Curves'!$B$29=3, BS27, 0))))</f>
        <v>3.8766447868071249E-3</v>
      </c>
      <c r="BZ27" s="57">
        <f>IF('Cumulative Curves'!$B$29=6,#REF!,IF('Cumulative Curves'!$B$29=5,#REF!, IF( 'Cumulative Curves'!$B$29=4, BW27,IF('Cumulative Curves'!$B$29=3, BR27, 0))))</f>
        <v>-8.5248623892271501E-4</v>
      </c>
      <c r="CA27" s="57">
        <f>IF('Cumulative Curves'!$B$29=6,#REF!,IF('Cumulative Curves'!$B$29=5,#REF!, IF( 'Cumulative Curves'!$B$29=4, BV27,IF('Cumulative Curves'!$B$29=3, BQ27, 0))))</f>
        <v>9.7741999529682317E-6</v>
      </c>
      <c r="CB27" s="57">
        <f>IF('Cumulative Curves'!$B$29=6,#REF!,IF('Cumulative Curves'!$B$29=5,#REF!, IF( 'Cumulative Curves'!$B$29=4, BU27,IF('Cumulative Curves'!$B$29=3, BP27, 0))))</f>
        <v>-1.6055726542642642E-8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IF(ISBLANK('Measured Data'!H30),"",'Measured Data'!H30)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IF(ISBLANK('Measured Data'!H32),"",'Measured Data'!H32)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354</v>
      </c>
      <c r="BP28" s="56">
        <f t="array" ref="BP28:BS28">LINEST($BG3:INDEX($BG:$BG,COUNT($BG:$BG)+2),$AH$3:INDEX($AH:$AH,COUNT($AH:$AH)+2)^{1,2,3},TRUE,TRUE)</f>
        <v>-6.0923496339765609E-9</v>
      </c>
      <c r="BQ28" s="56">
        <v>2.9669486606113463E-6</v>
      </c>
      <c r="BR28" s="56">
        <v>-1.6501505230837428E-4</v>
      </c>
      <c r="BS28" s="56">
        <v>1.2390450039686286E-3</v>
      </c>
      <c r="BT28" s="56">
        <f t="array" ref="BT28:BX28">LINEST($BG3:INDEX($BG:$BG,COUNT($BG:$BG)+2),$AH$3:INDEX($AH:$AH,COUNT($AH:$AH)+2)^{1,2,3,4},TRUE,TRUE)</f>
        <v>-2.5205462475640666E-11</v>
      </c>
      <c r="BU28" s="56">
        <v>5.4935901273919432E-9</v>
      </c>
      <c r="BV28" s="56">
        <v>1.3141487811149306E-6</v>
      </c>
      <c r="BW28" s="56">
        <v>-8.991538473369245E-5</v>
      </c>
      <c r="BX28" s="56">
        <v>6.5510984679376452E-4</v>
      </c>
      <c r="BY28" s="57">
        <f>IF('Cumulative Curves'!$B$30=6,#REF!,IF('Cumulative Curves'!$B$30=5,#REF!, IF( 'Cumulative Curves'!$B$30=4, BX28,IF('Cumulative Curves'!$B$30=3, BS28, 0))))</f>
        <v>1.2390450039686286E-3</v>
      </c>
      <c r="BZ28" s="57">
        <f>IF('Cumulative Curves'!$B$30=6,#REF!,IF('Cumulative Curves'!$B$30=5,#REF!, IF( 'Cumulative Curves'!$B$30=4, BW28,IF('Cumulative Curves'!$B$30=3, BR28, 0))))</f>
        <v>-1.6501505230837428E-4</v>
      </c>
      <c r="CA28" s="57">
        <f>IF('Cumulative Curves'!$B$30=6,#REF!,IF('Cumulative Curves'!$B$30=5,#REF!, IF( 'Cumulative Curves'!$B$30=4, BV28,IF('Cumulative Curves'!$B$30=3, BQ28, 0))))</f>
        <v>2.9669486606113463E-6</v>
      </c>
      <c r="CB28" s="57">
        <f>IF('Cumulative Curves'!$B$30=6,#REF!,IF('Cumulative Curves'!$B$30=5,#REF!, IF( 'Cumulative Curves'!$B$30=4, BU28,IF('Cumulative Curves'!$B$30=3, BP28, 0))))</f>
        <v>-6.0923496339765609E-9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IF(ISBLANK('Measured Data'!H31),"",'Measured Data'!H31)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IF(ISBLANK('Measured Data'!H33),"",'Measured Data'!H33)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57</v>
      </c>
      <c r="BP29" s="56">
        <f t="array" ref="BP29:BS29">LINEST($BH3:INDEX($BH:$BH,COUNT($BH:$BH)+2),$AH$3:INDEX($AH:$AH,COUNT($AH:$AH)+2)^{1,2,3},TRUE,TRUE)</f>
        <v>-1.4808621488665492E-8</v>
      </c>
      <c r="BQ29" s="56">
        <v>6.0549657120188115E-6</v>
      </c>
      <c r="BR29" s="56">
        <v>-3.3233918082669673E-4</v>
      </c>
      <c r="BS29" s="56">
        <v>9.6159627744262649E-4</v>
      </c>
      <c r="BT29" s="56">
        <f t="array" ref="BT29:BX29">LINEST($BH3:INDEX($BH:$BH,COUNT($BH:$BH)+2),$AH$3:INDEX($AH:$AH,COUNT($AH:$AH)+2)^{1,2,3,4},TRUE,TRUE)</f>
        <v>2.7588967118408827E-11</v>
      </c>
      <c r="BU29" s="56">
        <v>-2.7490162699074773E-8</v>
      </c>
      <c r="BV29" s="56">
        <v>7.8640593389580242E-6</v>
      </c>
      <c r="BW29" s="56">
        <v>-4.1454049974015559E-4</v>
      </c>
      <c r="BX29" s="56">
        <v>1.6007501063457635E-3</v>
      </c>
      <c r="BY29" s="57">
        <f>IF('Cumulative Curves'!$B$31=6,#REF!,IF('Cumulative Curves'!$B$31=5,#REF!, IF( 'Cumulative Curves'!$B$31=4, BX29,IF('Cumulative Curves'!$B$31=3, BS29, 0))))</f>
        <v>9.6159627744262649E-4</v>
      </c>
      <c r="BZ29" s="57">
        <f>IF('Cumulative Curves'!$B$31=6,#REF!,IF('Cumulative Curves'!$B$31=5,#REF!, IF( 'Cumulative Curves'!$B$31=4, BW29,IF('Cumulative Curves'!$B$31=3, BR29, 0))))</f>
        <v>-3.3233918082669673E-4</v>
      </c>
      <c r="CA29" s="57">
        <f>IF('Cumulative Curves'!$B$31=6,#REF!,IF('Cumulative Curves'!$B$31=5,#REF!, IF( 'Cumulative Curves'!$B$31=4, BV29,IF('Cumulative Curves'!$B$31=3, BQ29, 0))))</f>
        <v>6.0549657120188115E-6</v>
      </c>
      <c r="CB29" s="57">
        <f>IF('Cumulative Curves'!$B$31=6,#REF!,IF('Cumulative Curves'!$B$31=5,#REF!, IF( 'Cumulative Curves'!$B$31=4, BU29,IF('Cumulative Curves'!$B$31=3, BP29, 0))))</f>
        <v>-1.4808621488665492E-8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IF(ISBLANK('Measured Data'!H32),"",'Measured Data'!H32)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IF(ISBLANK('Measured Data'!H34),"",'Measured Data'!H34)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60</v>
      </c>
      <c r="BP30" s="56">
        <f t="array" ref="BP30:BS30">LINEST($BI3:INDEX($BI:$BI,COUNT($BI:$BI)+2),$AH$3:INDEX($AH:$AH,COUNT($AH:$AH)+2)^{1,2,3},TRUE,TRUE)</f>
        <v>-2.5934505364745412E-8</v>
      </c>
      <c r="BQ30" s="56">
        <v>1.3059944944154501E-5</v>
      </c>
      <c r="BR30" s="56">
        <v>-6.9410425793237172E-4</v>
      </c>
      <c r="BS30" s="56">
        <v>3.9610470073376258E-3</v>
      </c>
      <c r="BT30" s="56">
        <f t="array" ref="BT30:BX30">LINEST($BI3:INDEX($BI:$BI,COUNT($BI:$BI)+2),$AH$3:INDEX($AH:$AH,COUNT($AH:$AH)+2)^{1,2,3,4},TRUE,TRUE)</f>
        <v>-6.9213056375631795E-11</v>
      </c>
      <c r="BU30" s="56">
        <v>5.8799595609924535E-9</v>
      </c>
      <c r="BV30" s="56">
        <v>8.5214314632859064E-6</v>
      </c>
      <c r="BW30" s="56">
        <v>-4.8788397807593046E-4</v>
      </c>
      <c r="BX30" s="56">
        <v>2.3575875591200918E-3</v>
      </c>
      <c r="BY30" s="57">
        <f>IF('Cumulative Curves'!$B$32=6,#REF!,IF('Cumulative Curves'!$B$32=5,#REF!, IF( 'Cumulative Curves'!$B$32=4, BX30,IF('Cumulative Curves'!$B$32=3, BS30, 0))))</f>
        <v>3.9610470073376258E-3</v>
      </c>
      <c r="BZ30" s="57">
        <f>IF('Cumulative Curves'!$B$32=6,#REF!,IF('Cumulative Curves'!$B$32=5,#REF!, IF( 'Cumulative Curves'!$B$32=4, BW30,IF('Cumulative Curves'!$B$32=3, BR30, 0))))</f>
        <v>-6.9410425793237172E-4</v>
      </c>
      <c r="CA30" s="57">
        <f>IF('Cumulative Curves'!$B$32=6,#REF!,IF('Cumulative Curves'!$B$32=5,#REF!, IF( 'Cumulative Curves'!$B$32=4, BV30,IF('Cumulative Curves'!$B$32=3, BQ30, 0))))</f>
        <v>1.3059944944154501E-5</v>
      </c>
      <c r="CB30" s="57">
        <f>IF('Cumulative Curves'!$B$32=6,#REF!,IF('Cumulative Curves'!$B$32=5,#REF!, IF( 'Cumulative Curves'!$B$32=4, BU30,IF('Cumulative Curves'!$B$32=3, BP30, 0))))</f>
        <v>-2.5934505364745412E-8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IF(ISBLANK('Measured Data'!H33),"",'Measured Data'!H33)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IF(ISBLANK('Measured Data'!H35),"",'Measured Data'!H35)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IF(ISBLANK('Measured Data'!H34),"",'Measured Data'!H34)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IF(ISBLANK('Measured Data'!H36),"",'Measured Data'!H36)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115</v>
      </c>
      <c r="BP32" s="56">
        <f t="array" ref="BP32:BS32">LINEST($BK3:INDEX($BK:$BK,COUNT($BK:$BK)+2),$AH$3:INDEX($AH:$AH,COUNT($AH:$AH)+2)^{1,2,3},TRUE,TRUE)</f>
        <v>-6.1322333825183218E-7</v>
      </c>
      <c r="BQ32" s="56">
        <v>2.8263854663411844E-4</v>
      </c>
      <c r="BR32" s="56">
        <v>-9.6022195548059897E-3</v>
      </c>
      <c r="BS32" s="56">
        <v>5.9233120419256657E-2</v>
      </c>
      <c r="BT32" s="56">
        <f t="array" ref="BT32:BX32">LINEST($BK3:INDEX($BK:$BK,COUNT($BK:$BK)+2),$AH$3:INDEX($AH:$AH,COUNT($AH:$AH)+2)^{1,2,3,4},TRUE,TRUE)</f>
        <v>-1.2376470794800839E-9</v>
      </c>
      <c r="BU32" s="56">
        <v>-4.4326634906362734E-8</v>
      </c>
      <c r="BV32" s="56">
        <v>2.0148221213715426E-4</v>
      </c>
      <c r="BW32" s="56">
        <v>-5.9146504680036051E-3</v>
      </c>
      <c r="BX32" s="56">
        <v>3.0560540315572537E-2</v>
      </c>
      <c r="BY32" s="57">
        <f>IF('Cumulative Curves'!$B$23=6,#REF!,IF('Cumulative Curves'!$B$23=5,#REF!, IF( 'Cumulative Curves'!$B$23=4, BX32,IF('Cumulative Curves'!$B$23=3, BS32, 0))))</f>
        <v>5.9233120419256657E-2</v>
      </c>
      <c r="BZ32" s="57">
        <f>IF('Cumulative Curves'!$B$23=6,#REF!,IF('Cumulative Curves'!$B$23=5,#REF!, IF( 'Cumulative Curves'!$B$23=4, BW32,IF('Cumulative Curves'!$B$23=3, BR32, 0))))</f>
        <v>-9.6022195548059897E-3</v>
      </c>
      <c r="CA32" s="57">
        <f>IF('Cumulative Curves'!$B$23=6,#REF!,IF('Cumulative Curves'!$B$23=5,#REF!, IF( 'Cumulative Curves'!$B$23=4, BV32,IF('Cumulative Curves'!$B$23=3, BQ32, 0))))</f>
        <v>2.8263854663411844E-4</v>
      </c>
      <c r="CB32" s="57">
        <f>IF('Cumulative Curves'!$B$23=6,#REF!,IF('Cumulative Curves'!$B$23=5,#REF!, IF( 'Cumulative Curves'!$B$23=4, BU32,IF('Cumulative Curves'!$B$23=3, BP32, 0))))</f>
        <v>-6.1322333825183218E-7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IF(ISBLANK('Measured Data'!H35),"",'Measured Data'!H35)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IF(ISBLANK('Measured Data'!H37),"",'Measured Data'!H37)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114</v>
      </c>
      <c r="BP33" s="56">
        <f t="array" ref="BP33:BS33">LINEST($BL3:INDEX($BL:$BL,COUNT($BL:$BL)+2),$AH$3:INDEX($AH:$AH,COUNT($AH:$AH)+2)^{1,2,3},TRUE,TRUE)</f>
        <v>-3.4494891359131307E-7</v>
      </c>
      <c r="BQ33" s="56">
        <v>1.9157643695050694E-4</v>
      </c>
      <c r="BR33" s="56">
        <v>-7.7676031452445305E-3</v>
      </c>
      <c r="BS33" s="56">
        <v>3.6074359809339818E-2</v>
      </c>
      <c r="BT33" s="56">
        <f t="array" ref="BT33:BX33">LINEST($BL3:INDEX($BL:$BL,COUNT($BL:$BL)+2),$AH$3:INDEX($AH:$AH,COUNT($AH:$AH)+2)^{1,2,3,4},TRUE,TRUE)</f>
        <v>-6.9406460722447136E-12</v>
      </c>
      <c r="BU33" s="56">
        <v>-3.4175857707692863E-7</v>
      </c>
      <c r="BV33" s="56">
        <v>1.9112131739049441E-4</v>
      </c>
      <c r="BW33" s="56">
        <v>-7.7469234924398122E-3</v>
      </c>
      <c r="BX33" s="56">
        <v>3.5913565804508447E-2</v>
      </c>
      <c r="BY33" s="57">
        <f>IF('Cumulative Curves'!$B$24=6,#REF!,IF('Cumulative Curves'!$B$24=5,#REF!, IF( 'Cumulative Curves'!$B$24=4, BX33,IF('Cumulative Curves'!$B$24=3, BS33, 0))))</f>
        <v>3.6074359809339818E-2</v>
      </c>
      <c r="BZ33" s="57">
        <f>IF('Cumulative Curves'!$B$24=6,#REF!,IF('Cumulative Curves'!$B$24=5,#REF!, IF( 'Cumulative Curves'!$B$24=4, BW33,IF('Cumulative Curves'!$B$24=3, BR33, 0))))</f>
        <v>-7.7676031452445305E-3</v>
      </c>
      <c r="CA33" s="57">
        <f>IF('Cumulative Curves'!$B$24=6,#REF!,IF('Cumulative Curves'!$B$24=5,#REF!, IF( 'Cumulative Curves'!$B$24=4, BV33,IF('Cumulative Curves'!$B$24=3, BQ33, 0))))</f>
        <v>1.9157643695050694E-4</v>
      </c>
      <c r="CB33" s="57">
        <f>IF('Cumulative Curves'!$B$24=6,#REF!,IF('Cumulative Curves'!$B$24=5,#REF!, IF( 'Cumulative Curves'!$B$24=4, BU33,IF('Cumulative Curves'!$B$24=3, BP33, 0))))</f>
        <v>-3.4494891359131307E-7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IF(ISBLANK('Measured Data'!H36),"",'Measured Data'!H36)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IF(ISBLANK('Measured Data'!H38),"",'Measured Data'!H38)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246</v>
      </c>
      <c r="BP34" s="56">
        <f t="array" ref="BP34:BS34">LINEST($BM3:INDEX($BM:$BM,COUNT($BM:$BM)+2),$AH$3:INDEX($AH:$AH,COUNT($AH:$AH)+2)^{1,2,3},TRUE,TRUE)</f>
        <v>-3.5862143621757228E-6</v>
      </c>
      <c r="BQ34" s="56">
        <v>1.4961717643431789E-3</v>
      </c>
      <c r="BR34" s="56">
        <v>-7.1800751709684876E-2</v>
      </c>
      <c r="BS34" s="56">
        <v>0.43534889068358495</v>
      </c>
      <c r="BT34" s="56">
        <f t="array" ref="BT34:BX34">LINEST($BM3:INDEX($BM:$BM,COUNT($BM:$BM)+2),$AH$3:INDEX($AH:$AH,COUNT($AH:$AH)+2)^{1,2,3,4},TRUE,TRUE)</f>
        <v>-2.7447841003322919E-9</v>
      </c>
      <c r="BU34" s="56">
        <v>-2.3245472423938424E-6</v>
      </c>
      <c r="BV34" s="56">
        <v>1.316187809093116E-3</v>
      </c>
      <c r="BW34" s="56">
        <v>-6.3622668339921792E-2</v>
      </c>
      <c r="BX34" s="56">
        <v>0.37176045478055841</v>
      </c>
      <c r="BY34" s="57">
        <f>IF('Cumulative Curves'!$B$3=6,#REF!,IF('Cumulative Curves'!$B$3=5,#REF!, IF( 'Cumulative Curves'!$B$3=4, BX34,IF('Cumulative Curves'!$B$3=3, BS34, 0))))</f>
        <v>0.43534889068358495</v>
      </c>
      <c r="BZ34" s="57">
        <f>IF('Cumulative Curves'!$B$3=6,#REF!,IF('Cumulative Curves'!$B$3=5,#REF!, IF( 'Cumulative Curves'!$B$3=4, BW34,IF('Cumulative Curves'!$B$3=3, BR34, 0))))</f>
        <v>-7.1800751709684876E-2</v>
      </c>
      <c r="CA34" s="57">
        <f>IF('Cumulative Curves'!$B$3=6,#REF!,IF('Cumulative Curves'!$B$3=5,#REF!, IF( 'Cumulative Curves'!$B$3=4, BV34,IF('Cumulative Curves'!$B$3=3, BQ34, 0))))</f>
        <v>1.4961717643431789E-3</v>
      </c>
      <c r="CB34" s="57">
        <f>IF('Cumulative Curves'!$B$3=6,#REF!,IF('Cumulative Curves'!$B$3=5,#REF!, IF( 'Cumulative Curves'!$B$3=4, BU34,IF('Cumulative Curves'!$B$3=3, BP34, 0))))</f>
        <v>-3.5862143621757228E-6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IF(ISBLANK('Measured Data'!H37),"",'Measured Data'!H37)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IF(ISBLANK('Measured Data'!H39),"",'Measured Data'!H39)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620</v>
      </c>
      <c r="BQ35" s="360"/>
      <c r="BR35" s="360"/>
      <c r="BS35" s="360"/>
      <c r="BT35" s="360"/>
      <c r="BU35" s="360"/>
      <c r="BV35" s="359" t="s">
        <v>621</v>
      </c>
      <c r="BW35" s="360"/>
      <c r="BX35" s="360"/>
      <c r="BY35" s="360"/>
      <c r="BZ35" s="360"/>
      <c r="CA35" s="360"/>
      <c r="CB35" s="360"/>
      <c r="CC35" s="49"/>
      <c r="CD35" s="49"/>
      <c r="CE35" s="49"/>
      <c r="CF35" s="49"/>
      <c r="CG35" s="357" t="s">
        <v>481</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3" x14ac:dyDescent="0.15">
      <c r="A36" s="113" t="str">
        <f>IF(ISBLANK('In Process Calc.'!C36),"",'In Process Calc.'!C36)</f>
        <v/>
      </c>
      <c r="B36" s="113" t="str">
        <f>IF(ISBLANK('Measured Data'!H38),"",'Measured Data'!H38)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IF(ISBLANK('Measured Data'!H40),"",'Measured Data'!H40)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111</v>
      </c>
      <c r="BP36" s="48">
        <f t="array" ref="BP36:BU36">LINEST($Q3:INDEX($Q:$Q,COUNT($Q:$Q)+2),$A$3:INDEX($A:$A,COUNT($A:$A)+2)^{1,2,3,4,5},TRUE,TRUE)</f>
        <v>-1.6345908850114739E-10</v>
      </c>
      <c r="BQ36" s="48">
        <v>9.2826543051956668E-8</v>
      </c>
      <c r="BR36" s="48">
        <v>-1.8172713271740667E-5</v>
      </c>
      <c r="BS36" s="48">
        <v>1.3497012364118092E-3</v>
      </c>
      <c r="BT36" s="48">
        <v>-1.4535159573512767E-2</v>
      </c>
      <c r="BU36" s="48">
        <v>-6.011130968143874E-3</v>
      </c>
      <c r="BV36" s="48">
        <f t="array" ref="BV36:CB36">LINEST($Q3:INDEX($Q:$Q,COUNT($Q:$Q)+2),$A$3:INDEX($A:$A,COUNT($A:$A)+2)^{1,2,3,4,5,6},TRUE,TRUE)</f>
        <v>8.2750286586001734E-13</v>
      </c>
      <c r="BW36" s="48">
        <v>-7.4276084620313344E-10</v>
      </c>
      <c r="BX36" s="48">
        <v>2.4479288181017693E-7</v>
      </c>
      <c r="BY36" s="48">
        <v>-3.6537677470638981E-5</v>
      </c>
      <c r="BZ36" s="48">
        <v>2.3512961135242478E-3</v>
      </c>
      <c r="CA36" s="48">
        <v>-3.4068856067304532E-2</v>
      </c>
      <c r="CB36" s="48">
        <v>1.8223454605298173E-2</v>
      </c>
      <c r="CG36" s="73" t="s">
        <v>373</v>
      </c>
      <c r="CH36" s="74"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3" t="str">
        <f>IF(ISBLANK('In Process Calc.'!C37),"",'In Process Calc.'!C37)</f>
        <v/>
      </c>
      <c r="B37" s="113" t="str">
        <f>IF(ISBLANK('Measured Data'!H39),"",'Measured Data'!H39)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IF(ISBLANK('Measured Data'!H41),"",'Measured Data'!H41)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0.9898774164982953</v>
      </c>
      <c r="CI37" s="75">
        <f>$BY$5+$BZ$5*$CG37+$CA$5*$CG37^2+$CB$5*$CG37^3+$CC$5*$CG37^4+$CD$5*$CG37^5+$CE$5*$CG37^6</f>
        <v>-22.068964381086971</v>
      </c>
      <c r="CJ37" s="75">
        <f>$BY$6+$BZ$6*$CG37+$CA$6*$CG37^2+$CB$6*$CG37^3+$CC$6*$CG37^4+$CD$6*$CG37^5+$CE$6*$CG37^6</f>
        <v>-0.26530766042878984</v>
      </c>
      <c r="CK37" s="75">
        <f>$BY$7+$BZ$7*$CG37+$CA$7*$CG37^2+$CB$7*$CG37^3+$CC$7*$CG37^4+$CD$7*$CG37^5+$CE$7*$CG37^6</f>
        <v>-8.6097737808637165E-2</v>
      </c>
      <c r="CL37" s="75">
        <f>$BY$8+$BZ$8*$CG37+$CA$8*$CG37^2+$CB$8*$CG37^3+$CC$8*$CG37^4+$CD$8*$CG37^5+$CE$8*$CG37^6</f>
        <v>-2.5095221448163674E-2</v>
      </c>
      <c r="CM37" s="75">
        <f>$BY$9+$BZ$9*$CG37+$CA$9*$CG37^2+$CB$9*$CG37^3+$CC$9*$CG37^4+$CD$9*$CG37^5+$CE$9*$CG37^6</f>
        <v>2.7111327044817279E-3</v>
      </c>
      <c r="CN37" s="75">
        <f>$BY$10+$BZ$10*$CG37+$CA$10*$CG37^2+$CB$10*$CG37^3+$CC$10*$CG37^4+$CD$10*$CG37^5+$CE$10*$CG37^6</f>
        <v>9.9221931080892833E-3</v>
      </c>
      <c r="CO37" s="75">
        <f>$BY$11+$BZ$11*$CG37+$CA$11*$CG37^2+$CB$11*$CG37^3+$CC$11*$CG37^4+$CD$11*$CG37^5+$CE$11*$CG37^6</f>
        <v>5.5893237644741856E-3</v>
      </c>
      <c r="CP37" s="75">
        <f>$BY$12+$BZ$12*$CG37+$CA$12*$CG37^2+$CB$12*$CG37^3+$CC$12*$CG37^4+$CD$12*$CG37^5+$CE$12*$CG37^6</f>
        <v>1.2899477605427048E-3</v>
      </c>
      <c r="CQ37" s="75">
        <f>$BY$13+$BZ$13*$CG37+$CA$13*$CG37^2+$CB$13*$CG37^3+$CC$13*$CG37^4+$CD$13*$CG37^5+$CE$13*$CG37^6</f>
        <v>-2.039602735575996E-2</v>
      </c>
      <c r="CR37" s="75">
        <f>$BY$14+$BZ$14*$CG37+$CA$14*$CG37^2+$CB$14*$CG37^3+$CC$14*$CG37^4+$CD$14*$CG37^5+$CE$14*$CG37^6</f>
        <v>-6.1220292906644519E-3</v>
      </c>
      <c r="CS37" s="75">
        <f>$BY$15+$BZ$15*$CG37+$CA$15*$CG37^2+$CB$15*$CG37^3+$CC$15*$CG37^4+$CD$15*$CG37^5+$CE$15*$CG37^6</f>
        <v>6.2078333563004295E-3</v>
      </c>
      <c r="CT37" s="75">
        <f>$BY$16+$BZ$16*$CG37+$CA$16*$CG37^2+$CB$16*$CG37^3+$CC$16*$CG37^4+$CD$16*$CG37^5+$CE$16*$CG37^6</f>
        <v>5.8310672964000387E-3</v>
      </c>
      <c r="CU37" s="75">
        <f>$BY$17+$BZ$17*$CG37+$CA$17*$CG37^2+$CB$17*$CG37^3+$CC$17*$CG37^4+$CD$17*$CG37^5+$CE$17*$CG37^6</f>
        <v>-1.6101956251806382E-3</v>
      </c>
      <c r="CV37" s="75">
        <f>$BY$18+$BZ$18*$CG37+$CA$18*$CG37^2+$CB$18*$CG37^3+$CC$18*$CG37^4+$CD$18*$CG37^5+$CE$18*$CG37^6</f>
        <v>5.4458361810854894E-3</v>
      </c>
      <c r="CW37" s="75">
        <f>$BY$19+$BZ$19*$CG37+$CA$19*$CG37^2+$CB$19*$CG37^3+$CC$19*$CG37^4+$CD$19*$CG37^5+$CE$19*$CG37^6</f>
        <v>-6.011130968143874E-3</v>
      </c>
      <c r="CX37" s="75">
        <f>$BY$20+$BZ$20*$CG37+$CA$20*$CG37^2+$CB$20*$CG37^3+$CC$20*$CG37^4+$CD$20*$CG37^5+$CE$20*$CG37^6</f>
        <v>1.0119286618937351E-2</v>
      </c>
      <c r="CY37" s="75">
        <f>$BY$21+$BZ$21*$CG37+$CA$21*$CG37^2+$CB$21*$CG37^3+$CC$21*$CG37^4+$CD$21*$CG37^5+$CE$21*$CG37^6</f>
        <v>3.874599260164785E-3</v>
      </c>
      <c r="CZ37" s="75">
        <f>$BY$22+$BZ$22*$CG37+$CA$22*$CG37^2+$CB$22*$CG37^3+$CC$22*$CG37^4+$CD$22*$CG37^5+$CE$22*$CG37^6</f>
        <v>2.0966032804585824E-3</v>
      </c>
      <c r="DA37" s="75">
        <f>$BY$23+$BZ$23*$CG37+$CA$23*$CG37^2+$CB$23*$CG37^3+$CC$23*$CG37^4+$CD$23*$CG37^5+$CE$23*$CG37^6</f>
        <v>1.9364608382462234E-3</v>
      </c>
      <c r="DB37" s="75">
        <f>$BY$24+$BZ$24*$CG37+$CA$24*$CG37^2+$CB$24*$CG37^3+$CC$24*$CG37^4+$CD$24*$CG37^5+$CE$24*$CG37^6</f>
        <v>1.38907211156368E-3</v>
      </c>
      <c r="DC37" s="75">
        <f>$BY$25+$BZ$25*$CG37+$CA$25*$CG37^2+$CB$25*$CG37^3+$CC$25*$CG37^4+$CD$25*$CG37^5+$CE$25*$CG37^6</f>
        <v>3.8986522385886652E-3</v>
      </c>
      <c r="DD37" s="75">
        <f>$BY$26+$BZ$26*$CG37+$CA$26*$CG37^2+$CB$26*$CG37^3+$CC$26*$CG37^4+$CD$26*$CG37^5+$CE$26*$CG37^6</f>
        <v>-2.4061712013972447E-3</v>
      </c>
      <c r="DE37" s="75">
        <f>$BY$27+$BZ$27*$CG37+$CA$27*$CG37^2+$CB$27*$CG37^3+$CC$27*$CG37^4+$CD$27*$CG37^5+$CE$27*$CG37^6</f>
        <v>3.8766447868071249E-3</v>
      </c>
      <c r="DF37" s="75">
        <f>$BY$28+$BZ$28*$CG37+$CA$28*$CG37^2+$CB$28*$CG37^3+$CC$28*$CG37^4+$CD$28*$CG37^5+$CE$28*$CG37^6</f>
        <v>1.2390450039686286E-3</v>
      </c>
      <c r="DG37" s="75">
        <f>$BY$29+$BZ$29*$CG37+$CA$29*$CG37^2+$CB$29*$CG37^3+$CC$29*$CG37^4+$CD$29*$CG37^5+$CE$29*$CG37^6</f>
        <v>9.6159627744262649E-4</v>
      </c>
      <c r="DH37" s="75">
        <f>$BY$30+$BZ$30*$CG37+$CA$30*$CG37^2+$CB$30*$CG37^3+$CC$30*$CG37^4+$CD$30*$CG37^5+$CE$30*$CG37^6</f>
        <v>3.9610470073376258E-3</v>
      </c>
      <c r="DI37" s="75">
        <f>$BY$31+$BZ$31*$CG37+$CA$31*$CG37^2+$CB$31*$CG37^3+$CC$31*$CG37^4+$CD$31*$CG37^5+$CE$31*$CG37^6</f>
        <v>0</v>
      </c>
      <c r="DJ37" s="75">
        <f>$BY$32+$BZ$32*$CG37+$CA$32*$CG37^2+$CB$32*$CG37^3+$CC$32*$CG37^4+$CD$32*$CG37^5+$CE$32*$CG37^6</f>
        <v>5.9233120419256657E-2</v>
      </c>
      <c r="DK37" s="75">
        <f>$BY$33+$BZ$33*$CG37+$CA$33*$CG37^2+$CB$33*$CG37^3+$CC$33*$CG37^4+$CD$33*$CG37^5+$CE$33*$CG37^6</f>
        <v>3.6074359809339818E-2</v>
      </c>
      <c r="DL37" s="75">
        <f>$BY$34+$BZ$34*$CG37+$CA$34*$CG37^2+$CB$34*$CG37^3+$CC$34*$CG37^4+$CD$34*$CG37^5+$CE$34*$CG37^6</f>
        <v>0.43534889068358495</v>
      </c>
    </row>
    <row r="38" spans="1:116" s="48" customFormat="1" ht="11" x14ac:dyDescent="0.15">
      <c r="A38" s="113" t="str">
        <f>IF(ISBLANK('In Process Calc.'!C38),"",'In Process Calc.'!C38)</f>
        <v/>
      </c>
      <c r="B38" s="113" t="str">
        <f>IF(ISBLANK('Measured Data'!H40),"",'Measured Data'!H40)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IF(ISBLANK('Measured Data'!H42),"",'Measured Data'!H42)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23.933333333465271</v>
      </c>
      <c r="CH38" s="75">
        <f t="shared" ref="CH38:CH60" si="31">IF(CG38&gt;0,$BY$4+$BZ$4*$CG38+$CA$4*$CG38^2+$CB$4*$CG38^3+$CC$4*$CG38^4+$CD$4*$CG38^5+$CE$4*$CG38^6,"")</f>
        <v>-0.92559474998786007</v>
      </c>
      <c r="CI38" s="75">
        <f t="shared" ref="CI38:CI60" si="32">IF(CG38&gt;0,$BY$5+$BZ$5*$CG38+$CA$5*$CG38^2+$CB$5*$CG38^3+$CC$5*$CG38^4+$CD$5*$CG38^5+$CE$5*$CG38^6,"")</f>
        <v>-17.88083526152446</v>
      </c>
      <c r="CJ38" s="75">
        <f t="shared" ref="CJ38:CJ60" si="33">IF(CG38&gt;0,$BY$6+$BZ$6*$CG38+$CA$6*$CG38^2+$CB$6*$CG38^3+$CC$6*$CG38^4+$CD$6*$CG38^5+$CE$6*$CG38^6,"")</f>
        <v>4.9932111084761158E-2</v>
      </c>
      <c r="CK38" s="75">
        <f t="shared" ref="CK38:CK60" si="34">IF(CG38&gt;0,$BY$7+$BZ$7*$CG38+$CA$7*$CG38^2+$CB$7*$CG38^3+$CC$7*$CG38^4+$CD$7*$CG38^5+$CE$7*$CG38^6,"")</f>
        <v>-4.6969781849895489E-2</v>
      </c>
      <c r="CL38" s="75">
        <f t="shared" ref="CL38:CL60" si="35">IF(CG38&gt;0,$BY$8+$BZ$8*$CG38+$CA$8*$CG38^2+$CB$8*$CG38^3+$CC$8*$CG38^4+$CD$8*$CG38^5+$CE$8*$CG38^6,"")</f>
        <v>2.1798853751286384E-2</v>
      </c>
      <c r="CM38" s="75">
        <f t="shared" ref="CM38:CM60" si="36">IF(CG38&gt;0,$BY$9+$BZ$9*$CG38+$CA$9*$CG38^2+$CB$9*$CG38^3+$CC$9*$CG38^4+$CD$9*$CG38^5+$CE$9*$CG38^6,"")</f>
        <v>-3.6736040750692412E-3</v>
      </c>
      <c r="CN38" s="75">
        <f t="shared" ref="CN38:CN60" si="37">IF(CG38&gt;0,$BY$10+$BZ$10*$CG38+$CA$10*$CG38^2+$CB$10*$CG38^3+$CC$10*$CG38^4+$CD$10*$CG38^5+$CE$10*$CG38^6,"")</f>
        <v>-2.1160877276244681E-2</v>
      </c>
      <c r="CO38" s="75">
        <f t="shared" ref="CO38:CO60" si="38">IF(CG38&gt;0,$BY$11+$BZ$11*$CG38+$CA$11*$CG38^2+$CB$11*$CG38^3+$CC$11*$CG38^4+$CD$11*$CG38^5+$CE$11*$CG38^6,"")</f>
        <v>-1.210968971739854E-2</v>
      </c>
      <c r="CP38" s="75">
        <f t="shared" ref="CP38:CP60" si="39">IF(CG38&gt;0,$BY$12+$BZ$12*$CG38+$CA$12*$CG38^2+$CB$12*$CG38^3+$CC$12*$CG38^4+$CD$12*$CG38^5+$CE$12*$CG38^6,"")</f>
        <v>-1.1185701234835688E-3</v>
      </c>
      <c r="CQ38" s="75">
        <f t="shared" ref="CQ38:CQ60" si="40">IF(CG38&gt;0,$BY$13+$BZ$13*$CG38+$CA$13*$CG38^2+$CB$13*$CG38^3+$CC$13*$CG38^4+$CD$13*$CG38^5+$CE$13*$CG38^6,"")</f>
        <v>0.17461204067954358</v>
      </c>
      <c r="CR38" s="75">
        <f t="shared" ref="CR38:CR60" si="41">IF(CG38&gt;0,$BY$14+$BZ$14*$CG38+$CA$14*$CG38^2+$CB$14*$CG38^3+$CC$14*$CG38^4+$CD$14*$CG38^5+$CE$14*$CG38^6,"")</f>
        <v>2.8672601597069677E-2</v>
      </c>
      <c r="CS38" s="75">
        <f t="shared" ref="CS38:CS60" si="42">IF(CG38&gt;0,$BY$15+$BZ$15*$CG38+$CA$15*$CG38^2+$CB$15*$CG38^3+$CC$15*$CG38^4+$CD$15*$CG38^5+$CE$15*$CG38^6,"")</f>
        <v>-1.4951750611606736E-2</v>
      </c>
      <c r="CT38" s="75">
        <f t="shared" ref="CT38:CT60" si="43">IF(CG38&gt;0,$BY$16+$BZ$16*$CG38+$CA$16*$CG38^2+$CB$16*$CG38^3+$CC$16*$CG38^4+$CD$16*$CG38^5+$CE$16*$CG38^6,"")</f>
        <v>-6.3575064830703404E-3</v>
      </c>
      <c r="CU38" s="75">
        <f t="shared" ref="CU38:CU60" si="44">IF(CG38&gt;0,$BY$17+$BZ$17*$CG38+$CA$17*$CG38^2+$CB$17*$CG38^3+$CC$17*$CG38^4+$CD$17*$CG38^5+$CE$17*$CG38^6,"")</f>
        <v>3.6105480324201012E-3</v>
      </c>
      <c r="CV38" s="75">
        <f t="shared" ref="CV38:CV60" si="45">IF(CG38&gt;0,$BY$18+$BZ$18*$CG38+$CA$18*$CG38^2+$CB$18*$CG38^3+$CC$18*$CG38^4+$CD$18*$CG38^5+$CE$18*$CG38^6,"")</f>
        <v>-5.5198118081029946E-3</v>
      </c>
      <c r="CW38" s="75">
        <f t="shared" ref="CW38:CW60" si="46">IF(CG38&gt;0,$BY$19+$BZ$19*$CG38+$CA$19*$CG38^2+$CB$19*$CG38^3+$CC$19*$CG38^4+$CD$19*$CG38^5+$CE$19*$CG38^6,"")</f>
        <v>0.19927027562652633</v>
      </c>
      <c r="CX38" s="75">
        <f t="shared" ref="CX38:CX60" si="47">IF(CG38&gt;0,$BY$20+$BZ$20*$CG38+$CA$20*$CG38^2+$CB$20*$CG38^3+$CC$20*$CG38^4+$CD$20*$CG38^5+$CE$20*$CG38^6,"")</f>
        <v>-7.0897715603651761E-3</v>
      </c>
      <c r="CY38" s="75">
        <f t="shared" ref="CY38:CY60" si="48">IF(CG38&gt;0,$BY$21+$BZ$21*$CG38+$CA$21*$CG38^2+$CB$21*$CG38^3+$CC$21*$CG38^4+$CD$21*$CG38^5+$CE$21*$CG38^6,"")</f>
        <v>-4.2866217408085612E-3</v>
      </c>
      <c r="CZ38" s="75">
        <f t="shared" ref="CZ38:CZ60" si="49">IF(CG38&gt;0,$BY$22+$BZ$22*$CG38+$CA$22*$CG38^2+$CB$22*$CG38^3+$CC$22*$CG38^4+$CD$22*$CG38^5+$CE$22*$CG38^6,"")</f>
        <v>-1.2257129034850304E-3</v>
      </c>
      <c r="DA38" s="75">
        <f t="shared" ref="DA38:DA60" si="50">IF(CG38&gt;0,$BY$23+$BZ$23*$CG38+$CA$23*$CG38^2+$CB$23*$CG38^3+$CC$23*$CG38^4+$CD$23*$CG38^5+$CE$23*$CG38^6,"")</f>
        <v>-4.9532103238784868E-2</v>
      </c>
      <c r="DB38" s="75">
        <f t="shared" ref="DB38:DB60" si="51">IF(CG38&gt;0,$BY$24+$BZ$24*$CG38+$CA$24*$CG38^2+$CB$24*$CG38^3+$CC$24*$CG38^4+$CD$24*$CG38^5+$CE$24*$CG38^6,"")</f>
        <v>-2.8884448348107544E-3</v>
      </c>
      <c r="DC38" s="75">
        <f t="shared" ref="DC38:DC60" si="52">IF(CG38&gt;0,$BY$25+$BZ$25*$CG38+$CA$25*$CG38^2+$CB$25*$CG38^3+$CC$25*$CG38^4+$CD$25*$CG38^5+$CE$25*$CG38^6,"")</f>
        <v>-4.6799861024236587E-3</v>
      </c>
      <c r="DD38" s="75">
        <f t="shared" ref="DD38:DD60" si="53">IF(CG38&gt;0,$BY$26+$BZ$26*$CG38+$CA$26*$CG38^2+$CB$26*$CG38^3+$CC$26*$CG38^4+$CD$26*$CG38^5+$CE$26*$CG38^6,"")</f>
        <v>-2.1606172899203487E-3</v>
      </c>
      <c r="DE38" s="75">
        <f t="shared" ref="DE38:DE60" si="54">IF(CG38&gt;0,$BY$27+$BZ$27*$CG38+$CA$27*$CG38^2+$CB$27*$CG38^3+$CC$27*$CG38^4+$CD$27*$CG38^5+$CE$27*$CG38^6,"")</f>
        <v>-1.1147597234618379E-2</v>
      </c>
      <c r="DF38" s="75">
        <f t="shared" ref="DF38:DF60" si="55">IF(CG38&gt;0,$BY$28+$BZ$28*$CG38+$CA$28*$CG38^2+$CB$28*$CG38^3+$CC$28*$CG38^4+$CD$28*$CG38^5+$CE$28*$CG38^6,"")</f>
        <v>-1.0943546191218739E-3</v>
      </c>
      <c r="DG38" s="75">
        <f t="shared" ref="DG38:DG60" si="56">IF(CG38&gt;0,$BY$29+$BZ$29*$CG38+$CA$29*$CG38^2+$CB$29*$CG38^3+$CC$29*$CG38^4+$CD$29*$CG38^5+$CE$29*$CG38^6,"")</f>
        <v>-3.7270900108504726E-3</v>
      </c>
      <c r="DH38" s="75">
        <f t="shared" ref="DH38:DH60" si="57">IF(CG38&gt;0,$BY$30+$BZ$30*$CG38+$CA$30*$CG38^2+$CB$30*$CG38^3+$CC$30*$CG38^4+$CD$30*$CG38^5+$CE$30*$CG38^6,"")</f>
        <v>-5.5259262961489738E-3</v>
      </c>
      <c r="DI38" s="75">
        <f t="shared" ref="DI38:DI60" si="58">IF(CG38&gt;0,$BY$31+$BZ$31*$CG38+$CA$31*$CG38^2+$CB$31*$CG38^3+$CC$31*$CG38^4+$CD$31*$CG38^5+$CE$31*$CG38^6,"")</f>
        <v>0</v>
      </c>
      <c r="DJ38" s="75">
        <f t="shared" ref="DJ38:DJ60" si="59">IF(CG38&gt;0,$BY$32+$BZ$32*$CG38+$CA$32*$CG38^2+$CB$32*$CG38^3+$CC$32*$CG38^4+$CD$32*$CG38^5+$CE$32*$CG38^6,"")</f>
        <v>-1.7090137391245389E-2</v>
      </c>
      <c r="DK38" s="75">
        <f t="shared" ref="DK38:DK60" si="60">IF(CG38&gt;0,$BY$33+$BZ$33*$CG38+$CA$33*$CG38^2+$CB$33*$CG38^3+$CC$33*$CG38^4+$CD$33*$CG38^5+$CE$33*$CG38^6,"")</f>
        <v>-4.4823386878743689E-2</v>
      </c>
      <c r="DL38" s="75">
        <f t="shared" ref="DL38:DL60" si="61">IF(CG38&gt;0,$BY$34+$BZ$34*$CG38+$CA$34*$CG38^2+$CB$34*$CG38^3+$CC$34*$CG38^4+$CD$34*$CG38^5+$CE$34*$CG38^6,"")</f>
        <v>-0.47523243927519326</v>
      </c>
    </row>
    <row r="39" spans="1:116" s="48" customFormat="1" ht="11" x14ac:dyDescent="0.15">
      <c r="A39" s="113" t="str">
        <f>IF(ISBLANK('In Process Calc.'!C39),"",'In Process Calc.'!C39)</f>
        <v/>
      </c>
      <c r="B39" s="113" t="str">
        <f>IF(ISBLANK('Measured Data'!H41),"",'Measured Data'!H41)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IF(ISBLANK('Measured Data'!H43),"",'Measured Data'!H43)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38.616666666639503</v>
      </c>
      <c r="CH39" s="75">
        <f t="shared" si="31"/>
        <v>0.1247819736857885</v>
      </c>
      <c r="CI39" s="75">
        <f t="shared" si="32"/>
        <v>59.221112105255969</v>
      </c>
      <c r="CJ39" s="75">
        <f t="shared" si="33"/>
        <v>0.3877907445627552</v>
      </c>
      <c r="CK39" s="75">
        <f t="shared" si="34"/>
        <v>9.1044948094251357E-2</v>
      </c>
      <c r="CL39" s="75">
        <f t="shared" si="35"/>
        <v>1.2637901571422474E-2</v>
      </c>
      <c r="CM39" s="75">
        <f t="shared" si="36"/>
        <v>-2.9039222969382281E-3</v>
      </c>
      <c r="CN39" s="75">
        <f t="shared" si="37"/>
        <v>-1.9622044368428383E-2</v>
      </c>
      <c r="CO39" s="75">
        <f t="shared" si="38"/>
        <v>-1.5539471992406517E-2</v>
      </c>
      <c r="CP39" s="75">
        <f t="shared" si="39"/>
        <v>5.5080610267680275E-4</v>
      </c>
      <c r="CQ39" s="75">
        <f t="shared" si="40"/>
        <v>0.34230218326954692</v>
      </c>
      <c r="CR39" s="75">
        <f t="shared" si="41"/>
        <v>5.6514110670054227E-2</v>
      </c>
      <c r="CS39" s="75">
        <f t="shared" si="42"/>
        <v>-2.4988943153259707E-2</v>
      </c>
      <c r="CT39" s="75">
        <f t="shared" si="43"/>
        <v>-1.0443445582031722E-2</v>
      </c>
      <c r="CU39" s="75">
        <f t="shared" si="44"/>
        <v>6.0474013639462299E-3</v>
      </c>
      <c r="CV39" s="75">
        <f t="shared" si="45"/>
        <v>-6.2295681176191492E-3</v>
      </c>
      <c r="CW39" s="75">
        <f t="shared" si="46"/>
        <v>0.59130751899582501</v>
      </c>
      <c r="CX39" s="75">
        <f t="shared" si="47"/>
        <v>-6.2122933162308269E-3</v>
      </c>
      <c r="CY39" s="75">
        <f t="shared" si="48"/>
        <v>-2.567981880014396E-3</v>
      </c>
      <c r="CZ39" s="75">
        <f t="shared" si="49"/>
        <v>-4.5384862701966543E-4</v>
      </c>
      <c r="DA39" s="75">
        <f t="shared" si="50"/>
        <v>-8.5296869069311707E-2</v>
      </c>
      <c r="DB39" s="75">
        <f t="shared" si="51"/>
        <v>-2.0990360779211924E-3</v>
      </c>
      <c r="DC39" s="75">
        <f t="shared" si="52"/>
        <v>-4.8606669774374413E-3</v>
      </c>
      <c r="DD39" s="75">
        <f t="shared" si="53"/>
        <v>7.4792333910601947E-3</v>
      </c>
      <c r="DE39" s="75">
        <f t="shared" si="54"/>
        <v>-1.5392387227715484E-2</v>
      </c>
      <c r="DF39" s="75">
        <f t="shared" si="55"/>
        <v>-1.0596731956697297E-3</v>
      </c>
      <c r="DG39" s="75">
        <f t="shared" si="56"/>
        <v>-3.6955698529366632E-3</v>
      </c>
      <c r="DH39" s="75">
        <f t="shared" si="57"/>
        <v>-4.8608327623721227E-3</v>
      </c>
      <c r="DI39" s="75">
        <f t="shared" si="58"/>
        <v>0</v>
      </c>
      <c r="DJ39" s="75">
        <f t="shared" si="59"/>
        <v>7.459759376143113E-2</v>
      </c>
      <c r="DK39" s="75">
        <f t="shared" si="60"/>
        <v>1.9386262635418573E-3</v>
      </c>
      <c r="DL39" s="75">
        <f t="shared" si="61"/>
        <v>-0.31271450944726398</v>
      </c>
    </row>
    <row r="40" spans="1:116" s="48" customFormat="1" ht="11" x14ac:dyDescent="0.15">
      <c r="A40" s="113" t="str">
        <f>IF(ISBLANK('In Process Calc.'!C40),"",'In Process Calc.'!C40)</f>
        <v/>
      </c>
      <c r="B40" s="113" t="str">
        <f>IF(ISBLANK('Measured Data'!H42),"",'Measured Data'!H42)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IF(ISBLANK('Measured Data'!H44),"",'Measured Data'!H44)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47.800000000046566</v>
      </c>
      <c r="CH40" s="75">
        <f t="shared" si="31"/>
        <v>1.3680224402644769</v>
      </c>
      <c r="CI40" s="75">
        <f t="shared" si="32"/>
        <v>130.43654589235996</v>
      </c>
      <c r="CJ40" s="75">
        <f t="shared" si="33"/>
        <v>0.64160888237796332</v>
      </c>
      <c r="CK40" s="75">
        <f t="shared" si="34"/>
        <v>0.22776820614196799</v>
      </c>
      <c r="CL40" s="75">
        <f t="shared" si="35"/>
        <v>-5.170215152554402E-3</v>
      </c>
      <c r="CM40" s="75">
        <f t="shared" si="36"/>
        <v>-8.328123486570204E-4</v>
      </c>
      <c r="CN40" s="75">
        <f t="shared" si="37"/>
        <v>-1.1902112983923942E-2</v>
      </c>
      <c r="CO40" s="75">
        <f t="shared" si="38"/>
        <v>-1.5020701222197423E-2</v>
      </c>
      <c r="CP40" s="75">
        <f t="shared" si="39"/>
        <v>2.6576011462669307E-3</v>
      </c>
      <c r="CQ40" s="75">
        <f t="shared" si="40"/>
        <v>0.47156369701656076</v>
      </c>
      <c r="CR40" s="75">
        <f t="shared" si="41"/>
        <v>7.6065994767968964E-2</v>
      </c>
      <c r="CS40" s="75">
        <f t="shared" si="42"/>
        <v>-2.9137117064939155E-2</v>
      </c>
      <c r="CT40" s="75">
        <f t="shared" si="43"/>
        <v>-1.1823623790487897E-2</v>
      </c>
      <c r="CU40" s="75">
        <f t="shared" si="44"/>
        <v>7.2876172379099562E-3</v>
      </c>
      <c r="CV40" s="75">
        <f t="shared" si="45"/>
        <v>-4.6017469292686762E-3</v>
      </c>
      <c r="CW40" s="75">
        <f t="shared" si="46"/>
        <v>0.84213121615267528</v>
      </c>
      <c r="CX40" s="75">
        <f t="shared" si="47"/>
        <v>-1.7419405657094489E-3</v>
      </c>
      <c r="CY40" s="75">
        <f t="shared" si="48"/>
        <v>7.8759811938287514E-4</v>
      </c>
      <c r="CZ40" s="75">
        <f t="shared" si="49"/>
        <v>9.8582960452636465E-4</v>
      </c>
      <c r="DA40" s="75">
        <f t="shared" si="50"/>
        <v>-0.10905654604816567</v>
      </c>
      <c r="DB40" s="75">
        <f t="shared" si="51"/>
        <v>-4.3925932040973868E-4</v>
      </c>
      <c r="DC40" s="75">
        <f t="shared" si="52"/>
        <v>-3.1927850075634309E-3</v>
      </c>
      <c r="DD40" s="75">
        <f t="shared" si="53"/>
        <v>1.6679761822371013E-2</v>
      </c>
      <c r="DE40" s="75">
        <f t="shared" si="54"/>
        <v>-1.6293246239130484E-2</v>
      </c>
      <c r="DF40" s="75">
        <f t="shared" si="55"/>
        <v>-5.3504962843867545E-4</v>
      </c>
      <c r="DG40" s="75">
        <f t="shared" si="56"/>
        <v>-2.7069175171370308E-3</v>
      </c>
      <c r="DH40" s="75">
        <f t="shared" si="57"/>
        <v>-2.2096980479667928E-3</v>
      </c>
      <c r="DI40" s="75">
        <f t="shared" si="58"/>
        <v>0</v>
      </c>
      <c r="DJ40" s="75">
        <f t="shared" si="59"/>
        <v>0.17905747984985598</v>
      </c>
      <c r="DK40" s="75">
        <f t="shared" si="60"/>
        <v>6.4830718649135699E-2</v>
      </c>
      <c r="DL40" s="75">
        <f t="shared" si="61"/>
        <v>3.0116389092211815E-2</v>
      </c>
    </row>
    <row r="41" spans="1:116" s="48" customFormat="1" ht="11" x14ac:dyDescent="0.15">
      <c r="A41" s="113" t="str">
        <f>IF(ISBLANK('In Process Calc.'!C41),"",'In Process Calc.'!C41)</f>
        <v/>
      </c>
      <c r="B41" s="113" t="str">
        <f>IF(ISBLANK('Measured Data'!H43),"",'Measured Data'!H43)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IF(ISBLANK('Measured Data'!H45),"",'Measured Data'!H45)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62.716666666790843</v>
      </c>
      <c r="CH41" s="75">
        <f t="shared" si="31"/>
        <v>4.0289682258757615</v>
      </c>
      <c r="CI41" s="75">
        <f t="shared" si="32"/>
        <v>276.08808967842373</v>
      </c>
      <c r="CJ41" s="75">
        <f t="shared" si="33"/>
        <v>1.1058868094727328</v>
      </c>
      <c r="CK41" s="75">
        <f t="shared" si="34"/>
        <v>0.54095759905122875</v>
      </c>
      <c r="CL41" s="75">
        <f t="shared" si="35"/>
        <v>-5.0469988028631466E-2</v>
      </c>
      <c r="CM41" s="75">
        <f t="shared" si="36"/>
        <v>4.843517179906119E-3</v>
      </c>
      <c r="CN41" s="75">
        <f t="shared" si="37"/>
        <v>1.0112890843478498E-2</v>
      </c>
      <c r="CO41" s="75">
        <f t="shared" si="38"/>
        <v>-1.0171038579992599E-2</v>
      </c>
      <c r="CP41" s="75">
        <f t="shared" si="39"/>
        <v>7.618215615265227E-3</v>
      </c>
      <c r="CQ41" s="75">
        <f t="shared" si="40"/>
        <v>0.72687288257498317</v>
      </c>
      <c r="CR41" s="75">
        <f t="shared" si="41"/>
        <v>0.11083884470035989</v>
      </c>
      <c r="CS41" s="75">
        <f t="shared" si="42"/>
        <v>-3.1463392254847844E-2</v>
      </c>
      <c r="CT41" s="75">
        <f t="shared" si="43"/>
        <v>-1.2318535023968617E-2</v>
      </c>
      <c r="CU41" s="75">
        <f t="shared" si="44"/>
        <v>8.852889937979995E-3</v>
      </c>
      <c r="CV41" s="75">
        <f t="shared" si="45"/>
        <v>1.10186013787693E-3</v>
      </c>
      <c r="CW41" s="75">
        <f t="shared" si="46"/>
        <v>1.1858374337566957</v>
      </c>
      <c r="CX41" s="75">
        <f t="shared" si="47"/>
        <v>1.1287845506714482E-2</v>
      </c>
      <c r="CY41" s="75">
        <f t="shared" si="48"/>
        <v>9.5543860791889711E-3</v>
      </c>
      <c r="CZ41" s="75">
        <f t="shared" si="49"/>
        <v>4.7218287393875642E-3</v>
      </c>
      <c r="DA41" s="75">
        <f t="shared" si="50"/>
        <v>-0.14962943770273401</v>
      </c>
      <c r="DB41" s="75">
        <f t="shared" si="51"/>
        <v>3.9650832367813527E-3</v>
      </c>
      <c r="DC41" s="75">
        <f t="shared" si="52"/>
        <v>2.1929820474701238E-3</v>
      </c>
      <c r="DD41" s="75">
        <f t="shared" si="53"/>
        <v>3.6165641826000759E-2</v>
      </c>
      <c r="DE41" s="75">
        <f t="shared" si="54"/>
        <v>-1.5103568264819673E-2</v>
      </c>
      <c r="DF41" s="75">
        <f t="shared" si="55"/>
        <v>1.0570757290200693E-3</v>
      </c>
      <c r="DG41" s="75">
        <f t="shared" si="56"/>
        <v>2.8175674909538834E-4</v>
      </c>
      <c r="DH41" s="75">
        <f t="shared" si="57"/>
        <v>5.4011272826517539E-3</v>
      </c>
      <c r="DI41" s="75">
        <f t="shared" si="58"/>
        <v>0</v>
      </c>
      <c r="DJ41" s="75">
        <f t="shared" si="59"/>
        <v>0.41746365708519828</v>
      </c>
      <c r="DK41" s="75">
        <f t="shared" si="60"/>
        <v>0.21736423135383254</v>
      </c>
      <c r="DL41" s="75">
        <f t="shared" si="61"/>
        <v>0.93257974853212122</v>
      </c>
    </row>
    <row r="42" spans="1:116" s="48" customFormat="1" ht="11" x14ac:dyDescent="0.15">
      <c r="A42" s="113" t="str">
        <f>IF(ISBLANK('In Process Calc.'!C42),"",'In Process Calc.'!C42)</f>
        <v/>
      </c>
      <c r="B42" s="113" t="str">
        <f>IF(ISBLANK('Measured Data'!H44),"",'Measured Data'!H44)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IF(ISBLANK('Measured Data'!H46),"",'Measured Data'!H46)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72.28333333338378</v>
      </c>
      <c r="CH42" s="75">
        <f t="shared" si="31"/>
        <v>5.9918333371115295</v>
      </c>
      <c r="CI42" s="75">
        <f t="shared" si="32"/>
        <v>384.65286374294112</v>
      </c>
      <c r="CJ42" s="75">
        <f t="shared" si="33"/>
        <v>1.4274953239701718</v>
      </c>
      <c r="CK42" s="75">
        <f t="shared" si="34"/>
        <v>0.80594808124650474</v>
      </c>
      <c r="CL42" s="75">
        <f t="shared" si="35"/>
        <v>-8.82464534860148E-2</v>
      </c>
      <c r="CM42" s="75">
        <f t="shared" si="36"/>
        <v>9.8234524771692207E-3</v>
      </c>
      <c r="CN42" s="75">
        <f t="shared" si="37"/>
        <v>2.9495987787685855E-2</v>
      </c>
      <c r="CO42" s="75">
        <f t="shared" si="38"/>
        <v>-4.692331710970837E-3</v>
      </c>
      <c r="CP42" s="75">
        <f t="shared" si="39"/>
        <v>1.1686357696169922E-2</v>
      </c>
      <c r="CQ42" s="75">
        <f t="shared" si="40"/>
        <v>0.92214867853015781</v>
      </c>
      <c r="CR42" s="75">
        <f t="shared" si="41"/>
        <v>0.13482455746666719</v>
      </c>
      <c r="CS42" s="75">
        <f t="shared" si="42"/>
        <v>-2.9735480245664594E-2</v>
      </c>
      <c r="CT42" s="75">
        <f t="shared" si="43"/>
        <v>-1.159996328598107E-2</v>
      </c>
      <c r="CU42" s="75">
        <f t="shared" si="44"/>
        <v>9.5733124739220982E-3</v>
      </c>
      <c r="CV42" s="75">
        <f t="shared" si="45"/>
        <v>6.5617444806193338E-3</v>
      </c>
      <c r="CW42" s="75">
        <f t="shared" si="46"/>
        <v>1.3436001655433547</v>
      </c>
      <c r="CX42" s="75">
        <f t="shared" si="47"/>
        <v>2.3027463892734624E-2</v>
      </c>
      <c r="CY42" s="75">
        <f t="shared" si="48"/>
        <v>1.7097446381600826E-2</v>
      </c>
      <c r="CZ42" s="75">
        <f t="shared" si="49"/>
        <v>7.9310929012195493E-3</v>
      </c>
      <c r="DA42" s="75">
        <f t="shared" si="50"/>
        <v>-0.17676906373082707</v>
      </c>
      <c r="DB42" s="75">
        <f t="shared" si="51"/>
        <v>7.7873064862993653E-3</v>
      </c>
      <c r="DC42" s="75">
        <f t="shared" si="52"/>
        <v>7.2527716793235721E-3</v>
      </c>
      <c r="DD42" s="75">
        <f t="shared" si="53"/>
        <v>5.12479196596589E-2</v>
      </c>
      <c r="DE42" s="75">
        <f t="shared" si="54"/>
        <v>-1.273867216350482E-2</v>
      </c>
      <c r="DF42" s="75">
        <f t="shared" si="55"/>
        <v>2.5122500894358465E-3</v>
      </c>
      <c r="DG42" s="75">
        <f t="shared" si="56"/>
        <v>2.9826852399297502E-3</v>
      </c>
      <c r="DH42" s="75">
        <f t="shared" si="57"/>
        <v>1.2230795973709541E-2</v>
      </c>
      <c r="DI42" s="75">
        <f t="shared" si="58"/>
        <v>0</v>
      </c>
      <c r="DJ42" s="75">
        <f t="shared" si="59"/>
        <v>0.61030811253466588</v>
      </c>
      <c r="DK42" s="75">
        <f t="shared" si="60"/>
        <v>0.34529259531782347</v>
      </c>
      <c r="DL42" s="75">
        <f t="shared" si="61"/>
        <v>1.7082576652119712</v>
      </c>
    </row>
    <row r="43" spans="1:116" s="48" customFormat="1" ht="11" x14ac:dyDescent="0.15">
      <c r="A43" s="113" t="str">
        <f>IF(ISBLANK('In Process Calc.'!C43),"",'In Process Calc.'!C43)</f>
        <v/>
      </c>
      <c r="B43" s="113" t="str">
        <f>IF(ISBLANK('Measured Data'!H45),"",'Measured Data'!H45)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IF(ISBLANK('Measured Data'!H47),"",'Measured Data'!H47)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96.099999999976717</v>
      </c>
      <c r="CH43" s="75">
        <f t="shared" si="31"/>
        <v>11.073225450841756</v>
      </c>
      <c r="CI43" s="75">
        <f t="shared" si="32"/>
        <v>685.04762820467022</v>
      </c>
      <c r="CJ43" s="75">
        <f t="shared" si="33"/>
        <v>2.2602644029711869</v>
      </c>
      <c r="CK43" s="75">
        <f t="shared" si="34"/>
        <v>1.7065692747252634</v>
      </c>
      <c r="CL43" s="75">
        <f t="shared" si="35"/>
        <v>-0.20243759041767079</v>
      </c>
      <c r="CM43" s="75">
        <f t="shared" si="36"/>
        <v>2.5954773521968816E-2</v>
      </c>
      <c r="CN43" s="75">
        <f t="shared" si="37"/>
        <v>9.1190001621109032E-2</v>
      </c>
      <c r="CO43" s="75">
        <f t="shared" si="38"/>
        <v>1.558993880268018E-2</v>
      </c>
      <c r="CP43" s="75">
        <f t="shared" si="39"/>
        <v>2.4260635983186167E-2</v>
      </c>
      <c r="CQ43" s="75">
        <f t="shared" si="40"/>
        <v>1.5190296019067027</v>
      </c>
      <c r="CR43" s="75">
        <f t="shared" si="41"/>
        <v>0.19889489907031888</v>
      </c>
      <c r="CS43" s="75">
        <f t="shared" si="42"/>
        <v>-1.38313189147619E-2</v>
      </c>
      <c r="CT43" s="75">
        <f t="shared" si="43"/>
        <v>-6.7922217666218209E-3</v>
      </c>
      <c r="CU43" s="75">
        <f t="shared" si="44"/>
        <v>1.0449675374752693E-2</v>
      </c>
      <c r="CV43" s="75">
        <f t="shared" si="45"/>
        <v>2.5338639870353424E-2</v>
      </c>
      <c r="CW43" s="75">
        <f t="shared" si="46"/>
        <v>1.5109202006806695</v>
      </c>
      <c r="CX43" s="75">
        <f t="shared" si="47"/>
        <v>6.1909891332487942E-2</v>
      </c>
      <c r="CY43" s="75">
        <f t="shared" si="48"/>
        <v>4.1226288586781533E-2</v>
      </c>
      <c r="CZ43" s="75">
        <f t="shared" si="49"/>
        <v>1.8207266951060019E-2</v>
      </c>
      <c r="DA43" s="75">
        <f t="shared" si="50"/>
        <v>-0.2472976998000152</v>
      </c>
      <c r="DB43" s="75">
        <f t="shared" si="51"/>
        <v>2.0126539555219182E-2</v>
      </c>
      <c r="DC43" s="75">
        <f t="shared" si="52"/>
        <v>2.4626671130012677E-2</v>
      </c>
      <c r="DD43" s="75">
        <f t="shared" si="53"/>
        <v>9.5751800759909911E-2</v>
      </c>
      <c r="DE43" s="75">
        <f t="shared" si="54"/>
        <v>-2.0300100337523434E-3</v>
      </c>
      <c r="DF43" s="75">
        <f t="shared" si="55"/>
        <v>7.3745096909996642E-3</v>
      </c>
      <c r="DG43" s="75">
        <f t="shared" si="56"/>
        <v>1.1799974811554181E-2</v>
      </c>
      <c r="DH43" s="75">
        <f t="shared" si="57"/>
        <v>3.4851992991590433E-2</v>
      </c>
      <c r="DI43" s="75">
        <f t="shared" si="58"/>
        <v>0</v>
      </c>
      <c r="DJ43" s="75">
        <f t="shared" si="59"/>
        <v>1.2024481834890226</v>
      </c>
      <c r="DK43" s="75">
        <f t="shared" si="60"/>
        <v>0.75271289327133628</v>
      </c>
      <c r="DL43" s="75">
        <f t="shared" si="61"/>
        <v>4.1699786438739057</v>
      </c>
    </row>
    <row r="44" spans="1:116" s="48" customFormat="1" ht="11" x14ac:dyDescent="0.15">
      <c r="A44" s="113" t="str">
        <f>IF(ISBLANK('In Process Calc.'!C44),"",'In Process Calc.'!C44)</f>
        <v/>
      </c>
      <c r="B44" s="113" t="str">
        <f>IF(ISBLANK('Measured Data'!H46),"",'Measured Data'!H46)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IF(ISBLANK('Measured Data'!H48),"",'Measured Data'!H48)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121.40000000002328</v>
      </c>
      <c r="CH44" s="75">
        <f t="shared" si="31"/>
        <v>15.765976396050034</v>
      </c>
      <c r="CI44" s="75">
        <f t="shared" si="32"/>
        <v>1010.7420336624042</v>
      </c>
      <c r="CJ44" s="75">
        <f t="shared" si="33"/>
        <v>3.1023341866835521</v>
      </c>
      <c r="CK44" s="75">
        <f t="shared" si="34"/>
        <v>3.0839190865649719</v>
      </c>
      <c r="CL44" s="75">
        <f t="shared" si="35"/>
        <v>-0.33724554886421243</v>
      </c>
      <c r="CM44" s="75">
        <f t="shared" si="36"/>
        <v>4.7381547913859325E-2</v>
      </c>
      <c r="CN44" s="75">
        <f t="shared" si="37"/>
        <v>0.16931848823272222</v>
      </c>
      <c r="CO44" s="75">
        <f t="shared" si="38"/>
        <v>4.4337817953763528E-2</v>
      </c>
      <c r="CP44" s="75">
        <f t="shared" si="39"/>
        <v>4.0371684900012854E-2</v>
      </c>
      <c r="CQ44" s="75">
        <f t="shared" si="40"/>
        <v>2.3185427279621624</v>
      </c>
      <c r="CR44" s="75">
        <f t="shared" si="41"/>
        <v>0.27118017463043537</v>
      </c>
      <c r="CS44" s="75">
        <f t="shared" si="42"/>
        <v>2.0019289368803359E-2</v>
      </c>
      <c r="CT44" s="75">
        <f t="shared" si="43"/>
        <v>2.0878042172149044E-3</v>
      </c>
      <c r="CU44" s="75">
        <f t="shared" si="44"/>
        <v>1.0032647201821752E-2</v>
      </c>
      <c r="CV44" s="75">
        <f t="shared" si="45"/>
        <v>5.1616969187964677E-2</v>
      </c>
      <c r="CW44" s="75">
        <f t="shared" si="46"/>
        <v>1.4592242072811903</v>
      </c>
      <c r="CX44" s="75">
        <f t="shared" si="47"/>
        <v>0.11483473633935166</v>
      </c>
      <c r="CY44" s="75">
        <f t="shared" si="48"/>
        <v>7.2999102343146799E-2</v>
      </c>
      <c r="CZ44" s="75">
        <f t="shared" si="49"/>
        <v>3.1797238820554699E-2</v>
      </c>
      <c r="DA44" s="75">
        <f t="shared" si="50"/>
        <v>-0.32526703606191032</v>
      </c>
      <c r="DB44" s="75">
        <f t="shared" si="51"/>
        <v>3.6579173784627786E-2</v>
      </c>
      <c r="DC44" s="75">
        <f t="shared" si="52"/>
        <v>4.9270876593933491E-2</v>
      </c>
      <c r="DD44" s="75">
        <f t="shared" si="53"/>
        <v>0.15044353771733071</v>
      </c>
      <c r="DE44" s="75">
        <f t="shared" si="54"/>
        <v>1.5709864535908433E-2</v>
      </c>
      <c r="DF44" s="75">
        <f t="shared" si="55"/>
        <v>1.4032627383198718E-2</v>
      </c>
      <c r="DG44" s="75">
        <f t="shared" si="56"/>
        <v>2.3358049231969432E-2</v>
      </c>
      <c r="DH44" s="75">
        <f t="shared" si="57"/>
        <v>6.5772021577521975E-2</v>
      </c>
      <c r="DI44" s="75">
        <f t="shared" si="58"/>
        <v>0</v>
      </c>
      <c r="DJ44" s="75">
        <f t="shared" si="59"/>
        <v>1.9618672121493774</v>
      </c>
      <c r="DK44" s="75">
        <f t="shared" si="60"/>
        <v>1.2993546272232537</v>
      </c>
      <c r="DL44" s="75">
        <f t="shared" si="61"/>
        <v>7.3528443132599337</v>
      </c>
    </row>
    <row r="45" spans="1:116" s="48" customFormat="1" ht="11" x14ac:dyDescent="0.15">
      <c r="A45" s="113" t="str">
        <f>IF(ISBLANK('In Process Calc.'!C45),"",'In Process Calc.'!C45)</f>
        <v/>
      </c>
      <c r="B45" s="113" t="str">
        <f>IF(ISBLANK('Measured Data'!H47),"",'Measured Data'!H47)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IF(ISBLANK('Measured Data'!H49),"",'Measured Data'!H49)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143.96666666673264</v>
      </c>
      <c r="CH45" s="75">
        <f t="shared" si="31"/>
        <v>18.586601734979464</v>
      </c>
      <c r="CI45" s="75">
        <f t="shared" si="32"/>
        <v>1263.9945036413717</v>
      </c>
      <c r="CJ45" s="75">
        <f t="shared" si="33"/>
        <v>3.7179441759328862</v>
      </c>
      <c r="CK45" s="75">
        <f t="shared" si="34"/>
        <v>4.724939467853476</v>
      </c>
      <c r="CL45" s="75">
        <f t="shared" si="35"/>
        <v>-0.45013676274136438</v>
      </c>
      <c r="CM45" s="75">
        <f t="shared" si="36"/>
        <v>6.8583283234137468E-2</v>
      </c>
      <c r="CN45" s="75">
        <f t="shared" si="37"/>
        <v>0.24102004715137482</v>
      </c>
      <c r="CO45" s="75">
        <f t="shared" si="38"/>
        <v>7.224633408871492E-2</v>
      </c>
      <c r="CP45" s="75">
        <f t="shared" si="39"/>
        <v>5.5999625928188843E-2</v>
      </c>
      <c r="CQ45" s="75">
        <f t="shared" si="40"/>
        <v>3.1503051042622134</v>
      </c>
      <c r="CR45" s="75">
        <f t="shared" si="41"/>
        <v>0.33658361990253177</v>
      </c>
      <c r="CS45" s="75">
        <f t="shared" si="42"/>
        <v>6.0823470451751349E-2</v>
      </c>
      <c r="CT45" s="75">
        <f t="shared" si="43"/>
        <v>1.2284261439566742E-2</v>
      </c>
      <c r="CU45" s="75">
        <f t="shared" si="44"/>
        <v>8.5797033954700241E-3</v>
      </c>
      <c r="CV45" s="75">
        <f t="shared" si="45"/>
        <v>7.8680321662481803E-2</v>
      </c>
      <c r="CW45" s="75">
        <f t="shared" si="46"/>
        <v>1.4176255834624243</v>
      </c>
      <c r="CX45" s="75">
        <f t="shared" si="47"/>
        <v>0.16845763663045821</v>
      </c>
      <c r="CY45" s="75">
        <f t="shared" si="48"/>
        <v>0.10431977589122504</v>
      </c>
      <c r="CZ45" s="75">
        <f t="shared" si="49"/>
        <v>4.5287629021812659E-2</v>
      </c>
      <c r="DA45" s="75">
        <f t="shared" si="50"/>
        <v>-0.39578122553872841</v>
      </c>
      <c r="DB45" s="75">
        <f t="shared" si="51"/>
        <v>5.3027636550376969E-2</v>
      </c>
      <c r="DC45" s="75">
        <f t="shared" si="52"/>
        <v>7.5274405410064915E-2</v>
      </c>
      <c r="DD45" s="75">
        <f t="shared" si="53"/>
        <v>0.20200406722324846</v>
      </c>
      <c r="DE45" s="75">
        <f t="shared" si="54"/>
        <v>3.5822174239085236E-2</v>
      </c>
      <c r="DF45" s="75">
        <f t="shared" si="55"/>
        <v>2.0797517631870419E-2</v>
      </c>
      <c r="DG45" s="75">
        <f t="shared" si="56"/>
        <v>3.4425873495168943E-2</v>
      </c>
      <c r="DH45" s="75">
        <f t="shared" si="57"/>
        <v>9.7332575351021827E-2</v>
      </c>
      <c r="DI45" s="75">
        <f t="shared" si="58"/>
        <v>0</v>
      </c>
      <c r="DJ45" s="75">
        <f t="shared" si="59"/>
        <v>2.7051096746579457</v>
      </c>
      <c r="DK45" s="75">
        <f t="shared" si="60"/>
        <v>1.8591916863778521</v>
      </c>
      <c r="DL45" s="75">
        <f t="shared" si="61"/>
        <v>10.407746068608217</v>
      </c>
    </row>
    <row r="46" spans="1:116" s="48" customFormat="1" ht="11" x14ac:dyDescent="0.15">
      <c r="A46" s="113" t="str">
        <f>IF(ISBLANK('In Process Calc.'!C46),"",'In Process Calc.'!C46)</f>
        <v/>
      </c>
      <c r="B46" s="113" t="str">
        <f>IF(ISBLANK('Measured Data'!H48),"",'Measured Data'!H48)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IF(ISBLANK('Measured Data'!H50),"",'Measured Data'!H50)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167.6333333333605</v>
      </c>
      <c r="CH46" s="75">
        <f t="shared" si="31"/>
        <v>19.780787777489785</v>
      </c>
      <c r="CI46" s="75">
        <f t="shared" si="32"/>
        <v>1448.4040894521909</v>
      </c>
      <c r="CJ46" s="75">
        <f t="shared" si="33"/>
        <v>4.1267685787575301</v>
      </c>
      <c r="CK46" s="75">
        <f t="shared" si="34"/>
        <v>6.9111095731470833</v>
      </c>
      <c r="CL46" s="75">
        <f t="shared" si="35"/>
        <v>-0.54178429682521512</v>
      </c>
      <c r="CM46" s="75">
        <f t="shared" si="36"/>
        <v>9.1277667070296734E-2</v>
      </c>
      <c r="CN46" s="75">
        <f t="shared" si="37"/>
        <v>0.30922776833801169</v>
      </c>
      <c r="CO46" s="75">
        <f t="shared" si="38"/>
        <v>9.9040425030992543E-2</v>
      </c>
      <c r="CP46" s="75">
        <f t="shared" si="39"/>
        <v>7.2514655581162976E-2</v>
      </c>
      <c r="CQ46" s="75">
        <f t="shared" si="40"/>
        <v>4.0969924757453038</v>
      </c>
      <c r="CR46" s="75">
        <f t="shared" si="41"/>
        <v>0.40334044158175719</v>
      </c>
      <c r="CS46" s="75">
        <f t="shared" si="42"/>
        <v>0.1067778177483798</v>
      </c>
      <c r="CT46" s="75">
        <f t="shared" si="43"/>
        <v>2.4268353203722365E-2</v>
      </c>
      <c r="CU46" s="75">
        <f t="shared" si="44"/>
        <v>6.0527147836738193E-3</v>
      </c>
      <c r="CV46" s="75">
        <f t="shared" si="45"/>
        <v>0.10883339169614266</v>
      </c>
      <c r="CW46" s="75">
        <f t="shared" si="46"/>
        <v>1.5438731130387566</v>
      </c>
      <c r="CX46" s="75">
        <f t="shared" si="47"/>
        <v>0.22746782673523874</v>
      </c>
      <c r="CY46" s="75">
        <f t="shared" si="48"/>
        <v>0.13780290315899787</v>
      </c>
      <c r="CZ46" s="75">
        <f t="shared" si="49"/>
        <v>5.9856030729530448E-2</v>
      </c>
      <c r="DA46" s="75">
        <f t="shared" si="50"/>
        <v>-0.46901416754981762</v>
      </c>
      <c r="DB46" s="75">
        <f t="shared" si="51"/>
        <v>7.0927600511377906E-2</v>
      </c>
      <c r="DC46" s="75">
        <f t="shared" si="52"/>
        <v>0.10524727465695814</v>
      </c>
      <c r="DD46" s="75">
        <f t="shared" si="53"/>
        <v>0.25518260939277565</v>
      </c>
      <c r="DE46" s="75">
        <f t="shared" si="54"/>
        <v>6.0002725666824464E-2</v>
      </c>
      <c r="DF46" s="75">
        <f t="shared" si="55"/>
        <v>2.825210457396558E-2</v>
      </c>
      <c r="DG46" s="75">
        <f t="shared" si="56"/>
        <v>4.5642384292465629E-2</v>
      </c>
      <c r="DH46" s="75">
        <f t="shared" si="57"/>
        <v>0.1324342297351534</v>
      </c>
      <c r="DI46" s="75">
        <f t="shared" si="58"/>
        <v>0</v>
      </c>
      <c r="DJ46" s="75">
        <f t="shared" si="59"/>
        <v>3.5033057709511679</v>
      </c>
      <c r="DK46" s="75">
        <f t="shared" si="60"/>
        <v>2.4925073065761336</v>
      </c>
      <c r="DL46" s="75">
        <f t="shared" si="61"/>
        <v>13.549561655113756</v>
      </c>
    </row>
    <row r="47" spans="1:116" s="48" customFormat="1" ht="11" x14ac:dyDescent="0.15">
      <c r="A47" s="113" t="str">
        <f>IF(ISBLANK('In Process Calc.'!C47),"",'In Process Calc.'!C47)</f>
        <v/>
      </c>
      <c r="B47" s="113" t="str">
        <f>IF(ISBLANK('Measured Data'!H49),"",'Measured Data'!H49)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IF(ISBLANK('Measured Data'!H51),"",'Measured Data'!H51)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192.46666666679084</v>
      </c>
      <c r="CH47" s="75">
        <f t="shared" si="31"/>
        <v>19.094614419324799</v>
      </c>
      <c r="CI47" s="75">
        <f t="shared" si="32"/>
        <v>1505.0230411250277</v>
      </c>
      <c r="CJ47" s="75">
        <f t="shared" si="33"/>
        <v>4.1862325553327384</v>
      </c>
      <c r="CK47" s="75">
        <f t="shared" si="34"/>
        <v>9.7688352195253412</v>
      </c>
      <c r="CL47" s="75">
        <f t="shared" si="35"/>
        <v>-0.58740447787280625</v>
      </c>
      <c r="CM47" s="75">
        <f t="shared" si="36"/>
        <v>0.11378338835055252</v>
      </c>
      <c r="CN47" s="75">
        <f t="shared" si="37"/>
        <v>0.36323135465041223</v>
      </c>
      <c r="CO47" s="75">
        <f t="shared" si="38"/>
        <v>0.1184040751648732</v>
      </c>
      <c r="CP47" s="75">
        <f t="shared" si="39"/>
        <v>8.872583342240975E-2</v>
      </c>
      <c r="CQ47" s="75">
        <f t="shared" si="40"/>
        <v>5.0997104439484193</v>
      </c>
      <c r="CR47" s="75">
        <f t="shared" si="41"/>
        <v>0.46833467948089258</v>
      </c>
      <c r="CS47" s="75">
        <f t="shared" si="42"/>
        <v>0.14640735766633994</v>
      </c>
      <c r="CT47" s="75">
        <f t="shared" si="43"/>
        <v>3.7154228474750847E-2</v>
      </c>
      <c r="CU47" s="75">
        <f t="shared" si="44"/>
        <v>2.3972112754696191E-3</v>
      </c>
      <c r="CV47" s="75">
        <f t="shared" si="45"/>
        <v>0.14034347948131887</v>
      </c>
      <c r="CW47" s="75">
        <f t="shared" si="46"/>
        <v>1.8368990582655655</v>
      </c>
      <c r="CX47" s="75">
        <f t="shared" si="47"/>
        <v>0.28836571892388424</v>
      </c>
      <c r="CY47" s="75">
        <f t="shared" si="48"/>
        <v>0.17103003694751689</v>
      </c>
      <c r="CZ47" s="75">
        <f t="shared" si="49"/>
        <v>7.4549062074681219E-2</v>
      </c>
      <c r="DA47" s="75">
        <f t="shared" si="50"/>
        <v>-0.5432080041461026</v>
      </c>
      <c r="DB47" s="75">
        <f t="shared" si="51"/>
        <v>8.9171298965610407E-2</v>
      </c>
      <c r="DC47" s="75">
        <f t="shared" si="52"/>
        <v>0.13817118706405285</v>
      </c>
      <c r="DD47" s="75">
        <f t="shared" si="53"/>
        <v>0.30594138588363001</v>
      </c>
      <c r="DE47" s="75">
        <f t="shared" si="54"/>
        <v>8.7399952789524421E-2</v>
      </c>
      <c r="DF47" s="75">
        <f t="shared" si="55"/>
        <v>3.5948909759333653E-2</v>
      </c>
      <c r="DG47" s="75">
        <f t="shared" si="56"/>
        <v>5.571411598025075E-2</v>
      </c>
      <c r="DH47" s="75">
        <f t="shared" si="57"/>
        <v>0.16925086127001915</v>
      </c>
      <c r="DI47" s="75">
        <f t="shared" si="58"/>
        <v>0</v>
      </c>
      <c r="DJ47" s="75">
        <f t="shared" si="59"/>
        <v>4.308972389792058</v>
      </c>
      <c r="DK47" s="75">
        <f t="shared" si="60"/>
        <v>3.178359907773149</v>
      </c>
      <c r="DL47" s="75">
        <f t="shared" si="61"/>
        <v>16.471056371439364</v>
      </c>
    </row>
    <row r="48" spans="1:116" s="48" customFormat="1" ht="11" x14ac:dyDescent="0.15">
      <c r="A48" s="113" t="str">
        <f>IF(ISBLANK('In Process Calc.'!C48),"",'In Process Calc.'!C48)</f>
        <v/>
      </c>
      <c r="B48" s="113" t="str">
        <f>IF(ISBLANK('Measured Data'!H50),"",'Measured Data'!H50)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IF(ISBLANK('Measured Data'!H52),"",'Measured Data'!H52)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215.88333333347691</v>
      </c>
      <c r="CH48" s="75">
        <f t="shared" si="31"/>
        <v>17.020821808810595</v>
      </c>
      <c r="CI48" s="75">
        <f t="shared" si="32"/>
        <v>1384.8982629518414</v>
      </c>
      <c r="CJ48" s="75">
        <f t="shared" si="33"/>
        <v>3.7923181808196862</v>
      </c>
      <c r="CK48" s="75">
        <f t="shared" si="34"/>
        <v>13.041563956019193</v>
      </c>
      <c r="CL48" s="75">
        <f t="shared" si="35"/>
        <v>-0.56297156086333633</v>
      </c>
      <c r="CM48" s="75">
        <f t="shared" si="36"/>
        <v>0.13205781371981762</v>
      </c>
      <c r="CN48" s="75">
        <f t="shared" si="37"/>
        <v>0.38830213474530484</v>
      </c>
      <c r="CO48" s="75">
        <f t="shared" si="38"/>
        <v>0.12197785231810224</v>
      </c>
      <c r="CP48" s="75">
        <f t="shared" si="39"/>
        <v>0.10177119934609716</v>
      </c>
      <c r="CQ48" s="75">
        <f t="shared" si="40"/>
        <v>5.9642819721753639</v>
      </c>
      <c r="CR48" s="75">
        <f t="shared" si="41"/>
        <v>0.52200049537209214</v>
      </c>
      <c r="CS48" s="75">
        <f t="shared" si="42"/>
        <v>0.16074802673278332</v>
      </c>
      <c r="CT48" s="75">
        <f t="shared" si="43"/>
        <v>4.8543400024022826E-2</v>
      </c>
      <c r="CU48" s="75">
        <f t="shared" si="44"/>
        <v>-1.896295417440217E-3</v>
      </c>
      <c r="CV48" s="75">
        <f t="shared" si="45"/>
        <v>0.16796167287772015</v>
      </c>
      <c r="CW48" s="75">
        <f t="shared" si="46"/>
        <v>1.8955596279485007</v>
      </c>
      <c r="CX48" s="75">
        <f t="shared" si="47"/>
        <v>0.3409639302756281</v>
      </c>
      <c r="CY48" s="75">
        <f t="shared" si="48"/>
        <v>0.19809887466844883</v>
      </c>
      <c r="CZ48" s="75">
        <f t="shared" si="49"/>
        <v>8.6844340757256541E-2</v>
      </c>
      <c r="DA48" s="75">
        <f t="shared" si="50"/>
        <v>-0.60891994437633967</v>
      </c>
      <c r="DB48" s="75">
        <f t="shared" si="51"/>
        <v>0.10467865126349815</v>
      </c>
      <c r="DC48" s="75">
        <f t="shared" si="52"/>
        <v>0.16917474777394859</v>
      </c>
      <c r="DD48" s="75">
        <f t="shared" si="53"/>
        <v>0.34522517626607857</v>
      </c>
      <c r="DE48" s="75">
        <f t="shared" si="54"/>
        <v>0.11382897112356899</v>
      </c>
      <c r="DF48" s="75">
        <f t="shared" si="55"/>
        <v>4.2594092712762988E-2</v>
      </c>
      <c r="DG48" s="75">
        <f t="shared" si="56"/>
        <v>6.2415401261308345E-2</v>
      </c>
      <c r="DH48" s="75">
        <f t="shared" si="57"/>
        <v>0.20184546439525203</v>
      </c>
      <c r="DI48" s="75">
        <f t="shared" si="58"/>
        <v>0</v>
      </c>
      <c r="DJ48" s="75">
        <f t="shared" si="59"/>
        <v>4.9889467527299036</v>
      </c>
      <c r="DK48" s="75">
        <f t="shared" si="60"/>
        <v>3.8170552474902268</v>
      </c>
      <c r="DL48" s="75">
        <f t="shared" si="61"/>
        <v>18.582518109092668</v>
      </c>
    </row>
    <row r="49" spans="1:116" s="48" customFormat="1" ht="11" x14ac:dyDescent="0.15">
      <c r="A49" s="113" t="str">
        <f>IF(ISBLANK('In Process Calc.'!C49),"",'In Process Calc.'!C49)</f>
        <v/>
      </c>
      <c r="B49" s="113" t="str">
        <f>IF(ISBLANK('Measured Data'!H51),"",'Measured Data'!H51)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IF(ISBLANK('Measured Data'!H53),"",'Measured Data'!H53)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233.73333333333721</v>
      </c>
      <c r="CH49" s="75">
        <f t="shared" si="31"/>
        <v>14.967083769055478</v>
      </c>
      <c r="CI49" s="75">
        <f t="shared" si="32"/>
        <v>1153.1784961740486</v>
      </c>
      <c r="CJ49" s="75">
        <f t="shared" si="33"/>
        <v>3.1367486670058931</v>
      </c>
      <c r="CK49" s="75">
        <f t="shared" si="34"/>
        <v>15.942585653118813</v>
      </c>
      <c r="CL49" s="75">
        <f t="shared" si="35"/>
        <v>-0.48836725751624899</v>
      </c>
      <c r="CM49" s="75">
        <f t="shared" si="36"/>
        <v>0.14303519878540594</v>
      </c>
      <c r="CN49" s="75">
        <f t="shared" si="37"/>
        <v>0.3849421934790298</v>
      </c>
      <c r="CO49" s="75">
        <f t="shared" si="38"/>
        <v>0.11081830839203566</v>
      </c>
      <c r="CP49" s="75">
        <f t="shared" si="39"/>
        <v>0.10953993553336464</v>
      </c>
      <c r="CQ49" s="75">
        <f t="shared" si="40"/>
        <v>6.504893107211883</v>
      </c>
      <c r="CR49" s="75">
        <f t="shared" si="41"/>
        <v>0.55621458569875248</v>
      </c>
      <c r="CS49" s="75">
        <f t="shared" si="42"/>
        <v>0.14569692279006197</v>
      </c>
      <c r="CT49" s="75">
        <f t="shared" si="43"/>
        <v>5.6097381650276418E-2</v>
      </c>
      <c r="CU49" s="75">
        <f t="shared" si="44"/>
        <v>-5.6639627576883702E-3</v>
      </c>
      <c r="CV49" s="75">
        <f t="shared" si="45"/>
        <v>0.18646676263040679</v>
      </c>
      <c r="CW49" s="75">
        <f t="shared" si="46"/>
        <v>1.3020810969042458</v>
      </c>
      <c r="CX49" s="75">
        <f t="shared" si="47"/>
        <v>0.3755947297947666</v>
      </c>
      <c r="CY49" s="75">
        <f t="shared" si="48"/>
        <v>0.21447108937834014</v>
      </c>
      <c r="CZ49" s="75">
        <f t="shared" si="49"/>
        <v>9.4599116409711692E-2</v>
      </c>
      <c r="DA49" s="75">
        <f t="shared" si="50"/>
        <v>-0.65518316788884312</v>
      </c>
      <c r="DB49" s="75">
        <f t="shared" si="51"/>
        <v>0.11468086535769628</v>
      </c>
      <c r="DC49" s="75">
        <f t="shared" si="52"/>
        <v>0.19192704512209047</v>
      </c>
      <c r="DD49" s="75">
        <f t="shared" si="53"/>
        <v>0.36726988819950235</v>
      </c>
      <c r="DE49" s="75">
        <f t="shared" si="54"/>
        <v>0.13358119591894391</v>
      </c>
      <c r="DF49" s="75">
        <f t="shared" si="55"/>
        <v>4.6963582576470111E-2</v>
      </c>
      <c r="DG49" s="75">
        <f t="shared" si="56"/>
        <v>6.4979829357740521E-2</v>
      </c>
      <c r="DH49" s="75">
        <f t="shared" si="57"/>
        <v>0.22404557219615939</v>
      </c>
      <c r="DI49" s="75">
        <f t="shared" si="58"/>
        <v>0</v>
      </c>
      <c r="DJ49" s="75">
        <f t="shared" si="59"/>
        <v>5.425437165721652</v>
      </c>
      <c r="DK49" s="75">
        <f t="shared" si="60"/>
        <v>4.2818867403165592</v>
      </c>
      <c r="DL49" s="75">
        <f t="shared" si="61"/>
        <v>19.59797924545947</v>
      </c>
    </row>
    <row r="50" spans="1:116" s="48" customFormat="1" ht="11" x14ac:dyDescent="0.15">
      <c r="A50" s="113" t="str">
        <f>IF(ISBLANK('In Process Calc.'!C50),"",'In Process Calc.'!C50)</f>
        <v/>
      </c>
      <c r="B50" s="113" t="str">
        <f>IF(ISBLANK('Measured Data'!H52),"",'Measured Data'!H52)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IF(ISBLANK('Measured Data'!H54),"",'Measured Data'!H54)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IF(ISBLANK('Measured Data'!H53),"",'Measured Data'!H53)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IF(ISBLANK('Measured Data'!H55),"",'Measured Data'!H55)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IF(ISBLANK('Measured Data'!H54),"",'Measured Data'!H54)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IF(ISBLANK('Measured Data'!H56),"",'Measured Data'!H56)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IF(ISBLANK('Measured Data'!H55),"",'Measured Data'!H55)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IF(ISBLANK('Measured Data'!H57),"",'Measured Data'!H57)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IF(ISBLANK('Measured Data'!H56),"",'Measured Data'!H56)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IF(ISBLANK('Measured Data'!H58),"",'Measured Data'!H58)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IF(ISBLANK('Measured Data'!H57),"",'Measured Data'!H57)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IF(ISBLANK('Measured Data'!H59),"",'Measured Data'!H59)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IF(ISBLANK('Measured Data'!H58),"",'Measured Data'!H58)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IF(ISBLANK('Measured Data'!H60),"",'Measured Data'!H60)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IF(ISBLANK('Measured Data'!H59),"",'Measured Data'!H59)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IF(ISBLANK('Measured Data'!H61),"",'Measured Data'!H61)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IF(ISBLANK('Measured Data'!H60),"",'Measured Data'!H60)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IF(ISBLANK('Measured Data'!H62),"",'Measured Data'!H62)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IF(ISBLANK('Measured Data'!H61),"",'Measured Data'!H61)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IF(ISBLANK('Measured Data'!H63),"",'Measured Data'!H63)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IF(ISBLANK('Measured Data'!H62),"",'Measured Data'!H62)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IF(ISBLANK('Measured Data'!H64),"",'Measured Data'!H64)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IF(ISBLANK('Measured Data'!H63),"",'Measured Data'!H63)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IF(ISBLANK('Measured Data'!H65),"",'Measured Data'!H65)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IF(ISBLANK('Measured Data'!H64),"",'Measured Data'!H64)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IF(ISBLANK('Measured Data'!H66),"",'Measured Data'!H66)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IF(ISBLANK('Measured Data'!H65),"",'Measured Data'!H65)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IF(ISBLANK('Measured Data'!H67),"",'Measured Data'!H67)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482</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3" x14ac:dyDescent="0.15">
      <c r="A64" s="113" t="str">
        <f>IF(ISBLANK('In Process Calc.'!C64),"",'In Process Calc.'!C64)</f>
        <v/>
      </c>
      <c r="B64" s="113" t="str">
        <f>IF(ISBLANK('Measured Data'!H66),"",'Measured Data'!H66)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IF(ISBLANK('Measured Data'!H68),"",'Measured Data'!H68)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373</v>
      </c>
      <c r="CH64" s="74"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3" t="str">
        <f>IF(ISBLANK('In Process Calc.'!C65),"",'In Process Calc.'!C65)</f>
        <v/>
      </c>
      <c r="B65" s="113" t="str">
        <f>IF(ISBLANK('Measured Data'!H67),"",'Measured Data'!H67)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IF(ISBLANK('Measured Data'!H69),"",'Measured Data'!H69)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6.2977013953237403E-4</v>
      </c>
      <c r="CM65" s="294">
        <f>(CM37-'In Process Calc.'!O3)^2</f>
        <v>7.3502405413104087E-6</v>
      </c>
      <c r="CN65" s="294">
        <f>(CN37-'In Process Calc.'!P3)^2</f>
        <v>9.844991607421447E-5</v>
      </c>
      <c r="CO65" s="294">
        <f>(CO37-'In Process Calc.'!Q3)^2</f>
        <v>3.1240540144115883E-5</v>
      </c>
      <c r="CP65" s="294">
        <f>(CP37-'In Process Calc.'!R3)^2</f>
        <v>1.6639652249291394E-6</v>
      </c>
      <c r="CQ65" s="294">
        <f>(CQ37-'In Process Calc.'!S3)^2</f>
        <v>4.1599793189690863E-4</v>
      </c>
      <c r="CR65" s="294">
        <f>(CR37-'In Process Calc.'!T3)^2</f>
        <v>3.7479242635753494E-5</v>
      </c>
      <c r="CS65" s="294">
        <f>(CS37-'In Process Calc.'!U3)^2</f>
        <v>3.8537194979596258E-5</v>
      </c>
      <c r="CT65" s="294">
        <f>(CT37-'In Process Calc.'!V3)^2</f>
        <v>3.4001345815146059E-5</v>
      </c>
      <c r="CU65" s="294">
        <f>(CU37-'In Process Calc.'!W3)^2</f>
        <v>2.5927299513508661E-6</v>
      </c>
      <c r="CV65" s="294">
        <f>(CV37-'In Process Calc.'!X3)^2</f>
        <v>2.9657131711219789E-5</v>
      </c>
      <c r="CW65" s="294">
        <f>(CW37-'In Process Calc.'!Y3)^2</f>
        <v>3.6133695516178309E-5</v>
      </c>
      <c r="CX65" s="294">
        <f>(CX37-'In Process Calc.'!Z3)^2</f>
        <v>1.0239996167620452E-4</v>
      </c>
      <c r="CY65" s="294">
        <f>(CY37-'In Process Calc.'!AA3)^2</f>
        <v>1.5012519426869499E-5</v>
      </c>
      <c r="CZ65" s="294">
        <f>(CZ37-'In Process Calc.'!AB3)^2</f>
        <v>4.3957453156296888E-6</v>
      </c>
      <c r="DA65" s="294">
        <f>(DA37-'In Process Calc.'!AC3)^2</f>
        <v>3.7498805780612663E-6</v>
      </c>
      <c r="DB65" s="294">
        <f>(DB37-'In Process Calc.'!AD3)^2</f>
        <v>1.9295213311239809E-6</v>
      </c>
      <c r="DC65" s="294">
        <f>(DC37-'In Process Calc.'!AE3)^2</f>
        <v>1.519948927745241E-5</v>
      </c>
      <c r="DD65" s="294">
        <f>(DD37-'In Process Calc.'!AF3)^2</f>
        <v>5.7896598504334603E-6</v>
      </c>
      <c r="DE65" s="294">
        <f>(DE37-'In Process Calc.'!AG3)^2</f>
        <v>1.502837480307886E-5</v>
      </c>
      <c r="DF65" s="294">
        <f>(DF37-'In Process Calc.'!AH3)^2</f>
        <v>1.5352325218596189E-6</v>
      </c>
      <c r="DG65" s="294">
        <f>(DG37-'In Process Calc.'!AI3)^2</f>
        <v>9.2466740079151674E-7</v>
      </c>
      <c r="DH65" s="294">
        <f>(DH37-'In Process Calc.'!AJ3)^2</f>
        <v>1.5689893394338362E-5</v>
      </c>
      <c r="DI65" s="294">
        <f>(DI37-'In Process Calc.'!AK3)^2</f>
        <v>0</v>
      </c>
      <c r="DJ65" s="294">
        <f>(DJ37-'In Process Calc.'!AL3)^2</f>
        <v>3.50856255460216E-3</v>
      </c>
      <c r="DK65" s="294">
        <f>(DK37-'In Process Calc.'!AM3)^2</f>
        <v>1.3013594356537119E-3</v>
      </c>
      <c r="DL65" s="294">
        <f>(DL37-'In Process Calc.'!AN3)^2</f>
        <v>0.189528656619428</v>
      </c>
    </row>
    <row r="66" spans="1:116" x14ac:dyDescent="0.15">
      <c r="A66" s="113" t="str">
        <f>IF(ISBLANK('In Process Calc.'!C66),"",'In Process Calc.'!C66)</f>
        <v/>
      </c>
      <c r="B66" s="113" t="str">
        <f>IF(ISBLANK('Measured Data'!H68),"",'Measured Data'!H68)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IF(ISBLANK('Measured Data'!H70),"",'Measured Data'!H70)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9.0561513924880543E-4</v>
      </c>
      <c r="CM66" s="294">
        <f>(CM38-'In Process Calc.'!O4)^2</f>
        <v>1.0209918672521451E-5</v>
      </c>
      <c r="CN66" s="294">
        <f>(CN38-'In Process Calc.'!P4)^2</f>
        <v>2.2146832486948445E-4</v>
      </c>
      <c r="CO66" s="294">
        <f>(CO38-'In Process Calc.'!Q4)^2</f>
        <v>4.8036520549842061E-5</v>
      </c>
      <c r="CP66" s="294">
        <f>(CP38-'In Process Calc.'!R4)^2</f>
        <v>4.083508796727111E-6</v>
      </c>
      <c r="CQ66" s="294">
        <f>(CQ38-'In Process Calc.'!S4)^2</f>
        <v>3.875166179979015E-3</v>
      </c>
      <c r="CR66" s="294">
        <f>(CR38-'In Process Calc.'!T4)^2</f>
        <v>9.2737716059951208E-6</v>
      </c>
      <c r="CS66" s="294">
        <f>(CS38-'In Process Calc.'!U4)^2</f>
        <v>5.5533206605796468E-5</v>
      </c>
      <c r="CT66" s="294">
        <f>(CT38-'In Process Calc.'!V4)^2</f>
        <v>2.1211212173312788E-5</v>
      </c>
      <c r="CU66" s="294">
        <f>(CU38-'In Process Calc.'!W4)^2</f>
        <v>2.2016921424000936E-6</v>
      </c>
      <c r="CV66" s="294">
        <f>(CV38-'In Process Calc.'!X4)^2</f>
        <v>1.9606683337002453E-5</v>
      </c>
      <c r="CW66" s="294">
        <f>(CW38-'In Process Calc.'!Y4)^2</f>
        <v>7.0038274576248491E-4</v>
      </c>
      <c r="CX66" s="294">
        <f>(CX38-'In Process Calc.'!Z4)^2</f>
        <v>6.9285285815478474E-5</v>
      </c>
      <c r="CY66" s="294">
        <f>(CY38-'In Process Calc.'!AA4)^2</f>
        <v>1.7610922018654611E-5</v>
      </c>
      <c r="CZ66" s="294">
        <f>(CZ38-'In Process Calc.'!AB4)^2</f>
        <v>3.3112256389368936E-6</v>
      </c>
      <c r="DA66" s="294">
        <f>(DA38-'In Process Calc.'!AC4)^2</f>
        <v>2.2869727671535726E-4</v>
      </c>
      <c r="DB66" s="294">
        <f>(DB38-'In Process Calc.'!AD4)^2</f>
        <v>5.2983215690447356E-6</v>
      </c>
      <c r="DC66" s="294">
        <f>(DC38-'In Process Calc.'!AE4)^2</f>
        <v>2.2357091190695365E-5</v>
      </c>
      <c r="DD66" s="294">
        <f>(DD38-'In Process Calc.'!AF4)^2</f>
        <v>8.1400897681946307E-6</v>
      </c>
      <c r="DE66" s="294">
        <f>(DE38-'In Process Calc.'!AG4)^2</f>
        <v>1.9073044828118053E-5</v>
      </c>
      <c r="DF66" s="294">
        <f>(DF38-'In Process Calc.'!AH4)^2</f>
        <v>1.2677114816987922E-6</v>
      </c>
      <c r="DG66" s="294">
        <f>(DG38-'In Process Calc.'!AI4)^2</f>
        <v>1.4934956040875137E-5</v>
      </c>
      <c r="DH66" s="294">
        <f>(DH38-'In Process Calc.'!AJ4)^2</f>
        <v>1.3095866030170959E-5</v>
      </c>
      <c r="DI66" s="294">
        <f>(DI38-'In Process Calc.'!AK4)^2</f>
        <v>0</v>
      </c>
      <c r="DJ66" s="294">
        <f>(DJ38-'In Process Calc.'!AL4)^2</f>
        <v>4.3514623251089783E-3</v>
      </c>
      <c r="DK66" s="294">
        <f>(DK38-'In Process Calc.'!AM4)^2</f>
        <v>2.6004813523058112E-3</v>
      </c>
      <c r="DL66" s="294">
        <f>(DL38-'In Process Calc.'!AN4)^2</f>
        <v>0.27245468258097189</v>
      </c>
    </row>
    <row r="67" spans="1:116" x14ac:dyDescent="0.15">
      <c r="A67" s="113" t="str">
        <f>IF(ISBLANK('In Process Calc.'!C67),"",'In Process Calc.'!C67)</f>
        <v/>
      </c>
      <c r="B67" s="113" t="str">
        <f>IF(ISBLANK('Measured Data'!H69),"",'Measured Data'!H69)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IF(ISBLANK('Measured Data'!H71),"",'Measured Data'!H71)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8.3471764782627549E-4</v>
      </c>
      <c r="CM67" s="294">
        <f>(CM39-'In Process Calc.'!O5)^2</f>
        <v>9.223371366281249E-6</v>
      </c>
      <c r="CN67" s="294">
        <f>(CN39-'In Process Calc.'!P5)^2</f>
        <v>1.2897362123501048E-4</v>
      </c>
      <c r="CO67" s="294">
        <f>(CO39-'In Process Calc.'!Q5)^2</f>
        <v>3.3324049222908499E-5</v>
      </c>
      <c r="CP67" s="294">
        <f>(CP39-'In Process Calc.'!R5)^2</f>
        <v>3.0818540079847938E-6</v>
      </c>
      <c r="CQ67" s="294">
        <f>(CQ39-'In Process Calc.'!S5)^2</f>
        <v>2.1123709049497807E-4</v>
      </c>
      <c r="CR67" s="294">
        <f>(CR39-'In Process Calc.'!T5)^2</f>
        <v>2.4165790958210142E-5</v>
      </c>
      <c r="CS67" s="294">
        <f>(CS39-'In Process Calc.'!U5)^2</f>
        <v>5.7409101085821665E-5</v>
      </c>
      <c r="CT67" s="294">
        <f>(CT39-'In Process Calc.'!V5)^2</f>
        <v>4.4278022314654707E-5</v>
      </c>
      <c r="CU67" s="294">
        <f>(CU39-'In Process Calc.'!W5)^2</f>
        <v>1.6511072643412546E-6</v>
      </c>
      <c r="CV67" s="294">
        <f>(CV39-'In Process Calc.'!X5)^2</f>
        <v>2.3596669268297214E-5</v>
      </c>
      <c r="CW67" s="294">
        <f>(CW39-'In Process Calc.'!Y5)^2</f>
        <v>4.5502883212302711E-3</v>
      </c>
      <c r="CX67" s="294">
        <f>(CX39-'In Process Calc.'!Z5)^2</f>
        <v>9.5788825357468458E-5</v>
      </c>
      <c r="CY67" s="294">
        <f>(CY39-'In Process Calc.'!AA5)^2</f>
        <v>2.026942887205103E-5</v>
      </c>
      <c r="CZ67" s="294">
        <f>(CZ39-'In Process Calc.'!AB5)^2</f>
        <v>5.7523933771654766E-6</v>
      </c>
      <c r="DA67" s="294">
        <f>(DA39-'In Process Calc.'!AC5)^2</f>
        <v>3.982767897629596E-5</v>
      </c>
      <c r="DB67" s="294">
        <f>(DB39-'In Process Calc.'!AD5)^2</f>
        <v>3.5439810288933179E-6</v>
      </c>
      <c r="DC67" s="294">
        <f>(DC39-'In Process Calc.'!AE5)^2</f>
        <v>2.457769907878615E-5</v>
      </c>
      <c r="DD67" s="294">
        <f>(DD39-'In Process Calc.'!AF5)^2</f>
        <v>1.9935959985117334E-8</v>
      </c>
      <c r="DE67" s="294">
        <f>(DE39-'In Process Calc.'!AG5)^2</f>
        <v>1.201873566374757E-5</v>
      </c>
      <c r="DF67" s="294">
        <f>(DF39-'In Process Calc.'!AH5)^2</f>
        <v>2.3600736595872203E-6</v>
      </c>
      <c r="DG67" s="294">
        <f>(DG39-'In Process Calc.'!AI5)^2</f>
        <v>6.9434295589314035E-6</v>
      </c>
      <c r="DH67" s="294">
        <f>(DH39-'In Process Calc.'!AJ5)^2</f>
        <v>9.8676449927138463E-6</v>
      </c>
      <c r="DI67" s="294">
        <f>(DI39-'In Process Calc.'!AK5)^2</f>
        <v>0</v>
      </c>
      <c r="DJ67" s="294">
        <f>(DJ39-'In Process Calc.'!AL5)^2</f>
        <v>4.1921117288427736E-3</v>
      </c>
      <c r="DK67" s="294">
        <f>(DK39-'In Process Calc.'!AM5)^2</f>
        <v>1.7779678412460358E-3</v>
      </c>
      <c r="DL67" s="294">
        <f>(DL39-'In Process Calc.'!AN5)^2</f>
        <v>0.24049559338778753</v>
      </c>
    </row>
    <row r="68" spans="1:116" x14ac:dyDescent="0.15">
      <c r="A68" s="113" t="str">
        <f>IF(ISBLANK('In Process Calc.'!C68),"",'In Process Calc.'!C68)</f>
        <v/>
      </c>
      <c r="B68" s="113" t="str">
        <f>IF(ISBLANK('Measured Data'!H70),"",'Measured Data'!H70)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IF(ISBLANK('Measured Data'!H72),"",'Measured Data'!H72)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3.6312570655632241E-4</v>
      </c>
      <c r="CM68" s="294">
        <f>(CM40-'In Process Calc.'!O6)^2</f>
        <v>1.6718849501778998E-5</v>
      </c>
      <c r="CN68" s="294">
        <f>(CN40-'In Process Calc.'!P6)^2</f>
        <v>1.5324477283924163E-4</v>
      </c>
      <c r="CO68" s="294">
        <f>(CO40-'In Process Calc.'!Q6)^2</f>
        <v>5.361788671613548E-5</v>
      </c>
      <c r="CP68" s="294">
        <f>(CP40-'In Process Calc.'!R6)^2</f>
        <v>4.2915044306133515E-6</v>
      </c>
      <c r="CQ68" s="294">
        <f>(CQ40-'In Process Calc.'!S6)^2</f>
        <v>1.3649127345226584E-3</v>
      </c>
      <c r="CR68" s="294">
        <f>(CR40-'In Process Calc.'!T6)^2</f>
        <v>4.7841895684924803E-6</v>
      </c>
      <c r="CS68" s="294">
        <f>(CS40-'In Process Calc.'!U6)^2</f>
        <v>3.7281383573000474E-5</v>
      </c>
      <c r="CT68" s="294">
        <f>(CT40-'In Process Calc.'!V6)^2</f>
        <v>3.3543935187479486E-5</v>
      </c>
      <c r="CU68" s="294">
        <f>(CU40-'In Process Calc.'!W6)^2</f>
        <v>1.3988288745778086E-6</v>
      </c>
      <c r="CV68" s="294">
        <f>(CV40-'In Process Calc.'!X6)^2</f>
        <v>3.8913651331008826E-5</v>
      </c>
      <c r="CW68" s="294">
        <f>(CW40-'In Process Calc.'!Y6)^2</f>
        <v>3.5151224102443826E-3</v>
      </c>
      <c r="CX68" s="294">
        <f>(CX40-'In Process Calc.'!Z6)^2</f>
        <v>1.0636152587071441E-4</v>
      </c>
      <c r="CY68" s="294">
        <f>(CY40-'In Process Calc.'!AA6)^2</f>
        <v>3.4513161852860798E-5</v>
      </c>
      <c r="CZ68" s="294">
        <f>(CZ40-'In Process Calc.'!AB6)^2</f>
        <v>7.5301040224784259E-6</v>
      </c>
      <c r="DA68" s="294">
        <f>(DA40-'In Process Calc.'!AC6)^2</f>
        <v>4.2975728803699395E-4</v>
      </c>
      <c r="DB68" s="294">
        <f>(DB40-'In Process Calc.'!AD6)^2</f>
        <v>1.1436017184940242E-6</v>
      </c>
      <c r="DC68" s="294">
        <f>(DC40-'In Process Calc.'!AE6)^2</f>
        <v>8.4327927413172517E-6</v>
      </c>
      <c r="DD68" s="294">
        <f>(DD40-'In Process Calc.'!AF6)^2</f>
        <v>4.1007095010057641E-6</v>
      </c>
      <c r="DE68" s="294">
        <f>(DE40-'In Process Calc.'!AG6)^2</f>
        <v>4.9923765386066988E-5</v>
      </c>
      <c r="DF68" s="294">
        <f>(DF40-'In Process Calc.'!AH6)^2</f>
        <v>1.9396073507292528E-6</v>
      </c>
      <c r="DG68" s="294">
        <f>(DG40-'In Process Calc.'!AI6)^2</f>
        <v>6.3755683930660941E-5</v>
      </c>
      <c r="DH68" s="294">
        <f>(DH40-'In Process Calc.'!AJ6)^2</f>
        <v>4.6402192818317371E-5</v>
      </c>
      <c r="DI68" s="294">
        <f>(DI40-'In Process Calc.'!AK6)^2</f>
        <v>0</v>
      </c>
      <c r="DJ68" s="294">
        <f>(DJ40-'In Process Calc.'!AL6)^2</f>
        <v>4.9697591624352153E-3</v>
      </c>
      <c r="DK68" s="294">
        <f>(DK40-'In Process Calc.'!AM6)^2</f>
        <v>5.2086892514297631E-3</v>
      </c>
      <c r="DL68" s="294">
        <f>(DL40-'In Process Calc.'!AN6)^2</f>
        <v>0.17632633058305019</v>
      </c>
    </row>
    <row r="69" spans="1:116" x14ac:dyDescent="0.15">
      <c r="A69" s="113" t="str">
        <f>IF(ISBLANK('In Process Calc.'!C69),"",'In Process Calc.'!C69)</f>
        <v/>
      </c>
      <c r="B69" s="113" t="str">
        <f>IF(ISBLANK('Measured Data'!H71),"",'Measured Data'!H71)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IF(ISBLANK('Measured Data'!H73),"",'Measured Data'!H73)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7.5935791737976691E-5</v>
      </c>
      <c r="CM69" s="294">
        <f>(CM41-'In Process Calc.'!O7)^2</f>
        <v>9.3959442877050536E-6</v>
      </c>
      <c r="CN69" s="294">
        <f>(CN41-'In Process Calc.'!P7)^2</f>
        <v>8.0460240468505174E-5</v>
      </c>
      <c r="CO69" s="294">
        <f>(CO41-'In Process Calc.'!Q7)^2</f>
        <v>1.1188100816714472E-5</v>
      </c>
      <c r="CP69" s="294">
        <f>(CP41-'In Process Calc.'!R7)^2</f>
        <v>3.1783273227246785E-6</v>
      </c>
      <c r="CQ69" s="294">
        <f>(CQ41-'In Process Calc.'!S7)^2</f>
        <v>3.9301297311336017E-3</v>
      </c>
      <c r="CR69" s="294">
        <f>(CR41-'In Process Calc.'!T7)^2</f>
        <v>6.412132362099331E-6</v>
      </c>
      <c r="CS69" s="294">
        <f>(CS41-'In Process Calc.'!U7)^2</f>
        <v>1.4551974592637589E-5</v>
      </c>
      <c r="CT69" s="294">
        <f>(CT41-'In Process Calc.'!V7)^2</f>
        <v>1.4342963842242207E-5</v>
      </c>
      <c r="CU69" s="294">
        <f>(CU41-'In Process Calc.'!W7)^2</f>
        <v>7.3359922138282097E-8</v>
      </c>
      <c r="CV69" s="294">
        <f>(CV41-'In Process Calc.'!X7)^2</f>
        <v>1.5582291944144233E-8</v>
      </c>
      <c r="CW69" s="294">
        <f>(CW41-'In Process Calc.'!Y7)^2</f>
        <v>4.1831870918830494E-3</v>
      </c>
      <c r="CX69" s="294">
        <f>(CX41-'In Process Calc.'!Z7)^2</f>
        <v>3.6130445528278809E-6</v>
      </c>
      <c r="CY69" s="294">
        <f>(CY41-'In Process Calc.'!AA7)^2</f>
        <v>1.5031332334675366E-5</v>
      </c>
      <c r="CZ69" s="294">
        <f>(CZ41-'In Process Calc.'!AB7)^2</f>
        <v>2.5723427420074422E-6</v>
      </c>
      <c r="DA69" s="294">
        <f>(DA41-'In Process Calc.'!AC7)^2</f>
        <v>2.024124939195659E-4</v>
      </c>
      <c r="DB69" s="294">
        <f>(DB41-'In Process Calc.'!AD7)^2</f>
        <v>2.5393279879277098E-6</v>
      </c>
      <c r="DC69" s="294">
        <f>(DC41-'In Process Calc.'!AE7)^2</f>
        <v>7.1755161299840462E-6</v>
      </c>
      <c r="DD69" s="294">
        <f>(DD41-'In Process Calc.'!AF7)^2</f>
        <v>7.4474455420104899E-5</v>
      </c>
      <c r="DE69" s="294">
        <f>(DE41-'In Process Calc.'!AG7)^2</f>
        <v>2.5966320592235019E-5</v>
      </c>
      <c r="DF69" s="294">
        <f>(DF41-'In Process Calc.'!AH7)^2</f>
        <v>9.0108790586454578E-7</v>
      </c>
      <c r="DG69" s="294">
        <f>(DG41-'In Process Calc.'!AI7)^2</f>
        <v>3.4774982567084906E-7</v>
      </c>
      <c r="DH69" s="294">
        <f>(DH41-'In Process Calc.'!AJ7)^2</f>
        <v>3.4930238809200389E-7</v>
      </c>
      <c r="DI69" s="294">
        <f>(DI41-'In Process Calc.'!AK7)^2</f>
        <v>0</v>
      </c>
      <c r="DJ69" s="294">
        <f>(DJ41-'In Process Calc.'!AL7)^2</f>
        <v>3.2350306008293818E-3</v>
      </c>
      <c r="DK69" s="294">
        <f>(DK41-'In Process Calc.'!AM7)^2</f>
        <v>3.8925606877174661E-3</v>
      </c>
      <c r="DL69" s="294">
        <f>(DL41-'In Process Calc.'!AN7)^2</f>
        <v>6.8149655656327787E-2</v>
      </c>
    </row>
    <row r="70" spans="1:116" x14ac:dyDescent="0.15">
      <c r="A70" s="113" t="str">
        <f>IF(ISBLANK('In Process Calc.'!C70),"",'In Process Calc.'!C70)</f>
        <v/>
      </c>
      <c r="B70" s="113" t="str">
        <f>IF(ISBLANK('Measured Data'!H72),"",'Measured Data'!H72)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IF(ISBLANK('Measured Data'!H74),"",'Measured Data'!H74)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8.8132903243895065E-4</v>
      </c>
      <c r="CM70" s="294">
        <f>(CM42-'In Process Calc.'!O8)^2</f>
        <v>4.5186166527152593E-5</v>
      </c>
      <c r="CN70" s="294">
        <f>(CN42-'In Process Calc.'!P8)^2</f>
        <v>7.7331048357200528E-4</v>
      </c>
      <c r="CO70" s="294">
        <f>(CO42-'In Process Calc.'!Q8)^2</f>
        <v>1.7543246204387028E-4</v>
      </c>
      <c r="CP70" s="294">
        <f>(CP42-'In Process Calc.'!R8)^2</f>
        <v>2.6386635429072161E-5</v>
      </c>
      <c r="CQ70" s="294">
        <f>(CQ42-'In Process Calc.'!S8)^2</f>
        <v>1.8405088337199486E-4</v>
      </c>
      <c r="CR70" s="294">
        <f>(CR42-'In Process Calc.'!T8)^2</f>
        <v>4.5889097231180112E-5</v>
      </c>
      <c r="CS70" s="294">
        <f>(CS42-'In Process Calc.'!U8)^2</f>
        <v>1.2346598667242479E-4</v>
      </c>
      <c r="CT70" s="294">
        <f>(CT42-'In Process Calc.'!V8)^2</f>
        <v>3.0782603633007265E-5</v>
      </c>
      <c r="CU70" s="294">
        <f>(CU42-'In Process Calc.'!W8)^2</f>
        <v>1.9055712448074108E-6</v>
      </c>
      <c r="CV70" s="294">
        <f>(CV42-'In Process Calc.'!X8)^2</f>
        <v>5.3323911801210216E-5</v>
      </c>
      <c r="CW70" s="294">
        <f>(CW42-'In Process Calc.'!Y8)^2</f>
        <v>8.7665988210693484E-3</v>
      </c>
      <c r="CX70" s="294">
        <f>(CX42-'In Process Calc.'!Z8)^2</f>
        <v>1.2923937131672657E-4</v>
      </c>
      <c r="CY70" s="294">
        <f>(CY42-'In Process Calc.'!AA8)^2</f>
        <v>8.8697332412420365E-5</v>
      </c>
      <c r="CZ70" s="294">
        <f>(CZ42-'In Process Calc.'!AB8)^2</f>
        <v>1.0821749362304185E-5</v>
      </c>
      <c r="DA70" s="294">
        <f>(DA42-'In Process Calc.'!AC8)^2</f>
        <v>2.1182840914874333E-3</v>
      </c>
      <c r="DB70" s="294">
        <f>(DB42-'In Process Calc.'!AD8)^2</f>
        <v>2.0676245099793444E-5</v>
      </c>
      <c r="DC70" s="294">
        <f>(DC42-'In Process Calc.'!AE8)^2</f>
        <v>5.8777196641078505E-5</v>
      </c>
      <c r="DD70" s="294">
        <f>(DD42-'In Process Calc.'!AF8)^2</f>
        <v>2.2072780486270894E-4</v>
      </c>
      <c r="DE70" s="294">
        <f>(DE42-'In Process Calc.'!AG8)^2</f>
        <v>7.3741775661913562E-5</v>
      </c>
      <c r="DF70" s="294">
        <f>(DF42-'In Process Calc.'!AH8)^2</f>
        <v>4.7638612570627548E-6</v>
      </c>
      <c r="DG70" s="294">
        <f>(DG42-'In Process Calc.'!AI8)^2</f>
        <v>5.3265511578788288E-8</v>
      </c>
      <c r="DH70" s="294">
        <f>(DH42-'In Process Calc.'!AJ8)^2</f>
        <v>9.8872045968761361E-5</v>
      </c>
      <c r="DI70" s="294">
        <f>(DI42-'In Process Calc.'!AK8)^2</f>
        <v>0</v>
      </c>
      <c r="DJ70" s="294">
        <f>(DJ42-'In Process Calc.'!AL8)^2</f>
        <v>2.2258808422056235E-2</v>
      </c>
      <c r="DK70" s="294">
        <f>(DK42-'In Process Calc.'!AM8)^2</f>
        <v>2.7400676144480492E-2</v>
      </c>
      <c r="DL70" s="294">
        <f>(DL42-'In Process Calc.'!AN8)^2</f>
        <v>0.70978864493298433</v>
      </c>
    </row>
    <row r="71" spans="1:116" x14ac:dyDescent="0.15">
      <c r="A71" s="113" t="str">
        <f>IF(ISBLANK('In Process Calc.'!C71),"",'In Process Calc.'!C71)</f>
        <v/>
      </c>
      <c r="B71" s="113" t="str">
        <f>IF(ISBLANK('Measured Data'!H73),"",'Measured Data'!H73)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IF(ISBLANK('Measured Data'!H75),"",'Measured Data'!H75)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4.6302125408295997E-3</v>
      </c>
      <c r="CM71" s="294">
        <f>(CM43-'In Process Calc.'!O9)^2</f>
        <v>7.0180726068343763E-6</v>
      </c>
      <c r="CN71" s="294">
        <f>(CN43-'In Process Calc.'!P9)^2</f>
        <v>4.6767927792623918E-4</v>
      </c>
      <c r="CO71" s="294">
        <f>(CO43-'In Process Calc.'!Q9)^2</f>
        <v>7.9804596670042771E-5</v>
      </c>
      <c r="CP71" s="294">
        <f>(CP43-'In Process Calc.'!R9)^2</f>
        <v>3.4987165839090986E-6</v>
      </c>
      <c r="CQ71" s="294">
        <f>(CQ43-'In Process Calc.'!S9)^2</f>
        <v>5.7982009342157376E-3</v>
      </c>
      <c r="CR71" s="294">
        <f>(CR43-'In Process Calc.'!T9)^2</f>
        <v>1.1544250050407487E-4</v>
      </c>
      <c r="CS71" s="294">
        <f>(CS43-'In Process Calc.'!U9)^2</f>
        <v>1.9015932465326257E-4</v>
      </c>
      <c r="CT71" s="294">
        <f>(CT43-'In Process Calc.'!V9)^2</f>
        <v>3.2186759615852519E-5</v>
      </c>
      <c r="CU71" s="294">
        <f>(CU43-'In Process Calc.'!W9)^2</f>
        <v>3.7670418923487514E-6</v>
      </c>
      <c r="CV71" s="294">
        <f>(CV43-'In Process Calc.'!X9)^2</f>
        <v>3.6457450283368968E-5</v>
      </c>
      <c r="CW71" s="294">
        <f>(CW43-'In Process Calc.'!Y9)^2</f>
        <v>1.0483337989576659E-3</v>
      </c>
      <c r="CX71" s="294">
        <f>(CX43-'In Process Calc.'!Z9)^2</f>
        <v>1.2453443994590949E-4</v>
      </c>
      <c r="CY71" s="294">
        <f>(CY43-'In Process Calc.'!AA9)^2</f>
        <v>1.6641578766693786E-5</v>
      </c>
      <c r="CZ71" s="294">
        <f>(CZ43-'In Process Calc.'!AB9)^2</f>
        <v>5.1306695710920324E-6</v>
      </c>
      <c r="DA71" s="294">
        <f>(DA43-'In Process Calc.'!AC9)^2</f>
        <v>3.1099555332126665E-3</v>
      </c>
      <c r="DB71" s="294">
        <f>(DB43-'In Process Calc.'!AD9)^2</f>
        <v>1.1492989514043353E-6</v>
      </c>
      <c r="DC71" s="294">
        <f>(DC43-'In Process Calc.'!AE9)^2</f>
        <v>1.876026348059019E-5</v>
      </c>
      <c r="DD71" s="294">
        <f>(DD43-'In Process Calc.'!AF9)^2</f>
        <v>5.3930166418508372E-8</v>
      </c>
      <c r="DE71" s="294">
        <f>(DE43-'In Process Calc.'!AG9)^2</f>
        <v>3.0042567499843348E-6</v>
      </c>
      <c r="DF71" s="294">
        <f>(DF43-'In Process Calc.'!AH9)^2</f>
        <v>6.7709272429967551E-7</v>
      </c>
      <c r="DG71" s="294">
        <f>(DG43-'In Process Calc.'!AI9)^2</f>
        <v>1.6950277283546121E-6</v>
      </c>
      <c r="DH71" s="294">
        <f>(DH43-'In Process Calc.'!AJ9)^2</f>
        <v>1.0632166141133795E-5</v>
      </c>
      <c r="DI71" s="294">
        <f>(DI43-'In Process Calc.'!AK9)^2</f>
        <v>0</v>
      </c>
      <c r="DJ71" s="294">
        <f>(DJ43-'In Process Calc.'!AL9)^2</f>
        <v>2.4227926971608167E-4</v>
      </c>
      <c r="DK71" s="294">
        <f>(DK43-'In Process Calc.'!AM9)^2</f>
        <v>7.7528903147892816E-4</v>
      </c>
      <c r="DL71" s="294">
        <f>(DL43-'In Process Calc.'!AN9)^2</f>
        <v>0.37568261875068032</v>
      </c>
    </row>
    <row r="72" spans="1:116" x14ac:dyDescent="0.15">
      <c r="A72" s="113" t="str">
        <f>IF(ISBLANK('In Process Calc.'!C72),"",'In Process Calc.'!C72)</f>
        <v/>
      </c>
      <c r="B72" s="113" t="str">
        <f>IF(ISBLANK('Measured Data'!H74),"",'Measured Data'!H74)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IF(ISBLANK('Measured Data'!H76),"",'Measured Data'!H76)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1.8578469779283942E-4</v>
      </c>
      <c r="CM72" s="294">
        <f>(CM44-'In Process Calc.'!O10)^2</f>
        <v>6.8242654857907545E-6</v>
      </c>
      <c r="CN72" s="294">
        <f>(CN44-'In Process Calc.'!P10)^2</f>
        <v>1.7648329383938732E-4</v>
      </c>
      <c r="CO72" s="294">
        <f>(CO44-'In Process Calc.'!Q10)^2</f>
        <v>3.9346128818451304E-8</v>
      </c>
      <c r="CP72" s="294">
        <f>(CP44-'In Process Calc.'!R10)^2</f>
        <v>8.5999170746044041E-6</v>
      </c>
      <c r="CQ72" s="294">
        <f>(CQ44-'In Process Calc.'!S10)^2</f>
        <v>1.3544966720285302E-5</v>
      </c>
      <c r="CR72" s="294">
        <f>(CR44-'In Process Calc.'!T10)^2</f>
        <v>8.8534211677721903E-5</v>
      </c>
      <c r="CS72" s="294">
        <f>(CS44-'In Process Calc.'!U10)^2</f>
        <v>5.9389071337522529E-6</v>
      </c>
      <c r="CT72" s="294">
        <f>(CT44-'In Process Calc.'!V10)^2</f>
        <v>3.1095749088751162E-6</v>
      </c>
      <c r="CU72" s="294">
        <f>(CU44-'In Process Calc.'!W10)^2</f>
        <v>1.5466934356159181E-6</v>
      </c>
      <c r="CV72" s="294">
        <f>(CV44-'In Process Calc.'!X10)^2</f>
        <v>9.7508492612668236E-6</v>
      </c>
      <c r="CW72" s="294">
        <f>(CW44-'In Process Calc.'!Y10)^2</f>
        <v>6.4725368183819981E-4</v>
      </c>
      <c r="CX72" s="294">
        <f>(CX44-'In Process Calc.'!Z10)^2</f>
        <v>1.3154803389518245E-5</v>
      </c>
      <c r="CY72" s="294">
        <f>(CY44-'In Process Calc.'!AA10)^2</f>
        <v>1.3659148152368436E-5</v>
      </c>
      <c r="CZ72" s="294">
        <f>(CZ44-'In Process Calc.'!AB10)^2</f>
        <v>5.5590445747439098E-7</v>
      </c>
      <c r="DA72" s="294">
        <f>(DA44-'In Process Calc.'!AC10)^2</f>
        <v>6.5520147610156638E-4</v>
      </c>
      <c r="DB72" s="294">
        <f>(DB44-'In Process Calc.'!AD10)^2</f>
        <v>6.0205384497558382E-6</v>
      </c>
      <c r="DC72" s="294">
        <f>(DC44-'In Process Calc.'!AE10)^2</f>
        <v>6.5079082959761683E-6</v>
      </c>
      <c r="DD72" s="294">
        <f>(DD44-'In Process Calc.'!AF10)^2</f>
        <v>5.2116706858888154E-4</v>
      </c>
      <c r="DE72" s="294">
        <f>(DE44-'In Process Calc.'!AG10)^2</f>
        <v>3.1218768085222135E-6</v>
      </c>
      <c r="DF72" s="294">
        <f>(DF44-'In Process Calc.'!AH10)^2</f>
        <v>1.722867830555022E-7</v>
      </c>
      <c r="DG72" s="294">
        <f>(DG44-'In Process Calc.'!AI10)^2</f>
        <v>1.190427639735759E-7</v>
      </c>
      <c r="DH72" s="294">
        <f>(DH44-'In Process Calc.'!AJ10)^2</f>
        <v>6.922667077149216E-7</v>
      </c>
      <c r="DI72" s="294">
        <f>(DI44-'In Process Calc.'!AK10)^2</f>
        <v>0</v>
      </c>
      <c r="DJ72" s="294">
        <f>(DJ44-'In Process Calc.'!AL10)^2</f>
        <v>5.2393153659199953E-3</v>
      </c>
      <c r="DK72" s="294">
        <f>(DK44-'In Process Calc.'!AM10)^2</f>
        <v>1.2456860157967549E-2</v>
      </c>
      <c r="DL72" s="294">
        <f>(DL44-'In Process Calc.'!AN10)^2</f>
        <v>1.8162948546407862E-2</v>
      </c>
    </row>
    <row r="73" spans="1:116" x14ac:dyDescent="0.15">
      <c r="A73" s="113" t="str">
        <f>IF(ISBLANK('In Process Calc.'!C73),"",'In Process Calc.'!C73)</f>
        <v/>
      </c>
      <c r="B73" s="113" t="str">
        <f>IF(ISBLANK('Measured Data'!H75),"",'Measured Data'!H75)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IF(ISBLANK('Measured Data'!H77),"",'Measured Data'!H77)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7.3680143656424347E-3</v>
      </c>
      <c r="CM73" s="294">
        <f>(CM45-'In Process Calc.'!O11)^2</f>
        <v>1.9714288828624989E-5</v>
      </c>
      <c r="CN73" s="294">
        <f>(CN45-'In Process Calc.'!P11)^2</f>
        <v>1.2340515434105623E-3</v>
      </c>
      <c r="CO73" s="294">
        <f>(CO45-'In Process Calc.'!Q11)^2</f>
        <v>3.051153294970373E-4</v>
      </c>
      <c r="CP73" s="294">
        <f>(CP45-'In Process Calc.'!R11)^2</f>
        <v>1.4014890921192943E-5</v>
      </c>
      <c r="CQ73" s="294">
        <f>(CQ45-'In Process Calc.'!S11)^2</f>
        <v>2.4923071066425861E-5</v>
      </c>
      <c r="CR73" s="294">
        <f>(CR45-'In Process Calc.'!T11)^2</f>
        <v>6.753619181305657E-6</v>
      </c>
      <c r="CS73" s="294">
        <f>(CS45-'In Process Calc.'!U11)^2</f>
        <v>2.7578581811213388E-4</v>
      </c>
      <c r="CT73" s="294">
        <f>(CT45-'In Process Calc.'!V11)^2</f>
        <v>9.3190219267729298E-7</v>
      </c>
      <c r="CU73" s="294">
        <f>(CU45-'In Process Calc.'!W11)^2</f>
        <v>2.8772195568192519E-7</v>
      </c>
      <c r="CV73" s="294">
        <f>(CV45-'In Process Calc.'!X11)^2</f>
        <v>1.3917940992640408E-5</v>
      </c>
      <c r="CW73" s="294">
        <f>(CW45-'In Process Calc.'!Y11)^2</f>
        <v>5.2269465870265347E-3</v>
      </c>
      <c r="CX73" s="294">
        <f>(CX45-'In Process Calc.'!Z11)^2</f>
        <v>1.0957111921000913E-5</v>
      </c>
      <c r="CY73" s="294">
        <f>(CY45-'In Process Calc.'!AA11)^2</f>
        <v>3.0436316626546682E-5</v>
      </c>
      <c r="CZ73" s="294">
        <f>(CZ45-'In Process Calc.'!AB11)^2</f>
        <v>2.003936249639341E-6</v>
      </c>
      <c r="DA73" s="294">
        <f>(DA45-'In Process Calc.'!AC11)^2</f>
        <v>8.0466514817533648E-3</v>
      </c>
      <c r="DB73" s="294">
        <f>(DB45-'In Process Calc.'!AD11)^2</f>
        <v>1.0014864809134885E-5</v>
      </c>
      <c r="DC73" s="294">
        <f>(DC45-'In Process Calc.'!AE11)^2</f>
        <v>2.2902868513538342E-5</v>
      </c>
      <c r="DD73" s="294">
        <f>(DD45-'In Process Calc.'!AF11)^2</f>
        <v>1.0663294402331276E-4</v>
      </c>
      <c r="DE73" s="294">
        <f>(DE45-'In Process Calc.'!AG11)^2</f>
        <v>9.7151888661904215E-5</v>
      </c>
      <c r="DF73" s="294">
        <f>(DF45-'In Process Calc.'!AH11)^2</f>
        <v>4.5107635849432187E-7</v>
      </c>
      <c r="DG73" s="294">
        <f>(DG45-'In Process Calc.'!AI11)^2</f>
        <v>5.7225108150499493E-6</v>
      </c>
      <c r="DH73" s="294">
        <f>(DH45-'In Process Calc.'!AJ11)^2</f>
        <v>3.4152561580002032E-5</v>
      </c>
      <c r="DI73" s="294">
        <f>(DI45-'In Process Calc.'!AK11)^2</f>
        <v>0</v>
      </c>
      <c r="DJ73" s="294">
        <f>(DJ45-'In Process Calc.'!AL11)^2</f>
        <v>5.7461345138515984E-5</v>
      </c>
      <c r="DK73" s="294">
        <f>(DK45-'In Process Calc.'!AM11)^2</f>
        <v>1.310181796253623E-4</v>
      </c>
      <c r="DL73" s="294">
        <f>(DL45-'In Process Calc.'!AN11)^2</f>
        <v>0.70718075769294886</v>
      </c>
    </row>
    <row r="74" spans="1:116" x14ac:dyDescent="0.15">
      <c r="A74" s="113" t="str">
        <f>IF(ISBLANK('In Process Calc.'!C74),"",'In Process Calc.'!C74)</f>
        <v/>
      </c>
      <c r="B74" s="113" t="str">
        <f>IF(ISBLANK('Measured Data'!H76),"",'Measured Data'!H76)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IF(ISBLANK('Measured Data'!H78),"",'Measured Data'!H78)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1.8680315125164939E-3</v>
      </c>
      <c r="CM74" s="294">
        <f>(CM46-'In Process Calc.'!O12)^2</f>
        <v>1.0188410418306912E-8</v>
      </c>
      <c r="CN74" s="294">
        <f>(CN46-'In Process Calc.'!P12)^2</f>
        <v>1.126429334374074E-5</v>
      </c>
      <c r="CO74" s="294">
        <f>(CO46-'In Process Calc.'!Q12)^2</f>
        <v>1.1221486491983608E-5</v>
      </c>
      <c r="CP74" s="294">
        <f>(CP46-'In Process Calc.'!R12)^2</f>
        <v>6.632017257761334E-7</v>
      </c>
      <c r="CQ74" s="294">
        <f>(CQ46-'In Process Calc.'!S12)^2</f>
        <v>3.8744108491951859E-5</v>
      </c>
      <c r="CR74" s="294">
        <f>(CR46-'In Process Calc.'!T12)^2</f>
        <v>9.0484210066815962E-6</v>
      </c>
      <c r="CS74" s="294">
        <f>(CS46-'In Process Calc.'!U12)^2</f>
        <v>5.4143540460419345E-5</v>
      </c>
      <c r="CT74" s="294">
        <f>(CT46-'In Process Calc.'!V12)^2</f>
        <v>1.3956458382284531E-6</v>
      </c>
      <c r="CU74" s="294">
        <f>(CU46-'In Process Calc.'!W12)^2</f>
        <v>4.1641121992663948E-6</v>
      </c>
      <c r="CV74" s="294">
        <f>(CV46-'In Process Calc.'!X12)^2</f>
        <v>1.7826173970828667E-5</v>
      </c>
      <c r="CW74" s="294">
        <f>(CW46-'In Process Calc.'!Y12)^2</f>
        <v>3.9395182536393846E-4</v>
      </c>
      <c r="CX74" s="294">
        <f>(CX46-'In Process Calc.'!Z12)^2</f>
        <v>6.5029494132717847E-5</v>
      </c>
      <c r="CY74" s="294">
        <f>(CY46-'In Process Calc.'!AA12)^2</f>
        <v>2.7442876568447857E-8</v>
      </c>
      <c r="CZ74" s="294">
        <f>(CZ46-'In Process Calc.'!AB12)^2</f>
        <v>4.3462419962542276E-7</v>
      </c>
      <c r="DA74" s="294">
        <f>(DA46-'In Process Calc.'!AC12)^2</f>
        <v>7.0687143086085842E-3</v>
      </c>
      <c r="DB74" s="294">
        <f>(DB46-'In Process Calc.'!AD12)^2</f>
        <v>2.2232298368607222E-7</v>
      </c>
      <c r="DC74" s="294">
        <f>(DC46-'In Process Calc.'!AE12)^2</f>
        <v>5.5096420456090663E-6</v>
      </c>
      <c r="DD74" s="294">
        <f>(DD46-'In Process Calc.'!AF12)^2</f>
        <v>3.8741549332829578E-5</v>
      </c>
      <c r="DE74" s="294">
        <f>(DE46-'In Process Calc.'!AG12)^2</f>
        <v>3.0673500995872314E-6</v>
      </c>
      <c r="DF74" s="294">
        <f>(DF46-'In Process Calc.'!AH12)^2</f>
        <v>2.2019851888629918E-8</v>
      </c>
      <c r="DG74" s="294">
        <f>(DG46-'In Process Calc.'!AI12)^2</f>
        <v>4.2535901550330325E-8</v>
      </c>
      <c r="DH74" s="294">
        <f>(DH46-'In Process Calc.'!AJ12)^2</f>
        <v>1.1991252069897004E-6</v>
      </c>
      <c r="DI74" s="294">
        <f>(DI46-'In Process Calc.'!AK12)^2</f>
        <v>0</v>
      </c>
      <c r="DJ74" s="294">
        <f>(DJ46-'In Process Calc.'!AL12)^2</f>
        <v>1.1256287624277843E-2</v>
      </c>
      <c r="DK74" s="294">
        <f>(DK46-'In Process Calc.'!AM12)^2</f>
        <v>4.2563537591955554E-3</v>
      </c>
      <c r="DL74" s="294">
        <f>(DL46-'In Process Calc.'!AN12)^2</f>
        <v>6.8930676925094594E-2</v>
      </c>
    </row>
    <row r="75" spans="1:116" x14ac:dyDescent="0.15">
      <c r="A75" s="113" t="str">
        <f>IF(ISBLANK('In Process Calc.'!C75),"",'In Process Calc.'!C75)</f>
        <v/>
      </c>
      <c r="B75" s="113" t="str">
        <f>IF(ISBLANK('Measured Data'!H77),"",'Measured Data'!H77)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IF(ISBLANK('Measured Data'!H79),"",'Measured Data'!H79)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2.614995815963834E-3</v>
      </c>
    </row>
    <row r="76" spans="1:116" x14ac:dyDescent="0.15">
      <c r="A76" s="113" t="str">
        <f>IF(ISBLANK('In Process Calc.'!C76),"",'In Process Calc.'!C76)</f>
        <v/>
      </c>
      <c r="B76" s="113" t="str">
        <f>IF(ISBLANK('Measured Data'!H78),"",'Measured Data'!H78)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IF(ISBLANK('Measured Data'!H80),"",'Measured Data'!H80)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IF(ISBLANK('Measured Data'!H79),"",'Measured Data'!H79)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IF(ISBLANK('Measured Data'!H81),"",'Measured Data'!H81)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IF(ISBLANK('Measured Data'!H80),"",'Measured Data'!H80)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IF(ISBLANK('Measured Data'!H82),"",'Measured Data'!H82)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IF(ISBLANK('Measured Data'!H81),"",'Measured Data'!H81)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IF(ISBLANK('Measured Data'!H83),"",'Measured Data'!H83)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IF(ISBLANK('Measured Data'!H82),"",'Measured Data'!H82)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IF(ISBLANK('Measured Data'!H84),"",'Measured Data'!H84)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IF(ISBLANK('Measured Data'!H83),"",'Measured Data'!H83)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IF(ISBLANK('Measured Data'!H85),"",'Measured Data'!H85)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IF(ISBLANK('Measured Data'!H84),"",'Measured Data'!H84)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IF(ISBLANK('Measured Data'!H86),"",'Measured Data'!H86)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IF(ISBLANK('Measured Data'!H85),"",'Measured Data'!H85)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IF(ISBLANK('Measured Data'!H87),"",'Measured Data'!H87)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IF(ISBLANK('Measured Data'!H86),"",'Measured Data'!H86)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IF(ISBLANK('Measured Data'!H88),"",'Measured Data'!H88)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IF(ISBLANK('Measured Data'!H87),"",'Measured Data'!H87)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IF(ISBLANK('Measured Data'!H89),"",'Measured Data'!H89)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IF(ISBLANK('Measured Data'!H88),"",'Measured Data'!H88)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IF(ISBLANK('Measured Data'!H90),"",'Measured Data'!H90)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IF(ISBLANK('Measured Data'!H89),"",'Measured Data'!H89)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IF(ISBLANK('Measured Data'!H91),"",'Measured Data'!H91)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IF(ISBLANK('Measured Data'!H90),"",'Measured Data'!H90)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IF(ISBLANK('Measured Data'!H92),"",'Measured Data'!H92)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IF(ISBLANK('Measured Data'!H91),"",'Measured Data'!H91)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IF(ISBLANK('Measured Data'!H93),"",'Measured Data'!H93)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IF(ISBLANK('Measured Data'!H92),"",'Measured Data'!H92)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IF(ISBLANK('Measured Data'!H94),"",'Measured Data'!H94)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IF(ISBLANK('Measured Data'!H93),"",'Measured Data'!H93)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IF(ISBLANK('Measured Data'!H95),"",'Measured Data'!H95)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IF(ISBLANK('Measured Data'!H94),"",'Measured Data'!H94)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IF(ISBLANK('Measured Data'!H96),"",'Measured Data'!H96)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IF(ISBLANK('Measured Data'!H95),"",'Measured Data'!H95)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IF(ISBLANK('Measured Data'!H97),"",'Measured Data'!H97)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IF(ISBLANK('Measured Data'!H96),"",'Measured Data'!H96)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IF(ISBLANK('Measured Data'!H98),"",'Measured Data'!H98)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IF(ISBLANK('Measured Data'!H97),"",'Measured Data'!H97)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IF(ISBLANK('Measured Data'!H98),"",'Measured Data'!H98)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IF(ISBLANK('Measured Data'!H99),"",'Measured Data'!H99)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IF(ISBLANK('Measured Data'!H100),"",'Measured Data'!H100)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IF(ISBLANK('Measured Data'!H101),"",'Measured Data'!H101)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IF(ISBLANK('Measured Data'!H102),"",'Measured Data'!H102)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IF(ISBLANK('Measured Data'!H103),"",'Measured Data'!H103)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IF(ISBLANK('Measured Data'!H104),"",'Measured Data'!H104)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opLeftCell="A13" zoomScale="160" zoomScaleNormal="160" workbookViewId="0">
      <selection activeCell="M24" sqref="M24"/>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338</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483</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102</v>
      </c>
      <c r="B2" s="115" t="s">
        <v>344</v>
      </c>
      <c r="C2" s="115" t="s">
        <v>104</v>
      </c>
      <c r="D2" s="115" t="s">
        <v>107</v>
      </c>
      <c r="E2" s="115" t="s">
        <v>247</v>
      </c>
      <c r="F2" s="115" t="s">
        <v>248</v>
      </c>
      <c r="G2" s="115" t="s">
        <v>249</v>
      </c>
      <c r="H2" s="115" t="s">
        <v>250</v>
      </c>
      <c r="I2" s="115" t="s">
        <v>355</v>
      </c>
      <c r="J2" s="115" t="s">
        <v>103</v>
      </c>
      <c r="K2" s="115" t="s">
        <v>251</v>
      </c>
      <c r="L2" s="115" t="s">
        <v>252</v>
      </c>
      <c r="M2" s="115" t="s">
        <v>253</v>
      </c>
      <c r="N2" s="115" t="s">
        <v>254</v>
      </c>
      <c r="O2" s="115" t="s">
        <v>255</v>
      </c>
      <c r="P2" s="115" t="s">
        <v>256</v>
      </c>
      <c r="Q2" s="115" t="s">
        <v>257</v>
      </c>
      <c r="R2" s="115" t="s">
        <v>258</v>
      </c>
      <c r="S2" s="115" t="s">
        <v>259</v>
      </c>
      <c r="T2" s="115" t="s">
        <v>106</v>
      </c>
      <c r="U2" s="115" t="s">
        <v>260</v>
      </c>
      <c r="V2" s="115" t="s">
        <v>356</v>
      </c>
      <c r="W2" s="115" t="s">
        <v>261</v>
      </c>
      <c r="X2" s="115" t="s">
        <v>262</v>
      </c>
      <c r="Y2" s="115" t="s">
        <v>357</v>
      </c>
      <c r="Z2" s="115" t="s">
        <v>263</v>
      </c>
      <c r="AA2" s="115" t="s">
        <v>264</v>
      </c>
      <c r="AB2" s="115" t="s">
        <v>265</v>
      </c>
      <c r="AC2" s="115" t="s">
        <v>101</v>
      </c>
      <c r="AD2" s="115" t="s">
        <v>266</v>
      </c>
      <c r="AE2" s="115" t="s">
        <v>230</v>
      </c>
      <c r="AF2" s="116" t="s">
        <v>98</v>
      </c>
      <c r="AG2" s="115" t="s">
        <v>11</v>
      </c>
      <c r="AH2" s="115" t="s">
        <v>44</v>
      </c>
      <c r="AI2" s="115" t="s">
        <v>100</v>
      </c>
      <c r="AJ2" s="73" t="s">
        <v>373</v>
      </c>
      <c r="AK2" s="259" t="s">
        <v>19</v>
      </c>
      <c r="AL2" s="259" t="s">
        <v>39</v>
      </c>
      <c r="AM2" s="259" t="s">
        <v>15</v>
      </c>
      <c r="AN2" s="259" t="s">
        <v>13</v>
      </c>
      <c r="AO2" s="260" t="s">
        <v>347</v>
      </c>
      <c r="AP2" s="259" t="s">
        <v>9</v>
      </c>
      <c r="AQ2" s="259" t="s">
        <v>37</v>
      </c>
      <c r="AR2" s="259" t="s">
        <v>14</v>
      </c>
      <c r="AS2" s="259" t="s">
        <v>18</v>
      </c>
      <c r="AT2" s="259" t="s">
        <v>17</v>
      </c>
      <c r="AU2" s="259" t="s">
        <v>41</v>
      </c>
      <c r="AV2" s="259" t="s">
        <v>10</v>
      </c>
      <c r="AW2" s="259" t="s">
        <v>42</v>
      </c>
      <c r="AX2" s="259" t="s">
        <v>43</v>
      </c>
      <c r="AY2" s="259" t="s">
        <v>21</v>
      </c>
      <c r="AZ2" s="259" t="s">
        <v>415</v>
      </c>
      <c r="BA2" s="259" t="s">
        <v>419</v>
      </c>
      <c r="BB2" s="260" t="s">
        <v>348</v>
      </c>
      <c r="BC2" s="259" t="s">
        <v>16</v>
      </c>
      <c r="BD2" s="259" t="s">
        <v>38</v>
      </c>
      <c r="BE2" s="260" t="s">
        <v>349</v>
      </c>
      <c r="BF2" s="259" t="s">
        <v>20</v>
      </c>
      <c r="BG2" s="259" t="s">
        <v>40</v>
      </c>
    </row>
    <row r="3" spans="1:70" x14ac:dyDescent="0.15">
      <c r="A3" s="117">
        <f>'Measured Data'!H7*'In Process Calc.'!D3/1000</f>
        <v>1.3838E-2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'Measured Data'!T7</f>
        <v>8.6027155791641455E-2</v>
      </c>
      <c r="AL3" s="292">
        <f>'Measured Data'!U7</f>
        <v>2.670068771213538</v>
      </c>
      <c r="AM3" s="292">
        <f>'Measured Data'!V7</f>
        <v>3.3473765859430067</v>
      </c>
      <c r="AN3" s="292">
        <f>'Measured Data'!W7</f>
        <v>1.4046145016596407</v>
      </c>
      <c r="AO3" s="292">
        <f>'Measured Data'!X7</f>
        <v>0.54564706591069323</v>
      </c>
      <c r="AP3" s="292">
        <f>'Measured Data'!Y7</f>
        <v>30.292952951531667</v>
      </c>
      <c r="AQ3" s="292">
        <f>'Measured Data'!Z7</f>
        <v>2.2209820722577907</v>
      </c>
      <c r="AR3" s="292">
        <f>'Measured Data'!AA7</f>
        <v>0.76143207986095485</v>
      </c>
      <c r="AS3" s="292">
        <f>'Measured Data'!AB7</f>
        <v>2.3746973564444542</v>
      </c>
      <c r="AT3" s="292">
        <f>'Measured Data'!AC7</f>
        <v>0.87979165509096802</v>
      </c>
      <c r="AU3" s="292">
        <f>'Measured Data'!AD7</f>
        <v>1.531686599553006</v>
      </c>
      <c r="AV3" s="292">
        <f>'Measured Data'!AE7</f>
        <v>0.17180692692955707</v>
      </c>
      <c r="AW3" s="292">
        <f>'Measured Data'!AF7</f>
        <v>3.3416935436022035</v>
      </c>
      <c r="AX3" s="292">
        <f>'Measured Data'!AG7</f>
        <v>2.8394194644590454</v>
      </c>
      <c r="AY3" s="292">
        <f>'Measured Data'!AH7</f>
        <v>0.96376402744332823</v>
      </c>
      <c r="AZ3" s="292">
        <f>'Measured Data'!AI7</f>
        <v>2.3568627690000001</v>
      </c>
      <c r="BA3" s="292">
        <f>'Measured Data'!AJ7</f>
        <v>0.69361530332678478</v>
      </c>
      <c r="BB3" s="292">
        <f>'Measured Data'!AK7</f>
        <v>2.5197718309310928</v>
      </c>
      <c r="BC3" s="292">
        <f>'Measured Data'!AL7</f>
        <v>4.4739201551315384</v>
      </c>
      <c r="BD3" s="292">
        <f>'Measured Data'!AM7</f>
        <v>2.9655181001891759</v>
      </c>
      <c r="BE3" s="292">
        <f>'Measured Data'!AN7</f>
        <v>0.36013591545313456</v>
      </c>
      <c r="BF3" s="292">
        <f>'Measured Data'!AO7</f>
        <v>1.4590438748475962</v>
      </c>
      <c r="BG3" s="292">
        <f>'Measured Data'!AP7</f>
        <v>1.7442880207597238</v>
      </c>
    </row>
    <row r="4" spans="1:70" x14ac:dyDescent="0.15">
      <c r="A4" s="117">
        <f>'Measured Data'!H8*'In Process Calc.'!D4/1000</f>
        <v>2.9419000000000001E-2</v>
      </c>
      <c r="B4" s="297">
        <f>'Growth Regression'!$P3</f>
        <v>4.7271368782257552E-2</v>
      </c>
      <c r="C4" s="117">
        <f>IF('Measured Data'!O8&gt;0,'Measured Data'!O8, (Regression!$CE$6*6*'In Process Calc.'!$C4^6+Regression!$CD$6*5*'In Process Calc.'!$C4^5+Regression!$CC$6*4*'In Process Calc.'!$C4^3+Regression!$CB$6*3*'In Process Calc.'!$C4^2  + Regression!$CA$6*2*'In Process Calc.'!$C4 + Regression!$BZ$6)/$A4)</f>
        <v>0.20300000000000001</v>
      </c>
      <c r="D4" s="117">
        <f>(Regression!$CE$7*6*'In Process Calc.'!$C4^6+Regression!$CD$7*5*'In Process Calc.'!$C4^5+Regression!$CC$7*4*'In Process Calc.'!$C4^3+Regression!$CB$7*3*'In Process Calc.'!$C4^2  + Regression!$CA$7*2*'In Process Calc.'!$C4 + Regression!$BZ$7)/$A4</f>
        <v>0.21192212455950288</v>
      </c>
      <c r="E4" s="117">
        <f xml:space="preserve"> (Regression!$CE$8*6*'In Process Calc.'!$C4^6+Regression!$CD$8*5*'In Process Calc.'!$C4^5+Regression!$CC$8*4*'In Process Calc.'!$C4^3+Regression!$CB$8*3*'In Process Calc.'!$C4^2  + Regression!$CA$8*2*'In Process Calc.'!$C4 + Regression!$BZ$8)/$A4</f>
        <v>9.235309131737101E-3</v>
      </c>
      <c r="F4" s="117">
        <f xml:space="preserve"> (Regression!$CE$9*6*'In Process Calc.'!$C4^6+Regression!$CD$9*5*'In Process Calc.'!$C4^5+Regression!$CC$9*4*'In Process Calc.'!$C4^3+Regression!$CB$9*3*'In Process Calc.'!$C4^2  + Regression!$CA$9*2*'In Process Calc.'!$C4 + Regression!$BZ$9)/$A4</f>
        <v>-2.0906589451617713E-3</v>
      </c>
      <c r="G4" s="117">
        <f xml:space="preserve"> (Regression!$CE$10*6*'In Process Calc.'!$C4^6+Regression!$CD$10*5*'In Process Calc.'!$C4^5+Regression!$CC$10*4*'In Process Calc.'!$C4^3+Regression!$CB$10*3*'In Process Calc.'!$C4^2  + Regression!$CA$10*2*'In Process Calc.'!$C4 + Regression!$BZ$10)/$A4</f>
        <v>-1.320004702552373E-2</v>
      </c>
      <c r="H4" s="117">
        <f xml:space="preserve"> (Regression!$CE$11*6*'In Process Calc.'!$C4^6+Regression!$CD$11*5*'In Process Calc.'!$C4^5+Regression!$CC$11*4*'In Process Calc.'!$C4^3+Regression!$CB$11*3*'In Process Calc.'!$C4^2  + Regression!$CA$11*2*'In Process Calc.'!$C4 + Regression!$BZ$11)/$A4</f>
        <v>-1.4270137749660483E-2</v>
      </c>
      <c r="I4" s="117">
        <f>(Regression!$CE$12*6*'In Process Calc.'!$C4^6+Regression!$CD$12*5*'In Process Calc.'!$C4^5+Regression!$CC$12*4*'In Process Calc.'!$C4^3+Regression!$CB$12*3*'In Process Calc.'!$C4^2  + Regression!$CA$12*2*'In Process Calc.'!$C4 + Regression!$BZ$12)/$A4</f>
        <v>1.2697340937860211E-3</v>
      </c>
      <c r="J4" s="117">
        <f xml:space="preserve"> (Regression!$CE$13*6*'In Process Calc.'!$C4^6+Regression!$CD$13*5*'In Process Calc.'!$C4^5+Regression!$CC$13*4*'In Process Calc.'!$C4^3+Regression!$CB$13*3*'In Process Calc.'!$C4^2  + Regression!$CA$13*2*'In Process Calc.'!$C4 + Regression!$BZ$13)/$A4</f>
        <v>0.33850291329412124</v>
      </c>
      <c r="K4" s="117">
        <f xml:space="preserve"> (Regression!$CE$14*6*'In Process Calc.'!$C4^6+Regression!$CD$14*5*'In Process Calc.'!$C4^5+Regression!$CC$14*4*'In Process Calc.'!$C4^3+Regression!$CB$14*3*'In Process Calc.'!$C4^2  + Regression!$CA$14*2*'In Process Calc.'!$C4 + Regression!$BZ$14)/$A4</f>
        <v>5.9159161029461282E-2</v>
      </c>
      <c r="L4" s="117">
        <f xml:space="preserve"> (Regression!$CE$15*6*'In Process Calc.'!$C4^6+Regression!$CD$15*5*'In Process Calc.'!$C4^5+Regression!$CC$15*4*'In Process Calc.'!$C4^3+Regression!$CB$15*3*'In Process Calc.'!$C4^2  + Regression!$CA$15*2*'In Process Calc.'!$C4 + Regression!$BZ$15)/$A4</f>
        <v>-2.7088269448815056E-2</v>
      </c>
      <c r="M4" s="117">
        <f xml:space="preserve"> (Regression!$CE$16*6*'In Process Calc.'!$C4^6+Regression!$CD$16*5*'In Process Calc.'!$C4^5+Regression!$CC$16*4*'In Process Calc.'!$C4^3+Regression!$CB$16*3*'In Process Calc.'!$C4^2  + Regression!$CA$16*2*'In Process Calc.'!$C4 + Regression!$BZ$16)/$A4</f>
        <v>-1.2289648903134102E-2</v>
      </c>
      <c r="N4" s="117">
        <f xml:space="preserve"> (Regression!$CE$17*6*'In Process Calc.'!$C4^6+Regression!$CD$17*5*'In Process Calc.'!$C4^5+Regression!$CC$17*4*'In Process Calc.'!$C4^3+Regression!$CB$17*3*'In Process Calc.'!$C4^2  + Regression!$CA$17*2*'In Process Calc.'!$C4 + Regression!$BZ$17)/$A4</f>
        <v>6.3016327357292134E-3</v>
      </c>
      <c r="O4" s="117">
        <f xml:space="preserve"> (Regression!$CE$18*6*'In Process Calc.'!$C4^6+Regression!$CD$18*5*'In Process Calc.'!$C4^5+Regression!$CC$18*4*'In Process Calc.'!$C4^3+Regression!$CB$18*3*'In Process Calc.'!$C4^2  + Regression!$CA$18*2*'In Process Calc.'!$C4 + Regression!$BZ$18)/$A4</f>
        <v>-6.6500690486964971E-3</v>
      </c>
      <c r="P4" s="117">
        <f xml:space="preserve"> (Regression!$CE$19*6*'In Process Calc.'!$C4^5+Regression!$CD$19*5*'In Process Calc.'!$C4^4+Regression!$CC$19*4*'In Process Calc.'!$C4^3 +Regression!$CB$19*3*'In Process Calc.'!$C4^2 + Regression!$CA$19*2*'In Process Calc.'!$C4 + Regression!$BZ$19)/$A4</f>
        <v>0.80439270256526252</v>
      </c>
      <c r="Q4" s="117">
        <f xml:space="preserve"> (Regression!$CE$20*6*'In Process Calc.'!$C4^5+Regression!$CD$20*5*'In Process Calc.'!$C4^4+Regression!$CC$20*4*'In Process Calc.'!$C4^3 +Regression!$CB$20*3*'In Process Calc.'!$C4^2 + Regression!$CA$20*2*'In Process Calc.'!$C4 + Regression!$BZ$20)/$A4</f>
        <v>-7.4658868639900216E-3</v>
      </c>
      <c r="R4" s="117">
        <f xml:space="preserve"> (Regression!$CE$21*6*'In Process Calc.'!$C4^5+Regression!$CD$21*5*'In Process Calc.'!$C4^4+Regression!$CC$21*4*'In Process Calc.'!$C4^3 +Regression!$CB$21*3*'In Process Calc.'!$C4^2 + Regression!$CA$21*2*'In Process Calc.'!$C4 + Regression!$BZ$21)/$A4</f>
        <v>-1.5777565742311807E-3</v>
      </c>
      <c r="S4" s="117">
        <f xml:space="preserve"> (Regression!$CE$22*6*'In Process Calc.'!$C4^5+Regression!$CD$22*5*'In Process Calc.'!$C4^4+Regression!$CC$22*4*'In Process Calc.'!$C4^3 +Regression!$CB$22*3*'In Process Calc.'!$C4^2 + Regression!$CA$22*2*'In Process Calc.'!$C4 + Regression!$BZ$22)/$A4</f>
        <v>-5.3930483468747517E-4</v>
      </c>
      <c r="T4" s="117">
        <f xml:space="preserve"> (Regression!$CE$23*6*'In Process Calc.'!$C4^5+Regression!$CD$23*5*'In Process Calc.'!$C4^4+Regression!$CC$23*4*'In Process Calc.'!$C4^3 +Regression!$CB$23*3*'In Process Calc.'!$C4^2 + Regression!$CA$23*2*'In Process Calc.'!$C4 + Regression!$BZ$23)/$A4</f>
        <v>-7.9367430968556016E-2</v>
      </c>
      <c r="U4" s="117">
        <f xml:space="preserve"> (Regression!$CE$24*6*'In Process Calc.'!$C4^5+Regression!$CD$24*5*'In Process Calc.'!$C4^4+Regression!$CC$24*4*'In Process Calc.'!$C4^3 +Regression!$CB$24*3*'In Process Calc.'!$C4^2 + Regression!$CA$24*2*'In Process Calc.'!$C4 + Regression!$BZ$24)/$A4</f>
        <v>-1.0024044601269263E-3</v>
      </c>
      <c r="V4" s="117">
        <f xml:space="preserve"> (Regression!$CE$25*6*'In Process Calc.'!$C4^5+Regression!$CD$25*5*'In Process Calc.'!$C4^4+Regression!$CC$25*4*'In Process Calc.'!$C4^3 +Regression!$CB$25*3*'In Process Calc.'!$C4^2 + Regression!$CA$25*2*'In Process Calc.'!$C4 + Regression!$BZ$25)/$A4</f>
        <v>-4.6825575260707308E-3</v>
      </c>
      <c r="W4" s="117">
        <f xml:space="preserve"> (Regression!$CE$26*6*'In Process Calc.'!$C4^5+Regression!$CD$26*5*'In Process Calc.'!$C4^4+Regression!$CC$26*4*'In Process Calc.'!$C4^3 +Regression!$CB$26*3*'In Process Calc.'!$C4^2 + Regression!$CA$26*2*'In Process Calc.'!$C4 + Regression!$BZ$26)/$A4</f>
        <v>1.4529389288160468E-2</v>
      </c>
      <c r="X4" s="117">
        <f xml:space="preserve"> (Regression!$CE$27*6*'In Process Calc.'!$C4^5+Regression!$CD$27*5*'In Process Calc.'!$C4^4+Regression!$CC$27*4*'In Process Calc.'!$C4^3 +Regression!$CB$27*3*'In Process Calc.'!$C4^2 + Regression!$CA$27*2*'In Process Calc.'!$C4 + Regression!$BZ$27)/$A4</f>
        <v>-1.4011973296359214E-2</v>
      </c>
      <c r="Y4" s="117">
        <f xml:space="preserve"> (Regression!$CE$28*6*'In Process Calc.'!$C4^5+Regression!$CD$28*5*'In Process Calc.'!$C4^4+Regression!$CC$28*4*'In Process Calc.'!$C4^3 +Regression!$CB$28*3*'In Process Calc.'!$C4^2 + Regression!$CA$28*2*'In Process Calc.'!$C4 + Regression!$BZ$28)/$A4</f>
        <v>-1.1375738330828425E-3</v>
      </c>
      <c r="Z4" s="117">
        <f xml:space="preserve"> (Regression!$CE$29*6*'In Process Calc.'!$C4^5+Regression!$CD$29*5*'In Process Calc.'!$C4^4+Regression!$CC$29*4*'In Process Calc.'!$C4^3 +Regression!$CB$29*3*'In Process Calc.'!$C4^2 + Regression!$CA$29*2*'In Process Calc.'!$C4 + Regression!$BZ$29)/$A4</f>
        <v>-2.3099183529177881E-3</v>
      </c>
      <c r="AA4" s="117">
        <f xml:space="preserve"> (Regression!$CE$30*6*'In Process Calc.'!$C4^5+Regression!$CD$30*5*'In Process Calc.'!$C4^4+Regression!$CC$30*4*'In Process Calc.'!$C4^3 +Regression!$CB$30*3*'In Process Calc.'!$C4^2 + Regression!$CA$30*2*'In Process Calc.'!$C4 + Regression!$BZ$30)/$A4</f>
        <v>-3.8592211297031899E-3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9.7657105387005588E-2</v>
      </c>
      <c r="AD4" s="117">
        <f xml:space="preserve"> (Regression!$CE$33*6*'In Process Calc.'!$C4^5+Regression!$CD$33*5*'In Process Calc.'!$C4^4+Regression!$CC$33*4*'In Process Calc.'!$C4^3 +Regression!$CB$33*3*'In Process Calc.'!$C4^2 + Regression!$CA$33*2*'In Process Calc.'!$C4 + Regression!$BZ$33)/$A4</f>
        <v>2.7524983550186104E-2</v>
      </c>
      <c r="AE4" s="117">
        <f xml:space="preserve"> (Regression!$CE$34*6*'In Process Calc.'!$C4^5+Regression!$CD$34*5*'In Process Calc.'!$C4^4+Regression!$CC$34*4*'In Process Calc.'!$C4^3 +Regression!$CB$34*3*'In Process Calc.'!$C4^2 + Regression!$CA$34*2*'In Process Calc.'!$C4 + Regression!$BZ$34)/$A4</f>
        <v>-0.21573116576426049</v>
      </c>
      <c r="AF4" s="118">
        <f t="shared" ref="AF4:AF15" si="0">$P4/$J4</f>
        <v>2.3763243120638524</v>
      </c>
      <c r="AG4" s="118">
        <f>$C4/$J4</f>
        <v>0.59969941772293012</v>
      </c>
      <c r="AH4" s="118">
        <f t="shared" ref="AH4:AH15" si="1">$K4/$J4</f>
        <v>0.17476706611992604</v>
      </c>
      <c r="AI4" s="118">
        <f t="shared" ref="AI4:AI15" si="2">$T4/$K4</f>
        <v>-1.3415915572066854</v>
      </c>
      <c r="AJ4" s="75">
        <f>'In Process Calc.'!C4</f>
        <v>23.933333333465271</v>
      </c>
      <c r="AK4" s="124">
        <f>((Regression!CL37-Regression!CL38)*1000+'Post Process Calc.'!AK3*'In Process Calc.'!$D4+'In Process Calc.'!$F3*'Measured Data'!AR7+'In Process Calc.'!$E3*'Measured Data'!AR7)/'In Process Calc.'!$I3</f>
        <v>-0.55635743598164711</v>
      </c>
      <c r="AL4" s="124">
        <f>((Regression!CM37-Regression!CM38)*1000+'Post Process Calc.'!AL3*'In Process Calc.'!$D4+'In Process Calc.'!$F3*'Measured Data'!AS7+'In Process Calc.'!$E3*'Measured Data'!AS7)/'In Process Calc.'!$I3</f>
        <v>2.7575309188786199</v>
      </c>
      <c r="AM4" s="124">
        <f>((Regression!CN37-Regression!CN38)*1000+'Post Process Calc.'!AM3*'In Process Calc.'!$D4+'In Process Calc.'!$F3*'Measured Data'!AT7+'In Process Calc.'!$E3*'Measured Data'!AT7)/'In Process Calc.'!$I3</f>
        <v>3.7731720706599101</v>
      </c>
      <c r="AN4" s="124">
        <f>((Regression!CO37-Regression!CO38)*1000+'Post Process Calc.'!AN3*'In Process Calc.'!$D4+'In Process Calc.'!$F3*'Measured Data'!AU7+'In Process Calc.'!$E3*'Measured Data'!AU7)/'In Process Calc.'!$I3</f>
        <v>1.6470667411373492</v>
      </c>
      <c r="AO4" s="124">
        <f>((Regression!CP37-Regression!CP38)*1000+'Post Process Calc.'!AO3*'In Process Calc.'!$D4+'In Process Calc.'!$F3*'Measured Data'!AV7+'In Process Calc.'!$E3*'Measured Data'!AV7)/'In Process Calc.'!$I3</f>
        <v>0.5786404615822861</v>
      </c>
      <c r="AP4" s="124">
        <f>((Regression!CQ37-Regression!CQ38)*1000+'Post Process Calc.'!AP3*'In Process Calc.'!$D4+'In Process Calc.'!$F3*'Measured Data'!AW7+'In Process Calc.'!$E3*'Measured Data'!AW7)/'In Process Calc.'!$I3</f>
        <v>27.621609553787785</v>
      </c>
      <c r="AQ4" s="124">
        <f>((Regression!CR37-Regression!CR38)*1000+'Post Process Calc.'!AQ3*'In Process Calc.'!$D4+'In Process Calc.'!$F3*'Measured Data'!AX7+'In Process Calc.'!$E3*'Measured Data'!AX7)/'In Process Calc.'!$I3</f>
        <v>1.7443432929737612</v>
      </c>
      <c r="AR4" s="124">
        <f>((Regression!CS37-Regression!CS38)*1000+'Post Process Calc.'!AR3*'In Process Calc.'!$D4+'In Process Calc.'!$F3*'Measured Data'!AY7+'In Process Calc.'!$E3*'Measured Data'!AY7)/'In Process Calc.'!$I3</f>
        <v>1.0512893944898203</v>
      </c>
      <c r="AS4" s="124">
        <f>((Regression!CT37-Regression!CT38)*1000+'Post Process Calc.'!AS3*'In Process Calc.'!$D4+'In Process Calc.'!$F3*'Measured Data'!AZ7+'In Process Calc.'!$E3*'Measured Data'!AZ7)/'In Process Calc.'!$I3</f>
        <v>2.5416641205467885</v>
      </c>
      <c r="AT4" s="124">
        <f>((Regression!CU37-Regression!CU38)*1000+'Post Process Calc.'!AT3*'In Process Calc.'!$D4+'In Process Calc.'!$F3*'Measured Data'!BA7+'In Process Calc.'!$E3*'Measured Data'!BA7)/'In Process Calc.'!$I3</f>
        <v>0.80827461868547845</v>
      </c>
      <c r="AU4" s="124">
        <f>((Regression!CV37-Regression!CV38)*1000+'Post Process Calc.'!AU3*'In Process Calc.'!$D4+'In Process Calc.'!$F3*'Measured Data'!BB7+'In Process Calc.'!$E3*'Measured Data'!BB7)/'In Process Calc.'!$I3</f>
        <v>1.6819009555692865</v>
      </c>
      <c r="AV4" s="124">
        <f>((Regression!CW37-Regression!CW38)*1000+'Post Process Calc.'!AV3*'In Process Calc.'!$D4+'In Process Calc.'!$F3*'Measured Data'!BD7+'In Process Calc.'!$E3*'Measured Data'!BD7)/'In Process Calc.'!$I3</f>
        <v>-2.6402671360111309</v>
      </c>
      <c r="AW4" s="124">
        <f>((Regression!CX37-Regression!CX38)*1000+'Post Process Calc.'!AW3*'In Process Calc.'!$D4+'In Process Calc.'!$F3*'Measured Data'!BE7+'In Process Calc.'!$E3*'Measured Data'!BE7)/'In Process Calc.'!$I3</f>
        <v>3.5774340666063473</v>
      </c>
      <c r="AX4" s="124">
        <f>((Regression!CY37-Regression!CY38)*1000+'Post Process Calc.'!AX3*'In Process Calc.'!$D4+'In Process Calc.'!$F3*'Measured Data'!BF7+'In Process Calc.'!$E3*'Measured Data'!BF7)/'In Process Calc.'!$I3</f>
        <v>2.9512170124175841</v>
      </c>
      <c r="AY4" s="124">
        <f>((Regression!CZ37-Regression!CZ38)*1000+'Post Process Calc.'!AY3*'In Process Calc.'!$D4+'In Process Calc.'!$F3*'Measured Data'!BH7+'In Process Calc.'!$E3*'Measured Data'!BH7)/'In Process Calc.'!$I3</f>
        <v>1.0092752080452956</v>
      </c>
      <c r="AZ4" s="124">
        <f>((Regression!DA37-Regression!DA38)*1000+'Post Process Calc.'!AZ3*'In Process Calc.'!$D4+'In Process Calc.'!$F3*'Measured Data'!BI7+'In Process Calc.'!$E3*'Measured Data'!BI7)/'In Process Calc.'!$I3</f>
        <v>3.0619115919730286</v>
      </c>
      <c r="BA4" s="124">
        <f>((Regression!DB37-Regression!DB38)*1000+'Post Process Calc.'!BA3*'In Process Calc.'!$D4+'In Process Calc.'!$F3*'Measured Data'!BJ7+'In Process Calc.'!$E3*'Measured Data'!BJ7)/'In Process Calc.'!$I3</f>
        <v>0.75221142587985923</v>
      </c>
      <c r="BB4" s="124">
        <f>((Regression!DC37-Regression!DC38)*1000+'Post Process Calc.'!BB3*'In Process Calc.'!$D4+'In Process Calc.'!$F3*'Measured Data'!BK7+'In Process Calc.'!$E3*'Measured Data'!BK7)/'In Process Calc.'!$I3</f>
        <v>2.6372874246435902</v>
      </c>
      <c r="BC4" s="124">
        <f>((Regression!DD37-Regression!DD38)*1000+'Post Process Calc.'!BC3*'In Process Calc.'!$D4+'In Process Calc.'!$F3*'Measured Data'!BL7+'In Process Calc.'!$E3*'Measured Data'!BL7)/'In Process Calc.'!$I3</f>
        <v>4.4705564029195264</v>
      </c>
      <c r="BD4" s="124">
        <f>((Regression!DE37-Regression!DE38)*1000+'Post Process Calc.'!BD3*'In Process Calc.'!$D4+'In Process Calc.'!$F3*'Measured Data'!BM7+'In Process Calc.'!$E3*'Measured Data'!BM7)/'In Process Calc.'!$I3</f>
        <v>3.171329634729251</v>
      </c>
      <c r="BE4" s="124">
        <f>((Regression!DF37-Regression!DF38)*1000+'Post Process Calc.'!BE3*'In Process Calc.'!$D4+'In Process Calc.'!$F3*'Measured Data'!BN7+'In Process Calc.'!$E3*'Measured Data'!BN7)/'In Process Calc.'!$I3</f>
        <v>0.39210029385163458</v>
      </c>
      <c r="BF4" s="124">
        <f>((Regression!DG37-Regression!DG38)*1000+'Post Process Calc.'!BF3*'In Process Calc.'!$D4+'In Process Calc.'!$F3*'Measured Data'!BO7+'In Process Calc.'!$E3*'Measured Data'!BO7)/'In Process Calc.'!$I3</f>
        <v>1.5232724541392826</v>
      </c>
      <c r="BG4" s="124">
        <f>((Regression!DH37-Regression!DH38)*1000+'Post Process Calc.'!BG3*'In Process Calc.'!$D4+'In Process Calc.'!$F3*'Measured Data'!BP7+'In Process Calc.'!$E3*'Measured Data'!BP7)/'In Process Calc.'!$I3</f>
        <v>1.8742465591636497</v>
      </c>
      <c r="BR4" s="296"/>
    </row>
    <row r="5" spans="1:70" x14ac:dyDescent="0.15">
      <c r="A5" s="117">
        <f>'Measured Data'!H9*'In Process Calc.'!D5/1000</f>
        <v>6.3420500000000005E-2</v>
      </c>
      <c r="B5" s="297">
        <f>'Growth Regression'!$P4</f>
        <v>4.6038543944295011E-2</v>
      </c>
      <c r="C5" s="117">
        <f>IF('Measured Data'!O9&gt;0,'Measured Data'!O9, (Regression!$CE$6*6*'In Process Calc.'!$C5^6+Regression!$CD$6*5*'In Process Calc.'!$C5^5+Regression!$CC$6*4*'In Process Calc.'!$C5^3+Regression!$CB$6*3*'In Process Calc.'!$C5^2  + Regression!$CA$6*2*'In Process Calc.'!$C5 + Regression!$BZ$6)/$A5)</f>
        <v>0.29419707607800871</v>
      </c>
      <c r="D5" s="117">
        <f>(Regression!$CE$7*6*'In Process Calc.'!$C5^6+Regression!$CD$7*5*'In Process Calc.'!$C5^5+Regression!$CC$7*4*'In Process Calc.'!$C5^3+Regression!$CB$7*3*'In Process Calc.'!$C5^2  + Regression!$CA$7*2*'In Process Calc.'!$C5 + Regression!$BZ$7)/$A5</f>
        <v>0.20016694334305732</v>
      </c>
      <c r="E5" s="117">
        <f xml:space="preserve"> (Regression!$CE$8*6*'In Process Calc.'!$C5^6+Regression!$CD$8*5*'In Process Calc.'!$C5^5+Regression!$CC$8*4*'In Process Calc.'!$C5^3+Regression!$CB$8*3*'In Process Calc.'!$C5^2  + Regression!$CA$8*2*'In Process Calc.'!$C5 + Regression!$BZ$8)/$A5</f>
        <v>-2.3120873333991938E-2</v>
      </c>
      <c r="F5" s="117">
        <f xml:space="preserve"> (Regression!$CE$9*6*'In Process Calc.'!$C5^6+Regression!$CD$9*5*'In Process Calc.'!$C5^5+Regression!$CC$9*4*'In Process Calc.'!$C5^3+Regression!$CB$9*3*'In Process Calc.'!$C5^2  + Regression!$CA$9*2*'In Process Calc.'!$C5 + Regression!$BZ$9)/$A5</f>
        <v>2.5508511282508247E-3</v>
      </c>
      <c r="G5" s="117">
        <f xml:space="preserve"> (Regression!$CE$10*6*'In Process Calc.'!$C5^6+Regression!$CD$10*5*'In Process Calc.'!$C5^5+Regression!$CC$10*4*'In Process Calc.'!$C5^3+Regression!$CB$10*3*'In Process Calc.'!$C5^2  + Regression!$CA$10*2*'In Process Calc.'!$C5 + Regression!$BZ$10)/$A5</f>
        <v>9.0359526763110747E-3</v>
      </c>
      <c r="H5" s="117">
        <f xml:space="preserve"> (Regression!$CE$11*6*'In Process Calc.'!$C5^6+Regression!$CD$11*5*'In Process Calc.'!$C5^5+Regression!$CC$11*4*'In Process Calc.'!$C5^3+Regression!$CB$11*3*'In Process Calc.'!$C5^2  + Regression!$CA$11*2*'In Process Calc.'!$C5 + Regression!$BZ$11)/$A5</f>
        <v>-8.1896391590208738E-4</v>
      </c>
      <c r="I5" s="117">
        <f>(Regression!$CE$12*6*'In Process Calc.'!$C5^6+Regression!$CD$12*5*'In Process Calc.'!$C5^5+Regression!$CC$12*4*'In Process Calc.'!$C5^3+Regression!$CB$12*3*'In Process Calc.'!$C5^2  + Regression!$CA$12*2*'In Process Calc.'!$C5 + Regression!$BZ$12)/$A5</f>
        <v>2.9464610710738777E-3</v>
      </c>
      <c r="J5" s="117">
        <f xml:space="preserve"> (Regression!$CE$13*6*'In Process Calc.'!$C5^6+Regression!$CD$13*5*'In Process Calc.'!$C5^5+Regression!$CC$13*4*'In Process Calc.'!$C5^3+Regression!$CB$13*3*'In Process Calc.'!$C5^2  + Regression!$CA$13*2*'In Process Calc.'!$C5 + Regression!$BZ$13)/$A5</f>
        <v>0.2048767038218105</v>
      </c>
      <c r="K5" s="117">
        <f xml:space="preserve"> (Regression!$CE$14*6*'In Process Calc.'!$C5^6+Regression!$CD$14*5*'In Process Calc.'!$C5^5+Regression!$CC$14*4*'In Process Calc.'!$C5^3+Regression!$CB$14*3*'In Process Calc.'!$C5^2  + Regression!$CA$14*2*'In Process Calc.'!$C5 + Regression!$BZ$14)/$A5</f>
        <v>3.2232710804260281E-2</v>
      </c>
      <c r="L5" s="117">
        <f xml:space="preserve"> (Regression!$CE$15*6*'In Process Calc.'!$C5^6+Regression!$CD$15*5*'In Process Calc.'!$C5^5+Regression!$CC$15*4*'In Process Calc.'!$C5^3+Regression!$CB$15*3*'In Process Calc.'!$C5^2  + Regression!$CA$15*2*'In Process Calc.'!$C5 + Regression!$BZ$15)/$A5</f>
        <v>-8.6927874575422649E-3</v>
      </c>
      <c r="M5" s="117">
        <f xml:space="preserve"> (Regression!$CE$16*6*'In Process Calc.'!$C5^6+Regression!$CD$16*5*'In Process Calc.'!$C5^5+Regression!$CC$16*4*'In Process Calc.'!$C5^3+Regression!$CB$16*3*'In Process Calc.'!$C5^2  + Regression!$CA$16*2*'In Process Calc.'!$C5 + Regression!$BZ$16)/$A5</f>
        <v>-3.1186583237273178E-3</v>
      </c>
      <c r="N5" s="117">
        <f xml:space="preserve"> (Regression!$CE$17*6*'In Process Calc.'!$C5^6+Regression!$CD$17*5*'In Process Calc.'!$C5^5+Regression!$CC$17*4*'In Process Calc.'!$C5^3+Regression!$CB$17*3*'In Process Calc.'!$C5^2  + Regression!$CA$17*2*'In Process Calc.'!$C5 + Regression!$BZ$17)/$A5</f>
        <v>2.3144883859292573E-3</v>
      </c>
      <c r="O5" s="117">
        <f xml:space="preserve"> (Regression!$CE$18*6*'In Process Calc.'!$C5^6+Regression!$CD$18*5*'In Process Calc.'!$C5^5+Regression!$CC$18*4*'In Process Calc.'!$C5^3+Regression!$CB$18*3*'In Process Calc.'!$C5^2  + Regression!$CA$18*2*'In Process Calc.'!$C5 + Regression!$BZ$18)/$A5</f>
        <v>1.4778869662673067E-3</v>
      </c>
      <c r="P5" s="117">
        <f xml:space="preserve"> (Regression!$CE$19*6*'In Process Calc.'!$C5^5+Regression!$CD$19*5*'In Process Calc.'!$C5^4+Regression!$CC$19*4*'In Process Calc.'!$C5^3 +Regression!$CB$19*3*'In Process Calc.'!$C5^2 + Regression!$CA$19*2*'In Process Calc.'!$C5 + Regression!$BZ$19)/$A5</f>
        <v>0.44105051269554985</v>
      </c>
      <c r="Q5" s="117">
        <f xml:space="preserve"> (Regression!$CE$20*6*'In Process Calc.'!$C5^5+Regression!$CD$20*5*'In Process Calc.'!$C5^4+Regression!$CC$20*4*'In Process Calc.'!$C5^3 +Regression!$CB$20*3*'In Process Calc.'!$C5^2 + Regression!$CA$20*2*'In Process Calc.'!$C5 + Regression!$BZ$20)/$A5</f>
        <v>5.1859735494464631E-3</v>
      </c>
      <c r="R5" s="117">
        <f xml:space="preserve"> (Regression!$CE$21*6*'In Process Calc.'!$C5^5+Regression!$CD$21*5*'In Process Calc.'!$C5^4+Regression!$CC$21*4*'In Process Calc.'!$C5^3 +Regression!$CB$21*3*'In Process Calc.'!$C5^2 + Regression!$CA$21*2*'In Process Calc.'!$C5 + Regression!$BZ$21)/$A5</f>
        <v>4.3195006882473623E-3</v>
      </c>
      <c r="S5" s="117">
        <f xml:space="preserve"> (Regression!$CE$22*6*'In Process Calc.'!$C5^5+Regression!$CD$22*5*'In Process Calc.'!$C5^4+Regression!$CC$22*4*'In Process Calc.'!$C5^3 +Regression!$CB$22*3*'In Process Calc.'!$C5^2 + Regression!$CA$22*2*'In Process Calc.'!$C5 + Regression!$BZ$22)/$A5</f>
        <v>1.8659555345864162E-3</v>
      </c>
      <c r="T5" s="117">
        <f xml:space="preserve"> (Regression!$CE$23*6*'In Process Calc.'!$C5^5+Regression!$CD$23*5*'In Process Calc.'!$C5^4+Regression!$CC$23*4*'In Process Calc.'!$C5^3 +Regression!$CB$23*3*'In Process Calc.'!$C5^2 + Regression!$CA$23*2*'In Process Calc.'!$C5 + Regression!$BZ$23)/$A5</f>
        <v>-3.9922206009807379E-2</v>
      </c>
      <c r="U5" s="117">
        <f xml:space="preserve"> (Regression!$CE$24*6*'In Process Calc.'!$C5^5+Regression!$CD$24*5*'In Process Calc.'!$C5^4+Regression!$CC$24*4*'In Process Calc.'!$C5^3 +Regression!$CB$24*3*'In Process Calc.'!$C5^2 + Regression!$CA$24*2*'In Process Calc.'!$C5 + Regression!$BZ$24)/$A5</f>
        <v>2.1106098109956056E-3</v>
      </c>
      <c r="V5" s="117">
        <f xml:space="preserve"> (Regression!$CE$25*6*'In Process Calc.'!$C5^5+Regression!$CD$25*5*'In Process Calc.'!$C5^4+Regression!$CC$25*4*'In Process Calc.'!$C5^3 +Regression!$CB$25*3*'In Process Calc.'!$C5^2 + Regression!$CA$25*2*'In Process Calc.'!$C5 + Regression!$BZ$25)/$A5</f>
        <v>1.7244628192503309E-3</v>
      </c>
      <c r="W5" s="117">
        <f xml:space="preserve"> (Regression!$CE$26*6*'In Process Calc.'!$C5^5+Regression!$CD$26*5*'In Process Calc.'!$C5^4+Regression!$CC$26*4*'In Process Calc.'!$C5^3 +Regression!$CB$26*3*'In Process Calc.'!$C5^2 + Regression!$CA$26*2*'In Process Calc.'!$C5 + Regression!$BZ$26)/$A5</f>
        <v>1.3802743810138837E-2</v>
      </c>
      <c r="X5" s="117">
        <f xml:space="preserve"> (Regression!$CE$27*6*'In Process Calc.'!$C5^5+Regression!$CD$27*5*'In Process Calc.'!$C5^4+Regression!$CC$27*4*'In Process Calc.'!$C5^3 +Regression!$CB$27*3*'In Process Calc.'!$C5^2 + Regression!$CA$27*2*'In Process Calc.'!$C5 + Regression!$BZ$27)/$A5</f>
        <v>-2.6713973452046685E-3</v>
      </c>
      <c r="Y5" s="117">
        <f xml:space="preserve"> (Regression!$CE$28*6*'In Process Calc.'!$C5^5+Regression!$CD$28*5*'In Process Calc.'!$C5^4+Regression!$CC$28*4*'In Process Calc.'!$C5^3 +Regression!$CB$28*3*'In Process Calc.'!$C5^2 + Regression!$CA$28*2*'In Process Calc.'!$C5 + Regression!$BZ$28)/$A5</f>
        <v>5.814632374535289E-4</v>
      </c>
      <c r="Z5" s="117">
        <f xml:space="preserve"> (Regression!$CE$29*6*'In Process Calc.'!$C5^5+Regression!$CD$29*5*'In Process Calc.'!$C5^4+Regression!$CC$29*4*'In Process Calc.'!$C5^3 +Regression!$CB$29*3*'In Process Calc.'!$C5^2 + Regression!$CA$29*2*'In Process Calc.'!$C5 + Regression!$BZ$29)/$A5</f>
        <v>1.0888603794057148E-3</v>
      </c>
      <c r="AA5" s="117">
        <f xml:space="preserve"> (Regression!$CE$30*6*'In Process Calc.'!$C5^5+Regression!$CD$30*5*'In Process Calc.'!$C5^4+Regression!$CC$30*4*'In Process Calc.'!$C5^3 +Regression!$CB$30*3*'In Process Calc.'!$C5^2 + Regression!$CA$30*2*'In Process Calc.'!$C5 + Regression!$BZ$30)/$A5</f>
        <v>3.1304478459076163E-3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0.14953359311159733</v>
      </c>
      <c r="AD5" s="117">
        <f xml:space="preserve"> (Regression!$CE$33*6*'In Process Calc.'!$C5^5+Regression!$CD$33*5*'In Process Calc.'!$C5^4+Regression!$CC$33*4*'In Process Calc.'!$C5^3 +Regression!$CB$33*3*'In Process Calc.'!$C5^2 + Regression!$CA$33*2*'In Process Calc.'!$C5 + Regression!$BZ$33)/$A5</f>
        <v>8.6490513767797858E-2</v>
      </c>
      <c r="AE5" s="117">
        <f xml:space="preserve"> (Regression!$CE$34*6*'In Process Calc.'!$C5^5+Regression!$CD$34*5*'In Process Calc.'!$C5^4+Regression!$CC$34*4*'In Process Calc.'!$C5^3 +Regression!$CB$34*3*'In Process Calc.'!$C5^2 + Regression!$CA$34*2*'In Process Calc.'!$C5 + Regression!$BZ$34)/$A5</f>
        <v>0.43692161462843421</v>
      </c>
      <c r="AF5" s="118">
        <f t="shared" si="0"/>
        <v>2.1527606822450109</v>
      </c>
      <c r="AG5" s="118">
        <f t="shared" ref="AG5:AG15" si="3">$C5/$J5</f>
        <v>1.4359713456434935</v>
      </c>
      <c r="AH5" s="118">
        <f t="shared" si="1"/>
        <v>0.15732735934825642</v>
      </c>
      <c r="AI5" s="118">
        <f t="shared" si="2"/>
        <v>-1.2385618526546875</v>
      </c>
      <c r="AJ5" s="75">
        <f>'In Process Calc.'!C5</f>
        <v>38.616666666639503</v>
      </c>
      <c r="AK5" s="124">
        <f>((Regression!CL38-Regression!CL39)*1000+'Post Process Calc.'!AK4*'In Process Calc.'!$D5+'In Process Calc.'!$F4*'Measured Data'!AR8+'In Process Calc.'!$E4*'Measured Data'!AR8)/'In Process Calc.'!$I4</f>
        <v>-0.42823223066886512</v>
      </c>
      <c r="AL5" s="124">
        <f>((Regression!CM38-Regression!CM39)*1000+'Post Process Calc.'!AL4*'In Process Calc.'!$D5+'In Process Calc.'!$F4*'Measured Data'!AS8+'In Process Calc.'!$E4*'Measured Data'!AS8)/'In Process Calc.'!$I4</f>
        <v>2.7467661387648996</v>
      </c>
      <c r="AM5" s="124">
        <f>((Regression!CN38-Regression!CN39)*1000+'Post Process Calc.'!AM4*'In Process Calc.'!$D5+'In Process Calc.'!$F4*'Measured Data'!AT8+'In Process Calc.'!$E4*'Measured Data'!AT8)/'In Process Calc.'!$I4</f>
        <v>3.7516499320890531</v>
      </c>
      <c r="AN5" s="124">
        <f>((Regression!CO38-Regression!CO39)*1000+'Post Process Calc.'!AN4*'In Process Calc.'!$D5+'In Process Calc.'!$F4*'Measured Data'!AU8+'In Process Calc.'!$E4*'Measured Data'!AU8)/'In Process Calc.'!$I4</f>
        <v>1.6950357240045937</v>
      </c>
      <c r="AO5" s="124">
        <f>((Regression!CP38-Regression!CP39)*1000+'Post Process Calc.'!AO4*'In Process Calc.'!$D5+'In Process Calc.'!$F4*'Measured Data'!AV8+'In Process Calc.'!$E4*'Measured Data'!AV8)/'In Process Calc.'!$I4</f>
        <v>0.55529254233528791</v>
      </c>
      <c r="AP5" s="124">
        <f>((Regression!CQ38-Regression!CQ39)*1000+'Post Process Calc.'!AP4*'In Process Calc.'!$D5+'In Process Calc.'!$F4*'Measured Data'!AW8+'In Process Calc.'!$E4*'Measured Data'!AW8)/'In Process Calc.'!$I4</f>
        <v>25.276292874207321</v>
      </c>
      <c r="AQ5" s="124">
        <f>((Regression!CR38-Regression!CR39)*1000+'Post Process Calc.'!AQ4*'In Process Calc.'!$D5+'In Process Calc.'!$F4*'Measured Data'!AX8+'In Process Calc.'!$E4*'Measured Data'!AX8)/'In Process Calc.'!$I4</f>
        <v>1.3549515576872642</v>
      </c>
      <c r="AR5" s="124">
        <f>((Regression!CS38-Regression!CS39)*1000+'Post Process Calc.'!AR4*'In Process Calc.'!$D5+'In Process Calc.'!$F4*'Measured Data'!AY8+'In Process Calc.'!$E4*'Measured Data'!AY8)/'In Process Calc.'!$I4</f>
        <v>1.191669709757694</v>
      </c>
      <c r="AS5" s="124">
        <f>((Regression!CT38-Regression!CT39)*1000+'Post Process Calc.'!AS4*'In Process Calc.'!$D5+'In Process Calc.'!$F4*'Measured Data'!AZ8+'In Process Calc.'!$E4*'Measured Data'!AZ8)/'In Process Calc.'!$I4</f>
        <v>2.5988101219308635</v>
      </c>
      <c r="AT5" s="124">
        <f>((Regression!CU38-Regression!CU39)*1000+'Post Process Calc.'!AT4*'In Process Calc.'!$D5+'In Process Calc.'!$F4*'Measured Data'!BA8+'In Process Calc.'!$E4*'Measured Data'!BA8)/'In Process Calc.'!$I4</f>
        <v>0.7741927539088892</v>
      </c>
      <c r="AU5" s="124">
        <f>((Regression!CV38-Regression!CV39)*1000+'Post Process Calc.'!AU4*'In Process Calc.'!$D5+'In Process Calc.'!$F4*'Measured Data'!BB8+'In Process Calc.'!$E4*'Measured Data'!BB8)/'In Process Calc.'!$I4</f>
        <v>1.6918276172408411</v>
      </c>
      <c r="AV5" s="124">
        <f>((Regression!CW38-Regression!CW39)*1000+'Post Process Calc.'!AV4*'In Process Calc.'!$D5+'In Process Calc.'!$F4*'Measured Data'!BD8+'In Process Calc.'!$E4*'Measured Data'!BD8)/'In Process Calc.'!$I4</f>
        <v>-8.1233055048125102</v>
      </c>
      <c r="AW5" s="124">
        <f>((Regression!CX38-Regression!CX39)*1000+'Post Process Calc.'!AW4*'In Process Calc.'!$D5+'In Process Calc.'!$F4*'Measured Data'!BE8+'In Process Calc.'!$E4*'Measured Data'!BE8)/'In Process Calc.'!$I4</f>
        <v>3.5651616436114613</v>
      </c>
      <c r="AX5" s="124">
        <f>((Regression!CY38-Regression!CY39)*1000+'Post Process Calc.'!AX4*'In Process Calc.'!$D5+'In Process Calc.'!$F4*'Measured Data'!BF8+'In Process Calc.'!$E4*'Measured Data'!BF8)/'In Process Calc.'!$I4</f>
        <v>2.927180091287596</v>
      </c>
      <c r="AY5" s="124">
        <f>((Regression!CZ38-Regression!CZ39)*1000+'Post Process Calc.'!AY4*'In Process Calc.'!$D5+'In Process Calc.'!$F4*'Measured Data'!BH8+'In Process Calc.'!$E4*'Measured Data'!BH8)/'In Process Calc.'!$I4</f>
        <v>0.99847990347934634</v>
      </c>
      <c r="AZ5" s="124">
        <f>((Regression!DA38-Regression!DA39)*1000+'Post Process Calc.'!AZ4*'In Process Calc.'!$D5+'In Process Calc.'!$F4*'Measured Data'!BI8+'In Process Calc.'!$E4*'Measured Data'!BI8)/'In Process Calc.'!$I4</f>
        <v>3.5621181070852921</v>
      </c>
      <c r="BA5" s="124">
        <f>((Regression!DB38-Regression!DB39)*1000+'Post Process Calc.'!BA4*'In Process Calc.'!$D5+'In Process Calc.'!$F4*'Measured Data'!BJ8+'In Process Calc.'!$E4*'Measured Data'!BJ8)/'In Process Calc.'!$I4</f>
        <v>0.7411707439653199</v>
      </c>
      <c r="BB5" s="124">
        <f>((Regression!DC38-Regression!DC39)*1000+'Post Process Calc.'!BB4*'In Process Calc.'!$D5+'In Process Calc.'!$F4*'Measured Data'!BK8+'In Process Calc.'!$E4*'Measured Data'!BK8)/'In Process Calc.'!$I4</f>
        <v>2.6398144298885384</v>
      </c>
      <c r="BC5" s="124">
        <f>((Regression!DD38-Regression!DD39)*1000+'Post Process Calc.'!BC4*'In Process Calc.'!$D5+'In Process Calc.'!$F4*'Measured Data'!BL8+'In Process Calc.'!$E4*'Measured Data'!BL8)/'In Process Calc.'!$I4</f>
        <v>4.335733316472246</v>
      </c>
      <c r="BD5" s="124">
        <f>((Regression!DE38-Regression!DE39)*1000+'Post Process Calc.'!BD4*'In Process Calc.'!$D5+'In Process Calc.'!$F4*'Measured Data'!BM8+'In Process Calc.'!$E4*'Measured Data'!BM8)/'In Process Calc.'!$I4</f>
        <v>3.2306973269403993</v>
      </c>
      <c r="BE5" s="124">
        <f>((Regression!DF38-Regression!DF39)*1000+'Post Process Calc.'!BE4*'In Process Calc.'!$D5+'In Process Calc.'!$F4*'Measured Data'!BN8+'In Process Calc.'!$E4*'Measured Data'!BN8)/'In Process Calc.'!$I4</f>
        <v>0.39161523897817802</v>
      </c>
      <c r="BF5" s="124">
        <f>((Regression!DG38-Regression!DG39)*1000+'Post Process Calc.'!BF4*'In Process Calc.'!$D5+'In Process Calc.'!$F4*'Measured Data'!BO8+'In Process Calc.'!$E4*'Measured Data'!BO8)/'In Process Calc.'!$I4</f>
        <v>1.5228316127698587</v>
      </c>
      <c r="BG5" s="124">
        <f>((Regression!DH38-Regression!DH39)*1000+'Post Process Calc.'!BG4*'In Process Calc.'!$D5+'In Process Calc.'!$F4*'Measured Data'!BP8+'In Process Calc.'!$E4*'Measured Data'!BP8)/'In Process Calc.'!$I4</f>
        <v>1.864944551698239</v>
      </c>
    </row>
    <row r="6" spans="1:70" x14ac:dyDescent="0.15">
      <c r="A6" s="117">
        <f>'Measured Data'!H10*'In Process Calc.'!D6/1000</f>
        <v>0.1134</v>
      </c>
      <c r="B6" s="297">
        <f>'Growth Regression'!$P5</f>
        <v>4.4752646032882731E-2</v>
      </c>
      <c r="C6" s="117">
        <f>IF('Measured Data'!O10&gt;0,'Measured Data'!O10, (Regression!$CE$6*6*'In Process Calc.'!$C6^6+Regression!$CD$6*5*'In Process Calc.'!$C6^5+Regression!$CC$6*4*'In Process Calc.'!$C6^3+Regression!$CB$6*3*'In Process Calc.'!$C6^2  + Regression!$CA$6*2*'In Process Calc.'!$C6 + Regression!$BZ$6)/$A6)</f>
        <v>0.23161481918530163</v>
      </c>
      <c r="D6" s="117">
        <f>(Regression!$CE$7*6*'In Process Calc.'!$C6^6+Regression!$CD$7*5*'In Process Calc.'!$C6^5+Regression!$CC$7*4*'In Process Calc.'!$C6^3+Regression!$CB$7*3*'In Process Calc.'!$C6^2  + Regression!$CA$7*2*'In Process Calc.'!$C6 + Regression!$BZ$7)/$A6</f>
        <v>0.15108208140425788</v>
      </c>
      <c r="E6" s="117">
        <f xml:space="preserve"> (Regression!$CE$8*6*'In Process Calc.'!$C6^6+Regression!$CD$8*5*'In Process Calc.'!$C6^5+Regression!$CC$8*4*'In Process Calc.'!$C6^3+Regression!$CB$8*3*'In Process Calc.'!$C6^2  + Regression!$CA$8*2*'In Process Calc.'!$C6 + Regression!$BZ$8)/$A6</f>
        <v>-2.1086638902517989E-2</v>
      </c>
      <c r="F6" s="117">
        <f xml:space="preserve"> (Regression!$CE$9*6*'In Process Calc.'!$C6^6+Regression!$CD$9*5*'In Process Calc.'!$C6^5+Regression!$CC$9*4*'In Process Calc.'!$C6^3+Regression!$CB$9*3*'In Process Calc.'!$C6^2  + Regression!$CA$9*2*'In Process Calc.'!$C6 + Regression!$BZ$9)/$A6</f>
        <v>2.5352383340763005E-3</v>
      </c>
      <c r="G6" s="117">
        <f xml:space="preserve"> (Regression!$CE$10*6*'In Process Calc.'!$C6^6+Regression!$CD$10*5*'In Process Calc.'!$C6^5+Regression!$CC$10*4*'In Process Calc.'!$C6^3+Regression!$CB$10*3*'In Process Calc.'!$C6^2  + Regression!$CA$10*2*'In Process Calc.'!$C6 + Regression!$BZ$10)/$A6</f>
        <v>9.6869397780027268E-3</v>
      </c>
      <c r="H6" s="117">
        <f xml:space="preserve"> (Regression!$CE$11*6*'In Process Calc.'!$C6^6+Regression!$CD$11*5*'In Process Calc.'!$C6^5+Regression!$CC$11*4*'In Process Calc.'!$C6^3+Regression!$CB$11*3*'In Process Calc.'!$C6^2  + Regression!$CA$11*2*'In Process Calc.'!$C6 + Regression!$BZ$11)/$A6</f>
        <v>1.435017262115385E-3</v>
      </c>
      <c r="I6" s="117">
        <f>(Regression!$CE$12*6*'In Process Calc.'!$C6^6+Regression!$CD$12*5*'In Process Calc.'!$C6^5+Regression!$CC$12*4*'In Process Calc.'!$C6^3+Regression!$CB$12*3*'In Process Calc.'!$C6^2  + Regression!$CA$12*2*'In Process Calc.'!$C6 + Regression!$BZ$12)/$A6</f>
        <v>2.387360528498673E-3</v>
      </c>
      <c r="J6" s="117">
        <f xml:space="preserve"> (Regression!$CE$13*6*'In Process Calc.'!$C6^6+Regression!$CD$13*5*'In Process Calc.'!$C6^5+Regression!$CC$13*4*'In Process Calc.'!$C6^3+Regression!$CB$13*3*'In Process Calc.'!$C6^2  + Regression!$CA$13*2*'In Process Calc.'!$C6 + Regression!$BZ$13)/$A6</f>
        <v>0.13395394065447644</v>
      </c>
      <c r="K6" s="117">
        <f xml:space="preserve"> (Regression!$CE$14*6*'In Process Calc.'!$C6^6+Regression!$CD$14*5*'In Process Calc.'!$C6^5+Regression!$CC$14*4*'In Process Calc.'!$C6^3+Regression!$CB$14*3*'In Process Calc.'!$C6^2  + Regression!$CA$14*2*'In Process Calc.'!$C6 + Regression!$BZ$14)/$A6</f>
        <v>1.9496646420107254E-2</v>
      </c>
      <c r="L6" s="117">
        <f xml:space="preserve"> (Regression!$CE$15*6*'In Process Calc.'!$C6^6+Regression!$CD$15*5*'In Process Calc.'!$C6^5+Regression!$CC$15*4*'In Process Calc.'!$C6^3+Regression!$CB$15*3*'In Process Calc.'!$C6^2  + Regression!$CA$15*2*'In Process Calc.'!$C6 + Regression!$BZ$15)/$A6</f>
        <v>-3.0559435102315243E-3</v>
      </c>
      <c r="M6" s="117">
        <f xml:space="preserve"> (Regression!$CE$16*6*'In Process Calc.'!$C6^6+Regression!$CD$16*5*'In Process Calc.'!$C6^5+Regression!$CC$16*4*'In Process Calc.'!$C6^3+Regression!$CB$16*3*'In Process Calc.'!$C6^2  + Regression!$CA$16*2*'In Process Calc.'!$C6 + Regression!$BZ$16)/$A6</f>
        <v>-9.1613473340639603E-4</v>
      </c>
      <c r="N6" s="117">
        <f xml:space="preserve"> (Regression!$CE$17*6*'In Process Calc.'!$C6^6+Regression!$CD$17*5*'In Process Calc.'!$C6^5+Regression!$CC$17*4*'In Process Calc.'!$C6^3+Regression!$CB$17*3*'In Process Calc.'!$C6^2  + Regression!$CA$17*2*'In Process Calc.'!$C6 + Regression!$BZ$17)/$A6</f>
        <v>1.0883096411834102E-3</v>
      </c>
      <c r="O6" s="117">
        <f xml:space="preserve"> (Regression!$CE$18*6*'In Process Calc.'!$C6^6+Regression!$CD$18*5*'In Process Calc.'!$C6^5+Regression!$CC$18*4*'In Process Calc.'!$C6^3+Regression!$CB$18*3*'In Process Calc.'!$C6^2  + Regression!$CA$18*2*'In Process Calc.'!$C6 + Regression!$BZ$18)/$A6</f>
        <v>2.2816612808006934E-3</v>
      </c>
      <c r="P6" s="117">
        <f xml:space="preserve"> (Regression!$CE$19*6*'In Process Calc.'!$C6^5+Regression!$CD$19*5*'In Process Calc.'!$C6^4+Regression!$CC$19*4*'In Process Calc.'!$C6^3 +Regression!$CB$19*3*'In Process Calc.'!$C6^2 + Regression!$CA$19*2*'In Process Calc.'!$C6 + Regression!$BZ$19)/$A6</f>
        <v>0.23118783543375165</v>
      </c>
      <c r="Q6" s="117">
        <f xml:space="preserve"> (Regression!$CE$20*6*'In Process Calc.'!$C6^5+Regression!$CD$20*5*'In Process Calc.'!$C6^4+Regression!$CC$20*4*'In Process Calc.'!$C6^3 +Regression!$CB$20*3*'In Process Calc.'!$C6^2 + Regression!$CA$20*2*'In Process Calc.'!$C6 + Regression!$BZ$20)/$A6</f>
        <v>5.6496329684541744E-3</v>
      </c>
      <c r="R6" s="117">
        <f xml:space="preserve"> (Regression!$CE$21*6*'In Process Calc.'!$C6^5+Regression!$CD$21*5*'In Process Calc.'!$C6^4+Regression!$CC$21*4*'In Process Calc.'!$C6^3 +Regression!$CB$21*3*'In Process Calc.'!$C6^2 + Regression!$CA$21*2*'In Process Calc.'!$C6 + Regression!$BZ$21)/$A6</f>
        <v>4.0060400805320652E-3</v>
      </c>
      <c r="S6" s="117">
        <f xml:space="preserve"> (Regression!$CE$22*6*'In Process Calc.'!$C6^5+Regression!$CD$22*5*'In Process Calc.'!$C6^4+Regression!$CC$22*4*'In Process Calc.'!$C6^3 +Regression!$CB$22*3*'In Process Calc.'!$C6^2 + Regression!$CA$22*2*'In Process Calc.'!$C6 + Regression!$BZ$22)/$A6</f>
        <v>1.7121776376327732E-3</v>
      </c>
      <c r="T6" s="117">
        <f xml:space="preserve"> (Regression!$CE$23*6*'In Process Calc.'!$C6^5+Regression!$CD$23*5*'In Process Calc.'!$C6^4+Regression!$CC$23*4*'In Process Calc.'!$C6^3 +Regression!$CB$23*3*'In Process Calc.'!$C6^2 + Regression!$CA$23*2*'In Process Calc.'!$C6 + Regression!$BZ$23)/$A6</f>
        <v>-2.3287513362673047E-2</v>
      </c>
      <c r="U6" s="117">
        <f xml:space="preserve"> (Regression!$CE$24*6*'In Process Calc.'!$C6^5+Regression!$CD$24*5*'In Process Calc.'!$C6^4+Regression!$CC$24*4*'In Process Calc.'!$C6^3 +Regression!$CB$24*3*'In Process Calc.'!$C6^2 + Regression!$CA$24*2*'In Process Calc.'!$C6 + Regression!$BZ$24)/$A6</f>
        <v>1.9963366181327451E-3</v>
      </c>
      <c r="V6" s="117">
        <f xml:space="preserve"> (Regression!$CE$25*6*'In Process Calc.'!$C6^5+Regression!$CD$25*5*'In Process Calc.'!$C6^4+Regression!$CC$25*4*'In Process Calc.'!$C6^3 +Regression!$CB$25*3*'In Process Calc.'!$C6^2 + Regression!$CA$25*2*'In Process Calc.'!$C6 + Regression!$BZ$25)/$A6</f>
        <v>2.2257177890754572E-3</v>
      </c>
      <c r="W6" s="117">
        <f xml:space="preserve"> (Regression!$CE$26*6*'In Process Calc.'!$C6^5+Regression!$CD$26*5*'In Process Calc.'!$C6^4+Regression!$CC$26*4*'In Process Calc.'!$C6^3 +Regression!$CB$26*3*'In Process Calc.'!$C6^2 + Regression!$CA$26*2*'In Process Calc.'!$C6 + Regression!$BZ$26)/$A6</f>
        <v>9.9150959042720588E-3</v>
      </c>
      <c r="X6" s="117">
        <f xml:space="preserve"> (Regression!$CE$27*6*'In Process Calc.'!$C6^5+Regression!$CD$27*5*'In Process Calc.'!$C6^4+Regression!$CC$27*4*'In Process Calc.'!$C6^3 +Regression!$CB$27*3*'In Process Calc.'!$C6^2 + Regression!$CA$27*2*'In Process Calc.'!$C6 + Regression!$BZ$27)/$A6</f>
        <v>-2.4803370475600501E-4</v>
      </c>
      <c r="Y6" s="117">
        <f xml:space="preserve"> (Regression!$CE$28*6*'In Process Calc.'!$C6^5+Regression!$CD$28*5*'In Process Calc.'!$C6^4+Regression!$CC$28*4*'In Process Calc.'!$C6^3 +Regression!$CB$28*3*'In Process Calc.'!$C6^2 + Regression!$CA$28*2*'In Process Calc.'!$C6 + Regression!$BZ$28)/$A6</f>
        <v>6.7782281510741062E-4</v>
      </c>
      <c r="Z6" s="117">
        <f xml:space="preserve"> (Regression!$CE$29*6*'In Process Calc.'!$C6^5+Regression!$CD$29*5*'In Process Calc.'!$C6^4+Regression!$CC$29*4*'In Process Calc.'!$C6^3 +Regression!$CB$29*3*'In Process Calc.'!$C6^2 + Regression!$CA$29*2*'In Process Calc.'!$C6 + Regression!$BZ$29)/$A6</f>
        <v>1.2787438190139365E-3</v>
      </c>
      <c r="AA6" s="117">
        <f xml:space="preserve"> (Regression!$CE$30*6*'In Process Calc.'!$C6^5+Regression!$CD$30*5*'In Process Calc.'!$C6^4+Regression!$CC$30*4*'In Process Calc.'!$C6^3 +Regression!$CB$30*3*'In Process Calc.'!$C6^2 + Regression!$CA$30*2*'In Process Calc.'!$C6 + Regression!$BZ$30)/$A6</f>
        <v>3.3214981747523259E-3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0.11653151558130437</v>
      </c>
      <c r="AD6" s="117">
        <f xml:space="preserve"> (Regression!$CE$33*6*'In Process Calc.'!$C6^5+Regression!$CD$33*5*'In Process Calc.'!$C6^4+Regression!$CC$33*4*'In Process Calc.'!$C6^3 +Regression!$CB$33*3*'In Process Calc.'!$C6^2 + Regression!$CA$33*2*'In Process Calc.'!$C6 + Regression!$BZ$33)/$A6</f>
        <v>7.2157363316113249E-2</v>
      </c>
      <c r="AE6" s="117">
        <f xml:space="preserve"> (Regression!$CE$34*6*'In Process Calc.'!$C6^5+Regression!$CD$34*5*'In Process Calc.'!$C6^4+Regression!$CC$34*4*'In Process Calc.'!$C6^3 +Regression!$CB$34*3*'In Process Calc.'!$C6^2 + Regression!$CA$34*2*'In Process Calc.'!$C6 + Regression!$BZ$34)/$A6</f>
        <v>0.41138880856960958</v>
      </c>
      <c r="AF6" s="118">
        <f t="shared" si="0"/>
        <v>1.7258755830862962</v>
      </c>
      <c r="AG6" s="118">
        <f t="shared" si="3"/>
        <v>1.7290631246357557</v>
      </c>
      <c r="AH6" s="118">
        <f t="shared" si="1"/>
        <v>0.14554738983302706</v>
      </c>
      <c r="AI6" s="118">
        <f t="shared" si="2"/>
        <v>-1.194436871905119</v>
      </c>
      <c r="AJ6" s="75">
        <f>'In Process Calc.'!C6</f>
        <v>47.800000000046566</v>
      </c>
      <c r="AK6" s="124">
        <f>((Regression!CL39-Regression!CL40)*1000+'Post Process Calc.'!AK5*'In Process Calc.'!$D6+'In Process Calc.'!$F5*'Measured Data'!AR9+'In Process Calc.'!$E5*'Measured Data'!AR9)/'In Process Calc.'!$I5</f>
        <v>-0.17383056318348114</v>
      </c>
      <c r="AL6" s="124">
        <f>((Regression!CM39-Regression!CM40)*1000+'Post Process Calc.'!AL5*'In Process Calc.'!$D6+'In Process Calc.'!$F5*'Measured Data'!AS9+'In Process Calc.'!$E5*'Measured Data'!AS9)/'In Process Calc.'!$I5</f>
        <v>2.7171788537894535</v>
      </c>
      <c r="AM6" s="124">
        <f>((Regression!CN39-Regression!CN40)*1000+'Post Process Calc.'!AM5*'In Process Calc.'!$D6+'In Process Calc.'!$F5*'Measured Data'!AT9+'In Process Calc.'!$E5*'Measured Data'!AT9)/'In Process Calc.'!$I5</f>
        <v>3.6413651980247037</v>
      </c>
      <c r="AN6" s="124">
        <f>((Regression!CO39-Regression!CO40)*1000+'Post Process Calc.'!AN5*'In Process Calc.'!$D6+'In Process Calc.'!$F5*'Measured Data'!AU9+'In Process Calc.'!$E5*'Measured Data'!AU9)/'In Process Calc.'!$I5</f>
        <v>1.6876247130016067</v>
      </c>
      <c r="AO6" s="124">
        <f>((Regression!CP39-Regression!CP40)*1000+'Post Process Calc.'!AO5*'In Process Calc.'!$D6+'In Process Calc.'!$F5*'Measured Data'!AV9+'In Process Calc.'!$E5*'Measured Data'!AV9)/'In Process Calc.'!$I5</f>
        <v>0.52519547028400038</v>
      </c>
      <c r="AP6" s="124">
        <f>((Regression!CQ39-Regression!CQ40)*1000+'Post Process Calc.'!AP5*'In Process Calc.'!$D6+'In Process Calc.'!$F5*'Measured Data'!AW9+'In Process Calc.'!$E5*'Measured Data'!AW9)/'In Process Calc.'!$I5</f>
        <v>23.42969982067855</v>
      </c>
      <c r="AQ6" s="124">
        <f>((Regression!CR39-Regression!CR40)*1000+'Post Process Calc.'!AQ5*'In Process Calc.'!$D6+'In Process Calc.'!$F5*'Measured Data'!AX9+'In Process Calc.'!$E5*'Measured Data'!AX9)/'In Process Calc.'!$I5</f>
        <v>1.0756389277170537</v>
      </c>
      <c r="AR6" s="124">
        <f>((Regression!CS39-Regression!CS40)*1000+'Post Process Calc.'!AR5*'In Process Calc.'!$D6+'In Process Calc.'!$F5*'Measured Data'!AY9+'In Process Calc.'!$E5*'Measured Data'!AY9)/'In Process Calc.'!$I5</f>
        <v>1.2509293370674006</v>
      </c>
      <c r="AS6" s="124">
        <f>((Regression!CT39-Regression!CT40)*1000+'Post Process Calc.'!AS5*'In Process Calc.'!$D6+'In Process Calc.'!$F5*'Measured Data'!AZ9+'In Process Calc.'!$E5*'Measured Data'!AZ9)/'In Process Calc.'!$I5</f>
        <v>2.6185269534802376</v>
      </c>
      <c r="AT6" s="124">
        <f>((Regression!CU39-Regression!CU40)*1000+'Post Process Calc.'!AT5*'In Process Calc.'!$D6+'In Process Calc.'!$F5*'Measured Data'!BA9+'In Process Calc.'!$E5*'Measured Data'!BA9)/'In Process Calc.'!$I5</f>
        <v>0.75647538428083594</v>
      </c>
      <c r="AU6" s="124">
        <f>((Regression!CV39-Regression!CV40)*1000+'Post Process Calc.'!AU5*'In Process Calc.'!$D6+'In Process Calc.'!$F5*'Measured Data'!BB9+'In Process Calc.'!$E5*'Measured Data'!BB9)/'In Process Calc.'!$I5</f>
        <v>1.6685730288358345</v>
      </c>
      <c r="AV6" s="124">
        <f>((Regression!CW39-Regression!CW40)*1000+'Post Process Calc.'!AV5*'In Process Calc.'!$D6+'In Process Calc.'!$F5*'Measured Data'!BD9+'In Process Calc.'!$E5*'Measured Data'!BD9)/'In Process Calc.'!$I5</f>
        <v>-11.706501178481799</v>
      </c>
      <c r="AW6" s="124">
        <f>((Regression!CX39-Regression!CX40)*1000+'Post Process Calc.'!AW5*'In Process Calc.'!$D6+'In Process Calc.'!$F5*'Measured Data'!BE9+'In Process Calc.'!$E5*'Measured Data'!BE9)/'In Process Calc.'!$I5</f>
        <v>3.5012994614611559</v>
      </c>
      <c r="AX6" s="124">
        <f>((Regression!CY39-Regression!CY40)*1000+'Post Process Calc.'!AX5*'In Process Calc.'!$D6+'In Process Calc.'!$F5*'Measured Data'!BF9+'In Process Calc.'!$E5*'Measured Data'!BF9)/'In Process Calc.'!$I5</f>
        <v>2.8792432341533494</v>
      </c>
      <c r="AY6" s="124">
        <f>((Regression!CZ39-Regression!CZ40)*1000+'Post Process Calc.'!AY5*'In Process Calc.'!$D6+'In Process Calc.'!$F5*'Measured Data'!BH9+'In Process Calc.'!$E5*'Measured Data'!BH9)/'In Process Calc.'!$I5</f>
        <v>0.97791307160011753</v>
      </c>
      <c r="AZ6" s="124">
        <f>((Regression!DA39-Regression!DA40)*1000+'Post Process Calc.'!AZ5*'In Process Calc.'!$D6+'In Process Calc.'!$F5*'Measured Data'!BI9+'In Process Calc.'!$E5*'Measured Data'!BI9)/'In Process Calc.'!$I5</f>
        <v>3.9015420639260632</v>
      </c>
      <c r="BA6" s="124">
        <f>((Regression!DB39-Regression!DB40)*1000+'Post Process Calc.'!BA5*'In Process Calc.'!$D6+'In Process Calc.'!$F5*'Measured Data'!BJ9+'In Process Calc.'!$E5*'Measured Data'!BJ9)/'In Process Calc.'!$I5</f>
        <v>0.71745964742944202</v>
      </c>
      <c r="BB6" s="124">
        <f>((Regression!DC39-Regression!DC40)*1000+'Post Process Calc.'!BB5*'In Process Calc.'!$D6+'In Process Calc.'!$F5*'Measured Data'!BK9+'In Process Calc.'!$E5*'Measured Data'!BK9)/'In Process Calc.'!$I5</f>
        <v>2.6159875446046241</v>
      </c>
      <c r="BC6" s="124">
        <f>((Regression!DD39-Regression!DD40)*1000+'Post Process Calc.'!BC5*'In Process Calc.'!$D6+'In Process Calc.'!$F5*'Measured Data'!BL9+'In Process Calc.'!$E5*'Measured Data'!BL9)/'In Process Calc.'!$I5</f>
        <v>4.2042971960249487</v>
      </c>
      <c r="BD6" s="124">
        <f>((Regression!DE39-Regression!DE40)*1000+'Post Process Calc.'!BD5*'In Process Calc.'!$D6+'In Process Calc.'!$F5*'Measured Data'!BM9+'In Process Calc.'!$E5*'Measured Data'!BM9)/'In Process Calc.'!$I5</f>
        <v>3.2435667413891855</v>
      </c>
      <c r="BE6" s="124">
        <f>((Regression!DF39-Regression!DF40)*1000+'Post Process Calc.'!BE5*'In Process Calc.'!$D6+'In Process Calc.'!$F5*'Measured Data'!BN9+'In Process Calc.'!$E5*'Measured Data'!BN9)/'In Process Calc.'!$I5</f>
        <v>0.38412061658916297</v>
      </c>
      <c r="BF6" s="124">
        <f>((Regression!DG39-Regression!DG40)*1000+'Post Process Calc.'!BF5*'In Process Calc.'!$D6+'In Process Calc.'!$F5*'Measured Data'!BO9+'In Process Calc.'!$E5*'Measured Data'!BO9)/'In Process Calc.'!$I5</f>
        <v>1.5087080079727211</v>
      </c>
      <c r="BG6" s="124">
        <f>((Regression!DH39-Regression!DH40)*1000+'Post Process Calc.'!BG5*'In Process Calc.'!$D6+'In Process Calc.'!$F5*'Measured Data'!BP9+'In Process Calc.'!$E5*'Measured Data'!BP9)/'In Process Calc.'!$I5</f>
        <v>1.8270711986353056</v>
      </c>
    </row>
    <row r="7" spans="1:70" x14ac:dyDescent="0.15">
      <c r="A7" s="117">
        <f>'Measured Data'!H11*'In Process Calc.'!D7/1000</f>
        <v>0.22330999999999998</v>
      </c>
      <c r="B7" s="297">
        <f>'Growth Regression'!$P6</f>
        <v>4.1341346969289913E-2</v>
      </c>
      <c r="C7" s="117">
        <f>IF('Measured Data'!O11&gt;0,'Measured Data'!O11, (Regression!$CE$6*6*'In Process Calc.'!$C7^6+Regression!$CD$6*5*'In Process Calc.'!$C7^5+Regression!$CC$6*4*'In Process Calc.'!$C7^3+Regression!$CB$6*3*'In Process Calc.'!$C7^2  + Regression!$CA$6*2*'In Process Calc.'!$C7 + Regression!$BZ$6)/$A7)</f>
        <v>0.28350618356294971</v>
      </c>
      <c r="D7" s="117">
        <f>(Regression!$CE$7*6*'In Process Calc.'!$C7^6+Regression!$CD$7*5*'In Process Calc.'!$C7^5+Regression!$CC$7*4*'In Process Calc.'!$C7^3+Regression!$CB$7*3*'In Process Calc.'!$C7^2  + Regression!$CA$7*2*'In Process Calc.'!$C7 + Regression!$BZ$7)/$A7</f>
        <v>0.11192396017198196</v>
      </c>
      <c r="E7" s="117">
        <f xml:space="preserve"> (Regression!$CE$8*6*'In Process Calc.'!$C7^6+Regression!$CD$8*5*'In Process Calc.'!$C7^5+Regression!$CC$8*4*'In Process Calc.'!$C7^3+Regression!$CB$8*3*'In Process Calc.'!$C7^2  + Regression!$CA$8*2*'In Process Calc.'!$C7 + Regression!$BZ$8)/$A7</f>
        <v>-1.6244797723536517E-2</v>
      </c>
      <c r="F7" s="117">
        <f xml:space="preserve"> (Regression!$CE$9*6*'In Process Calc.'!$C7^6+Regression!$CD$9*5*'In Process Calc.'!$C7^5+Regression!$CC$9*4*'In Process Calc.'!$C7^3+Regression!$CB$9*3*'In Process Calc.'!$C7^2  + Regression!$CA$9*2*'In Process Calc.'!$C7 + Regression!$BZ$9)/$A7</f>
        <v>2.0996081425883818E-3</v>
      </c>
      <c r="G7" s="117">
        <f xml:space="preserve"> (Regression!$CE$10*6*'In Process Calc.'!$C7^6+Regression!$CD$10*5*'In Process Calc.'!$C7^5+Regression!$CC$10*4*'In Process Calc.'!$C7^3+Regression!$CB$10*3*'In Process Calc.'!$C7^2  + Regression!$CA$10*2*'In Process Calc.'!$C7 + Regression!$BZ$10)/$A7</f>
        <v>8.1839884727721874E-3</v>
      </c>
      <c r="H7" s="117">
        <f xml:space="preserve"> (Regression!$CE$11*6*'In Process Calc.'!$C7^6+Regression!$CD$11*5*'In Process Calc.'!$C7^5+Regression!$CC$11*4*'In Process Calc.'!$C7^3+Regression!$CB$11*3*'In Process Calc.'!$C7^2  + Regression!$CA$11*2*'In Process Calc.'!$C7 + Regression!$BZ$11)/$A7</f>
        <v>2.1524967399444515E-3</v>
      </c>
      <c r="I7" s="117">
        <f>(Regression!$CE$12*6*'In Process Calc.'!$C7^6+Regression!$CD$12*5*'In Process Calc.'!$C7^5+Regression!$CC$12*4*'In Process Calc.'!$C7^3+Regression!$CB$12*3*'In Process Calc.'!$C7^2  + Regression!$CA$12*2*'In Process Calc.'!$C7 + Regression!$BZ$12)/$A7</f>
        <v>1.7514612639070307E-3</v>
      </c>
      <c r="J7" s="117">
        <f xml:space="preserve"> (Regression!$CE$13*6*'In Process Calc.'!$C7^6+Regression!$CD$13*5*'In Process Calc.'!$C7^5+Regression!$CC$13*4*'In Process Calc.'!$C7^3+Regression!$CB$13*3*'In Process Calc.'!$C7^2  + Regression!$CA$13*2*'In Process Calc.'!$C7 + Regression!$BZ$13)/$A7</f>
        <v>8.5519710287119438E-2</v>
      </c>
      <c r="K7" s="117">
        <f xml:space="preserve"> (Regression!$CE$14*6*'In Process Calc.'!$C7^6+Regression!$CD$14*5*'In Process Calc.'!$C7^5+Regression!$CC$14*4*'In Process Calc.'!$C7^3+Regression!$CB$14*3*'In Process Calc.'!$C7^2  + Regression!$CA$14*2*'In Process Calc.'!$C7 + Regression!$BZ$14)/$A7</f>
        <v>1.0942076050039903E-2</v>
      </c>
      <c r="L7" s="117">
        <f xml:space="preserve"> (Regression!$CE$15*6*'In Process Calc.'!$C7^6+Regression!$CD$15*5*'In Process Calc.'!$C7^5+Regression!$CC$15*4*'In Process Calc.'!$C7^3+Regression!$CB$15*3*'In Process Calc.'!$C7^2  + Regression!$CA$15*2*'In Process Calc.'!$C7 + Regression!$BZ$15)/$A7</f>
        <v>1.9895116210966754E-4</v>
      </c>
      <c r="M7" s="117">
        <f xml:space="preserve"> (Regression!$CE$16*6*'In Process Calc.'!$C7^6+Regression!$CD$16*5*'In Process Calc.'!$C7^5+Regression!$CC$16*4*'In Process Calc.'!$C7^3+Regression!$CB$16*3*'In Process Calc.'!$C7^2  + Regression!$CA$16*2*'In Process Calc.'!$C7 + Regression!$BZ$16)/$A7</f>
        <v>1.5515811538779531E-4</v>
      </c>
      <c r="N7" s="117">
        <f xml:space="preserve"> (Regression!$CE$17*6*'In Process Calc.'!$C7^6+Regression!$CD$17*5*'In Process Calc.'!$C7^5+Regression!$CC$17*4*'In Process Calc.'!$C7^3+Regression!$CB$17*3*'In Process Calc.'!$C7^2  + Regression!$CA$17*2*'In Process Calc.'!$C7 + Regression!$BZ$17)/$A7</f>
        <v>3.8831890273651582E-4</v>
      </c>
      <c r="O7" s="117">
        <f xml:space="preserve"> (Regression!$CE$18*6*'In Process Calc.'!$C7^6+Regression!$CD$18*5*'In Process Calc.'!$C7^5+Regression!$CC$18*4*'In Process Calc.'!$C7^3+Regression!$CB$18*3*'In Process Calc.'!$C7^2  + Regression!$CA$18*2*'In Process Calc.'!$C7 + Regression!$BZ$18)/$A7</f>
        <v>2.2416658117981169E-3</v>
      </c>
      <c r="P7" s="117">
        <f xml:space="preserve"> (Regression!$CE$19*6*'In Process Calc.'!$C7^5+Regression!$CD$19*5*'In Process Calc.'!$C7^4+Regression!$CC$19*4*'In Process Calc.'!$C7^3 +Regression!$CB$19*3*'In Process Calc.'!$C7^2 + Regression!$CA$19*2*'In Process Calc.'!$C7 + Regression!$BZ$19)/$A7</f>
        <v>8.6310428226846259E-2</v>
      </c>
      <c r="Q7" s="117">
        <f xml:space="preserve"> (Regression!$CE$20*6*'In Process Calc.'!$C7^5+Regression!$CD$20*5*'In Process Calc.'!$C7^4+Regression!$CC$20*4*'In Process Calc.'!$C7^3 +Regression!$CB$20*3*'In Process Calc.'!$C7^2 + Regression!$CA$20*2*'In Process Calc.'!$C7 + Regression!$BZ$20)/$A7</f>
        <v>4.9068608813357005E-3</v>
      </c>
      <c r="R7" s="117">
        <f xml:space="preserve"> (Regression!$CE$21*6*'In Process Calc.'!$C7^5+Regression!$CD$21*5*'In Process Calc.'!$C7^4+Regression!$CC$21*4*'In Process Calc.'!$C7^3 +Regression!$CB$21*3*'In Process Calc.'!$C7^2 + Regression!$CA$21*2*'In Process Calc.'!$C7 + Regression!$BZ$21)/$A7</f>
        <v>3.1990278517964208E-3</v>
      </c>
      <c r="S7" s="117">
        <f xml:space="preserve"> (Regression!$CE$22*6*'In Process Calc.'!$C7^5+Regression!$CD$22*5*'In Process Calc.'!$C7^4+Regression!$CC$22*4*'In Process Calc.'!$C7^3 +Regression!$CB$22*3*'In Process Calc.'!$C7^2 + Regression!$CA$22*2*'In Process Calc.'!$C7 + Regression!$BZ$22)/$A7</f>
        <v>1.3613773751120265E-3</v>
      </c>
      <c r="T7" s="117">
        <f xml:space="preserve"> (Regression!$CE$23*6*'In Process Calc.'!$C7^5+Regression!$CD$23*5*'In Process Calc.'!$C7^4+Regression!$CC$23*4*'In Process Calc.'!$C7^3 +Regression!$CB$23*3*'In Process Calc.'!$C7^2 + Regression!$CA$23*2*'In Process Calc.'!$C7 + Regression!$BZ$23)/$A7</f>
        <v>-1.2513124247956087E-2</v>
      </c>
      <c r="U7" s="117">
        <f xml:space="preserve"> (Regression!$CE$24*6*'In Process Calc.'!$C7^5+Regression!$CD$24*5*'In Process Calc.'!$C7^4+Regression!$CC$24*4*'In Process Calc.'!$C7^3 +Regression!$CB$24*3*'In Process Calc.'!$C7^2 + Regression!$CA$24*2*'In Process Calc.'!$C7 + Regression!$BZ$24)/$A7</f>
        <v>1.6160600105354606E-3</v>
      </c>
      <c r="V7" s="117">
        <f xml:space="preserve"> (Regression!$CE$25*6*'In Process Calc.'!$C7^5+Regression!$CD$25*5*'In Process Calc.'!$C7^4+Regression!$CC$25*4*'In Process Calc.'!$C7^3 +Regression!$CB$25*3*'In Process Calc.'!$C7^2 + Regression!$CA$25*2*'In Process Calc.'!$C7 + Regression!$BZ$25)/$A7</f>
        <v>2.0859657640175749E-3</v>
      </c>
      <c r="W7" s="117">
        <f xml:space="preserve"> (Regression!$CE$26*6*'In Process Calc.'!$C7^5+Regression!$CD$26*5*'In Process Calc.'!$C7^4+Regression!$CC$26*4*'In Process Calc.'!$C7^3 +Regression!$CB$26*3*'In Process Calc.'!$C7^2 + Regression!$CA$26*2*'In Process Calc.'!$C7 + Regression!$BZ$26)/$A7</f>
        <v>6.6173338518754361E-3</v>
      </c>
      <c r="X7" s="117">
        <f xml:space="preserve"> (Regression!$CE$27*6*'In Process Calc.'!$C7^5+Regression!$CD$27*5*'In Process Calc.'!$C7^4+Regression!$CC$27*4*'In Process Calc.'!$C7^3 +Regression!$CB$27*3*'In Process Calc.'!$C7^2 + Regression!$CA$27*2*'In Process Calc.'!$C7 + Regression!$BZ$27)/$A7</f>
        <v>8.2425510483904031E-4</v>
      </c>
      <c r="Y7" s="117">
        <f xml:space="preserve"> (Regression!$CE$28*6*'In Process Calc.'!$C7^5+Regression!$CD$28*5*'In Process Calc.'!$C7^4+Regression!$CC$28*4*'In Process Calc.'!$C7^3 +Regression!$CB$28*3*'In Process Calc.'!$C7^2 + Regression!$CA$28*2*'In Process Calc.'!$C7 + Regression!$BZ$28)/$A7</f>
        <v>6.0565413252696961E-4</v>
      </c>
      <c r="Z7" s="117">
        <f xml:space="preserve"> (Regression!$CE$29*6*'In Process Calc.'!$C7^5+Regression!$CD$29*5*'In Process Calc.'!$C7^4+Regression!$CC$29*4*'In Process Calc.'!$C7^3 +Regression!$CB$29*3*'In Process Calc.'!$C7^2 + Regression!$CA$29*2*'In Process Calc.'!$C7 + Regression!$BZ$29)/$A7</f>
        <v>1.1303189849890085E-3</v>
      </c>
      <c r="AA7" s="117">
        <f xml:space="preserve"> (Regression!$CE$30*6*'In Process Calc.'!$C7^5+Regression!$CD$30*5*'In Process Calc.'!$C7^4+Regression!$CC$30*4*'In Process Calc.'!$C7^3 +Regression!$CB$30*3*'In Process Calc.'!$C7^2 + Regression!$CA$30*2*'In Process Calc.'!$C7 + Regression!$BZ$30)/$A7</f>
        <v>2.8570926237872821E-3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8.3354770159793076E-2</v>
      </c>
      <c r="AD7" s="117">
        <f xml:space="preserve"> (Regression!$CE$33*6*'In Process Calc.'!$C7^5+Regression!$CD$33*5*'In Process Calc.'!$C7^4+Regression!$CC$33*4*'In Process Calc.'!$C7^3 +Regression!$CB$33*3*'In Process Calc.'!$C7^2 + Regression!$CA$33*2*'In Process Calc.'!$C7 + Regression!$BZ$33)/$A7</f>
        <v>5.4596848188300393E-2</v>
      </c>
      <c r="AE7" s="117">
        <f xml:space="preserve"> (Regression!$CE$34*6*'In Process Calc.'!$C7^5+Regression!$CD$34*5*'In Process Calc.'!$C7^4+Regression!$CC$34*4*'In Process Calc.'!$C7^3 +Regression!$CB$34*3*'In Process Calc.'!$C7^2 + Regression!$CA$34*2*'In Process Calc.'!$C7 + Regression!$BZ$34)/$A7</f>
        <v>0.32936825667951436</v>
      </c>
      <c r="AF7" s="118">
        <f t="shared" si="0"/>
        <v>1.0092460315531018</v>
      </c>
      <c r="AG7" s="118">
        <f t="shared" si="3"/>
        <v>3.3150975676966254</v>
      </c>
      <c r="AH7" s="118">
        <f t="shared" si="1"/>
        <v>0.12794800185014127</v>
      </c>
      <c r="AI7" s="118">
        <f t="shared" si="2"/>
        <v>-1.1435786217104984</v>
      </c>
      <c r="AJ7" s="75">
        <f>'In Process Calc.'!C7</f>
        <v>62.716666666790843</v>
      </c>
      <c r="AK7" s="124">
        <f>((Regression!CL40-Regression!CL41)*1000+'Post Process Calc.'!AK6*'In Process Calc.'!$D7+'In Process Calc.'!$F6*'Measured Data'!AR10+'In Process Calc.'!$E6*'Measured Data'!AR10)/'In Process Calc.'!$I6</f>
        <v>0.48747998975195034</v>
      </c>
      <c r="AL7" s="124">
        <f>((Regression!CM40-Regression!CM41)*1000+'Post Process Calc.'!AL6*'In Process Calc.'!$D7+'In Process Calc.'!$F6*'Measured Data'!AS10+'In Process Calc.'!$E6*'Measured Data'!AS10)/'In Process Calc.'!$I6</f>
        <v>2.6343127292848822</v>
      </c>
      <c r="AM7" s="124">
        <f>((Regression!CN40-Regression!CN41)*1000+'Post Process Calc.'!AM6*'In Process Calc.'!$D7+'In Process Calc.'!$F6*'Measured Data'!AT10+'In Process Calc.'!$E6*'Measured Data'!AT10)/'In Process Calc.'!$I6</f>
        <v>3.3199782808363469</v>
      </c>
      <c r="AN7" s="124">
        <f>((Regression!CO40-Regression!CO41)*1000+'Post Process Calc.'!AN6*'In Process Calc.'!$D7+'In Process Calc.'!$F6*'Measured Data'!AU10+'In Process Calc.'!$E6*'Measured Data'!AU10)/'In Process Calc.'!$I6</f>
        <v>1.6168267182248941</v>
      </c>
      <c r="AO7" s="124">
        <f>((Regression!CP40-Regression!CP41)*1000+'Post Process Calc.'!AO6*'In Process Calc.'!$D7+'In Process Calc.'!$F6*'Measured Data'!AV10+'In Process Calc.'!$E6*'Measured Data'!AV10)/'In Process Calc.'!$I6</f>
        <v>0.45277774080957273</v>
      </c>
      <c r="AP7" s="124">
        <f>((Regression!CQ40-Regression!CQ41)*1000+'Post Process Calc.'!AP6*'In Process Calc.'!$D7+'In Process Calc.'!$F6*'Measured Data'!AW10+'In Process Calc.'!$E6*'Measured Data'!AW10)/'In Process Calc.'!$I6</f>
        <v>19.702558425665082</v>
      </c>
      <c r="AQ7" s="124">
        <f>((Regression!CR40-Regression!CR41)*1000+'Post Process Calc.'!AQ6*'In Process Calc.'!$D7+'In Process Calc.'!$F6*'Measured Data'!AX10+'In Process Calc.'!$E6*'Measured Data'!AX10)/'In Process Calc.'!$I6</f>
        <v>0.56800608198871905</v>
      </c>
      <c r="AR7" s="124">
        <f>((Regression!CS40-Regression!CS41)*1000+'Post Process Calc.'!AR6*'In Process Calc.'!$D7+'In Process Calc.'!$F6*'Measured Data'!AY10+'In Process Calc.'!$E6*'Measured Data'!AY10)/'In Process Calc.'!$I6</f>
        <v>1.2848895588178924</v>
      </c>
      <c r="AS7" s="124">
        <f>((Regression!CT40-Regression!CT41)*1000+'Post Process Calc.'!AS6*'In Process Calc.'!$D7+'In Process Calc.'!$F6*'Measured Data'!AZ10+'In Process Calc.'!$E6*'Measured Data'!AZ10)/'In Process Calc.'!$I6</f>
        <v>2.6257519349909049</v>
      </c>
      <c r="AT7" s="124">
        <f>((Regression!CU40-Regression!CU41)*1000+'Post Process Calc.'!AT6*'In Process Calc.'!$D7+'In Process Calc.'!$F6*'Measured Data'!BA10+'In Process Calc.'!$E6*'Measured Data'!BA10)/'In Process Calc.'!$I6</f>
        <v>0.73362468792944846</v>
      </c>
      <c r="AU7" s="124">
        <f>((Regression!CV40-Regression!CV41)*1000+'Post Process Calc.'!AU6*'In Process Calc.'!$D7+'In Process Calc.'!$F6*'Measured Data'!BB10+'In Process Calc.'!$E6*'Measured Data'!BB10)/'In Process Calc.'!$I6</f>
        <v>1.5853086920891832</v>
      </c>
      <c r="AV7" s="124">
        <f>((Regression!CW40-Regression!CW41)*1000+'Post Process Calc.'!AV6*'In Process Calc.'!$D7+'In Process Calc.'!$F6*'Measured Data'!BD10+'In Process Calc.'!$E6*'Measured Data'!BD10)/'In Process Calc.'!$I6</f>
        <v>-16.724110194598886</v>
      </c>
      <c r="AW7" s="124">
        <f>((Regression!CX40-Regression!CX41)*1000+'Post Process Calc.'!AW6*'In Process Calc.'!$D7+'In Process Calc.'!$F6*'Measured Data'!BE10+'In Process Calc.'!$E6*'Measured Data'!BE10)/'In Process Calc.'!$I6</f>
        <v>3.3110836063892739</v>
      </c>
      <c r="AX7" s="124">
        <f>((Regression!CY40-Regression!CY41)*1000+'Post Process Calc.'!AX6*'In Process Calc.'!$D7+'In Process Calc.'!$F6*'Measured Data'!BF10+'In Process Calc.'!$E6*'Measured Data'!BF10)/'In Process Calc.'!$I6</f>
        <v>2.7512609281707787</v>
      </c>
      <c r="AY7" s="124">
        <f>((Regression!CZ40-Regression!CZ41)*1000+'Post Process Calc.'!AY6*'In Process Calc.'!$D7+'In Process Calc.'!$F6*'Measured Data'!BH10+'In Process Calc.'!$E6*'Measured Data'!BH10)/'In Process Calc.'!$I6</f>
        <v>0.92337293824447952</v>
      </c>
      <c r="AZ7" s="124">
        <f>((Regression!DA40-Regression!DA41)*1000+'Post Process Calc.'!AZ6*'In Process Calc.'!$D7+'In Process Calc.'!$F6*'Measured Data'!BI10+'In Process Calc.'!$E6*'Measured Data'!BI10)/'In Process Calc.'!$I6</f>
        <v>4.4938470515839954</v>
      </c>
      <c r="BA7" s="124">
        <f>((Regression!DB40-Regression!DB41)*1000+'Post Process Calc.'!BA6*'In Process Calc.'!$D7+'In Process Calc.'!$F6*'Measured Data'!BJ10+'In Process Calc.'!$E6*'Measured Data'!BJ10)/'In Process Calc.'!$I6</f>
        <v>0.65316267579161591</v>
      </c>
      <c r="BB7" s="124">
        <f>((Regression!DC40-Regression!DC41)*1000+'Post Process Calc.'!BB6*'In Process Calc.'!$D7+'In Process Calc.'!$F6*'Measured Data'!BK10+'In Process Calc.'!$E6*'Measured Data'!BK10)/'In Process Calc.'!$I6</f>
        <v>2.5373632080347912</v>
      </c>
      <c r="BC7" s="124">
        <f>((Regression!DD40-Regression!DD41)*1000+'Post Process Calc.'!BC6*'In Process Calc.'!$D7+'In Process Calc.'!$F6*'Measured Data'!BL10+'In Process Calc.'!$E6*'Measured Data'!BL10)/'In Process Calc.'!$I6</f>
        <v>3.9198317945121053</v>
      </c>
      <c r="BD7" s="124">
        <f>((Regression!DE40-Regression!DE41)*1000+'Post Process Calc.'!BD6*'In Process Calc.'!$D7+'In Process Calc.'!$F6*'Measured Data'!BM10+'In Process Calc.'!$E6*'Measured Data'!BM10)/'In Process Calc.'!$I6</f>
        <v>3.2261991797204148</v>
      </c>
      <c r="BE7" s="124">
        <f>((Regression!DF40-Regression!DF41)*1000+'Post Process Calc.'!BE6*'In Process Calc.'!$D7+'In Process Calc.'!$F6*'Measured Data'!BN10+'In Process Calc.'!$E6*'Measured Data'!BN10)/'In Process Calc.'!$I6</f>
        <v>0.36087791064086017</v>
      </c>
      <c r="BF7" s="124">
        <f>((Regression!DG40-Regression!DG41)*1000+'Post Process Calc.'!BF6*'In Process Calc.'!$D7+'In Process Calc.'!$F6*'Measured Data'!BO10+'In Process Calc.'!$E6*'Measured Data'!BO10)/'In Process Calc.'!$I6</f>
        <v>1.4650777267138537</v>
      </c>
      <c r="BG7" s="124">
        <f>((Regression!DH40-Regression!DH41)*1000+'Post Process Calc.'!BG6*'In Process Calc.'!$D7+'In Process Calc.'!$F6*'Measured Data'!BP10+'In Process Calc.'!$E6*'Measured Data'!BP10)/'In Process Calc.'!$I6</f>
        <v>1.715964259502188</v>
      </c>
    </row>
    <row r="8" spans="1:70" x14ac:dyDescent="0.15">
      <c r="A8" s="117">
        <f>'Measured Data'!H12*'In Process Calc.'!D8/1000</f>
        <v>0.34638999999999998</v>
      </c>
      <c r="B8" s="297">
        <f>'Growth Regression'!$P7</f>
        <v>3.8017836333729196E-2</v>
      </c>
      <c r="C8" s="117">
        <f>IF('Measured Data'!O12&gt;0,'Measured Data'!O12, (Regression!$CE$6*6*'In Process Calc.'!$C8^6+Regression!$CD$6*5*'In Process Calc.'!$C8^5+Regression!$CC$6*4*'In Process Calc.'!$C8^3+Regression!$CB$6*3*'In Process Calc.'!$C8^2  + Regression!$CA$6*2*'In Process Calc.'!$C8 + Regression!$BZ$6)/$A8)</f>
        <v>0.23061681466386197</v>
      </c>
      <c r="D8" s="117">
        <f>(Regression!$CE$7*6*'In Process Calc.'!$C8^6+Regression!$CD$7*5*'In Process Calc.'!$C8^5+Regression!$CC$7*4*'In Process Calc.'!$C8^3+Regression!$CB$7*3*'In Process Calc.'!$C8^2  + Regression!$CA$7*2*'In Process Calc.'!$C8 + Regression!$BZ$7)/$A8</f>
        <v>8.7936488077955843E-2</v>
      </c>
      <c r="E8" s="117">
        <f xml:space="preserve"> (Regression!$CE$8*6*'In Process Calc.'!$C8^6+Regression!$CD$8*5*'In Process Calc.'!$C8^5+Regression!$CC$8*4*'In Process Calc.'!$C8^3+Regression!$CB$8*3*'In Process Calc.'!$C8^2  + Regression!$CA$8*2*'In Process Calc.'!$C8 + Regression!$BZ$8)/$A8</f>
        <v>-1.2261691823687512E-2</v>
      </c>
      <c r="F8" s="117">
        <f xml:space="preserve"> (Regression!$CE$9*6*'In Process Calc.'!$C8^6+Regression!$CD$9*5*'In Process Calc.'!$C8^5+Regression!$CC$9*4*'In Process Calc.'!$C8^3+Regression!$CB$9*3*'In Process Calc.'!$C8^2  + Regression!$CA$9*2*'In Process Calc.'!$C8 + Regression!$BZ$9)/$A8</f>
        <v>1.6464089227884525E-3</v>
      </c>
      <c r="G8" s="117">
        <f xml:space="preserve"> (Regression!$CE$10*6*'In Process Calc.'!$C8^6+Regression!$CD$10*5*'In Process Calc.'!$C8^5+Regression!$CC$10*4*'In Process Calc.'!$C8^3+Regression!$CB$10*3*'In Process Calc.'!$C8^2  + Regression!$CA$10*2*'In Process Calc.'!$C8 + Regression!$BZ$10)/$A8</f>
        <v>6.3919040879312902E-3</v>
      </c>
      <c r="H8" s="117">
        <f xml:space="preserve"> (Regression!$CE$11*6*'In Process Calc.'!$C8^6+Regression!$CD$11*5*'In Process Calc.'!$C8^5+Regression!$CC$11*4*'In Process Calc.'!$C8^3+Regression!$CB$11*3*'In Process Calc.'!$C8^2  + Regression!$CA$11*2*'In Process Calc.'!$C8 + Regression!$BZ$11)/$A8</f>
        <v>1.9095560022365995E-3</v>
      </c>
      <c r="I8" s="117">
        <f>(Regression!$CE$12*6*'In Process Calc.'!$C8^6+Regression!$CD$12*5*'In Process Calc.'!$C8^5+Regression!$CC$12*4*'In Process Calc.'!$C8^3+Regression!$CB$12*3*'In Process Calc.'!$C8^2  + Regression!$CA$12*2*'In Process Calc.'!$C8 + Regression!$BZ$12)/$A8</f>
        <v>1.3222696107995369E-3</v>
      </c>
      <c r="J8" s="117">
        <f xml:space="preserve"> (Regression!$CE$13*6*'In Process Calc.'!$C8^6+Regression!$CD$13*5*'In Process Calc.'!$C8^5+Regression!$CC$13*4*'In Process Calc.'!$C8^3+Regression!$CB$13*3*'In Process Calc.'!$C8^2  + Regression!$CA$13*2*'In Process Calc.'!$C8 + Regression!$BZ$13)/$A8</f>
        <v>6.2755271076486666E-2</v>
      </c>
      <c r="K8" s="117">
        <f xml:space="preserve"> (Regression!$CE$14*6*'In Process Calc.'!$C8^6+Regression!$CD$14*5*'In Process Calc.'!$C8^5+Regression!$CC$14*4*'In Process Calc.'!$C8^3+Regression!$CB$14*3*'In Process Calc.'!$C8^2  + Regression!$CA$14*2*'In Process Calc.'!$C8 + Regression!$BZ$14)/$A8</f>
        <v>7.4127882423695723E-3</v>
      </c>
      <c r="L8" s="117">
        <f xml:space="preserve"> (Regression!$CE$15*6*'In Process Calc.'!$C8^6+Regression!$CD$15*5*'In Process Calc.'!$C8^5+Regression!$CC$15*4*'In Process Calc.'!$C8^3+Regression!$CB$15*3*'In Process Calc.'!$C8^2  + Regression!$CA$15*2*'In Process Calc.'!$C8 + Regression!$BZ$15)/$A8</f>
        <v>9.2030273455546855E-4</v>
      </c>
      <c r="M8" s="117">
        <f xml:space="preserve"> (Regression!$CE$16*6*'In Process Calc.'!$C8^6+Regression!$CD$16*5*'In Process Calc.'!$C8^5+Regression!$CC$16*4*'In Process Calc.'!$C8^3+Regression!$CB$16*3*'In Process Calc.'!$C8^2  + Regression!$CA$16*2*'In Process Calc.'!$C8 + Regression!$BZ$16)/$A8</f>
        <v>3.3023253701420092E-4</v>
      </c>
      <c r="N8" s="117">
        <f xml:space="preserve"> (Regression!$CE$17*6*'In Process Calc.'!$C8^6+Regression!$CD$17*5*'In Process Calc.'!$C8^5+Regression!$CC$17*4*'In Process Calc.'!$C8^3+Regression!$CB$17*3*'In Process Calc.'!$C8^2  + Regression!$CA$17*2*'In Process Calc.'!$C8 + Regression!$BZ$17)/$A8</f>
        <v>1.84770859462094E-4</v>
      </c>
      <c r="O8" s="117">
        <f xml:space="preserve"> (Regression!$CE$18*6*'In Process Calc.'!$C8^6+Regression!$CD$18*5*'In Process Calc.'!$C8^5+Regression!$CC$18*4*'In Process Calc.'!$C8^3+Regression!$CB$18*3*'In Process Calc.'!$C8^2  + Regression!$CA$18*2*'In Process Calc.'!$C8 + Regression!$BZ$18)/$A8</f>
        <v>1.8436751428311802E-3</v>
      </c>
      <c r="P8" s="117">
        <f xml:space="preserve"> (Regression!$CE$19*6*'In Process Calc.'!$C8^5+Regression!$CD$19*5*'In Process Calc.'!$C8^4+Regression!$CC$19*4*'In Process Calc.'!$C8^3 +Regression!$CB$19*3*'In Process Calc.'!$C8^2 + Regression!$CA$19*2*'In Process Calc.'!$C8 + Regression!$BZ$19)/$A8</f>
        <v>3.9424054848457422E-2</v>
      </c>
      <c r="Q8" s="117">
        <f xml:space="preserve"> (Regression!$CE$20*6*'In Process Calc.'!$C8^5+Regression!$CD$20*5*'In Process Calc.'!$C8^4+Regression!$CC$20*4*'In Process Calc.'!$C8^3 +Regression!$CB$20*3*'In Process Calc.'!$C8^2 + Regression!$CA$20*2*'In Process Calc.'!$C8 + Regression!$BZ$20)/$A8</f>
        <v>3.9093746144230838E-3</v>
      </c>
      <c r="R8" s="117">
        <f xml:space="preserve"> (Regression!$CE$21*6*'In Process Calc.'!$C8^5+Regression!$CD$21*5*'In Process Calc.'!$C8^4+Regression!$CC$21*4*'In Process Calc.'!$C8^3 +Regression!$CB$21*3*'In Process Calc.'!$C8^2 + Regression!$CA$21*2*'In Process Calc.'!$C8 + Regression!$BZ$21)/$A8</f>
        <v>2.4821289590720151E-3</v>
      </c>
      <c r="S8" s="117">
        <f xml:space="preserve"> (Regression!$CE$22*6*'In Process Calc.'!$C8^5+Regression!$CD$22*5*'In Process Calc.'!$C8^4+Regression!$CC$22*4*'In Process Calc.'!$C8^3 +Regression!$CB$22*3*'In Process Calc.'!$C8^2 + Regression!$CA$22*2*'In Process Calc.'!$C8 + Regression!$BZ$22)/$A8</f>
        <v>1.0559994845798469E-3</v>
      </c>
      <c r="T8" s="117">
        <f xml:space="preserve"> (Regression!$CE$23*6*'In Process Calc.'!$C8^5+Regression!$CD$23*5*'In Process Calc.'!$C8^4+Regression!$CC$23*4*'In Process Calc.'!$C8^3 +Regression!$CB$23*3*'In Process Calc.'!$C8^2 + Regression!$CA$23*2*'In Process Calc.'!$C8 + Regression!$BZ$23)/$A8</f>
        <v>-8.307100565564985E-3</v>
      </c>
      <c r="U8" s="117">
        <f xml:space="preserve"> (Regression!$CE$24*6*'In Process Calc.'!$C8^5+Regression!$CD$24*5*'In Process Calc.'!$C8^4+Regression!$CC$24*4*'In Process Calc.'!$C8^3 +Regression!$CB$24*3*'In Process Calc.'!$C8^2 + Regression!$CA$24*2*'In Process Calc.'!$C8 + Regression!$BZ$24)/$A8</f>
        <v>1.2611450507428919E-3</v>
      </c>
      <c r="V8" s="117">
        <f xml:space="preserve"> (Regression!$CE$25*6*'In Process Calc.'!$C8^5+Regression!$CD$25*5*'In Process Calc.'!$C8^4+Regression!$CC$25*4*'In Process Calc.'!$C8^3 +Regression!$CB$25*3*'In Process Calc.'!$C8^2 + Regression!$CA$25*2*'In Process Calc.'!$C8 + Regression!$BZ$25)/$A8</f>
        <v>1.7043631093126581E-3</v>
      </c>
      <c r="W8" s="117">
        <f xml:space="preserve"> (Regression!$CE$26*6*'In Process Calc.'!$C8^5+Regression!$CD$26*5*'In Process Calc.'!$C8^4+Regression!$CC$26*4*'In Process Calc.'!$C8^3 +Regression!$CB$26*3*'In Process Calc.'!$C8^2 + Regression!$CA$26*2*'In Process Calc.'!$C8 + Regression!$BZ$26)/$A8</f>
        <v>4.8241461602538012E-3</v>
      </c>
      <c r="X8" s="117">
        <f xml:space="preserve"> (Regression!$CE$27*6*'In Process Calc.'!$C8^5+Regression!$CD$27*5*'In Process Calc.'!$C8^4+Regression!$CC$27*4*'In Process Calc.'!$C8^3 +Regression!$CB$27*3*'In Process Calc.'!$C8^2 + Regression!$CA$27*2*'In Process Calc.'!$C8 + Regression!$BZ$27)/$A8</f>
        <v>8.916814017087307E-4</v>
      </c>
      <c r="Y8" s="117">
        <f xml:space="preserve"> (Regression!$CE$28*6*'In Process Calc.'!$C8^5+Regression!$CD$28*5*'In Process Calc.'!$C8^4+Regression!$CC$28*4*'In Process Calc.'!$C8^3 +Regression!$CB$28*3*'In Process Calc.'!$C8^2 + Regression!$CA$28*2*'In Process Calc.'!$C8 + Regression!$BZ$28)/$A8</f>
        <v>4.8619022888603307E-4</v>
      </c>
      <c r="Z8" s="117">
        <f xml:space="preserve"> (Regression!$CE$29*6*'In Process Calc.'!$C8^5+Regression!$CD$29*5*'In Process Calc.'!$C8^4+Regression!$CC$29*4*'In Process Calc.'!$C8^3 +Regression!$CB$29*3*'In Process Calc.'!$C8^2 + Regression!$CA$29*2*'In Process Calc.'!$C8 + Regression!$BZ$29)/$A8</f>
        <v>8.9750629599438824E-4</v>
      </c>
      <c r="AA8" s="117">
        <f xml:space="preserve"> (Regression!$CE$30*6*'In Process Calc.'!$C8^5+Regression!$CD$30*5*'In Process Calc.'!$C8^4+Regression!$CC$30*4*'In Process Calc.'!$C8^3 +Regression!$CB$30*3*'In Process Calc.'!$C8^2 + Regression!$CA$30*2*'In Process Calc.'!$C8 + Regression!$BZ$30)/$A8</f>
        <v>2.2732018612328301E-3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6.2489787308812876E-2</v>
      </c>
      <c r="AD8" s="117">
        <f xml:space="preserve"> (Regression!$CE$33*6*'In Process Calc.'!$C8^5+Regression!$CD$33*5*'In Process Calc.'!$C8^4+Regression!$CC$33*4*'In Process Calc.'!$C8^3 +Regression!$CB$33*3*'In Process Calc.'!$C8^2 + Regression!$CA$33*2*'In Process Calc.'!$C8 + Regression!$BZ$33)/$A8</f>
        <v>4.1920994919560334E-2</v>
      </c>
      <c r="AE8" s="117">
        <f xml:space="preserve"> (Regression!$CE$34*6*'In Process Calc.'!$C8^5+Regression!$CD$34*5*'In Process Calc.'!$C8^4+Regression!$CC$34*4*'In Process Calc.'!$C8^3 +Regression!$CB$34*3*'In Process Calc.'!$C8^2 + Regression!$CA$34*2*'In Process Calc.'!$C8 + Regression!$BZ$34)/$A8</f>
        <v>0.25486645383475409</v>
      </c>
      <c r="AF8" s="118">
        <f t="shared" si="0"/>
        <v>0.62821901925030399</v>
      </c>
      <c r="AG8" s="118">
        <f t="shared" si="3"/>
        <v>3.6748596684856034</v>
      </c>
      <c r="AH8" s="118">
        <f t="shared" si="1"/>
        <v>0.11812216113822219</v>
      </c>
      <c r="AI8" s="118">
        <f t="shared" si="2"/>
        <v>-1.1206445259131721</v>
      </c>
      <c r="AJ8" s="75">
        <f>'In Process Calc.'!C8</f>
        <v>72.28333333338378</v>
      </c>
      <c r="AK8" s="124">
        <f>((Regression!CL41-Regression!CL42)*1000+'Post Process Calc.'!AK7*'In Process Calc.'!$D8+'In Process Calc.'!$F7*'Measured Data'!AR11+'In Process Calc.'!$E7*'Measured Data'!AR11)/'In Process Calc.'!$I7</f>
        <v>1.0513078323994629</v>
      </c>
      <c r="AL8" s="124">
        <f>((Regression!CM41-Regression!CM42)*1000+'Post Process Calc.'!AL7*'In Process Calc.'!$D8+'In Process Calc.'!$F7*'Measured Data'!AS11+'In Process Calc.'!$E7*'Measured Data'!AS11)/'In Process Calc.'!$I7</f>
        <v>2.5599853367884182</v>
      </c>
      <c r="AM8" s="124">
        <f>((Regression!CN41-Regression!CN42)*1000+'Post Process Calc.'!AM7*'In Process Calc.'!$D8+'In Process Calc.'!$F7*'Measured Data'!AT11+'In Process Calc.'!$E7*'Measured Data'!AT11)/'In Process Calc.'!$I7</f>
        <v>3.0306783264451922</v>
      </c>
      <c r="AN8" s="124">
        <f>((Regression!CO41-Regression!CO42)*1000+'Post Process Calc.'!AN7*'In Process Calc.'!$D8+'In Process Calc.'!$F7*'Measured Data'!AU11+'In Process Calc.'!$E7*'Measured Data'!AU11)/'In Process Calc.'!$I7</f>
        <v>1.5350549739111365</v>
      </c>
      <c r="AO8" s="124">
        <f>((Regression!CP41-Regression!CP42)*1000+'Post Process Calc.'!AO7*'In Process Calc.'!$D8+'In Process Calc.'!$F7*'Measured Data'!AV11+'In Process Calc.'!$E7*'Measured Data'!AV11)/'In Process Calc.'!$I7</f>
        <v>0.39205920228860713</v>
      </c>
      <c r="AP8" s="124">
        <f>((Regression!CQ41-Regression!CQ42)*1000+'Post Process Calc.'!AP7*'In Process Calc.'!$D8+'In Process Calc.'!$F7*'Measured Data'!AW11+'In Process Calc.'!$E7*'Measured Data'!AW11)/'In Process Calc.'!$I7</f>
        <v>16.787994306931132</v>
      </c>
      <c r="AQ8" s="124">
        <f>((Regression!CR41-Regression!CR42)*1000+'Post Process Calc.'!AQ7*'In Process Calc.'!$D8+'In Process Calc.'!$F7*'Measured Data'!AX11+'In Process Calc.'!$E7*'Measured Data'!AX11)/'In Process Calc.'!$I7</f>
        <v>0.21001036905875928</v>
      </c>
      <c r="AR8" s="124">
        <f>((Regression!CS41-Regression!CS42)*1000+'Post Process Calc.'!AR7*'In Process Calc.'!$D8+'In Process Calc.'!$F7*'Measured Data'!AY11+'In Process Calc.'!$E7*'Measured Data'!AY11)/'In Process Calc.'!$I7</f>
        <v>1.2590998273375451</v>
      </c>
      <c r="AS8" s="124">
        <f>((Regression!CT41-Regression!CT42)*1000+'Post Process Calc.'!AS7*'In Process Calc.'!$D8+'In Process Calc.'!$F7*'Measured Data'!AZ11+'In Process Calc.'!$E7*'Measured Data'!AZ11)/'In Process Calc.'!$I7</f>
        <v>2.6150269836776578</v>
      </c>
      <c r="AT8" s="124">
        <f>((Regression!CU41-Regression!CU42)*1000+'Post Process Calc.'!AT7*'In Process Calc.'!$D8+'In Process Calc.'!$F7*'Measured Data'!BA11+'In Process Calc.'!$E7*'Measured Data'!BA11)/'In Process Calc.'!$I7</f>
        <v>0.7228721127661335</v>
      </c>
      <c r="AU8" s="124">
        <f>((Regression!CV41-Regression!CV42)*1000+'Post Process Calc.'!AU7*'In Process Calc.'!$D8+'In Process Calc.'!$F7*'Measured Data'!BB11+'In Process Calc.'!$E7*'Measured Data'!BB11)/'In Process Calc.'!$I7</f>
        <v>1.5038178810034759</v>
      </c>
      <c r="AV8" s="124">
        <f>((Regression!CW41-Regression!CW42)*1000+'Post Process Calc.'!AV7*'In Process Calc.'!$D8+'In Process Calc.'!$F7*'Measured Data'!BD11+'In Process Calc.'!$E7*'Measured Data'!BD11)/'In Process Calc.'!$I7</f>
        <v>-19.078777833205738</v>
      </c>
      <c r="AW8" s="124">
        <f>((Regression!CX41-Regression!CX42)*1000+'Post Process Calc.'!AW7*'In Process Calc.'!$D8+'In Process Calc.'!$F7*'Measured Data'!BE11+'In Process Calc.'!$E7*'Measured Data'!BE11)/'In Process Calc.'!$I7</f>
        <v>3.1358654215233015</v>
      </c>
      <c r="AX8" s="124">
        <f>((Regression!CY41-Regression!CY42)*1000+'Post Process Calc.'!AX7*'In Process Calc.'!$D8+'In Process Calc.'!$F7*'Measured Data'!BF11+'In Process Calc.'!$E7*'Measured Data'!BF11)/'In Process Calc.'!$I7</f>
        <v>2.6386779385825423</v>
      </c>
      <c r="AY8" s="124">
        <f>((Regression!CZ41-Regression!CZ42)*1000+'Post Process Calc.'!AY7*'In Process Calc.'!$D8+'In Process Calc.'!$F7*'Measured Data'!BH11+'In Process Calc.'!$E7*'Measured Data'!BH11)/'In Process Calc.'!$I7</f>
        <v>0.87547347314250956</v>
      </c>
      <c r="AZ8" s="124">
        <f>((Regression!DA41-Regression!DA42)*1000+'Post Process Calc.'!AZ7*'In Process Calc.'!$D8+'In Process Calc.'!$F7*'Measured Data'!BI11+'In Process Calc.'!$E7*'Measured Data'!BI11)/'In Process Calc.'!$I7</f>
        <v>4.8989160967794145</v>
      </c>
      <c r="BA8" s="124">
        <f>((Regression!DB41-Regression!DB42)*1000+'Post Process Calc.'!BA7*'In Process Calc.'!$D8+'In Process Calc.'!$F7*'Measured Data'!BJ11+'In Process Calc.'!$E7*'Measured Data'!BJ11)/'In Process Calc.'!$I7</f>
        <v>0.59611456758985448</v>
      </c>
      <c r="BB8" s="124">
        <f>((Regression!DC41-Regression!DC42)*1000+'Post Process Calc.'!BB7*'In Process Calc.'!$D8+'In Process Calc.'!$F7*'Measured Data'!BK11+'In Process Calc.'!$E7*'Measured Data'!BK11)/'In Process Calc.'!$I7</f>
        <v>2.4618439597981729</v>
      </c>
      <c r="BC8" s="124">
        <f>((Regression!DD41-Regression!DD42)*1000+'Post Process Calc.'!BC7*'In Process Calc.'!$D8+'In Process Calc.'!$F7*'Measured Data'!BL11+'In Process Calc.'!$E7*'Measured Data'!BL11)/'In Process Calc.'!$I7</f>
        <v>3.6947231701291479</v>
      </c>
      <c r="BD8" s="124">
        <f>((Regression!DE41-Regression!DE42)*1000+'Post Process Calc.'!BD7*'In Process Calc.'!$D8+'In Process Calc.'!$F7*'Measured Data'!BM11+'In Process Calc.'!$E7*'Measured Data'!BM11)/'In Process Calc.'!$I7</f>
        <v>3.1909022229843722</v>
      </c>
      <c r="BE8" s="124">
        <f>((Regression!DF41-Regression!DF42)*1000+'Post Process Calc.'!BE7*'In Process Calc.'!$D8+'In Process Calc.'!$F7*'Measured Data'!BN11+'In Process Calc.'!$E7*'Measured Data'!BN11)/'In Process Calc.'!$I7</f>
        <v>0.33915889033614705</v>
      </c>
      <c r="BF8" s="124">
        <f>((Regression!DG41-Regression!DG42)*1000+'Post Process Calc.'!BF7*'In Process Calc.'!$D8+'In Process Calc.'!$F7*'Measured Data'!BO11+'In Process Calc.'!$E7*'Measured Data'!BO11)/'In Process Calc.'!$I7</f>
        <v>1.4247653611790125</v>
      </c>
      <c r="BG8" s="124">
        <f>((Regression!DH41-Regression!DH42)*1000+'Post Process Calc.'!BG7*'In Process Calc.'!$D8+'In Process Calc.'!$F7*'Measured Data'!BP11+'In Process Calc.'!$E7*'Measured Data'!BP11)/'In Process Calc.'!$I7</f>
        <v>1.6140289059043105</v>
      </c>
    </row>
    <row r="9" spans="1:70" x14ac:dyDescent="0.15">
      <c r="A9" s="117">
        <f>'Measured Data'!H13*'In Process Calc.'!D9/1000</f>
        <v>0.61363675000000018</v>
      </c>
      <c r="B9" s="297">
        <f>'Growth Regression'!$P8</f>
        <v>2.5843695659506366E-2</v>
      </c>
      <c r="C9" s="117">
        <f>IF('Measured Data'!O13&gt;0,'Measured Data'!O13, (Regression!$CE$6*6*'In Process Calc.'!$C9^6+Regression!$CD$6*5*'In Process Calc.'!$C9^5+Regression!$CC$6*4*'In Process Calc.'!$C9^3+Regression!$CB$6*3*'In Process Calc.'!$C9^2  + Regression!$CA$6*2*'In Process Calc.'!$C9 + Regression!$BZ$6)/$A9)</f>
        <v>0.16600000000000001</v>
      </c>
      <c r="D9" s="117">
        <f>(Regression!$CE$7*6*'In Process Calc.'!$C9^6+Regression!$CD$7*5*'In Process Calc.'!$C9^5+Regression!$CC$7*4*'In Process Calc.'!$C9^3+Regression!$CB$7*3*'In Process Calc.'!$C9^2  + Regression!$CA$7*2*'In Process Calc.'!$C9 + Regression!$BZ$7)/$A9</f>
        <v>7.41680447425207E-2</v>
      </c>
      <c r="E9" s="117">
        <f xml:space="preserve"> (Regression!$CE$8*6*'In Process Calc.'!$C9^6+Regression!$CD$8*5*'In Process Calc.'!$C9^5+Regression!$CC$8*4*'In Process Calc.'!$C9^3+Regression!$CB$8*3*'In Process Calc.'!$C9^2  + Regression!$CA$8*2*'In Process Calc.'!$C9 + Regression!$BZ$8)/$A9</f>
        <v>-8.4773159621399068E-3</v>
      </c>
      <c r="F9" s="117">
        <f xml:space="preserve"> (Regression!$CE$9*6*'In Process Calc.'!$C9^6+Regression!$CD$9*5*'In Process Calc.'!$C9^5+Regression!$CC$9*4*'In Process Calc.'!$C9^3+Regression!$CB$9*3*'In Process Calc.'!$C9^2  + Regression!$CA$9*2*'In Process Calc.'!$C9 + Regression!$BZ$9)/$A9</f>
        <v>1.258580500836916E-3</v>
      </c>
      <c r="G9" s="117">
        <f xml:space="preserve"> (Regression!$CE$10*6*'In Process Calc.'!$C9^6+Regression!$CD$10*5*'In Process Calc.'!$C9^5+Regression!$CC$10*4*'In Process Calc.'!$C9^3+Regression!$CB$10*3*'In Process Calc.'!$C9^2  + Regression!$CA$10*2*'In Process Calc.'!$C9 + Regression!$BZ$10)/$A9</f>
        <v>4.7279094486937867E-3</v>
      </c>
      <c r="H9" s="117">
        <f xml:space="preserve"> (Regression!$CE$11*6*'In Process Calc.'!$C9^6+Regression!$CD$11*5*'In Process Calc.'!$C9^5+Regression!$CC$11*4*'In Process Calc.'!$C9^3+Regression!$CB$11*3*'In Process Calc.'!$C9^2  + Regression!$CA$11*2*'In Process Calc.'!$C9 + Regression!$BZ$11)/$A9</f>
        <v>1.6587848001963026E-3</v>
      </c>
      <c r="I9" s="117">
        <f>(Regression!$CE$12*6*'In Process Calc.'!$C9^6+Regression!$CD$12*5*'In Process Calc.'!$C9^5+Regression!$CC$12*4*'In Process Calc.'!$C9^3+Regression!$CB$12*3*'In Process Calc.'!$C9^2  + Regression!$CA$12*2*'In Process Calc.'!$C9 + Regression!$BZ$12)/$A9</f>
        <v>9.607942638574313E-4</v>
      </c>
      <c r="J9" s="117">
        <f xml:space="preserve"> (Regression!$CE$13*6*'In Process Calc.'!$C9^6+Regression!$CD$13*5*'In Process Calc.'!$C9^5+Regression!$CC$13*4*'In Process Calc.'!$C9^3+Regression!$CB$13*3*'In Process Calc.'!$C9^2  + Regression!$CA$13*2*'In Process Calc.'!$C9 + Regression!$BZ$13)/$A9</f>
        <v>4.620039160167673E-2</v>
      </c>
      <c r="K9" s="117">
        <f xml:space="preserve"> (Regression!$CE$14*6*'In Process Calc.'!$C9^6+Regression!$CD$14*5*'In Process Calc.'!$C9^5+Regression!$CC$14*4*'In Process Calc.'!$C9^3+Regression!$CB$14*3*'In Process Calc.'!$C9^2  + Regression!$CA$14*2*'In Process Calc.'!$C9 + Regression!$BZ$14)/$A9</f>
        <v>4.5506939780877763E-3</v>
      </c>
      <c r="L9" s="117">
        <f xml:space="preserve"> (Regression!$CE$15*6*'In Process Calc.'!$C9^6+Regression!$CD$15*5*'In Process Calc.'!$C9^5+Regression!$CC$15*4*'In Process Calc.'!$C9^3+Regression!$CB$15*3*'In Process Calc.'!$C9^2  + Regression!$CA$15*2*'In Process Calc.'!$C9 + Regression!$BZ$15)/$A9</f>
        <v>1.6486715400082124E-3</v>
      </c>
      <c r="M9" s="117">
        <f xml:space="preserve"> (Regression!$CE$16*6*'In Process Calc.'!$C9^6+Regression!$CD$16*5*'In Process Calc.'!$C9^5+Regression!$CC$16*4*'In Process Calc.'!$C9^3+Regression!$CB$16*3*'In Process Calc.'!$C9^2  + Regression!$CA$16*2*'In Process Calc.'!$C9 + Regression!$BZ$16)/$A9</f>
        <v>4.5953325163499407E-4</v>
      </c>
      <c r="N9" s="117">
        <f xml:space="preserve"> (Regression!$CE$17*6*'In Process Calc.'!$C9^6+Regression!$CD$17*5*'In Process Calc.'!$C9^5+Regression!$CC$17*4*'In Process Calc.'!$C9^3+Regression!$CB$17*3*'In Process Calc.'!$C9^2  + Regression!$CA$17*2*'In Process Calc.'!$C9 + Regression!$BZ$17)/$A9</f>
        <v>1.6711171241037541E-5</v>
      </c>
      <c r="O9" s="117">
        <f xml:space="preserve"> (Regression!$CE$18*6*'In Process Calc.'!$C9^6+Regression!$CD$18*5*'In Process Calc.'!$C9^5+Regression!$CC$18*4*'In Process Calc.'!$C9^3+Regression!$CB$18*3*'In Process Calc.'!$C9^2  + Regression!$CA$18*2*'In Process Calc.'!$C9 + Regression!$BZ$18)/$A9</f>
        <v>1.5064003754307607E-3</v>
      </c>
      <c r="P9" s="117">
        <f xml:space="preserve"> (Regression!$CE$19*6*'In Process Calc.'!$C9^5+Regression!$CD$19*5*'In Process Calc.'!$C9^4+Regression!$CC$19*4*'In Process Calc.'!$C9^3 +Regression!$CB$19*3*'In Process Calc.'!$C9^2 + Regression!$CA$19*2*'In Process Calc.'!$C9 + Regression!$BZ$19)/$A9</f>
        <v>1.9883862707438908E-3</v>
      </c>
      <c r="Q9" s="117">
        <f xml:space="preserve"> (Regression!$CE$20*6*'In Process Calc.'!$C9^5+Regression!$CD$20*5*'In Process Calc.'!$C9^4+Regression!$CC$20*4*'In Process Calc.'!$C9^3 +Regression!$CB$20*3*'In Process Calc.'!$C9^2 + Regression!$CA$20*2*'In Process Calc.'!$C9 + Regression!$BZ$20)/$A9</f>
        <v>3.0701824197431021E-3</v>
      </c>
      <c r="R9" s="117">
        <f xml:space="preserve"> (Regression!$CE$21*6*'In Process Calc.'!$C9^5+Regression!$CD$21*5*'In Process Calc.'!$C9^4+Regression!$CC$21*4*'In Process Calc.'!$C9^3 +Regression!$CB$21*3*'In Process Calc.'!$C9^2 + Regression!$CA$21*2*'In Process Calc.'!$C9 + Regression!$BZ$21)/$A9</f>
        <v>1.8727004191572529E-3</v>
      </c>
      <c r="S9" s="117">
        <f xml:space="preserve"> (Regression!$CE$22*6*'In Process Calc.'!$C9^5+Regression!$CD$22*5*'In Process Calc.'!$C9^4+Regression!$CC$22*4*'In Process Calc.'!$C9^3 +Regression!$CB$22*3*'In Process Calc.'!$C9^2 + Regression!$CA$22*2*'In Process Calc.'!$C9 + Regression!$BZ$22)/$A9</f>
        <v>7.9876546477807681E-4</v>
      </c>
      <c r="T9" s="117">
        <f xml:space="preserve"> (Regression!$CE$23*6*'In Process Calc.'!$C9^5+Regression!$CD$23*5*'In Process Calc.'!$C9^4+Regression!$CC$23*4*'In Process Calc.'!$C9^3 +Regression!$CB$23*3*'In Process Calc.'!$C9^2 + Regression!$CA$23*2*'In Process Calc.'!$C9 + Regression!$BZ$23)/$A9</f>
        <v>-4.9423645304655416E-3</v>
      </c>
      <c r="U9" s="117">
        <f xml:space="preserve"> (Regression!$CE$24*6*'In Process Calc.'!$C9^5+Regression!$CD$24*5*'In Process Calc.'!$C9^4+Regression!$CC$24*4*'In Process Calc.'!$C9^3 +Regression!$CB$24*3*'In Process Calc.'!$C9^2 + Regression!$CA$24*2*'In Process Calc.'!$C9 + Regression!$BZ$24)/$A9</f>
        <v>9.6315522065127507E-4</v>
      </c>
      <c r="V9" s="117">
        <f xml:space="preserve"> (Regression!$CE$25*6*'In Process Calc.'!$C9^5+Regression!$CD$25*5*'In Process Calc.'!$C9^4+Regression!$CC$25*4*'In Process Calc.'!$C9^3 +Regression!$CB$25*3*'In Process Calc.'!$C9^2 + Regression!$CA$25*2*'In Process Calc.'!$C9 + Regression!$BZ$25)/$A9</f>
        <v>1.3992834814732715E-3</v>
      </c>
      <c r="W9" s="117">
        <f xml:space="preserve"> (Regression!$CE$26*6*'In Process Calc.'!$C9^5+Regression!$CD$26*5*'In Process Calc.'!$C9^4+Regression!$CC$26*4*'In Process Calc.'!$C9^3 +Regression!$CB$26*3*'In Process Calc.'!$C9^2 + Regression!$CA$26*2*'In Process Calc.'!$C9 + Regression!$BZ$26)/$A9</f>
        <v>3.323287097553352E-3</v>
      </c>
      <c r="X9" s="117">
        <f xml:space="preserve"> (Regression!$CE$27*6*'In Process Calc.'!$C9^5+Regression!$CD$27*5*'In Process Calc.'!$C9^4+Regression!$CC$27*4*'In Process Calc.'!$C9^3 +Regression!$CB$27*3*'In Process Calc.'!$C9^2 + Regression!$CA$27*2*'In Process Calc.'!$C9 + Regression!$BZ$27)/$A9</f>
        <v>9.4727210041755674E-4</v>
      </c>
      <c r="Y9" s="117">
        <f xml:space="preserve"> (Regression!$CE$28*6*'In Process Calc.'!$C9^5+Regression!$CD$28*5*'In Process Calc.'!$C9^4+Regression!$CC$28*4*'In Process Calc.'!$C9^3 +Regression!$CB$28*3*'In Process Calc.'!$C9^2 + Regression!$CA$28*2*'In Process Calc.'!$C9 + Regression!$BZ$28)/$A9</f>
        <v>3.8530954261047767E-4</v>
      </c>
      <c r="Z9" s="117">
        <f xml:space="preserve"> (Regression!$CE$29*6*'In Process Calc.'!$C9^5+Regression!$CD$29*5*'In Process Calc.'!$C9^4+Regression!$CC$29*4*'In Process Calc.'!$C9^3 +Regression!$CB$29*3*'In Process Calc.'!$C9^2 + Regression!$CA$29*2*'In Process Calc.'!$C9 + Regression!$BZ$29)/$A9</f>
        <v>6.8630674621137082E-4</v>
      </c>
      <c r="AA9" s="117">
        <f xml:space="preserve"> (Regression!$CE$30*6*'In Process Calc.'!$C9^5+Regression!$CD$30*5*'In Process Calc.'!$C9^4+Regression!$CC$30*4*'In Process Calc.'!$C9^3 +Regression!$CB$30*3*'In Process Calc.'!$C9^2 + Regression!$CA$30*2*'In Process Calc.'!$C9 + Regression!$BZ$30)/$A9</f>
        <v>1.7884935191140553E-3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4.5191508154126238E-2</v>
      </c>
      <c r="AD9" s="117">
        <f xml:space="preserve"> (Regression!$CE$33*6*'In Process Calc.'!$C9^5+Regression!$CD$33*5*'In Process Calc.'!$C9^4+Regression!$CC$33*4*'In Process Calc.'!$C9^3 +Regression!$CB$33*3*'In Process Calc.'!$C9^2 + Regression!$CA$33*2*'In Process Calc.'!$C9 + Regression!$BZ$33)/$A9</f>
        <v>3.1771827661520792E-2</v>
      </c>
      <c r="AE9" s="117">
        <f xml:space="preserve"> (Regression!$CE$34*6*'In Process Calc.'!$C9^5+Regression!$CD$34*5*'In Process Calc.'!$C9^4+Regression!$CC$34*4*'In Process Calc.'!$C9^3 +Regression!$CB$34*3*'In Process Calc.'!$C9^2 + Regression!$CA$34*2*'In Process Calc.'!$C9 + Regression!$BZ$34)/$A9</f>
        <v>0.18969713462879464</v>
      </c>
      <c r="AF9" s="118">
        <f t="shared" si="0"/>
        <v>4.3038299066532747E-2</v>
      </c>
      <c r="AG9" s="118">
        <f t="shared" si="3"/>
        <v>3.5930431376251679</v>
      </c>
      <c r="AH9" s="118">
        <f t="shared" si="1"/>
        <v>9.8499034755424458E-2</v>
      </c>
      <c r="AI9" s="118">
        <f t="shared" si="2"/>
        <v>-1.0860683127153163</v>
      </c>
      <c r="AJ9" s="75">
        <f>'In Process Calc.'!C9</f>
        <v>96.099999999976717</v>
      </c>
      <c r="AK9" s="124">
        <f>((Regression!CL42-Regression!CL43)*1000+'Post Process Calc.'!AK8*'In Process Calc.'!$D9+'In Process Calc.'!$F8*'Measured Data'!AR12+'In Process Calc.'!$E8*'Measured Data'!AR12)/'In Process Calc.'!$I8</f>
        <v>2.82096666457061</v>
      </c>
      <c r="AL9" s="124">
        <f>((Regression!CM42-Regression!CM43)*1000+'Post Process Calc.'!AL8*'In Process Calc.'!$D9+'In Process Calc.'!$F8*'Measured Data'!AS12+'In Process Calc.'!$E8*'Measured Data'!AS12)/'In Process Calc.'!$I8</f>
        <v>2.6873376882865396</v>
      </c>
      <c r="AM9" s="124">
        <f>((Regression!CN42-Regression!CN43)*1000+'Post Process Calc.'!AM8*'In Process Calc.'!$D9+'In Process Calc.'!$F8*'Measured Data'!AT12+'In Process Calc.'!$E8*'Measured Data'!AT12)/'In Process Calc.'!$I8</f>
        <v>2.5809410175887284</v>
      </c>
      <c r="AN9" s="124">
        <f>((Regression!CO42-Regression!CO43)*1000+'Post Process Calc.'!AN8*'In Process Calc.'!$D9+'In Process Calc.'!$F8*'Measured Data'!AU12+'In Process Calc.'!$E8*'Measured Data'!AU12)/'In Process Calc.'!$I8</f>
        <v>1.3576927134303756</v>
      </c>
      <c r="AO9" s="124">
        <f>((Regression!CP42-Regression!CP43)*1000+'Post Process Calc.'!AO8*'In Process Calc.'!$D9+'In Process Calc.'!$F8*'Measured Data'!AV12+'In Process Calc.'!$E8*'Measured Data'!AV12)/'In Process Calc.'!$I8</f>
        <v>0.38779454718775463</v>
      </c>
      <c r="AP9" s="124">
        <f>((Regression!CQ42-Regression!CQ43)*1000+'Post Process Calc.'!AP8*'In Process Calc.'!$D9+'In Process Calc.'!$F8*'Measured Data'!AW12+'In Process Calc.'!$E8*'Measured Data'!AW12)/'In Process Calc.'!$I8</f>
        <v>18.095008311527391</v>
      </c>
      <c r="AQ9" s="124">
        <f>((Regression!CR42-Regression!CR43)*1000+'Post Process Calc.'!AQ8*'In Process Calc.'!$D9+'In Process Calc.'!$F8*'Measured Data'!AX12+'In Process Calc.'!$E8*'Measured Data'!AX12)/'In Process Calc.'!$I8</f>
        <v>4.2370874740310045</v>
      </c>
      <c r="AR9" s="124">
        <f>((Regression!CS42-Regression!CS43)*1000+'Post Process Calc.'!AR8*'In Process Calc.'!$D9+'In Process Calc.'!$F8*'Measured Data'!AY12+'In Process Calc.'!$E8*'Measured Data'!AY12)/'In Process Calc.'!$I8</f>
        <v>1.3366848022996813</v>
      </c>
      <c r="AS9" s="124">
        <f>((Regression!CT42-Regression!CT43)*1000+'Post Process Calc.'!AS8*'In Process Calc.'!$D9+'In Process Calc.'!$F8*'Measured Data'!AZ12+'In Process Calc.'!$E8*'Measured Data'!AZ12)/'In Process Calc.'!$I8</f>
        <v>2.6070020243862522</v>
      </c>
      <c r="AT9" s="124">
        <f>((Regression!CU42-Regression!CU43)*1000+'Post Process Calc.'!AT8*'In Process Calc.'!$D9+'In Process Calc.'!$F8*'Measured Data'!BA12+'In Process Calc.'!$E8*'Measured Data'!BA12)/'In Process Calc.'!$I8</f>
        <v>0.72756432931306414</v>
      </c>
      <c r="AU9" s="124">
        <f>((Regression!CV42-Regression!CV43)*1000+'Post Process Calc.'!AU8*'In Process Calc.'!$D9+'In Process Calc.'!$F8*'Measured Data'!BB12+'In Process Calc.'!$E8*'Measured Data'!BB12)/'In Process Calc.'!$I8</f>
        <v>1.6107116526633982</v>
      </c>
      <c r="AV9" s="124">
        <f>((Regression!CW42-Regression!CW43)*1000+'Post Process Calc.'!AV8*'In Process Calc.'!$D9+'In Process Calc.'!$F8*'Measured Data'!BD12+'In Process Calc.'!$E8*'Measured Data'!BD12)/'In Process Calc.'!$I8</f>
        <v>-21.438419721574764</v>
      </c>
      <c r="AW9" s="124">
        <f>((Regression!CX42-Regression!CX43)*1000+'Post Process Calc.'!AW8*'In Process Calc.'!$D9+'In Process Calc.'!$F8*'Measured Data'!BE12+'In Process Calc.'!$E8*'Measured Data'!BE12)/'In Process Calc.'!$I8</f>
        <v>3.0377744398059243</v>
      </c>
      <c r="AX9" s="124">
        <f>((Regression!CY42-Regression!CY43)*1000+'Post Process Calc.'!AX8*'In Process Calc.'!$D9+'In Process Calc.'!$F8*'Measured Data'!BF12+'In Process Calc.'!$E8*'Measured Data'!BF12)/'In Process Calc.'!$I8</f>
        <v>2.471486796363668</v>
      </c>
      <c r="AY9" s="124">
        <f>((Regression!CZ42-Regression!CZ43)*1000+'Post Process Calc.'!AY8*'In Process Calc.'!$D9+'In Process Calc.'!$F8*'Measured Data'!BH12+'In Process Calc.'!$E8*'Measured Data'!BH12)/'In Process Calc.'!$I8</f>
        <v>1.079909202543236</v>
      </c>
      <c r="AZ9" s="124">
        <f>((Regression!DA42-Regression!DA43)*1000+'Post Process Calc.'!AZ8*'In Process Calc.'!$D9+'In Process Calc.'!$F8*'Measured Data'!BI12+'In Process Calc.'!$E8*'Measured Data'!BI12)/'In Process Calc.'!$I8</f>
        <v>6.5732310118334016</v>
      </c>
      <c r="BA9" s="124">
        <f>((Regression!DB42-Regression!DB43)*1000+'Post Process Calc.'!BA8*'In Process Calc.'!$D9+'In Process Calc.'!$F8*'Measured Data'!BJ12+'In Process Calc.'!$E8*'Measured Data'!BJ12)/'In Process Calc.'!$I8</f>
        <v>1.3303391398521058</v>
      </c>
      <c r="BB9" s="124">
        <f>((Regression!DC42-Regression!DC43)*1000+'Post Process Calc.'!BB8*'In Process Calc.'!$D9+'In Process Calc.'!$F8*'Measured Data'!BK12+'In Process Calc.'!$E8*'Measured Data'!BK12)/'In Process Calc.'!$I8</f>
        <v>2.7747223891105754</v>
      </c>
      <c r="BC9" s="124">
        <f>((Regression!DD42-Regression!DD43)*1000+'Post Process Calc.'!BC8*'In Process Calc.'!$D9+'In Process Calc.'!$F8*'Measured Data'!BL12+'In Process Calc.'!$E8*'Measured Data'!BL12)/'In Process Calc.'!$I8</f>
        <v>3.2185633489800423</v>
      </c>
      <c r="BD9" s="124">
        <f>((Regression!DE42-Regression!DE43)*1000+'Post Process Calc.'!BD8*'In Process Calc.'!$D9+'In Process Calc.'!$F8*'Measured Data'!BM12+'In Process Calc.'!$E8*'Measured Data'!BM12)/'In Process Calc.'!$I8</f>
        <v>3.1071837536772646</v>
      </c>
      <c r="BE9" s="124">
        <f>((Regression!DF42-Regression!DF43)*1000+'Post Process Calc.'!BE8*'In Process Calc.'!$D9+'In Process Calc.'!$F8*'Measured Data'!BN12+'In Process Calc.'!$E8*'Measured Data'!BN12)/'In Process Calc.'!$I8</f>
        <v>0.88010219952315494</v>
      </c>
      <c r="BF9" s="124">
        <f>((Regression!DG42-Regression!DG43)*1000+'Post Process Calc.'!BF8*'In Process Calc.'!$D9+'In Process Calc.'!$F8*'Measured Data'!BO12+'In Process Calc.'!$E8*'Measured Data'!BO12)/'In Process Calc.'!$I8</f>
        <v>1.3257693872447562</v>
      </c>
      <c r="BG9" s="124">
        <f>((Regression!DH42-Regression!DH43)*1000+'Post Process Calc.'!BG8*'In Process Calc.'!$D9+'In Process Calc.'!$F8*'Measured Data'!BP12+'In Process Calc.'!$E8*'Measured Data'!BP12)/'In Process Calc.'!$I8</f>
        <v>1.3090178420193856</v>
      </c>
    </row>
    <row r="10" spans="1:70" x14ac:dyDescent="0.15">
      <c r="A10" s="117">
        <f>'Measured Data'!H14*'In Process Calc.'!D10/1000</f>
        <v>1.1820657375000001</v>
      </c>
      <c r="B10" s="297">
        <f>'Growth Regression'!$P9</f>
        <v>1.2145675582474143E-2</v>
      </c>
      <c r="C10" s="117">
        <f>IF('Measured Data'!O14&gt;0,'Measured Data'!O14, (Regression!$CE$6*6*'In Process Calc.'!$C10^6+Regression!$CD$6*5*'In Process Calc.'!$C10^5+Regression!$CC$6*4*'In Process Calc.'!$C10^3+Regression!$CB$6*3*'In Process Calc.'!$C10^2  + Regression!$CA$6*2*'In Process Calc.'!$C10 + Regression!$BZ$6)/$A10)</f>
        <v>0.14699999999999999</v>
      </c>
      <c r="D10" s="117">
        <f>(Regression!$CE$7*6*'In Process Calc.'!$C10^6+Regression!$CD$7*5*'In Process Calc.'!$C10^5+Regression!$CC$7*4*'In Process Calc.'!$C10^3+Regression!$CB$7*3*'In Process Calc.'!$C10^2  + Regression!$CA$7*2*'In Process Calc.'!$C10 + Regression!$BZ$7)/$A10</f>
        <v>5.3936341061818431E-2</v>
      </c>
      <c r="E10" s="117">
        <f xml:space="preserve"> (Regression!$CE$8*6*'In Process Calc.'!$C10^6+Regression!$CD$8*5*'In Process Calc.'!$C10^5+Regression!$CC$8*4*'In Process Calc.'!$C10^3+Regression!$CB$8*3*'In Process Calc.'!$C10^2  + Regression!$CA$8*2*'In Process Calc.'!$C10 + Regression!$BZ$8)/$A10</f>
        <v>-4.4810880206907714E-3</v>
      </c>
      <c r="F10" s="117">
        <f xml:space="preserve"> (Regression!$CE$9*6*'In Process Calc.'!$C10^6+Regression!$CD$9*5*'In Process Calc.'!$C10^5+Regression!$CC$9*4*'In Process Calc.'!$C10^3+Regression!$CB$9*3*'In Process Calc.'!$C10^2  + Regression!$CA$9*2*'In Process Calc.'!$C10 + Regression!$BZ$9)/$A10</f>
        <v>7.6810288160181575E-4</v>
      </c>
      <c r="G10" s="117">
        <f xml:space="preserve"> (Regression!$CE$10*6*'In Process Calc.'!$C10^6+Regression!$CD$10*5*'In Process Calc.'!$C10^5+Regression!$CC$10*4*'In Process Calc.'!$C10^3+Regression!$CB$10*3*'In Process Calc.'!$C10^2  + Regression!$CA$10*2*'In Process Calc.'!$C10 + Regression!$BZ$10)/$A10</f>
        <v>2.7080638053997219E-3</v>
      </c>
      <c r="H10" s="117">
        <f xml:space="preserve"> (Regression!$CE$11*6*'In Process Calc.'!$C10^6+Regression!$CD$11*5*'In Process Calc.'!$C10^5+Regression!$CC$11*4*'In Process Calc.'!$C10^3+Regression!$CB$11*3*'In Process Calc.'!$C10^2  + Regression!$CA$11*2*'In Process Calc.'!$C10 + Regression!$BZ$11)/$A10</f>
        <v>1.0334202586660577E-3</v>
      </c>
      <c r="I10" s="117">
        <f>(Regression!$CE$12*6*'In Process Calc.'!$C10^6+Regression!$CD$12*5*'In Process Calc.'!$C10^5+Regression!$CC$12*4*'In Process Calc.'!$C10^3+Regression!$CB$12*3*'In Process Calc.'!$C10^2  + Regression!$CA$12*2*'In Process Calc.'!$C10 + Regression!$BZ$12)/$A10</f>
        <v>5.7072127249174613E-4</v>
      </c>
      <c r="J10" s="117">
        <f xml:space="preserve"> (Regression!$CE$13*6*'In Process Calc.'!$C10^6+Regression!$CD$13*5*'In Process Calc.'!$C10^5+Regression!$CC$13*4*'In Process Calc.'!$C10^3+Regression!$CB$13*3*'In Process Calc.'!$C10^2  + Regression!$CA$13*2*'In Process Calc.'!$C10 + Regression!$BZ$13)/$A10</f>
        <v>2.930620984030605E-2</v>
      </c>
      <c r="K10" s="117">
        <f xml:space="preserve"> (Regression!$CE$14*6*'In Process Calc.'!$C10^6+Regression!$CD$14*5*'In Process Calc.'!$C10^5+Regression!$CC$14*4*'In Process Calc.'!$C10^3+Regression!$CB$14*3*'In Process Calc.'!$C10^2  + Regression!$CA$14*2*'In Process Calc.'!$C10 + Regression!$BZ$14)/$A10</f>
        <v>2.4525621793141427E-3</v>
      </c>
      <c r="L10" s="117">
        <f xml:space="preserve"> (Regression!$CE$15*6*'In Process Calc.'!$C10^6+Regression!$CD$15*5*'In Process Calc.'!$C10^5+Regression!$CC$15*4*'In Process Calc.'!$C10^3+Regression!$CB$15*3*'In Process Calc.'!$C10^2  + Regression!$CA$15*2*'In Process Calc.'!$C10 + Regression!$BZ$15)/$A10</f>
        <v>1.3787371982835125E-3</v>
      </c>
      <c r="M10" s="117">
        <f xml:space="preserve"> (Regression!$CE$16*6*'In Process Calc.'!$C10^6+Regression!$CD$16*5*'In Process Calc.'!$C10^5+Regression!$CC$16*4*'In Process Calc.'!$C10^3+Regression!$CB$16*3*'In Process Calc.'!$C10^2  + Regression!$CA$16*2*'In Process Calc.'!$C10 + Regression!$BZ$16)/$A10</f>
        <v>3.4828344906722065E-4</v>
      </c>
      <c r="N10" s="117">
        <f xml:space="preserve"> (Regression!$CE$17*6*'In Process Calc.'!$C10^6+Regression!$CD$17*5*'In Process Calc.'!$C10^5+Regression!$CC$17*4*'In Process Calc.'!$C10^3+Regression!$CB$17*3*'In Process Calc.'!$C10^2  + Regression!$CA$17*2*'In Process Calc.'!$C10 + Regression!$BZ$17)/$A10</f>
        <v>-3.5929366654171455E-5</v>
      </c>
      <c r="O10" s="117">
        <f xml:space="preserve"> (Regression!$CE$18*6*'In Process Calc.'!$C10^6+Regression!$CD$18*5*'In Process Calc.'!$C10^5+Regression!$CC$18*4*'In Process Calc.'!$C10^3+Regression!$CB$18*3*'In Process Calc.'!$C10^2  + Regression!$CA$18*2*'In Process Calc.'!$C10 + Regression!$BZ$18)/$A10</f>
        <v>9.6222544208637319E-4</v>
      </c>
      <c r="P10" s="117">
        <f xml:space="preserve"> (Regression!$CE$19*6*'In Process Calc.'!$C10^5+Regression!$CD$19*5*'In Process Calc.'!$C10^4+Regression!$CC$19*4*'In Process Calc.'!$C10^3 +Regression!$CB$19*3*'In Process Calc.'!$C10^2 + Regression!$CA$19*2*'In Process Calc.'!$C10 + Regression!$BZ$19)/$A10</f>
        <v>-2.960799010312275E-3</v>
      </c>
      <c r="Q10" s="117">
        <f xml:space="preserve"> (Regression!$CE$20*6*'In Process Calc.'!$C10^5+Regression!$CD$20*5*'In Process Calc.'!$C10^4+Regression!$CC$20*4*'In Process Calc.'!$C10^3 +Regression!$CB$20*3*'In Process Calc.'!$C10^2 + Regression!$CA$20*2*'In Process Calc.'!$C10 + Regression!$BZ$20)/$A10</f>
        <v>1.9198071786092233E-3</v>
      </c>
      <c r="R10" s="117">
        <f xml:space="preserve"> (Regression!$CE$21*6*'In Process Calc.'!$C10^5+Regression!$CD$21*5*'In Process Calc.'!$C10^4+Regression!$CC$21*4*'In Process Calc.'!$C10^3 +Regression!$CB$21*3*'In Process Calc.'!$C10^2 + Regression!$CA$21*2*'In Process Calc.'!$C10 + Regression!$BZ$21)/$A10</f>
        <v>1.1361772108084475E-3</v>
      </c>
      <c r="S10" s="117">
        <f xml:space="preserve"> (Regression!$CE$22*6*'In Process Calc.'!$C10^5+Regression!$CD$22*5*'In Process Calc.'!$C10^4+Regression!$CC$22*4*'In Process Calc.'!$C10^3 +Regression!$CB$22*3*'In Process Calc.'!$C10^2 + Regression!$CA$22*2*'In Process Calc.'!$C10 + Regression!$BZ$22)/$A10</f>
        <v>4.874981656883033E-4</v>
      </c>
      <c r="T10" s="117">
        <f xml:space="preserve"> (Regression!$CE$23*6*'In Process Calc.'!$C10^5+Regression!$CD$23*5*'In Process Calc.'!$C10^4+Regression!$CC$23*4*'In Process Calc.'!$C10^3 +Regression!$CB$23*3*'In Process Calc.'!$C10^2 + Regression!$CA$23*2*'In Process Calc.'!$C10 + Regression!$BZ$23)/$A10</f>
        <v>-2.6367991963134091E-3</v>
      </c>
      <c r="U10" s="117">
        <f xml:space="preserve"> (Regression!$CE$24*6*'In Process Calc.'!$C10^5+Regression!$CD$24*5*'In Process Calc.'!$C10^4+Regression!$CC$24*4*'In Process Calc.'!$C10^3 +Regression!$CB$24*3*'In Process Calc.'!$C10^2 + Regression!$CA$24*2*'In Process Calc.'!$C10 + Regression!$BZ$24)/$A10</f>
        <v>5.9235246633207472E-4</v>
      </c>
      <c r="V10" s="117">
        <f xml:space="preserve"> (Regression!$CE$25*6*'In Process Calc.'!$C10^5+Regression!$CD$25*5*'In Process Calc.'!$C10^4+Regression!$CC$25*4*'In Process Calc.'!$C10^3 +Regression!$CB$25*3*'In Process Calc.'!$C10^2 + Regression!$CA$25*2*'In Process Calc.'!$C10 + Regression!$BZ$25)/$A10</f>
        <v>9.1220461176553451E-4</v>
      </c>
      <c r="W10" s="117">
        <f xml:space="preserve"> (Regression!$CE$26*6*'In Process Calc.'!$C10^5+Regression!$CD$26*5*'In Process Calc.'!$C10^4+Regression!$CC$26*4*'In Process Calc.'!$C10^3 +Regression!$CB$26*3*'In Process Calc.'!$C10^2 + Regression!$CA$26*2*'In Process Calc.'!$C10 + Regression!$BZ$26)/$A10</f>
        <v>1.9066929270653401E-3</v>
      </c>
      <c r="X10" s="117">
        <f xml:space="preserve"> (Regression!$CE$27*6*'In Process Calc.'!$C10^5+Regression!$CD$27*5*'In Process Calc.'!$C10^4+Regression!$CC$27*4*'In Process Calc.'!$C10^3 +Regression!$CB$27*3*'In Process Calc.'!$C10^2 + Regression!$CA$27*2*'In Process Calc.'!$C10 + Regression!$BZ$27)/$A10</f>
        <v>6.8592085640155679E-4</v>
      </c>
      <c r="Y10" s="117">
        <f xml:space="preserve"> (Regression!$CE$28*6*'In Process Calc.'!$C10^5+Regression!$CD$28*5*'In Process Calc.'!$C10^4+Regression!$CC$28*4*'In Process Calc.'!$C10^3 +Regression!$CB$28*3*'In Process Calc.'!$C10^2 + Regression!$CA$28*2*'In Process Calc.'!$C10 + Regression!$BZ$28)/$A10</f>
        <v>2.4194396113558946E-4</v>
      </c>
      <c r="Z10" s="117">
        <f xml:space="preserve"> (Regression!$CE$29*6*'In Process Calc.'!$C10^5+Regression!$CD$29*5*'In Process Calc.'!$C10^4+Regression!$CC$29*4*'In Process Calc.'!$C10^3 +Regression!$CB$29*3*'In Process Calc.'!$C10^2 + Regression!$CA$29*2*'In Process Calc.'!$C10 + Regression!$BZ$29)/$A10</f>
        <v>4.086573743418598E-4</v>
      </c>
      <c r="AA10" s="117">
        <f xml:space="preserve"> (Regression!$CE$30*6*'In Process Calc.'!$C10^5+Regression!$CD$30*5*'In Process Calc.'!$C10^4+Regression!$CC$30*4*'In Process Calc.'!$C10^3 +Regression!$CB$30*3*'In Process Calc.'!$C10^2 + Regression!$CA$30*2*'In Process Calc.'!$C10 + Regression!$BZ$30)/$A10</f>
        <v>1.125305661312512E-3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2.6994637831886926E-2</v>
      </c>
      <c r="AD10" s="117">
        <f xml:space="preserve"> (Regression!$CE$33*6*'In Process Calc.'!$C10^5+Regression!$CD$33*5*'In Process Calc.'!$C10^4+Regression!$CC$33*4*'In Process Calc.'!$C10^3 +Regression!$CB$33*3*'In Process Calc.'!$C10^2 + Regression!$CA$33*2*'In Process Calc.'!$C10 + Regression!$BZ$33)/$A10</f>
        <v>1.9876750614882737E-2</v>
      </c>
      <c r="AE10" s="117">
        <f xml:space="preserve"> (Regression!$CE$34*6*'In Process Calc.'!$C10^5+Regression!$CD$34*5*'In Process Calc.'!$C10^4+Regression!$CC$34*4*'In Process Calc.'!$C10^3 +Regression!$CB$34*3*'In Process Calc.'!$C10^2 + Regression!$CA$34*2*'In Process Calc.'!$C10 + Regression!$BZ$34)/$A10</f>
        <v>0.1124381639640696</v>
      </c>
      <c r="AF10" s="118">
        <f t="shared" si="0"/>
        <v>-0.10102974852245017</v>
      </c>
      <c r="AG10" s="118">
        <f t="shared" si="3"/>
        <v>5.0160017552943597</v>
      </c>
      <c r="AH10" s="118">
        <f t="shared" si="1"/>
        <v>8.3687457118423819E-2</v>
      </c>
      <c r="AI10" s="118">
        <f t="shared" si="2"/>
        <v>-1.0751202226606904</v>
      </c>
      <c r="AJ10" s="75">
        <f>'In Process Calc.'!C10</f>
        <v>121.40000000002328</v>
      </c>
      <c r="AK10" s="124">
        <f>((Regression!CL43-Regression!CL44)*1000+'Post Process Calc.'!AK9*'In Process Calc.'!$D10+'In Process Calc.'!$F9*'Measured Data'!AR13+'In Process Calc.'!$E9*'Measured Data'!AR13)/'In Process Calc.'!$I9</f>
        <v>4.9735258026721985</v>
      </c>
      <c r="AL10" s="124">
        <f>((Regression!CM43-Regression!CM44)*1000+'Post Process Calc.'!AL9*'In Process Calc.'!$D10+'In Process Calc.'!$F9*'Measured Data'!AS13+'In Process Calc.'!$E9*'Measured Data'!AS13)/'In Process Calc.'!$I9</f>
        <v>2.8884388579557529</v>
      </c>
      <c r="AM10" s="124">
        <f>((Regression!CN43-Regression!CN44)*1000+'Post Process Calc.'!AM9*'In Process Calc.'!$D10+'In Process Calc.'!$F9*'Measured Data'!AT13+'In Process Calc.'!$E9*'Measured Data'!AT13)/'In Process Calc.'!$I9</f>
        <v>2.0639160612432064</v>
      </c>
      <c r="AN10" s="124">
        <f>((Regression!CO43-Regression!CO44)*1000+'Post Process Calc.'!AN9*'In Process Calc.'!$D10+'In Process Calc.'!$F9*'Measured Data'!AU13+'In Process Calc.'!$E9*'Measured Data'!AU13)/'In Process Calc.'!$I9</f>
        <v>1.0987125528266082</v>
      </c>
      <c r="AO10" s="124">
        <f>((Regression!CP43-Regression!CP44)*1000+'Post Process Calc.'!AO9*'In Process Calc.'!$D10+'In Process Calc.'!$F9*'Measured Data'!AV13+'In Process Calc.'!$E9*'Measured Data'!AV13)/'In Process Calc.'!$I9</f>
        <v>0.40498302268839709</v>
      </c>
      <c r="AP10" s="124">
        <f>((Regression!CQ43-Regression!CQ44)*1000+'Post Process Calc.'!AP9*'In Process Calc.'!$D10+'In Process Calc.'!$F9*'Measured Data'!AW13+'In Process Calc.'!$E9*'Measured Data'!AW13)/'In Process Calc.'!$I9</f>
        <v>20.547596583874999</v>
      </c>
      <c r="AQ10" s="124">
        <f>((Regression!CR43-Regression!CR44)*1000+'Post Process Calc.'!AQ9*'In Process Calc.'!$D10+'In Process Calc.'!$F9*'Measured Data'!AX13+'In Process Calc.'!$E9*'Measured Data'!AX13)/'In Process Calc.'!$I9</f>
        <v>10.284105389971867</v>
      </c>
      <c r="AR10" s="124">
        <f>((Regression!CS43-Regression!CS44)*1000+'Post Process Calc.'!AR9*'In Process Calc.'!$D10+'In Process Calc.'!$F9*'Measured Data'!AY13+'In Process Calc.'!$E9*'Measured Data'!AY13)/'In Process Calc.'!$I9</f>
        <v>1.2722349536872042</v>
      </c>
      <c r="AS10" s="124">
        <f>((Regression!CT43-Regression!CT44)*1000+'Post Process Calc.'!AS9*'In Process Calc.'!$D10+'In Process Calc.'!$F9*'Measured Data'!AZ13+'In Process Calc.'!$E9*'Measured Data'!AZ13)/'In Process Calc.'!$I9</f>
        <v>2.5629581828979431</v>
      </c>
      <c r="AT10" s="124">
        <f>((Regression!CU43-Regression!CU44)*1000+'Post Process Calc.'!AT9*'In Process Calc.'!$D10+'In Process Calc.'!$F9*'Measured Data'!BA13+'In Process Calc.'!$E9*'Measured Data'!BA13)/'In Process Calc.'!$I9</f>
        <v>0.75938258566371675</v>
      </c>
      <c r="AU10" s="124">
        <f>((Regression!CV43-Regression!CV44)*1000+'Post Process Calc.'!AU9*'In Process Calc.'!$D10+'In Process Calc.'!$F9*'Measured Data'!BB13+'In Process Calc.'!$E9*'Measured Data'!BB13)/'In Process Calc.'!$I9</f>
        <v>1.7650870104027561</v>
      </c>
      <c r="AV10" s="124">
        <f>((Regression!CW43-Regression!CW44)*1000+'Post Process Calc.'!AV9*'In Process Calc.'!$D10+'In Process Calc.'!$F9*'Measured Data'!BD13+'In Process Calc.'!$E9*'Measured Data'!BD13)/'In Process Calc.'!$I9</f>
        <v>-20.46060128474987</v>
      </c>
      <c r="AW10" s="124">
        <f>((Regression!CX43-Regression!CX44)*1000+'Post Process Calc.'!AW9*'In Process Calc.'!$D10+'In Process Calc.'!$F9*'Measured Data'!BE13+'In Process Calc.'!$E9*'Measured Data'!BE13)/'In Process Calc.'!$I9</f>
        <v>2.9217684221456519</v>
      </c>
      <c r="AX10" s="124">
        <f>((Regression!CY43-Regression!CY44)*1000+'Post Process Calc.'!AX9*'In Process Calc.'!$D10+'In Process Calc.'!$F9*'Measured Data'!BF13+'In Process Calc.'!$E9*'Measured Data'!BF13)/'In Process Calc.'!$I9</f>
        <v>2.2632335265585337</v>
      </c>
      <c r="AY10" s="124">
        <f>((Regression!CZ43-Regression!CZ44)*1000+'Post Process Calc.'!AY9*'In Process Calc.'!$D10+'In Process Calc.'!$F9*'Measured Data'!BH13+'In Process Calc.'!$E9*'Measured Data'!BH13)/'In Process Calc.'!$I9</f>
        <v>1.3858720407130769</v>
      </c>
      <c r="AZ10" s="124">
        <f>((Regression!DA43-Regression!DA44)*1000+'Post Process Calc.'!AZ9*'In Process Calc.'!$D10+'In Process Calc.'!$F9*'Measured Data'!BI13+'In Process Calc.'!$E9*'Measured Data'!BI13)/'In Process Calc.'!$I9</f>
        <v>8.6562685264247783</v>
      </c>
      <c r="BA10" s="124">
        <f>((Regression!DB43-Regression!DB44)*1000+'Post Process Calc.'!BA9*'In Process Calc.'!$D10+'In Process Calc.'!$F9*'Measured Data'!BJ13+'In Process Calc.'!$E9*'Measured Data'!BJ13)/'In Process Calc.'!$I9</f>
        <v>2.3970316710973432</v>
      </c>
      <c r="BB10" s="124">
        <f>((Regression!DC43-Regression!DC44)*1000+'Post Process Calc.'!BB9*'In Process Calc.'!$D10+'In Process Calc.'!$F9*'Measured Data'!BK13+'In Process Calc.'!$E9*'Measured Data'!BK13)/'In Process Calc.'!$I9</f>
        <v>3.219594223902158</v>
      </c>
      <c r="BC10" s="124">
        <f>((Regression!DD43-Regression!DD44)*1000+'Post Process Calc.'!BC9*'In Process Calc.'!$D10+'In Process Calc.'!$F9*'Measured Data'!BL13+'In Process Calc.'!$E9*'Measured Data'!BL13)/'In Process Calc.'!$I9</f>
        <v>2.6532628143450849</v>
      </c>
      <c r="BD10" s="124">
        <f>((Regression!DE43-Regression!DE44)*1000+'Post Process Calc.'!BD9*'In Process Calc.'!$D10+'In Process Calc.'!$F9*'Measured Data'!BM13+'In Process Calc.'!$E9*'Measured Data'!BM13)/'In Process Calc.'!$I9</f>
        <v>2.945664766931257</v>
      </c>
      <c r="BE10" s="124">
        <f>((Regression!DF43-Regression!DF44)*1000+'Post Process Calc.'!BE9*'In Process Calc.'!$D10+'In Process Calc.'!$F9*'Measured Data'!BN13+'In Process Calc.'!$E9*'Measured Data'!BN13)/'In Process Calc.'!$I9</f>
        <v>1.6588442975976507</v>
      </c>
      <c r="BF10" s="124">
        <f>((Regression!DG43-Regression!DG44)*1000+'Post Process Calc.'!BF9*'In Process Calc.'!$D10+'In Process Calc.'!$F9*'Measured Data'!BO13+'In Process Calc.'!$E9*'Measured Data'!BO13)/'In Process Calc.'!$I9</f>
        <v>1.1960818178677912</v>
      </c>
      <c r="BG10" s="124">
        <f>((Regression!DH43-Regression!DH44)*1000+'Post Process Calc.'!BG9*'In Process Calc.'!$D10+'In Process Calc.'!$F9*'Measured Data'!BP13+'In Process Calc.'!$E9*'Measured Data'!BP13)/'In Process Calc.'!$I9</f>
        <v>0.88376085424962936</v>
      </c>
    </row>
    <row r="11" spans="1:70" x14ac:dyDescent="0.15">
      <c r="A11" s="117">
        <f>'Measured Data'!H15*'In Process Calc.'!D11/1000</f>
        <v>1.1692693532812499</v>
      </c>
      <c r="B11" s="297">
        <f>'Growth Regression'!$P10</f>
        <v>4.8754038029119873E-3</v>
      </c>
      <c r="C11" s="117">
        <f>IF('Measured Data'!O15&gt;0,'Measured Data'!O15, (Regression!$CE$6*6*'In Process Calc.'!$C11^6+Regression!$CD$6*5*'In Process Calc.'!$C11^5+Regression!$CC$6*4*'In Process Calc.'!$C11^3+Regression!$CB$6*3*'In Process Calc.'!$C11^2  + Regression!$CA$6*2*'In Process Calc.'!$C11 + Regression!$BZ$6)/$A11)</f>
        <v>0.11499999999999999</v>
      </c>
      <c r="D11" s="117">
        <f>(Regression!$CE$7*6*'In Process Calc.'!$C11^6+Regression!$CD$7*5*'In Process Calc.'!$C11^5+Regression!$CC$7*4*'In Process Calc.'!$C11^3+Regression!$CB$7*3*'In Process Calc.'!$C11^2  + Regression!$CA$7*2*'In Process Calc.'!$C11 + Regression!$BZ$7)/$A11</f>
        <v>7.0120072588770302E-2</v>
      </c>
      <c r="E11" s="117">
        <f xml:space="preserve"> (Regression!$CE$8*6*'In Process Calc.'!$C11^6+Regression!$CD$8*5*'In Process Calc.'!$C11^5+Regression!$CC$8*4*'In Process Calc.'!$C11^3+Regression!$CB$8*3*'In Process Calc.'!$C11^2  + Regression!$CA$8*2*'In Process Calc.'!$C11 + Regression!$BZ$8)/$A11</f>
        <v>-3.9192217876512191E-3</v>
      </c>
      <c r="F11" s="117">
        <f xml:space="preserve"> (Regression!$CE$9*6*'In Process Calc.'!$C11^6+Regression!$CD$9*5*'In Process Calc.'!$C11^5+Regression!$CC$9*4*'In Process Calc.'!$C11^3+Regression!$CB$9*3*'In Process Calc.'!$C11^2  + Regression!$CA$9*2*'In Process Calc.'!$C11 + Regression!$BZ$9)/$A11</f>
        <v>8.2127981874337253E-4</v>
      </c>
      <c r="G11" s="117">
        <f xml:space="preserve"> (Regression!$CE$10*6*'In Process Calc.'!$C11^6+Regression!$CD$10*5*'In Process Calc.'!$C11^5+Regression!$CC$10*4*'In Process Calc.'!$C11^3+Regression!$CB$10*3*'In Process Calc.'!$C11^2  + Regression!$CA$10*2*'In Process Calc.'!$C11 + Regression!$BZ$10)/$A11</f>
        <v>2.6467722599877461E-3</v>
      </c>
      <c r="H11" s="117">
        <f xml:space="preserve"> (Regression!$CE$11*6*'In Process Calc.'!$C11^6+Regression!$CD$11*5*'In Process Calc.'!$C11^5+Regression!$CC$11*4*'In Process Calc.'!$C11^3+Regression!$CB$11*3*'In Process Calc.'!$C11^2  + Regression!$CA$11*2*'In Process Calc.'!$C11 + Regression!$BZ$11)/$A11</f>
        <v>1.0440166374640211E-3</v>
      </c>
      <c r="I11" s="117">
        <f>(Regression!$CE$12*6*'In Process Calc.'!$C11^6+Regression!$CD$12*5*'In Process Calc.'!$C11^5+Regression!$CC$12*4*'In Process Calc.'!$C11^3+Regression!$CB$12*3*'In Process Calc.'!$C11^2  + Regression!$CA$12*2*'In Process Calc.'!$C11 + Regression!$BZ$12)/$A11</f>
        <v>6.0118241468430753E-4</v>
      </c>
      <c r="J11" s="117">
        <f xml:space="preserve"> (Regression!$CE$13*6*'In Process Calc.'!$C11^6+Regression!$CD$13*5*'In Process Calc.'!$C11^5+Regression!$CC$13*4*'In Process Calc.'!$C11^3+Regression!$CB$13*3*'In Process Calc.'!$C11^2  + Regression!$CA$13*2*'In Process Calc.'!$C11 + Regression!$BZ$13)/$A11</f>
        <v>3.3160890373934125E-2</v>
      </c>
      <c r="K11" s="117">
        <f xml:space="preserve"> (Regression!$CE$14*6*'In Process Calc.'!$C11^6+Regression!$CD$14*5*'In Process Calc.'!$C11^5+Regression!$CC$14*4*'In Process Calc.'!$C11^3+Regression!$CB$14*3*'In Process Calc.'!$C11^2  + Regression!$CA$14*2*'In Process Calc.'!$C11 + Regression!$BZ$14)/$A11</f>
        <v>2.4624988335737938E-3</v>
      </c>
      <c r="L11" s="117">
        <f xml:space="preserve"> (Regression!$CE$15*6*'In Process Calc.'!$C11^6+Regression!$CD$15*5*'In Process Calc.'!$C11^5+Regression!$CC$15*4*'In Process Calc.'!$C11^3+Regression!$CB$15*3*'In Process Calc.'!$C11^2  + Regression!$CA$15*2*'In Process Calc.'!$C11 + Regression!$BZ$15)/$A11</f>
        <v>1.6564374300377382E-3</v>
      </c>
      <c r="M11" s="117">
        <f xml:space="preserve"> (Regression!$CE$16*6*'In Process Calc.'!$C11^6+Regression!$CD$16*5*'In Process Calc.'!$C11^5+Regression!$CC$16*4*'In Process Calc.'!$C11^3+Regression!$CB$16*3*'In Process Calc.'!$C11^2  + Regression!$CA$16*2*'In Process Calc.'!$C11 + Regression!$BZ$16)/$A11</f>
        <v>4.1511261705445715E-4</v>
      </c>
      <c r="N11" s="117">
        <f xml:space="preserve"> (Regression!$CE$17*6*'In Process Calc.'!$C11^6+Regression!$CD$17*5*'In Process Calc.'!$C11^5+Regression!$CC$17*4*'In Process Calc.'!$C11^3+Regression!$CB$17*3*'In Process Calc.'!$C11^2  + Regression!$CA$17*2*'In Process Calc.'!$C11 + Regression!$BZ$17)/$A11</f>
        <v>-7.3294623320983539E-5</v>
      </c>
      <c r="O11" s="117">
        <f xml:space="preserve"> (Regression!$CE$18*6*'In Process Calc.'!$C11^6+Regression!$CD$18*5*'In Process Calc.'!$C11^5+Regression!$CC$18*4*'In Process Calc.'!$C11^3+Regression!$CB$18*3*'In Process Calc.'!$C11^2  + Regression!$CA$18*2*'In Process Calc.'!$C11 + Regression!$BZ$18)/$A11</f>
        <v>1.0679709777606941E-3</v>
      </c>
      <c r="P11" s="117">
        <f xml:space="preserve"> (Regression!$CE$19*6*'In Process Calc.'!$C11^5+Regression!$CD$19*5*'In Process Calc.'!$C11^4+Regression!$CC$19*4*'In Process Calc.'!$C11^3 +Regression!$CB$19*3*'In Process Calc.'!$C11^2 + Regression!$CA$19*2*'In Process Calc.'!$C11 + Regression!$BZ$19)/$A11</f>
        <v>8.3103793190854596E-4</v>
      </c>
      <c r="Q11" s="117">
        <f xml:space="preserve"> (Regression!$CE$20*6*'In Process Calc.'!$C11^5+Regression!$CD$20*5*'In Process Calc.'!$C11^4+Regression!$CC$20*4*'In Process Calc.'!$C11^3 +Regression!$CB$20*3*'In Process Calc.'!$C11^2 + Regression!$CA$20*2*'In Process Calc.'!$C11 + Regression!$BZ$20)/$A11</f>
        <v>2.1028695643300153E-3</v>
      </c>
      <c r="R11" s="117">
        <f xml:space="preserve"> (Regression!$CE$21*6*'In Process Calc.'!$C11^5+Regression!$CD$21*5*'In Process Calc.'!$C11^4+Regression!$CC$21*4*'In Process Calc.'!$C11^3 +Regression!$CB$21*3*'In Process Calc.'!$C11^2 + Regression!$CA$21*2*'In Process Calc.'!$C11 + Regression!$BZ$21)/$A11</f>
        <v>1.2121176943823879E-3</v>
      </c>
      <c r="S11" s="117">
        <f xml:space="preserve"> (Regression!$CE$22*6*'In Process Calc.'!$C11^5+Regression!$CD$22*5*'In Process Calc.'!$C11^4+Regression!$CC$22*4*'In Process Calc.'!$C11^3 +Regression!$CB$22*3*'In Process Calc.'!$C11^2 + Regression!$CA$22*2*'In Process Calc.'!$C11 + Regression!$BZ$22)/$A11</f>
        <v>5.2431347422774593E-4</v>
      </c>
      <c r="T11" s="117">
        <f xml:space="preserve"> (Regression!$CE$23*6*'In Process Calc.'!$C11^5+Regression!$CD$23*5*'In Process Calc.'!$C11^4+Regression!$CC$23*4*'In Process Calc.'!$C11^3 +Regression!$CB$23*3*'In Process Calc.'!$C11^2 + Regression!$CA$23*2*'In Process Calc.'!$C11 + Regression!$BZ$23)/$A11</f>
        <v>-2.669602549772943E-3</v>
      </c>
      <c r="U11" s="117">
        <f xml:space="preserve"> (Regression!$CE$24*6*'In Process Calc.'!$C11^5+Regression!$CD$24*5*'In Process Calc.'!$C11^4+Regression!$CC$24*4*'In Process Calc.'!$C11^3 +Regression!$CB$24*3*'In Process Calc.'!$C11^2 + Regression!$CA$24*2*'In Process Calc.'!$C11 + Regression!$BZ$24)/$A11</f>
        <v>6.4151753106362773E-4</v>
      </c>
      <c r="V11" s="117">
        <f xml:space="preserve"> (Regression!$CE$25*6*'In Process Calc.'!$C11^5+Regression!$CD$25*5*'In Process Calc.'!$C11^4+Regression!$CC$25*4*'In Process Calc.'!$C11^3 +Regression!$CB$25*3*'In Process Calc.'!$C11^2 + Regression!$CA$25*2*'In Process Calc.'!$C11 + Regression!$BZ$25)/$A11</f>
        <v>1.0411486132301257E-3</v>
      </c>
      <c r="W11" s="117">
        <f xml:space="preserve"> (Regression!$CE$26*6*'In Process Calc.'!$C11^5+Regression!$CD$26*5*'In Process Calc.'!$C11^4+Regression!$CC$26*4*'In Process Calc.'!$C11^3 +Regression!$CB$26*3*'In Process Calc.'!$C11^2 + Regression!$CA$26*2*'In Process Calc.'!$C11 + Regression!$BZ$26)/$A11</f>
        <v>1.9599005939063088E-3</v>
      </c>
      <c r="X11" s="117">
        <f xml:space="preserve"> (Regression!$CE$27*6*'In Process Calc.'!$C11^5+Regression!$CD$27*5*'In Process Calc.'!$C11^4+Regression!$CC$27*4*'In Process Calc.'!$C11^3 +Regression!$CB$27*3*'In Process Calc.'!$C11^2 + Regression!$CA$27*2*'In Process Calc.'!$C11 + Regression!$BZ$27)/$A11</f>
        <v>8.240183890385294E-4</v>
      </c>
      <c r="Y11" s="117">
        <f xml:space="preserve"> (Regression!$CE$28*6*'In Process Calc.'!$C11^5+Regression!$CD$28*5*'In Process Calc.'!$C11^4+Regression!$CC$28*4*'In Process Calc.'!$C11^3 +Regression!$CB$28*3*'In Process Calc.'!$C11^2 + Regression!$CA$28*2*'In Process Calc.'!$C11 + Regression!$BZ$28)/$A11</f>
        <v>2.6550847144875262E-4</v>
      </c>
      <c r="Z11" s="117">
        <f xml:space="preserve"> (Regression!$CE$29*6*'In Process Calc.'!$C11^5+Regression!$CD$29*5*'In Process Calc.'!$C11^4+Regression!$CC$29*4*'In Process Calc.'!$C11^3 +Regression!$CB$29*3*'In Process Calc.'!$C11^2 + Regression!$CA$29*2*'In Process Calc.'!$C11 + Regression!$BZ$29)/$A11</f>
        <v>4.1932082787244642E-4</v>
      </c>
      <c r="AA11" s="117">
        <f xml:space="preserve"> (Regression!$CE$30*6*'In Process Calc.'!$C11^5+Regression!$CD$30*5*'In Process Calc.'!$C11^4+Regression!$CC$30*4*'In Process Calc.'!$C11^3 +Regression!$CB$30*3*'In Process Calc.'!$C11^2 + Regression!$CA$30*2*'In Process Calc.'!$C11 + Regression!$BZ$30)/$A11</f>
        <v>1.243257027548637E-3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2.8777886441403184E-2</v>
      </c>
      <c r="AD11" s="117">
        <f xml:space="preserve"> (Regression!$CE$33*6*'In Process Calc.'!$C11^5+Regression!$CD$33*5*'In Process Calc.'!$C11^4+Regression!$CC$33*4*'In Process Calc.'!$C11^3 +Regression!$CB$33*3*'In Process Calc.'!$C11^2 + Regression!$CA$33*2*'In Process Calc.'!$C11 + Regression!$BZ$33)/$A11</f>
        <v>2.2189062103979015E-2</v>
      </c>
      <c r="AE11" s="117">
        <f xml:space="preserve"> (Regression!$CE$34*6*'In Process Calc.'!$C11^5+Regression!$CD$34*5*'In Process Calc.'!$C11^4+Regression!$CC$34*4*'In Process Calc.'!$C11^3 +Regression!$CB$34*3*'In Process Calc.'!$C11^2 + Regression!$CA$34*2*'In Process Calc.'!$C11 + Regression!$BZ$34)/$A11</f>
        <v>0.11631966512466584</v>
      </c>
      <c r="AF11" s="118">
        <f t="shared" si="0"/>
        <v>2.5060784633267181E-2</v>
      </c>
      <c r="AG11" s="118">
        <f t="shared" si="3"/>
        <v>3.4679406585052042</v>
      </c>
      <c r="AH11" s="118">
        <f t="shared" si="1"/>
        <v>7.4259128925845214E-2</v>
      </c>
      <c r="AI11" s="118">
        <f t="shared" si="2"/>
        <v>-1.0841030717966198</v>
      </c>
      <c r="AJ11" s="75">
        <f>'In Process Calc.'!C11</f>
        <v>143.96666666673264</v>
      </c>
      <c r="AK11" s="124">
        <f>((Regression!CL44-Regression!CL45)*1000+'Post Process Calc.'!AK10*'In Process Calc.'!$D11+'In Process Calc.'!$F10*'Measured Data'!AR14+'In Process Calc.'!$E10*'Measured Data'!AR14)/'In Process Calc.'!$I10</f>
        <v>7.096189509344458</v>
      </c>
      <c r="AL11" s="124">
        <f>((Regression!CM44-Regression!CM45)*1000+'Post Process Calc.'!AL10*'In Process Calc.'!$D11+'In Process Calc.'!$F10*'Measured Data'!AS14+'In Process Calc.'!$E10*'Measured Data'!AS14)/'In Process Calc.'!$I10</f>
        <v>3.0570611485236823</v>
      </c>
      <c r="AM11" s="124">
        <f>((Regression!CN44-Regression!CN45)*1000+'Post Process Calc.'!AM10*'In Process Calc.'!$D11+'In Process Calc.'!$F10*'Measured Data'!AT14+'In Process Calc.'!$E10*'Measured Data'!AT14)/'In Process Calc.'!$I10</f>
        <v>1.4814730582407889</v>
      </c>
      <c r="AN11" s="124">
        <f>((Regression!CO44-Regression!CO45)*1000+'Post Process Calc.'!AN10*'In Process Calc.'!$D11+'In Process Calc.'!$F10*'Measured Data'!AU14+'In Process Calc.'!$E10*'Measured Data'!AU14)/'In Process Calc.'!$I10</f>
        <v>0.78692485068640838</v>
      </c>
      <c r="AO11" s="124">
        <f>((Regression!CP44-Regression!CP45)*1000+'Post Process Calc.'!AO10*'In Process Calc.'!$D11+'In Process Calc.'!$F10*'Measured Data'!AV14+'In Process Calc.'!$E10*'Measured Data'!AV14)/'In Process Calc.'!$I10</f>
        <v>0.39847760161951445</v>
      </c>
      <c r="AP11" s="124">
        <f>((Regression!CQ44-Regression!CQ45)*1000+'Post Process Calc.'!AP10*'In Process Calc.'!$D11+'In Process Calc.'!$F10*'Measured Data'!AW14+'In Process Calc.'!$E10*'Measured Data'!AW14)/'In Process Calc.'!$I10</f>
        <v>20.909895834250317</v>
      </c>
      <c r="AQ11" s="124">
        <f>((Regression!CR44-Regression!CR45)*1000+'Post Process Calc.'!AQ10*'In Process Calc.'!$D11+'In Process Calc.'!$F10*'Measured Data'!AX14+'In Process Calc.'!$E10*'Measured Data'!AX14)/'In Process Calc.'!$I10</f>
        <v>16.51513465826099</v>
      </c>
      <c r="AR11" s="124">
        <f>((Regression!CS44-Regression!CS45)*1000+'Post Process Calc.'!AR10*'In Process Calc.'!$D11+'In Process Calc.'!$F10*'Measured Data'!AY14+'In Process Calc.'!$E10*'Measured Data'!AY14)/'In Process Calc.'!$I10</f>
        <v>1.0169379652858337</v>
      </c>
      <c r="AS11" s="124">
        <f>((Regression!CT44-Regression!CT45)*1000+'Post Process Calc.'!AS10*'In Process Calc.'!$D11+'In Process Calc.'!$F10*'Measured Data'!AZ14+'In Process Calc.'!$E10*'Measured Data'!AZ14)/'In Process Calc.'!$I10</f>
        <v>2.4766629237159412</v>
      </c>
      <c r="AT11" s="124">
        <f>((Regression!CU44-Regression!CU45)*1000+'Post Process Calc.'!AT10*'In Process Calc.'!$D11+'In Process Calc.'!$F10*'Measured Data'!BA14+'In Process Calc.'!$E10*'Measured Data'!BA14)/'In Process Calc.'!$I10</f>
        <v>0.81103991822897648</v>
      </c>
      <c r="AU11" s="124">
        <f>((Regression!CV44-Regression!CV45)*1000+'Post Process Calc.'!AU10*'In Process Calc.'!$D11+'In Process Calc.'!$F10*'Measured Data'!BB14+'In Process Calc.'!$E10*'Measured Data'!BB14)/'In Process Calc.'!$I10</f>
        <v>1.8580863839143484</v>
      </c>
      <c r="AV11" s="124">
        <f>((Regression!CW44-Regression!CW45)*1000+'Post Process Calc.'!AV10*'In Process Calc.'!$D11+'In Process Calc.'!$F10*'Measured Data'!BD14+'In Process Calc.'!$E10*'Measured Data'!BD14)/'In Process Calc.'!$I10</f>
        <v>-19.518132998680247</v>
      </c>
      <c r="AW11" s="124">
        <f>((Regression!CX44-Regression!CX45)*1000+'Post Process Calc.'!AW10*'In Process Calc.'!$D11+'In Process Calc.'!$F10*'Measured Data'!BE14+'In Process Calc.'!$E10*'Measured Data'!BE14)/'In Process Calc.'!$I10</f>
        <v>2.6824494018144911</v>
      </c>
      <c r="AX11" s="124">
        <f>((Regression!CY44-Regression!CY45)*1000+'Post Process Calc.'!AX10*'In Process Calc.'!$D11+'In Process Calc.'!$F10*'Measured Data'!BF14+'In Process Calc.'!$E10*'Measured Data'!BF14)/'In Process Calc.'!$I10</f>
        <v>1.9911371244981999</v>
      </c>
      <c r="AY11" s="124">
        <f>((Regression!CZ44-Regression!CZ45)*1000+'Post Process Calc.'!AY10*'In Process Calc.'!$D11+'In Process Calc.'!$F10*'Measured Data'!BH14+'In Process Calc.'!$E10*'Measured Data'!BH14)/'In Process Calc.'!$I10</f>
        <v>1.6767347814856286</v>
      </c>
      <c r="AZ11" s="124">
        <f>((Regression!DA44-Regression!DA45)*1000+'Post Process Calc.'!AZ10*'In Process Calc.'!$D11+'In Process Calc.'!$F10*'Measured Data'!BI14+'In Process Calc.'!$E10*'Measured Data'!BI14)/'In Process Calc.'!$I10</f>
        <v>10.841464291922849</v>
      </c>
      <c r="BA11" s="124">
        <f>((Regression!DB44-Regression!DB45)*1000+'Post Process Calc.'!BA10*'In Process Calc.'!$D11+'In Process Calc.'!$F10*'Measured Data'!BJ14+'In Process Calc.'!$E10*'Measured Data'!BJ14)/'In Process Calc.'!$I10</f>
        <v>3.4678042215403515</v>
      </c>
      <c r="BB11" s="124">
        <f>((Regression!DC44-Regression!DC45)*1000+'Post Process Calc.'!BB10*'In Process Calc.'!$D11+'In Process Calc.'!$F10*'Measured Data'!BK14+'In Process Calc.'!$E10*'Measured Data'!BK14)/'In Process Calc.'!$I10</f>
        <v>3.6066546404197855</v>
      </c>
      <c r="BC11" s="124">
        <f>((Regression!DD44-Regression!DD45)*1000+'Post Process Calc.'!BC10*'In Process Calc.'!$D11+'In Process Calc.'!$F10*'Measured Data'!BL14+'In Process Calc.'!$E10*'Measured Data'!BL14)/'In Process Calc.'!$I10</f>
        <v>2.0114410358642147</v>
      </c>
      <c r="BD11" s="124">
        <f>((Regression!DE44-Regression!DE45)*1000+'Post Process Calc.'!BD10*'In Process Calc.'!$D11+'In Process Calc.'!$F10*'Measured Data'!BM14+'In Process Calc.'!$E10*'Measured Data'!BM14)/'In Process Calc.'!$I10</f>
        <v>2.7016088990612066</v>
      </c>
      <c r="BE11" s="124">
        <f>((Regression!DF44-Regression!DF45)*1000+'Post Process Calc.'!BE10*'In Process Calc.'!$D11+'In Process Calc.'!$F10*'Measured Data'!BN14+'In Process Calc.'!$E10*'Measured Data'!BN14)/'In Process Calc.'!$I10</f>
        <v>2.4495128030073117</v>
      </c>
      <c r="BF11" s="124">
        <f>((Regression!DG44-Regression!DG45)*1000+'Post Process Calc.'!BF10*'In Process Calc.'!$D11+'In Process Calc.'!$F10*'Measured Data'!BO14+'In Process Calc.'!$E10*'Measured Data'!BO14)/'In Process Calc.'!$I10</f>
        <v>1.046905411914109</v>
      </c>
      <c r="BG11" s="124">
        <f>((Regression!DH44-Regression!DH45)*1000+'Post Process Calc.'!BG10*'In Process Calc.'!$D11+'In Process Calc.'!$F10*'Measured Data'!BP14+'In Process Calc.'!$E10*'Measured Data'!BP14)/'In Process Calc.'!$I10</f>
        <v>0.36993273760564915</v>
      </c>
    </row>
    <row r="12" spans="1:70" x14ac:dyDescent="0.15">
      <c r="A12" s="117">
        <f>'Measured Data'!H16*'In Process Calc.'!D12/1000</f>
        <v>1.2283270062623437</v>
      </c>
      <c r="B12" s="297">
        <f>'Growth Regression'!$P11</f>
        <v>1.6601849492952495E-3</v>
      </c>
      <c r="C12" s="117">
        <f>IF('Measured Data'!O16&gt;0,'Measured Data'!O16, (Regression!$CE$6*6*'In Process Calc.'!$C12^6+Regression!$CD$6*5*'In Process Calc.'!$C12^5+Regression!$CC$6*4*'In Process Calc.'!$C12^3+Regression!$CB$6*3*'In Process Calc.'!$C12^2  + Regression!$CA$6*2*'In Process Calc.'!$C12 + Regression!$BZ$6)/$A12)</f>
        <v>0.10655940433347316</v>
      </c>
      <c r="D12" s="117">
        <f>(Regression!$CE$7*6*'In Process Calc.'!$C12^6+Regression!$CD$7*5*'In Process Calc.'!$C12^5+Regression!$CC$7*4*'In Process Calc.'!$C12^3+Regression!$CB$7*3*'In Process Calc.'!$C12^2  + Regression!$CA$7*2*'In Process Calc.'!$C12 + Regression!$BZ$7)/$A12</f>
        <v>8.3932272027872568E-2</v>
      </c>
      <c r="E12" s="117">
        <f xml:space="preserve"> (Regression!$CE$8*6*'In Process Calc.'!$C12^6+Regression!$CD$8*5*'In Process Calc.'!$C12^5+Regression!$CC$8*4*'In Process Calc.'!$C12^3+Regression!$CB$8*3*'In Process Calc.'!$C12^2  + Regression!$CA$8*2*'In Process Calc.'!$C12 + Regression!$BZ$8)/$A12</f>
        <v>-2.4619938633498391E-3</v>
      </c>
      <c r="F12" s="117">
        <f xml:space="preserve"> (Regression!$CE$9*6*'In Process Calc.'!$C12^6+Regression!$CD$9*5*'In Process Calc.'!$C12^5+Regression!$CC$9*4*'In Process Calc.'!$C12^3+Regression!$CB$9*3*'In Process Calc.'!$C12^2  + Regression!$CA$9*2*'In Process Calc.'!$C12 + Regression!$BZ$9)/$A12</f>
        <v>7.6988866335288655E-4</v>
      </c>
      <c r="G12" s="117">
        <f xml:space="preserve"> (Regression!$CE$10*6*'In Process Calc.'!$C12^6+Regression!$CD$10*5*'In Process Calc.'!$C12^5+Regression!$CC$10*4*'In Process Calc.'!$C12^3+Regression!$CB$10*3*'In Process Calc.'!$C12^2  + Regression!$CA$10*2*'In Process Calc.'!$C12 + Regression!$BZ$10)/$A12</f>
        <v>2.1204714907393186E-3</v>
      </c>
      <c r="H12" s="117">
        <f xml:space="preserve"> (Regression!$CE$11*6*'In Process Calc.'!$C12^6+Regression!$CD$11*5*'In Process Calc.'!$C12^5+Regression!$CC$11*4*'In Process Calc.'!$C12^3+Regression!$CB$11*3*'In Process Calc.'!$C12^2  + Regression!$CA$11*2*'In Process Calc.'!$C12 + Regression!$BZ$11)/$A12</f>
        <v>8.1756468998540346E-4</v>
      </c>
      <c r="I12" s="117">
        <f>(Regression!$CE$12*6*'In Process Calc.'!$C12^6+Regression!$CD$12*5*'In Process Calc.'!$C12^5+Regression!$CC$12*4*'In Process Calc.'!$C12^3+Regression!$CB$12*3*'In Process Calc.'!$C12^2  + Regression!$CA$12*2*'In Process Calc.'!$C12 + Regression!$BZ$12)/$A12</f>
        <v>5.5724060476828685E-4</v>
      </c>
      <c r="J12" s="117">
        <f xml:space="preserve"> (Regression!$CE$13*6*'In Process Calc.'!$C12^6+Regression!$CD$13*5*'In Process Calc.'!$C12^5+Regression!$CC$13*4*'In Process Calc.'!$C12^3+Regression!$CB$13*3*'In Process Calc.'!$C12^2  + Regression!$CA$13*2*'In Process Calc.'!$C12 + Regression!$BZ$13)/$A12</f>
        <v>3.3180651332169873E-2</v>
      </c>
      <c r="K12" s="117">
        <f xml:space="preserve"> (Regression!$CE$14*6*'In Process Calc.'!$C12^6+Regression!$CD$14*5*'In Process Calc.'!$C12^5+Regression!$CC$14*4*'In Process Calc.'!$C12^3+Regression!$CB$14*3*'In Process Calc.'!$C12^2  + Regression!$CA$14*2*'In Process Calc.'!$C12 + Regression!$BZ$14)/$A12</f>
        <v>2.2325030334537344E-3</v>
      </c>
      <c r="L12" s="117">
        <f xml:space="preserve"> (Regression!$CE$15*6*'In Process Calc.'!$C12^6+Regression!$CD$15*5*'In Process Calc.'!$C12^5+Regression!$CC$15*4*'In Process Calc.'!$C12^3+Regression!$CB$15*3*'In Process Calc.'!$C12^2  + Regression!$CA$15*2*'In Process Calc.'!$C12 + Regression!$BZ$15)/$A12</f>
        <v>1.5209651030009519E-3</v>
      </c>
      <c r="M12" s="117">
        <f xml:space="preserve"> (Regression!$CE$16*6*'In Process Calc.'!$C12^6+Regression!$CD$16*5*'In Process Calc.'!$C12^5+Regression!$CC$16*4*'In Process Calc.'!$C12^3+Regression!$CB$16*3*'In Process Calc.'!$C12^2  + Regression!$CA$16*2*'In Process Calc.'!$C12 + Regression!$BZ$16)/$A12</f>
        <v>4.2342193044736683E-4</v>
      </c>
      <c r="N12" s="117">
        <f xml:space="preserve"> (Regression!$CE$17*6*'In Process Calc.'!$C12^6+Regression!$CD$17*5*'In Process Calc.'!$C12^5+Regression!$CC$17*4*'In Process Calc.'!$C12^3+Regression!$CB$17*3*'In Process Calc.'!$C12^2  + Regression!$CA$17*2*'In Process Calc.'!$C12 + Regression!$BZ$17)/$A12</f>
        <v>-1.0354780500745665E-4</v>
      </c>
      <c r="O12" s="117">
        <f xml:space="preserve"> (Regression!$CE$18*6*'In Process Calc.'!$C12^6+Regression!$CD$18*5*'In Process Calc.'!$C12^5+Regression!$CC$18*4*'In Process Calc.'!$C12^3+Regression!$CB$18*3*'In Process Calc.'!$C12^2  + Regression!$CA$18*2*'In Process Calc.'!$C12 + Regression!$BZ$18)/$A12</f>
        <v>1.0467905119136488E-3</v>
      </c>
      <c r="P12" s="117">
        <f xml:space="preserve"> (Regression!$CE$19*6*'In Process Calc.'!$C12^5+Regression!$CD$19*5*'In Process Calc.'!$C12^4+Regression!$CC$19*4*'In Process Calc.'!$C12^3 +Regression!$CB$19*3*'In Process Calc.'!$C12^2 + Regression!$CA$19*2*'In Process Calc.'!$C12 + Regression!$BZ$19)/$A12</f>
        <v>7.8733719468194636E-3</v>
      </c>
      <c r="Q12" s="117">
        <f xml:space="preserve"> (Regression!$CE$20*6*'In Process Calc.'!$C12^5+Regression!$CD$20*5*'In Process Calc.'!$C12^4+Regression!$CC$20*4*'In Process Calc.'!$C12^3 +Regression!$CB$20*3*'In Process Calc.'!$C12^2 + Regression!$CA$20*2*'In Process Calc.'!$C12 + Regression!$BZ$20)/$A12</f>
        <v>2.0363432309555155E-3</v>
      </c>
      <c r="R12" s="117">
        <f xml:space="preserve"> (Regression!$CE$21*6*'In Process Calc.'!$C12^5+Regression!$CD$21*5*'In Process Calc.'!$C12^4+Regression!$CC$21*4*'In Process Calc.'!$C12^3 +Regression!$CB$21*3*'In Process Calc.'!$C12^2 + Regression!$CA$21*2*'In Process Calc.'!$C12 + Regression!$BZ$21)/$A12</f>
        <v>1.1358640016921771E-3</v>
      </c>
      <c r="S12" s="117">
        <f xml:space="preserve"> (Regression!$CE$22*6*'In Process Calc.'!$C12^5+Regression!$CD$22*5*'In Process Calc.'!$C12^4+Regression!$CC$22*4*'In Process Calc.'!$C12^3 +Regression!$CB$22*3*'In Process Calc.'!$C12^2 + Regression!$CA$22*2*'In Process Calc.'!$C12 + Regression!$BZ$22)/$A12</f>
        <v>4.975519747299756E-4</v>
      </c>
      <c r="T12" s="117">
        <f xml:space="preserve"> (Regression!$CE$23*6*'In Process Calc.'!$C12^5+Regression!$CD$23*5*'In Process Calc.'!$C12^4+Regression!$CC$23*4*'In Process Calc.'!$C12^3 +Regression!$CB$23*3*'In Process Calc.'!$C12^2 + Regression!$CA$23*2*'In Process Calc.'!$C12 + Regression!$BZ$23)/$A12</f>
        <v>-2.4871666380335373E-3</v>
      </c>
      <c r="U12" s="117">
        <f xml:space="preserve"> (Regression!$CE$24*6*'In Process Calc.'!$C12^5+Regression!$CD$24*5*'In Process Calc.'!$C12^4+Regression!$CC$24*4*'In Process Calc.'!$C12^3 +Regression!$CB$24*3*'In Process Calc.'!$C12^2 + Regression!$CA$24*2*'In Process Calc.'!$C12 + Regression!$BZ$24)/$A12</f>
        <v>6.1413720036876168E-4</v>
      </c>
      <c r="V12" s="117">
        <f xml:space="preserve"> (Regression!$CE$25*6*'In Process Calc.'!$C12^5+Regression!$CD$25*5*'In Process Calc.'!$C12^4+Regression!$CC$25*4*'In Process Calc.'!$C12^3 +Regression!$CB$25*3*'In Process Calc.'!$C12^2 + Regression!$CA$25*2*'In Process Calc.'!$C12 + Regression!$BZ$25)/$A12</f>
        <v>1.063003953639261E-3</v>
      </c>
      <c r="W12" s="117">
        <f xml:space="preserve"> (Regression!$CE$26*6*'In Process Calc.'!$C12^5+Regression!$CD$26*5*'In Process Calc.'!$C12^4+Regression!$CC$26*4*'In Process Calc.'!$C12^3 +Regression!$CB$26*3*'In Process Calc.'!$C12^2 + Regression!$CA$26*2*'In Process Calc.'!$C12 + Regression!$BZ$26)/$A12</f>
        <v>1.7713274417923914E-3</v>
      </c>
      <c r="X12" s="117">
        <f xml:space="preserve"> (Regression!$CE$27*6*'In Process Calc.'!$C12^5+Regression!$CD$27*5*'In Process Calc.'!$C12^4+Regression!$CC$27*4*'In Process Calc.'!$C12^3 +Regression!$CB$27*3*'In Process Calc.'!$C12^2 + Regression!$CA$27*2*'In Process Calc.'!$C12 + Regression!$BZ$27)/$A12</f>
        <v>8.7186428050871649E-4</v>
      </c>
      <c r="Y12" s="117">
        <f xml:space="preserve"> (Regression!$CE$28*6*'In Process Calc.'!$C12^5+Regression!$CD$28*5*'In Process Calc.'!$C12^4+Regression!$CC$28*4*'In Process Calc.'!$C12^3 +Regression!$CB$28*3*'In Process Calc.'!$C12^2 + Regression!$CA$28*2*'In Process Calc.'!$C12 + Regression!$BZ$28)/$A12</f>
        <v>2.5734334640801197E-4</v>
      </c>
      <c r="Z12" s="117">
        <f xml:space="preserve"> (Regression!$CE$29*6*'In Process Calc.'!$C12^5+Regression!$CD$29*5*'In Process Calc.'!$C12^4+Regression!$CC$29*4*'In Process Calc.'!$C12^3 +Regression!$CB$29*3*'In Process Calc.'!$C12^2 + Regression!$CA$29*2*'In Process Calc.'!$C12 + Regression!$BZ$29)/$A12</f>
        <v>3.6576634962468387E-4</v>
      </c>
      <c r="AA12" s="117">
        <f xml:space="preserve"> (Regression!$CE$30*6*'In Process Calc.'!$C12^5+Regression!$CD$30*5*'In Process Calc.'!$C12^4+Regression!$CC$30*4*'In Process Calc.'!$C12^3 +Regression!$CB$30*3*'In Process Calc.'!$C12^2 + Regression!$CA$30*2*'In Process Calc.'!$C12 + Regression!$BZ$30)/$A12</f>
        <v>1.2196332388649943E-3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2.7240805739904016E-2</v>
      </c>
      <c r="AD12" s="117">
        <f xml:space="preserve"> (Regression!$CE$33*6*'In Process Calc.'!$C12^5+Regression!$CD$33*5*'In Process Calc.'!$C12^4+Regression!$CC$33*4*'In Process Calc.'!$C12^3 +Regression!$CB$33*3*'In Process Calc.'!$C12^2 + Regression!$CA$33*2*'In Process Calc.'!$C12 + Regression!$BZ$33)/$A12</f>
        <v>2.2291645238520646E-2</v>
      </c>
      <c r="AE12" s="117">
        <f xml:space="preserve"> (Regression!$CE$34*6*'In Process Calc.'!$C12^5+Regression!$CD$34*5*'In Process Calc.'!$C12^4+Regression!$CC$34*4*'In Process Calc.'!$C12^3 +Regression!$CB$34*3*'In Process Calc.'!$C12^2 + Regression!$CA$34*2*'In Process Calc.'!$C12 + Regression!$BZ$34)/$A12</f>
        <v>0.10378982449036661</v>
      </c>
      <c r="AF12" s="118">
        <f t="shared" si="0"/>
        <v>0.2372880468198024</v>
      </c>
      <c r="AG12" s="118">
        <f t="shared" si="3"/>
        <v>3.2114922418704861</v>
      </c>
      <c r="AH12" s="118">
        <f t="shared" si="1"/>
        <v>6.7283279375810204E-2</v>
      </c>
      <c r="AI12" s="118">
        <f t="shared" si="2"/>
        <v>-1.1140708884887078</v>
      </c>
      <c r="AJ12" s="75">
        <f>'In Process Calc.'!C12</f>
        <v>167.6333333333605</v>
      </c>
      <c r="AK12" s="124">
        <f>((Regression!CL45-Regression!CL46)*1000+'Post Process Calc.'!AK11*'In Process Calc.'!$D12+'In Process Calc.'!$F11*'Measured Data'!AR15+'In Process Calc.'!$E11*'Measured Data'!AR15)/'In Process Calc.'!$I11</f>
        <v>8.9121847175034219</v>
      </c>
      <c r="AL12" s="124">
        <f>((Regression!CM45-Regression!CM46)*1000+'Post Process Calc.'!AL11*'In Process Calc.'!$D12+'In Process Calc.'!$F11*'Measured Data'!AS15+'In Process Calc.'!$E11*'Measured Data'!AS15)/'In Process Calc.'!$I11</f>
        <v>3.2093568712364591</v>
      </c>
      <c r="AM12" s="124">
        <f>((Regression!CN45-Regression!CN46)*1000+'Post Process Calc.'!AM11*'In Process Calc.'!$D12+'In Process Calc.'!$F11*'Measured Data'!AT15+'In Process Calc.'!$E11*'Measured Data'!AT15)/'In Process Calc.'!$I11</f>
        <v>0.94957810491877082</v>
      </c>
      <c r="AN12" s="124">
        <f>((Regression!CO45-Regression!CO46)*1000+'Post Process Calc.'!AN11*'In Process Calc.'!$D12+'In Process Calc.'!$F11*'Measured Data'!AU15+'In Process Calc.'!$E11*'Measured Data'!AU15)/'In Process Calc.'!$I11</f>
        <v>0.48763511453962749</v>
      </c>
      <c r="AO12" s="124">
        <f>((Regression!CP45-Regression!CP46)*1000+'Post Process Calc.'!AO11*'In Process Calc.'!$D12+'In Process Calc.'!$F11*'Measured Data'!AV15+'In Process Calc.'!$E11*'Measured Data'!AV15)/'In Process Calc.'!$I11</f>
        <v>0.37900579590258809</v>
      </c>
      <c r="AP12" s="124">
        <f>((Regression!CQ45-Regression!CQ46)*1000+'Post Process Calc.'!AP11*'In Process Calc.'!$D12+'In Process Calc.'!$F11*'Measured Data'!AW15+'In Process Calc.'!$E11*'Measured Data'!AW15)/'In Process Calc.'!$I11</f>
        <v>19.448680473499433</v>
      </c>
      <c r="AQ12" s="124">
        <f>((Regression!CR45-Regression!CR46)*1000+'Post Process Calc.'!AQ11*'In Process Calc.'!$D12+'In Process Calc.'!$F11*'Measured Data'!AX15+'In Process Calc.'!$E11*'Measured Data'!AX15)/'In Process Calc.'!$I11</f>
        <v>22.951290753981151</v>
      </c>
      <c r="AR12" s="124">
        <f>((Regression!CS45-Regression!CS46)*1000+'Post Process Calc.'!AR11*'In Process Calc.'!$D12+'In Process Calc.'!$F11*'Measured Data'!AY15+'In Process Calc.'!$E11*'Measured Data'!AY15)/'In Process Calc.'!$I11</f>
        <v>0.67096967841509292</v>
      </c>
      <c r="AS12" s="124">
        <f>((Regression!CT45-Regression!CT46)*1000+'Post Process Calc.'!AS11*'In Process Calc.'!$D12+'In Process Calc.'!$F11*'Measured Data'!AZ15+'In Process Calc.'!$E11*'Measured Data'!AZ15)/'In Process Calc.'!$I11</f>
        <v>2.3583585626959387</v>
      </c>
      <c r="AT12" s="124">
        <f>((Regression!CU45-Regression!CU46)*1000+'Post Process Calc.'!AT11*'In Process Calc.'!$D12+'In Process Calc.'!$F11*'Measured Data'!BA15+'In Process Calc.'!$E11*'Measured Data'!BA15)/'In Process Calc.'!$I11</f>
        <v>0.88265038677261809</v>
      </c>
      <c r="AU12" s="124">
        <f>((Regression!CV45-Regression!CV46)*1000+'Post Process Calc.'!AU11*'In Process Calc.'!$D12+'In Process Calc.'!$F11*'Measured Data'!BB15+'In Process Calc.'!$E11*'Measured Data'!BB15)/'In Process Calc.'!$I11</f>
        <v>1.9057078419247879</v>
      </c>
      <c r="AV12" s="124">
        <f>((Regression!CW45-Regression!CW46)*1000+'Post Process Calc.'!AV11*'In Process Calc.'!$D12+'In Process Calc.'!$F11*'Measured Data'!BD15+'In Process Calc.'!$E11*'Measured Data'!BD15)/'In Process Calc.'!$I11</f>
        <v>-21.420163534870635</v>
      </c>
      <c r="AW12" s="124">
        <f>((Regression!CX45-Regression!CX46)*1000+'Post Process Calc.'!AW11*'In Process Calc.'!$D12+'In Process Calc.'!$F11*'Measured Data'!BE15+'In Process Calc.'!$E11*'Measured Data'!BE15)/'In Process Calc.'!$I11</f>
        <v>2.3509595565462762</v>
      </c>
      <c r="AX12" s="124">
        <f>((Regression!CY45-Regression!CY46)*1000+'Post Process Calc.'!AX11*'In Process Calc.'!$D12+'In Process Calc.'!$F11*'Measured Data'!BF15+'In Process Calc.'!$E11*'Measured Data'!BF15)/'In Process Calc.'!$I11</f>
        <v>1.6774085950179856</v>
      </c>
      <c r="AY12" s="124">
        <f>((Regression!CZ45-Regression!CZ46)*1000+'Post Process Calc.'!AY11*'In Process Calc.'!$D12+'In Process Calc.'!$F11*'Measured Data'!BH15+'In Process Calc.'!$E11*'Measured Data'!BH15)/'In Process Calc.'!$I11</f>
        <v>1.9614402486694771</v>
      </c>
      <c r="AZ12" s="124">
        <f>((Regression!DA45-Regression!DA46)*1000+'Post Process Calc.'!AZ11*'In Process Calc.'!$D12+'In Process Calc.'!$F11*'Measured Data'!BI15+'In Process Calc.'!$E11*'Measured Data'!BI15)/'In Process Calc.'!$I11</f>
        <v>13.138659541444715</v>
      </c>
      <c r="BA12" s="124">
        <f>((Regression!DB45-Regression!DB46)*1000+'Post Process Calc.'!BA11*'In Process Calc.'!$D12+'In Process Calc.'!$F11*'Measured Data'!BJ15+'In Process Calc.'!$E11*'Measured Data'!BJ15)/'In Process Calc.'!$I11</f>
        <v>4.5537886971535029</v>
      </c>
      <c r="BB12" s="124">
        <f>((Regression!DC45-Regression!DC46)*1000+'Post Process Calc.'!BB11*'In Process Calc.'!$D12+'In Process Calc.'!$F11*'Measured Data'!BK15+'In Process Calc.'!$E11*'Measured Data'!BK15)/'In Process Calc.'!$I11</f>
        <v>3.9434182254546286</v>
      </c>
      <c r="BC12" s="124">
        <f>((Regression!DD45-Regression!DD46)*1000+'Post Process Calc.'!BC11*'In Process Calc.'!$D12+'In Process Calc.'!$F11*'Measured Data'!BL15+'In Process Calc.'!$E11*'Measured Data'!BL15)/'In Process Calc.'!$I11</f>
        <v>1.3275128885543053</v>
      </c>
      <c r="BD12" s="124">
        <f>((Regression!DE45-Regression!DE46)*1000+'Post Process Calc.'!BD11*'In Process Calc.'!$D12+'In Process Calc.'!$F11*'Measured Data'!BM15+'In Process Calc.'!$E11*'Measured Data'!BM15)/'In Process Calc.'!$I11</f>
        <v>2.3825575366903875</v>
      </c>
      <c r="BE12" s="124">
        <f>((Regression!DF45-Regression!DF46)*1000+'Post Process Calc.'!BE11*'In Process Calc.'!$D12+'In Process Calc.'!$F11*'Measured Data'!BN15+'In Process Calc.'!$E11*'Measured Data'!BN15)/'In Process Calc.'!$I11</f>
        <v>3.2571114755474944</v>
      </c>
      <c r="BF12" s="124">
        <f>((Regression!DG45-Regression!DG46)*1000+'Post Process Calc.'!BF11*'In Process Calc.'!$D12+'In Process Calc.'!$F11*'Measured Data'!BO15+'In Process Calc.'!$E11*'Measured Data'!BO15)/'In Process Calc.'!$I11</f>
        <v>0.89168898952120157</v>
      </c>
      <c r="BG12" s="124">
        <f>((Regression!DH45-Regression!DH46)*1000+'Post Process Calc.'!BG11*'In Process Calc.'!$D12+'In Process Calc.'!$F11*'Measured Data'!BP15+'In Process Calc.'!$E11*'Measured Data'!BP15)/'In Process Calc.'!$I11</f>
        <v>-0.2175324591500454</v>
      </c>
    </row>
    <row r="13" spans="1:70" x14ac:dyDescent="0.15">
      <c r="A13" s="117">
        <f>'Measured Data'!H17*'In Process Calc.'!D13/1000</f>
        <v>1.0993324446634218</v>
      </c>
      <c r="B13" s="297">
        <f>'Growth Regression'!$P12</f>
        <v>5.0977830948044334E-4</v>
      </c>
      <c r="C13" s="117">
        <f>IF('Measured Data'!O17&gt;0,'Measured Data'!O17, (Regression!$CE$6*6*'In Process Calc.'!$C13^6+Regression!$CD$6*5*'In Process Calc.'!$C13^5+Regression!$CC$6*4*'In Process Calc.'!$C13^3+Regression!$CB$6*3*'In Process Calc.'!$C13^2  + Regression!$CA$6*2*'In Process Calc.'!$C13 + Regression!$BZ$6)/$A13)</f>
        <v>8.7537789634520885E-2</v>
      </c>
      <c r="D13" s="117">
        <f>(Regression!$CE$7*6*'In Process Calc.'!$C13^6+Regression!$CD$7*5*'In Process Calc.'!$C13^5+Regression!$CC$7*4*'In Process Calc.'!$C13^3+Regression!$CB$7*3*'In Process Calc.'!$C13^2  + Regression!$CA$7*2*'In Process Calc.'!$C13 + Regression!$BZ$7)/$A13</f>
        <v>0.11591498650634323</v>
      </c>
      <c r="E13" s="117">
        <f xml:space="preserve"> (Regression!$CE$8*6*'In Process Calc.'!$C13^6+Regression!$CD$8*5*'In Process Calc.'!$C13^5+Regression!$CC$8*4*'In Process Calc.'!$C13^3+Regression!$CB$8*3*'In Process Calc.'!$C13^2  + Regression!$CA$8*2*'In Process Calc.'!$C13 + Regression!$BZ$8)/$A13</f>
        <v>-4.5293040182589254E-4</v>
      </c>
      <c r="F13" s="117">
        <f xml:space="preserve"> (Regression!$CE$9*6*'In Process Calc.'!$C13^6+Regression!$CD$9*5*'In Process Calc.'!$C13^5+Regression!$CC$9*4*'In Process Calc.'!$C13^3+Regression!$CB$9*3*'In Process Calc.'!$C13^2  + Regression!$CA$9*2*'In Process Calc.'!$C13 + Regression!$BZ$9)/$A13</f>
        <v>7.7665766641957896E-4</v>
      </c>
      <c r="G13" s="117">
        <f xml:space="preserve"> (Regression!$CE$10*6*'In Process Calc.'!$C13^6+Regression!$CD$10*5*'In Process Calc.'!$C13^5+Regression!$CC$10*4*'In Process Calc.'!$C13^3+Regression!$CB$10*3*'In Process Calc.'!$C13^2  + Regression!$CA$10*2*'In Process Calc.'!$C13 + Regression!$BZ$10)/$A13</f>
        <v>1.5222983392315526E-3</v>
      </c>
      <c r="H13" s="117">
        <f xml:space="preserve"> (Regression!$CE$11*6*'In Process Calc.'!$C13^6+Regression!$CD$11*5*'In Process Calc.'!$C13^5+Regression!$CC$11*4*'In Process Calc.'!$C13^3+Regression!$CB$11*3*'In Process Calc.'!$C13^2  + Regression!$CA$11*2*'In Process Calc.'!$C13 + Regression!$BZ$11)/$A13</f>
        <v>4.6035989249618029E-4</v>
      </c>
      <c r="I13" s="117">
        <f>(Regression!$CE$12*6*'In Process Calc.'!$C13^6+Regression!$CD$12*5*'In Process Calc.'!$C13^5+Regression!$CC$12*4*'In Process Calc.'!$C13^3+Regression!$CB$12*3*'In Process Calc.'!$C13^2  + Regression!$CA$12*2*'In Process Calc.'!$C13 + Regression!$BZ$12)/$A13</f>
        <v>5.5677046698971713E-4</v>
      </c>
      <c r="J13" s="117">
        <f xml:space="preserve"> (Regression!$CE$13*6*'In Process Calc.'!$C13^6+Regression!$CD$13*5*'In Process Calc.'!$C13^5+Regression!$CC$13*4*'In Process Calc.'!$C13^3+Regression!$CB$13*3*'In Process Calc.'!$C13^2  + Regression!$CA$13*2*'In Process Calc.'!$C13 + Regression!$BZ$13)/$A13</f>
        <v>3.5765071860066215E-2</v>
      </c>
      <c r="K13" s="117">
        <f xml:space="preserve"> (Regression!$CE$14*6*'In Process Calc.'!$C13^6+Regression!$CD$14*5*'In Process Calc.'!$C13^5+Regression!$CC$14*4*'In Process Calc.'!$C13^3+Regression!$CB$14*3*'In Process Calc.'!$C13^2  + Regression!$CA$14*2*'In Process Calc.'!$C13 + Regression!$BZ$14)/$A13</f>
        <v>2.2471205395312461E-3</v>
      </c>
      <c r="L13" s="117">
        <f xml:space="preserve"> (Regression!$CE$15*6*'In Process Calc.'!$C13^6+Regression!$CD$15*5*'In Process Calc.'!$C13^5+Regression!$CC$15*4*'In Process Calc.'!$C13^3+Regression!$CB$15*3*'In Process Calc.'!$C13^2  + Regression!$CA$15*2*'In Process Calc.'!$C13 + Regression!$BZ$15)/$A13</f>
        <v>1.1004073399884171E-3</v>
      </c>
      <c r="M13" s="117">
        <f xml:space="preserve"> (Regression!$CE$16*6*'In Process Calc.'!$C13^6+Regression!$CD$16*5*'In Process Calc.'!$C13^5+Regression!$CC$16*4*'In Process Calc.'!$C13^3+Regression!$CB$16*3*'In Process Calc.'!$C13^2  + Regression!$CA$16*2*'In Process Calc.'!$C13 + Regression!$BZ$16)/$A13</f>
        <v>4.6363900150470544E-4</v>
      </c>
      <c r="N13" s="117">
        <f xml:space="preserve"> (Regression!$CE$17*6*'In Process Calc.'!$C13^6+Regression!$CD$17*5*'In Process Calc.'!$C13^5+Regression!$CC$17*4*'In Process Calc.'!$C13^3+Regression!$CB$17*3*'In Process Calc.'!$C13^2  + Regression!$CA$17*2*'In Process Calc.'!$C13 + Regression!$BZ$17)/$A13</f>
        <v>-1.5144596104163242E-4</v>
      </c>
      <c r="O13" s="117">
        <f xml:space="preserve"> (Regression!$CE$18*6*'In Process Calc.'!$C13^6+Regression!$CD$18*5*'In Process Calc.'!$C13^5+Regression!$CC$18*4*'In Process Calc.'!$C13^3+Regression!$CB$18*3*'In Process Calc.'!$C13^2  + Regression!$CA$18*2*'In Process Calc.'!$C13 + Regression!$BZ$18)/$A13</f>
        <v>1.1251830840242575E-3</v>
      </c>
      <c r="P13" s="117">
        <f xml:space="preserve"> (Regression!$CE$19*6*'In Process Calc.'!$C13^5+Regression!$CD$19*5*'In Process Calc.'!$C13^4+Regression!$CC$19*4*'In Process Calc.'!$C13^3 +Regression!$CB$19*3*'In Process Calc.'!$C13^2 + Regression!$CA$19*2*'In Process Calc.'!$C13 + Regression!$BZ$19)/$A13</f>
        <v>1.0224188378948156E-2</v>
      </c>
      <c r="Q13" s="117">
        <f xml:space="preserve"> (Regression!$CE$20*6*'In Process Calc.'!$C13^5+Regression!$CD$20*5*'In Process Calc.'!$C13^4+Regression!$CC$20*4*'In Process Calc.'!$C13^3 +Regression!$CB$20*3*'In Process Calc.'!$C13^2 + Regression!$CA$20*2*'In Process Calc.'!$C13 + Regression!$BZ$20)/$A13</f>
        <v>2.1593825241653718E-3</v>
      </c>
      <c r="R13" s="117">
        <f xml:space="preserve"> (Regression!$CE$21*6*'In Process Calc.'!$C13^5+Regression!$CD$21*5*'In Process Calc.'!$C13^4+Regression!$CC$21*4*'In Process Calc.'!$C13^3 +Regression!$CB$21*3*'In Process Calc.'!$C13^2 + Regression!$CA$21*2*'In Process Calc.'!$C13 + Regression!$BZ$21)/$A13</f>
        <v>1.1479874205071639E-3</v>
      </c>
      <c r="S13" s="117">
        <f xml:space="preserve"> (Regression!$CE$22*6*'In Process Calc.'!$C13^5+Regression!$CD$22*5*'In Process Calc.'!$C13^4+Regression!$CC$22*4*'In Process Calc.'!$C13^3 +Regression!$CB$22*3*'In Process Calc.'!$C13^2 + Regression!$CA$22*2*'In Process Calc.'!$C13 + Regression!$BZ$22)/$A13</f>
        <v>5.1355186437687195E-4</v>
      </c>
      <c r="T13" s="117">
        <f xml:space="preserve"> (Regression!$CE$23*6*'In Process Calc.'!$C13^5+Regression!$CD$23*5*'In Process Calc.'!$C13^4+Regression!$CC$23*4*'In Process Calc.'!$C13^3 +Regression!$CB$23*3*'In Process Calc.'!$C13^2 + Regression!$CA$23*2*'In Process Calc.'!$C13 + Regression!$BZ$23)/$A13</f>
        <v>-2.6442402970390778E-3</v>
      </c>
      <c r="U13" s="117">
        <f xml:space="preserve"> (Regression!$CE$24*6*'In Process Calc.'!$C13^5+Regression!$CD$24*5*'In Process Calc.'!$C13^4+Regression!$CC$24*4*'In Process Calc.'!$C13^3 +Regression!$CB$24*3*'In Process Calc.'!$C13^2 + Regression!$CA$24*2*'In Process Calc.'!$C13 + Regression!$BZ$24)/$A13</f>
        <v>6.4211336462359438E-4</v>
      </c>
      <c r="V13" s="117">
        <f xml:space="preserve"> (Regression!$CE$25*6*'In Process Calc.'!$C13^5+Regression!$CD$25*5*'In Process Calc.'!$C13^4+Regression!$CC$25*4*'In Process Calc.'!$C13^3 +Regression!$CB$25*3*'In Process Calc.'!$C13^2 + Regression!$CA$25*2*'In Process Calc.'!$C13 + Regression!$BZ$25)/$A13</f>
        <v>1.2144306157457784E-3</v>
      </c>
      <c r="W13" s="117">
        <f xml:space="preserve"> (Regression!$CE$26*6*'In Process Calc.'!$C13^5+Regression!$CD$26*5*'In Process Calc.'!$C13^4+Regression!$CC$26*4*'In Process Calc.'!$C13^3 +Regression!$CB$26*3*'In Process Calc.'!$C13^2 + Regression!$CA$26*2*'In Process Calc.'!$C13 + Regression!$BZ$26)/$A13</f>
        <v>1.7128252793562797E-3</v>
      </c>
      <c r="X13" s="117">
        <f xml:space="preserve"> (Regression!$CE$27*6*'In Process Calc.'!$C13^5+Regression!$CD$27*5*'In Process Calc.'!$C13^4+Regression!$CC$27*4*'In Process Calc.'!$C13^3 +Regression!$CB$27*3*'In Process Calc.'!$C13^2 + Regression!$CA$27*2*'In Process Calc.'!$C13 + Regression!$BZ$27)/$A13</f>
        <v>1.023941553776316E-3</v>
      </c>
      <c r="Y13" s="117">
        <f xml:space="preserve"> (Regression!$CE$28*6*'In Process Calc.'!$C13^5+Regression!$CD$28*5*'In Process Calc.'!$C13^4+Regression!$CC$28*4*'In Process Calc.'!$C13^3 +Regression!$CB$28*3*'In Process Calc.'!$C13^2 + Regression!$CA$28*2*'In Process Calc.'!$C13 + Regression!$BZ$28)/$A13</f>
        <v>2.7290928116133477E-4</v>
      </c>
      <c r="Z13" s="117">
        <f xml:space="preserve"> (Regression!$CE$29*6*'In Process Calc.'!$C13^5+Regression!$CD$29*5*'In Process Calc.'!$C13^4+Regression!$CC$29*4*'In Process Calc.'!$C13^3 +Regression!$CB$29*3*'In Process Calc.'!$C13^2 + Regression!$CA$29*2*'In Process Calc.'!$C13 + Regression!$BZ$29)/$A13</f>
        <v>3.2086117177618635E-4</v>
      </c>
      <c r="AA13" s="117">
        <f xml:space="preserve"> (Regression!$CE$30*6*'In Process Calc.'!$C13^5+Regression!$CD$30*5*'In Process Calc.'!$C13^4+Regression!$CC$30*4*'In Process Calc.'!$C13^3 +Regression!$CB$30*3*'In Process Calc.'!$C13^2 + Regression!$CA$30*2*'In Process Calc.'!$C13 + Regression!$BZ$30)/$A13</f>
        <v>1.3198880269159655E-3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2.8241787596110995E-2</v>
      </c>
      <c r="AD13" s="117">
        <f xml:space="preserve"> (Regression!$CE$33*6*'In Process Calc.'!$C13^5+Regression!$CD$33*5*'In Process Calc.'!$C13^4+Regression!$CC$33*4*'In Process Calc.'!$C13^3 +Regression!$CB$33*3*'In Process Calc.'!$C13^2 + Regression!$CA$33*2*'In Process Calc.'!$C13 + Regression!$BZ$33)/$A13</f>
        <v>2.5144616897246026E-2</v>
      </c>
      <c r="AE13" s="117">
        <f xml:space="preserve"> (Regression!$CE$34*6*'In Process Calc.'!$C13^5+Regression!$CD$34*5*'In Process Calc.'!$C13^4+Regression!$CC$34*4*'In Process Calc.'!$C13^3 +Regression!$CB$34*3*'In Process Calc.'!$C13^2 + Regression!$CA$34*2*'In Process Calc.'!$C13 + Regression!$BZ$34)/$A13</f>
        <v>9.6048035982516586E-2</v>
      </c>
      <c r="AF13" s="118">
        <f t="shared" si="0"/>
        <v>0.28587076293181052</v>
      </c>
      <c r="AG13" s="118">
        <f t="shared" si="3"/>
        <v>2.4475776248128254</v>
      </c>
      <c r="AH13" s="118">
        <f t="shared" si="1"/>
        <v>6.2830030045047586E-2</v>
      </c>
      <c r="AI13" s="118">
        <f t="shared" si="2"/>
        <v>-1.1767238341342703</v>
      </c>
      <c r="AJ13" s="75">
        <f>'In Process Calc.'!C13</f>
        <v>192.46666666679084</v>
      </c>
      <c r="AK13" s="124">
        <f>((Regression!CL46-Regression!CL47)*1000+'Post Process Calc.'!AK12*'In Process Calc.'!$D13+'In Process Calc.'!$F12*'Measured Data'!AR16+'In Process Calc.'!$E12*'Measured Data'!AR16)/'In Process Calc.'!$I12</f>
        <v>9.997220333576136</v>
      </c>
      <c r="AL13" s="124">
        <f>((Regression!CM46-Regression!CM47)*1000+'Post Process Calc.'!AL12*'In Process Calc.'!$D13+'In Process Calc.'!$F12*'Measured Data'!AS16+'In Process Calc.'!$E12*'Measured Data'!AS16)/'In Process Calc.'!$I12</f>
        <v>3.3737732248494443</v>
      </c>
      <c r="AM13" s="124">
        <f>((Regression!CN46-Regression!CN47)*1000+'Post Process Calc.'!AM12*'In Process Calc.'!$D13+'In Process Calc.'!$F12*'Measured Data'!AT16+'In Process Calc.'!$E12*'Measured Data'!AT16)/'In Process Calc.'!$I12</f>
        <v>0.65057827290473336</v>
      </c>
      <c r="AN13" s="124">
        <f>((Regression!CO46-Regression!CO47)*1000+'Post Process Calc.'!AN12*'In Process Calc.'!$D13+'In Process Calc.'!$F12*'Measured Data'!AU16+'In Process Calc.'!$E12*'Measured Data'!AU16)/'In Process Calc.'!$I12</f>
        <v>0.30803347044646034</v>
      </c>
      <c r="AO13" s="124">
        <f>((Regression!CP46-Regression!CP47)*1000+'Post Process Calc.'!AO12*'In Process Calc.'!$D13+'In Process Calc.'!$F12*'Measured Data'!AV16+'In Process Calc.'!$E12*'Measured Data'!AV16)/'In Process Calc.'!$I12</f>
        <v>0.36661648465147939</v>
      </c>
      <c r="AP13" s="124">
        <f>((Regression!CQ46-Regression!CQ47)*1000+'Post Process Calc.'!AP12*'In Process Calc.'!$D13+'In Process Calc.'!$F12*'Measured Data'!AW16+'In Process Calc.'!$E12*'Measured Data'!AW16)/'In Process Calc.'!$I12</f>
        <v>17.13667581657333</v>
      </c>
      <c r="AQ13" s="124">
        <f>((Regression!CR46-Regression!CR47)*1000+'Post Process Calc.'!AQ12*'In Process Calc.'!$D13+'In Process Calc.'!$F12*'Measured Data'!AX16+'In Process Calc.'!$E12*'Measured Data'!AX16)/'In Process Calc.'!$I12</f>
        <v>29.653151457169251</v>
      </c>
      <c r="AR13" s="124">
        <f>((Regression!CS46-Regression!CS47)*1000+'Post Process Calc.'!AR12*'In Process Calc.'!$D13+'In Process Calc.'!$F12*'Measured Data'!AY16+'In Process Calc.'!$E12*'Measured Data'!AY16)/'In Process Calc.'!$I12</f>
        <v>0.42735249656738677</v>
      </c>
      <c r="AS13" s="124">
        <f>((Regression!CT46-Regression!CT47)*1000+'Post Process Calc.'!AS12*'In Process Calc.'!$D13+'In Process Calc.'!$F12*'Measured Data'!AZ16+'In Process Calc.'!$E12*'Measured Data'!AZ16)/'In Process Calc.'!$I12</f>
        <v>2.2225287197036057</v>
      </c>
      <c r="AT13" s="124">
        <f>((Regression!CU46-Regression!CU47)*1000+'Post Process Calc.'!AT12*'In Process Calc.'!$D13+'In Process Calc.'!$F12*'Measured Data'!BA16+'In Process Calc.'!$E12*'Measured Data'!BA16)/'In Process Calc.'!$I12</f>
        <v>0.97549168161012068</v>
      </c>
      <c r="AU13" s="124">
        <f>((Regression!CV46-Regression!CV47)*1000+'Post Process Calc.'!AU12*'In Process Calc.'!$D13+'In Process Calc.'!$F12*'Measured Data'!BB16+'In Process Calc.'!$E12*'Measured Data'!BB16)/'In Process Calc.'!$I12</f>
        <v>1.9367731260816521</v>
      </c>
      <c r="AV13" s="124">
        <f>((Regression!CW46-Regression!CW47)*1000+'Post Process Calc.'!AV12*'In Process Calc.'!$D13+'In Process Calc.'!$F12*'Measured Data'!BD16+'In Process Calc.'!$E12*'Measured Data'!BD16)/'In Process Calc.'!$I12</f>
        <v>-26.195112138979759</v>
      </c>
      <c r="AW13" s="124">
        <f>((Regression!CX46-Regression!CX47)*1000+'Post Process Calc.'!AW12*'In Process Calc.'!$D13+'In Process Calc.'!$F12*'Measured Data'!BE16+'In Process Calc.'!$E12*'Measured Data'!BE16)/'In Process Calc.'!$I12</f>
        <v>1.9852201175746249</v>
      </c>
      <c r="AX13" s="124">
        <f>((Regression!CY46-Regression!CY47)*1000+'Post Process Calc.'!AX12*'In Process Calc.'!$D13+'In Process Calc.'!$F12*'Measured Data'!BF16+'In Process Calc.'!$E12*'Measured Data'!BF16)/'In Process Calc.'!$I12</f>
        <v>1.3623390061902323</v>
      </c>
      <c r="AY13" s="124">
        <f>((Regression!CZ46-Regression!CZ47)*1000+'Post Process Calc.'!AY12*'In Process Calc.'!$D13+'In Process Calc.'!$F12*'Measured Data'!BH16+'In Process Calc.'!$E12*'Measured Data'!BH16)/'In Process Calc.'!$I12</f>
        <v>2.2563048911821797</v>
      </c>
      <c r="AZ13" s="124">
        <f>((Regression!DA46-Regression!DA47)*1000+'Post Process Calc.'!AZ12*'In Process Calc.'!$D13+'In Process Calc.'!$F12*'Measured Data'!BI16+'In Process Calc.'!$E12*'Measured Data'!BI16)/'In Process Calc.'!$I12</f>
        <v>15.520945979696441</v>
      </c>
      <c r="BA13" s="124">
        <f>((Regression!DB46-Regression!DB47)*1000+'Post Process Calc.'!BA12*'In Process Calc.'!$D13+'In Process Calc.'!$F12*'Measured Data'!BJ16+'In Process Calc.'!$E12*'Measured Data'!BJ16)/'In Process Calc.'!$I12</f>
        <v>5.6747914892841473</v>
      </c>
      <c r="BB13" s="124">
        <f>((Regression!DC46-Regression!DC47)*1000+'Post Process Calc.'!BB12*'In Process Calc.'!$D13+'In Process Calc.'!$F12*'Measured Data'!BK16+'In Process Calc.'!$E12*'Measured Data'!BK16)/'In Process Calc.'!$I12</f>
        <v>4.2467036932962552</v>
      </c>
      <c r="BC13" s="124">
        <f>((Regression!DD46-Regression!DD47)*1000+'Post Process Calc.'!BC12*'In Process Calc.'!$D13+'In Process Calc.'!$F12*'Measured Data'!BL16+'In Process Calc.'!$E12*'Measured Data'!BL16)/'In Process Calc.'!$I12</f>
        <v>0.66907365280311881</v>
      </c>
      <c r="BD13" s="124">
        <f>((Regression!DE46-Regression!DE47)*1000+'Post Process Calc.'!BD12*'In Process Calc.'!$D13+'In Process Calc.'!$F12*'Measured Data'!BM16+'In Process Calc.'!$E12*'Measured Data'!BM16)/'In Process Calc.'!$I12</f>
        <v>2.0016558856193463</v>
      </c>
      <c r="BE13" s="124">
        <f>((Regression!DF46-Regression!DF47)*1000+'Post Process Calc.'!BE12*'In Process Calc.'!$D13+'In Process Calc.'!$F12*'Measured Data'!BN16+'In Process Calc.'!$E12*'Measured Data'!BN16)/'In Process Calc.'!$I12</f>
        <v>4.0900515599362333</v>
      </c>
      <c r="BF13" s="124">
        <f>((Regression!DG46-Regression!DG47)*1000+'Post Process Calc.'!BF12*'In Process Calc.'!$D13+'In Process Calc.'!$F12*'Measured Data'!BO16+'In Process Calc.'!$E12*'Measured Data'!BO16)/'In Process Calc.'!$I12</f>
        <v>0.75221601225922563</v>
      </c>
      <c r="BG13" s="124">
        <f>((Regression!DH46-Regression!DH47)*1000+'Post Process Calc.'!BG12*'In Process Calc.'!$D13+'In Process Calc.'!$F12*'Measured Data'!BP16+'In Process Calc.'!$E12*'Measured Data'!BP16)/'In Process Calc.'!$I12</f>
        <v>-0.84906459123498179</v>
      </c>
    </row>
    <row r="14" spans="1:70" x14ac:dyDescent="0.15">
      <c r="A14" s="117">
        <f>'Measured Data'!H18*'In Process Calc.'!D14/1000</f>
        <v>1.011209495317607</v>
      </c>
      <c r="B14" s="297">
        <f>'Growth Regression'!$P13</f>
        <v>1.6482979926185786E-4</v>
      </c>
      <c r="C14" s="117">
        <f>IF('Measured Data'!O18&gt;0,'Measured Data'!O18, (Regression!$CE$6*6*'In Process Calc.'!$C14^6+Regression!$CD$6*5*'In Process Calc.'!$C14^5+Regression!$CC$6*4*'In Process Calc.'!$C14^3+Regression!$CB$6*3*'In Process Calc.'!$C14^2  + Regression!$CA$6*2*'In Process Calc.'!$C14 + Regression!$BZ$6)/$A14)</f>
        <v>0.11068294947647975</v>
      </c>
      <c r="D14" s="117">
        <f>(Regression!$CE$7*6*'In Process Calc.'!$C14^6+Regression!$CD$7*5*'In Process Calc.'!$C14^5+Regression!$CC$7*4*'In Process Calc.'!$C14^3+Regression!$CB$7*3*'In Process Calc.'!$C14^2  + Regression!$CA$7*2*'In Process Calc.'!$C14 + Regression!$BZ$7)/$A14</f>
        <v>0.15073419564013585</v>
      </c>
      <c r="E14" s="117">
        <f xml:space="preserve"> (Regression!$CE$8*6*'In Process Calc.'!$C14^6+Regression!$CD$8*5*'In Process Calc.'!$C14^5+Regression!$CC$8*4*'In Process Calc.'!$C14^3+Regression!$CB$8*3*'In Process Calc.'!$C14^2  + Regression!$CA$8*2*'In Process Calc.'!$C14 + Regression!$BZ$8)/$A14</f>
        <v>2.6897676395776157E-3</v>
      </c>
      <c r="F14" s="117">
        <f xml:space="preserve"> (Regression!$CE$9*6*'In Process Calc.'!$C14^6+Regression!$CD$9*5*'In Process Calc.'!$C14^5+Regression!$CC$9*4*'In Process Calc.'!$C14^3+Regression!$CB$9*3*'In Process Calc.'!$C14^2  + Regression!$CA$9*2*'In Process Calc.'!$C14 + Regression!$BZ$9)/$A14</f>
        <v>6.8767792673069038E-4</v>
      </c>
      <c r="G14" s="117">
        <f xml:space="preserve"> (Regression!$CE$10*6*'In Process Calc.'!$C14^6+Regression!$CD$10*5*'In Process Calc.'!$C14^5+Regression!$CC$10*4*'In Process Calc.'!$C14^3+Regression!$CB$10*3*'In Process Calc.'!$C14^2  + Regression!$CA$10*2*'In Process Calc.'!$C14 + Regression!$BZ$10)/$A14</f>
        <v>4.0002764439320049E-4</v>
      </c>
      <c r="H14" s="117">
        <f xml:space="preserve"> (Regression!$CE$11*6*'In Process Calc.'!$C14^6+Regression!$CD$11*5*'In Process Calc.'!$C14^5+Regression!$CC$11*4*'In Process Calc.'!$C14^3+Regression!$CB$11*3*'In Process Calc.'!$C14^2  + Regression!$CA$11*2*'In Process Calc.'!$C14 + Regression!$BZ$11)/$A14</f>
        <v>-2.469976095137879E-4</v>
      </c>
      <c r="I14" s="117">
        <f>(Regression!$CE$12*6*'In Process Calc.'!$C14^6+Regression!$CD$12*5*'In Process Calc.'!$C14^5+Regression!$CC$12*4*'In Process Calc.'!$C14^3+Regression!$CB$12*3*'In Process Calc.'!$C14^2  + Regression!$CA$12*2*'In Process Calc.'!$C14 + Regression!$BZ$12)/$A14</f>
        <v>4.8859645659567934E-4</v>
      </c>
      <c r="J14" s="117">
        <f xml:space="preserve"> (Regression!$CE$13*6*'In Process Calc.'!$C14^6+Regression!$CD$13*5*'In Process Calc.'!$C14^5+Regression!$CC$13*4*'In Process Calc.'!$C14^3+Regression!$CB$13*3*'In Process Calc.'!$C14^2  + Regression!$CA$13*2*'In Process Calc.'!$C14 + Regression!$BZ$13)/$A14</f>
        <v>3.3400420669139209E-2</v>
      </c>
      <c r="K14" s="117">
        <f xml:space="preserve"> (Regression!$CE$14*6*'In Process Calc.'!$C14^6+Regression!$CD$14*5*'In Process Calc.'!$C14^5+Regression!$CC$14*4*'In Process Calc.'!$C14^3+Regression!$CB$14*3*'In Process Calc.'!$C14^2  + Regression!$CA$14*2*'In Process Calc.'!$C14 + Regression!$BZ$14)/$A14</f>
        <v>2.0705784314402659E-3</v>
      </c>
      <c r="L14" s="117">
        <f xml:space="preserve"> (Regression!$CE$15*6*'In Process Calc.'!$C14^6+Regression!$CD$15*5*'In Process Calc.'!$C14^5+Regression!$CC$15*4*'In Process Calc.'!$C14^3+Regression!$CB$15*3*'In Process Calc.'!$C14^2  + Regression!$CA$15*2*'In Process Calc.'!$C14 + Regression!$BZ$15)/$A14</f>
        <v>-1.0895465855365096E-4</v>
      </c>
      <c r="M14" s="117">
        <f xml:space="preserve"> (Regression!$CE$16*6*'In Process Calc.'!$C14^6+Regression!$CD$16*5*'In Process Calc.'!$C14^5+Regression!$CC$16*4*'In Process Calc.'!$C14^3+Regression!$CB$16*3*'In Process Calc.'!$C14^2  + Regression!$CA$16*2*'In Process Calc.'!$C14 + Regression!$BZ$16)/$A14</f>
        <v>4.5088454301058629E-4</v>
      </c>
      <c r="N14" s="117">
        <f xml:space="preserve"> (Regression!$CE$17*6*'In Process Calc.'!$C14^6+Regression!$CD$17*5*'In Process Calc.'!$C14^5+Regression!$CC$17*4*'In Process Calc.'!$C14^3+Regression!$CB$17*3*'In Process Calc.'!$C14^2  + Regression!$CA$17*2*'In Process Calc.'!$C14 + Regression!$BZ$17)/$A14</f>
        <v>-1.9736061405375247E-4</v>
      </c>
      <c r="O14" s="117">
        <f xml:space="preserve"> (Regression!$CE$18*6*'In Process Calc.'!$C14^6+Regression!$CD$18*5*'In Process Calc.'!$C14^5+Regression!$CC$18*4*'In Process Calc.'!$C14^3+Regression!$CB$18*3*'In Process Calc.'!$C14^2  + Regression!$CA$18*2*'In Process Calc.'!$C14 + Regression!$BZ$18)/$A14</f>
        <v>1.0962958964663577E-3</v>
      </c>
      <c r="P14" s="117">
        <f xml:space="preserve"> (Regression!$CE$19*6*'In Process Calc.'!$C14^5+Regression!$CD$19*5*'In Process Calc.'!$C14^4+Regression!$CC$19*4*'In Process Calc.'!$C14^3 +Regression!$CB$19*3*'In Process Calc.'!$C14^2 + Regression!$CA$19*2*'In Process Calc.'!$C14 + Regression!$BZ$19)/$A14</f>
        <v>-1.1880339160598748E-2</v>
      </c>
      <c r="Q14" s="117">
        <f xml:space="preserve"> (Regression!$CE$20*6*'In Process Calc.'!$C14^5+Regression!$CD$20*5*'In Process Calc.'!$C14^4+Regression!$CC$20*4*'In Process Calc.'!$C14^3 +Regression!$CB$20*3*'In Process Calc.'!$C14^2 + Regression!$CA$20*2*'In Process Calc.'!$C14 + Regression!$BZ$20)/$A14</f>
        <v>2.0691999297021285E-3</v>
      </c>
      <c r="R14" s="117">
        <f xml:space="preserve"> (Regression!$CE$21*6*'In Process Calc.'!$C14^5+Regression!$CD$21*5*'In Process Calc.'!$C14^4+Regression!$CC$21*4*'In Process Calc.'!$C14^3 +Regression!$CB$21*3*'In Process Calc.'!$C14^2 + Regression!$CA$21*2*'In Process Calc.'!$C14 + Regression!$BZ$21)/$A14</f>
        <v>1.0217588576972663E-3</v>
      </c>
      <c r="S14" s="117">
        <f xml:space="preserve"> (Regression!$CE$22*6*'In Process Calc.'!$C14^5+Regression!$CD$22*5*'In Process Calc.'!$C14^4+Regression!$CC$22*4*'In Process Calc.'!$C14^3 +Regression!$CB$22*3*'In Process Calc.'!$C14^2 + Regression!$CA$22*2*'In Process Calc.'!$C14 + Regression!$BZ$22)/$A14</f>
        <v>4.73491664255882E-4</v>
      </c>
      <c r="T14" s="117">
        <f xml:space="preserve"> (Regression!$CE$23*6*'In Process Calc.'!$C14^5+Regression!$CD$23*5*'In Process Calc.'!$C14^4+Regression!$CC$23*4*'In Process Calc.'!$C14^3 +Regression!$CB$23*3*'In Process Calc.'!$C14^2 + Regression!$CA$23*2*'In Process Calc.'!$C14 + Regression!$BZ$23)/$A14</f>
        <v>-2.663743967535779E-3</v>
      </c>
      <c r="U14" s="117">
        <f xml:space="preserve"> (Regression!$CE$24*6*'In Process Calc.'!$C14^5+Regression!$CD$24*5*'In Process Calc.'!$C14^4+Regression!$CC$24*4*'In Process Calc.'!$C14^3 +Regression!$CB$24*3*'In Process Calc.'!$C14^2 + Regression!$CA$24*2*'In Process Calc.'!$C14 + Regression!$BZ$24)/$A14</f>
        <v>6.03774819079027E-4</v>
      </c>
      <c r="V14" s="117">
        <f xml:space="preserve"> (Regression!$CE$25*6*'In Process Calc.'!$C14^5+Regression!$CD$25*5*'In Process Calc.'!$C14^4+Regression!$CC$25*4*'In Process Calc.'!$C14^3 +Regression!$CB$25*3*'In Process Calc.'!$C14^2 + Regression!$CA$25*2*'In Process Calc.'!$C14 + Regression!$BZ$25)/$A14</f>
        <v>1.2888678620026055E-3</v>
      </c>
      <c r="W14" s="117">
        <f xml:space="preserve"> (Regression!$CE$26*6*'In Process Calc.'!$C14^5+Regression!$CD$26*5*'In Process Calc.'!$C14^4+Regression!$CC$26*4*'In Process Calc.'!$C14^3 +Regression!$CB$26*3*'In Process Calc.'!$C14^2 + Regression!$CA$26*2*'In Process Calc.'!$C14 + Regression!$BZ$26)/$A14</f>
        <v>1.430220202352875E-3</v>
      </c>
      <c r="X14" s="117">
        <f xml:space="preserve"> (Regression!$CE$27*6*'In Process Calc.'!$C14^5+Regression!$CD$27*5*'In Process Calc.'!$C14^4+Regression!$CC$27*4*'In Process Calc.'!$C14^3 +Regression!$CB$27*3*'In Process Calc.'!$C14^2 + Regression!$CA$27*2*'In Process Calc.'!$C14 + Regression!$BZ$27)/$A14</f>
        <v>1.1103797351851741E-3</v>
      </c>
      <c r="Y14" s="117">
        <f xml:space="preserve"> (Regression!$CE$28*6*'In Process Calc.'!$C14^5+Regression!$CD$28*5*'In Process Calc.'!$C14^4+Regression!$CC$28*4*'In Process Calc.'!$C14^3 +Regression!$CB$28*3*'In Process Calc.'!$C14^2 + Regression!$CA$28*2*'In Process Calc.'!$C14 + Regression!$BZ$28)/$A14</f>
        <v>2.6127266723987544E-4</v>
      </c>
      <c r="Z14" s="117">
        <f xml:space="preserve"> (Regression!$CE$29*6*'In Process Calc.'!$C14^5+Regression!$CD$29*5*'In Process Calc.'!$C14^4+Regression!$CC$29*4*'In Process Calc.'!$C14^3 +Regression!$CB$29*3*'In Process Calc.'!$C14^2 + Regression!$CA$29*2*'In Process Calc.'!$C14 + Regression!$BZ$29)/$A14</f>
        <v>2.0915399703931657E-4</v>
      </c>
      <c r="AA14" s="117">
        <f xml:space="preserve"> (Regression!$CE$30*6*'In Process Calc.'!$C14^5+Regression!$CD$30*5*'In Process Calc.'!$C14^4+Regression!$CC$30*4*'In Process Calc.'!$C14^3 +Regression!$CB$30*3*'In Process Calc.'!$C14^2 + Regression!$CA$30*2*'In Process Calc.'!$C14 + Regression!$BZ$30)/$A14</f>
        <v>1.3040463275775683E-3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2.6396838479903803E-2</v>
      </c>
      <c r="AD14" s="117">
        <f xml:space="preserve"> (Regression!$CE$33*6*'In Process Calc.'!$C14^5+Regression!$CD$33*5*'In Process Calc.'!$C14^4+Regression!$CC$33*4*'In Process Calc.'!$C14^3 +Regression!$CB$33*3*'In Process Calc.'!$C14^2 + Regression!$CA$33*2*'In Process Calc.'!$C14 + Regression!$BZ$33)/$A14</f>
        <v>2.6422862151945656E-2</v>
      </c>
      <c r="AE14" s="117">
        <f xml:space="preserve"> (Regression!$CE$34*6*'In Process Calc.'!$C14^5+Regression!$CD$34*5*'In Process Calc.'!$C14^4+Regression!$CC$34*4*'In Process Calc.'!$C14^3 +Regression!$CB$34*3*'In Process Calc.'!$C14^2 + Regression!$CA$34*2*'In Process Calc.'!$C14 + Regression!$BZ$34)/$A14</f>
        <v>7.1976362373773486E-2</v>
      </c>
      <c r="AF14" s="118">
        <f t="shared" si="0"/>
        <v>-0.35569429733487623</v>
      </c>
      <c r="AG14" s="118">
        <f t="shared" si="3"/>
        <v>3.3138190256012798</v>
      </c>
      <c r="AH14" s="118">
        <f t="shared" si="1"/>
        <v>6.1992585421338904E-2</v>
      </c>
      <c r="AI14" s="118">
        <f t="shared" si="2"/>
        <v>-1.2864733482628403</v>
      </c>
      <c r="AJ14" s="75">
        <f>'In Process Calc.'!C14</f>
        <v>215.88333333347691</v>
      </c>
      <c r="AK14" s="124">
        <f>((Regression!CL47-Regression!CL48)*1000+'Post Process Calc.'!AK13*'In Process Calc.'!$D14+'In Process Calc.'!$F13*'Measured Data'!AR17+'In Process Calc.'!$E13*'Measured Data'!AR17)/'In Process Calc.'!$I13</f>
        <v>9.9369960288030583</v>
      </c>
      <c r="AL14" s="124">
        <f>((Regression!CM47-Regression!CM48)*1000+'Post Process Calc.'!AL13*'In Process Calc.'!$D14+'In Process Calc.'!$F13*'Measured Data'!AS17+'In Process Calc.'!$E13*'Measured Data'!AS17)/'In Process Calc.'!$I13</f>
        <v>3.6185891219041935</v>
      </c>
      <c r="AM14" s="124">
        <f>((Regression!CN47-Regression!CN48)*1000+'Post Process Calc.'!AM13*'In Process Calc.'!$D14+'In Process Calc.'!$F13*'Measured Data'!AT17+'In Process Calc.'!$E13*'Measured Data'!AT17)/'In Process Calc.'!$I13</f>
        <v>0.83545913234673064</v>
      </c>
      <c r="AN14" s="124">
        <f>((Regression!CO47-Regression!CO48)*1000+'Post Process Calc.'!AN13*'In Process Calc.'!$D14+'In Process Calc.'!$F13*'Measured Data'!AU17+'In Process Calc.'!$E13*'Measured Data'!AU17)/'In Process Calc.'!$I13</f>
        <v>0.39030588338934574</v>
      </c>
      <c r="AO14" s="124">
        <f>((Regression!CP47-Regression!CP48)*1000+'Post Process Calc.'!AO13*'In Process Calc.'!$D14+'In Process Calc.'!$F13*'Measured Data'!AV17+'In Process Calc.'!$E13*'Measured Data'!AV17)/'In Process Calc.'!$I13</f>
        <v>0.40954125753892467</v>
      </c>
      <c r="AP14" s="124">
        <f>((Regression!CQ47-Regression!CQ48)*1000+'Post Process Calc.'!AP13*'In Process Calc.'!$D14+'In Process Calc.'!$F13*'Measured Data'!AW17+'In Process Calc.'!$E13*'Measured Data'!AW17)/'In Process Calc.'!$I13</f>
        <v>17.22390080839472</v>
      </c>
      <c r="AQ14" s="124">
        <f>((Regression!CR47-Regression!CR48)*1000+'Post Process Calc.'!AQ13*'In Process Calc.'!$D14+'In Process Calc.'!$F13*'Measured Data'!AX17+'In Process Calc.'!$E13*'Measured Data'!AX17)/'In Process Calc.'!$I13</f>
        <v>36.790186001336167</v>
      </c>
      <c r="AR14" s="124">
        <f>((Regression!CS47-Regression!CS48)*1000+'Post Process Calc.'!AR13*'In Process Calc.'!$D14+'In Process Calc.'!$F13*'Measured Data'!AY17+'In Process Calc.'!$E13*'Measured Data'!AY17)/'In Process Calc.'!$I13</f>
        <v>0.60607641248951705</v>
      </c>
      <c r="AS14" s="124">
        <f>((Regression!CT47-Regression!CT48)*1000+'Post Process Calc.'!AS13*'In Process Calc.'!$D14+'In Process Calc.'!$F13*'Measured Data'!AZ17+'In Process Calc.'!$E13*'Measured Data'!AZ17)/'In Process Calc.'!$I13</f>
        <v>2.1091404224872936</v>
      </c>
      <c r="AT14" s="124">
        <f>((Regression!CU47-Regression!CU48)*1000+'Post Process Calc.'!AT13*'In Process Calc.'!$D14+'In Process Calc.'!$F13*'Measured Data'!BA17+'In Process Calc.'!$E13*'Measured Data'!BA17)/'In Process Calc.'!$I13</f>
        <v>1.0817040034775889</v>
      </c>
      <c r="AU14" s="124">
        <f>((Regression!CV47-Regression!CV48)*1000+'Post Process Calc.'!AU13*'In Process Calc.'!$D14+'In Process Calc.'!$F13*'Measured Data'!BB17+'In Process Calc.'!$E13*'Measured Data'!BB17)/'In Process Calc.'!$I13</f>
        <v>2.0393215083227347</v>
      </c>
      <c r="AV14" s="124">
        <f>((Regression!CW47-Regression!CW48)*1000+'Post Process Calc.'!AV13*'In Process Calc.'!$D14+'In Process Calc.'!$F13*'Measured Data'!BD17+'In Process Calc.'!$E13*'Measured Data'!BD17)/'In Process Calc.'!$I13</f>
        <v>-27.156043279755718</v>
      </c>
      <c r="AW14" s="124">
        <f>((Regression!CX47-Regression!CX48)*1000+'Post Process Calc.'!AW13*'In Process Calc.'!$D14+'In Process Calc.'!$F13*'Measured Data'!BE17+'In Process Calc.'!$E13*'Measured Data'!BE17)/'In Process Calc.'!$I13</f>
        <v>1.7557898238132732</v>
      </c>
      <c r="AX14" s="124">
        <f>((Regression!CY47-Regression!CY48)*1000+'Post Process Calc.'!AX13*'In Process Calc.'!$D14+'In Process Calc.'!$F13*'Measured Data'!BF17+'In Process Calc.'!$E13*'Measured Data'!BF17)/'In Process Calc.'!$I13</f>
        <v>1.1449573651899116</v>
      </c>
      <c r="AY14" s="124">
        <f>((Regression!CZ47-Regression!CZ48)*1000+'Post Process Calc.'!AY13*'In Process Calc.'!$D14+'In Process Calc.'!$F13*'Measured Data'!BH17+'In Process Calc.'!$E13*'Measured Data'!BH17)/'In Process Calc.'!$I13</f>
        <v>2.6041008557241736</v>
      </c>
      <c r="AZ14" s="124">
        <f>((Regression!DA47-Regression!DA48)*1000+'Post Process Calc.'!AZ13*'In Process Calc.'!$D14+'In Process Calc.'!$F13*'Measured Data'!BI17+'In Process Calc.'!$E13*'Measured Data'!BI17)/'In Process Calc.'!$I13</f>
        <v>17.832305672152181</v>
      </c>
      <c r="BA14" s="124">
        <f>((Regression!DB47-Regression!DB48)*1000+'Post Process Calc.'!BA13*'In Process Calc.'!$D14+'In Process Calc.'!$F13*'Measured Data'!BJ17+'In Process Calc.'!$E13*'Measured Data'!BJ17)/'In Process Calc.'!$I13</f>
        <v>6.8838949931753044</v>
      </c>
      <c r="BB14" s="124">
        <f>((Regression!DC47-Regression!DC48)*1000+'Post Process Calc.'!BB13*'In Process Calc.'!$D14+'In Process Calc.'!$F13*'Measured Data'!BK17+'In Process Calc.'!$E13*'Measured Data'!BK17)/'In Process Calc.'!$I13</f>
        <v>4.5981333224805931</v>
      </c>
      <c r="BC14" s="124">
        <f>((Regression!DD47-Regression!DD48)*1000+'Post Process Calc.'!BC13*'In Process Calc.'!$D14+'In Process Calc.'!$F13*'Measured Data'!BL17+'In Process Calc.'!$E13*'Measured Data'!BL17)/'In Process Calc.'!$I13</f>
        <v>0.18836877399693897</v>
      </c>
      <c r="BD14" s="124">
        <f>((Regression!DE47-Regression!DE48)*1000+'Post Process Calc.'!BD13*'In Process Calc.'!$D14+'In Process Calc.'!$F13*'Measured Data'!BM17+'In Process Calc.'!$E13*'Measured Data'!BM17)/'In Process Calc.'!$I13</f>
        <v>1.6280805892787602</v>
      </c>
      <c r="BE14" s="124">
        <f>((Regression!DF47-Regression!DF48)*1000+'Post Process Calc.'!BE13*'In Process Calc.'!$D14+'In Process Calc.'!$F13*'Measured Data'!BN17+'In Process Calc.'!$E13*'Measured Data'!BN17)/'In Process Calc.'!$I13</f>
        <v>4.9710346230533764</v>
      </c>
      <c r="BF14" s="124">
        <f>((Regression!DG47-Regression!DG48)*1000+'Post Process Calc.'!BF13*'In Process Calc.'!$D14+'In Process Calc.'!$F13*'Measured Data'!BO17+'In Process Calc.'!$E13*'Measured Data'!BO17)/'In Process Calc.'!$I13</f>
        <v>0.66605687543379433</v>
      </c>
      <c r="BG14" s="124">
        <f>((Regression!DH47-Regression!DH48)*1000+'Post Process Calc.'!BG13*'In Process Calc.'!$D14+'In Process Calc.'!$F13*'Measured Data'!BP17+'In Process Calc.'!$E13*'Measured Data'!BP17)/'In Process Calc.'!$I13</f>
        <v>-1.4259096192302048</v>
      </c>
    </row>
    <row r="15" spans="1:70" x14ac:dyDescent="0.15">
      <c r="A15" s="117">
        <f>'Measured Data'!H19*'In Process Calc.'!D15/1000</f>
        <v>0.97132907996329765</v>
      </c>
      <c r="B15" s="297">
        <f>'Growth Regression'!$P14</f>
        <v>6.9461144229394451E-5</v>
      </c>
      <c r="C15" s="117">
        <f>IF('Measured Data'!O19&gt;0,'Measured Data'!O19, (Regression!$CE$6*6*'In Process Calc.'!$C15^6+Regression!$CD$6*5*'In Process Calc.'!$C15^5+Regression!$CC$6*4*'In Process Calc.'!$C15^3+Regression!$CB$6*3*'In Process Calc.'!$C15^2  + Regression!$CA$6*2*'In Process Calc.'!$C15 + Regression!$BZ$6)/$A15)</f>
        <v>0.15230623944739297</v>
      </c>
      <c r="D15" s="117">
        <f>(Regression!$CE$7*6*'In Process Calc.'!$C15^6+Regression!$CD$7*5*'In Process Calc.'!$C15^5+Regression!$CC$7*4*'In Process Calc.'!$C15^3+Regression!$CB$7*3*'In Process Calc.'!$C15^2  + Regression!$CA$7*2*'In Process Calc.'!$C15 + Regression!$BZ$7)/$A15</f>
        <v>0.17791426871818314</v>
      </c>
      <c r="E15" s="117">
        <f xml:space="preserve"> (Regression!$CE$8*6*'In Process Calc.'!$C15^6+Regression!$CD$8*5*'In Process Calc.'!$C15^5+Regression!$CC$8*4*'In Process Calc.'!$C15^3+Regression!$CB$8*3*'In Process Calc.'!$C15^2  + Regression!$CA$8*2*'In Process Calc.'!$C15 + Regression!$BZ$8)/$A15</f>
        <v>5.8864370258788932E-3</v>
      </c>
      <c r="F15" s="117">
        <f xml:space="preserve"> (Regression!$CE$9*6*'In Process Calc.'!$C15^6+Regression!$CD$9*5*'In Process Calc.'!$C15^5+Regression!$CC$9*4*'In Process Calc.'!$C15^3+Regression!$CB$9*3*'In Process Calc.'!$C15^2  + Regression!$CA$9*2*'In Process Calc.'!$C15 + Regression!$BZ$9)/$A15</f>
        <v>5.4340428542919096E-4</v>
      </c>
      <c r="G15" s="117">
        <f xml:space="preserve"> (Regression!$CE$10*6*'In Process Calc.'!$C15^6+Regression!$CD$10*5*'In Process Calc.'!$C15^5+Regression!$CC$10*4*'In Process Calc.'!$C15^3+Regression!$CB$10*3*'In Process Calc.'!$C15^2  + Regression!$CA$10*2*'In Process Calc.'!$C15 + Regression!$BZ$10)/$A15</f>
        <v>-8.4186703298344523E-4</v>
      </c>
      <c r="H15" s="117">
        <f xml:space="preserve"> (Regression!$CE$11*6*'In Process Calc.'!$C15^6+Regression!$CD$11*5*'In Process Calc.'!$C15^5+Regression!$CC$11*4*'In Process Calc.'!$C15^3+Regression!$CB$11*3*'In Process Calc.'!$C15^2  + Regression!$CA$11*2*'In Process Calc.'!$C15 + Regression!$BZ$11)/$A15</f>
        <v>-1.0620566180913034E-3</v>
      </c>
      <c r="I15" s="117">
        <f>(Regression!$CE$12*6*'In Process Calc.'!$C15^6+Regression!$CD$12*5*'In Process Calc.'!$C15^5+Regression!$CC$12*4*'In Process Calc.'!$C15^3+Regression!$CB$12*3*'In Process Calc.'!$C15^2  + Regression!$CA$12*2*'In Process Calc.'!$C15 + Regression!$BZ$12)/$A15</f>
        <v>3.8266963117575406E-4</v>
      </c>
      <c r="J15" s="117">
        <f xml:space="preserve"> (Regression!$CE$13*6*'In Process Calc.'!$C15^6+Regression!$CD$13*5*'In Process Calc.'!$C15^5+Regression!$CC$13*4*'In Process Calc.'!$C15^3+Regression!$CB$13*3*'In Process Calc.'!$C15^2  + Regression!$CA$13*2*'In Process Calc.'!$C15 + Regression!$BZ$13)/$A15</f>
        <v>2.7066585589485062E-2</v>
      </c>
      <c r="K15" s="117">
        <f xml:space="preserve"> (Regression!$CE$14*6*'In Process Calc.'!$C15^6+Regression!$CD$14*5*'In Process Calc.'!$C15^5+Regression!$CC$14*4*'In Process Calc.'!$C15^3+Regression!$CB$14*3*'In Process Calc.'!$C15^2  + Regression!$CA$14*2*'In Process Calc.'!$C15 + Regression!$BZ$14)/$A15</f>
        <v>1.7794476487886064E-3</v>
      </c>
      <c r="L15" s="117">
        <f xml:space="preserve"> (Regression!$CE$15*6*'In Process Calc.'!$C15^6+Regression!$CD$15*5*'In Process Calc.'!$C15^5+Regression!$CC$15*4*'In Process Calc.'!$C15^3+Regression!$CB$15*3*'In Process Calc.'!$C15^2  + Regression!$CA$15*2*'In Process Calc.'!$C15 + Regression!$BZ$15)/$A15</f>
        <v>-1.7100815114203082E-3</v>
      </c>
      <c r="M15" s="117">
        <f xml:space="preserve"> (Regression!$CE$16*6*'In Process Calc.'!$C15^6+Regression!$CD$16*5*'In Process Calc.'!$C15^5+Regression!$CC$16*4*'In Process Calc.'!$C15^3+Regression!$CB$16*3*'In Process Calc.'!$C15^2  + Regression!$CA$16*2*'In Process Calc.'!$C15 + Regression!$BZ$16)/$A15</f>
        <v>3.9771819437430797E-4</v>
      </c>
      <c r="N15" s="117">
        <f xml:space="preserve"> (Regression!$CE$17*6*'In Process Calc.'!$C15^6+Regression!$CD$17*5*'In Process Calc.'!$C15^5+Regression!$CC$17*4*'In Process Calc.'!$C15^3+Regression!$CB$17*3*'In Process Calc.'!$C15^2  + Regression!$CA$17*2*'In Process Calc.'!$C15 + Regression!$BZ$17)/$A15</f>
        <v>-2.2875991425504492E-4</v>
      </c>
      <c r="O15" s="117">
        <f xml:space="preserve"> (Regression!$CE$18*6*'In Process Calc.'!$C15^6+Regression!$CD$18*5*'In Process Calc.'!$C15^5+Regression!$CC$18*4*'In Process Calc.'!$C15^3+Regression!$CB$18*3*'In Process Calc.'!$C15^2  + Regression!$CA$18*2*'In Process Calc.'!$C15 + Regression!$BZ$18)/$A15</f>
        <v>9.8532844004239721E-4</v>
      </c>
      <c r="P15" s="117">
        <f xml:space="preserve"> (Regression!$CE$19*6*'In Process Calc.'!$C15^5+Regression!$CD$19*5*'In Process Calc.'!$C15^4+Regression!$CC$19*4*'In Process Calc.'!$C15^3 +Regression!$CB$19*3*'In Process Calc.'!$C15^2 + Regression!$CA$19*2*'In Process Calc.'!$C15 + Regression!$BZ$19)/$A15</f>
        <v>-6.1777630184271896E-2</v>
      </c>
      <c r="Q15" s="117">
        <f xml:space="preserve"> (Regression!$CE$20*6*'In Process Calc.'!$C15^5+Regression!$CD$20*5*'In Process Calc.'!$C15^4+Regression!$CC$20*4*'In Process Calc.'!$C15^3 +Regression!$CB$20*3*'In Process Calc.'!$C15^2 + Regression!$CA$20*2*'In Process Calc.'!$C15 + Regression!$BZ$20)/$A15</f>
        <v>1.8249645495934125E-3</v>
      </c>
      <c r="R15" s="117">
        <f xml:space="preserve"> (Regression!$CE$21*6*'In Process Calc.'!$C15^5+Regression!$CD$21*5*'In Process Calc.'!$C15^4+Regression!$CC$21*4*'In Process Calc.'!$C15^3 +Regression!$CB$21*3*'In Process Calc.'!$C15^2 + Regression!$CA$21*2*'In Process Calc.'!$C15 + Regression!$BZ$21)/$A15</f>
        <v>8.148704945771327E-4</v>
      </c>
      <c r="S15" s="117">
        <f xml:space="preserve"> (Regression!$CE$22*6*'In Process Calc.'!$C15^5+Regression!$CD$22*5*'In Process Calc.'!$C15^4+Regression!$CC$22*4*'In Process Calc.'!$C15^3 +Regression!$CB$22*3*'In Process Calc.'!$C15^2 + Regression!$CA$22*2*'In Process Calc.'!$C15 + Regression!$BZ$22)/$A15</f>
        <v>3.975491367612181E-4</v>
      </c>
      <c r="T15" s="117">
        <f xml:space="preserve"> (Regression!$CE$23*6*'In Process Calc.'!$C15^5+Regression!$CD$23*5*'In Process Calc.'!$C15^4+Regression!$CC$23*4*'In Process Calc.'!$C15^3 +Regression!$CB$23*3*'In Process Calc.'!$C15^2 + Regression!$CA$23*2*'In Process Calc.'!$C15 + Regression!$BZ$23)/$A15</f>
        <v>-2.5563256555174918E-3</v>
      </c>
      <c r="U15" s="117">
        <f xml:space="preserve"> (Regression!$CE$24*6*'In Process Calc.'!$C15^5+Regression!$CD$24*5*'In Process Calc.'!$C15^4+Regression!$CC$24*4*'In Process Calc.'!$C15^3 +Regression!$CB$24*3*'In Process Calc.'!$C15^2 + Regression!$CA$24*2*'In Process Calc.'!$C15 + Regression!$BZ$24)/$A15</f>
        <v>5.2040654828208548E-4</v>
      </c>
      <c r="V15" s="117">
        <f xml:space="preserve"> (Regression!$CE$25*6*'In Process Calc.'!$C15^5+Regression!$CD$25*5*'In Process Calc.'!$C15^4+Regression!$CC$25*4*'In Process Calc.'!$C15^3 +Regression!$CB$25*3*'In Process Calc.'!$C15^2 + Regression!$CA$25*2*'In Process Calc.'!$C15 + Regression!$BZ$25)/$A15</f>
        <v>1.2769884904368135E-3</v>
      </c>
      <c r="W15" s="117">
        <f xml:space="preserve"> (Regression!$CE$26*6*'In Process Calc.'!$C15^5+Regression!$CD$26*5*'In Process Calc.'!$C15^4+Regression!$CC$26*4*'In Process Calc.'!$C15^3 +Regression!$CB$26*3*'In Process Calc.'!$C15^2 + Regression!$CA$26*2*'In Process Calc.'!$C15 + Regression!$BZ$26)/$A15</f>
        <v>1.0384183015465175E-3</v>
      </c>
      <c r="X15" s="117">
        <f xml:space="preserve"> (Regression!$CE$27*6*'In Process Calc.'!$C15^5+Regression!$CD$27*5*'In Process Calc.'!$C15^4+Regression!$CC$27*4*'In Process Calc.'!$C15^3 +Regression!$CB$27*3*'In Process Calc.'!$C15^2 + Regression!$CA$27*2*'In Process Calc.'!$C15 + Regression!$BZ$27)/$A15</f>
        <v>1.117224024174082E-3</v>
      </c>
      <c r="Y15" s="117">
        <f xml:space="preserve"> (Regression!$CE$28*6*'In Process Calc.'!$C15^5+Regression!$CD$28*5*'In Process Calc.'!$C15^4+Regression!$CC$28*4*'In Process Calc.'!$C15^3 +Regression!$CB$28*3*'In Process Calc.'!$C15^2 + Regression!$CA$28*2*'In Process Calc.'!$C15 + Regression!$BZ$28)/$A15</f>
        <v>2.3003134486081637E-4</v>
      </c>
      <c r="Z15" s="117">
        <f xml:space="preserve"> (Regression!$CE$29*6*'In Process Calc.'!$C15^5+Regression!$CD$29*5*'In Process Calc.'!$C15^4+Regression!$CC$29*4*'In Process Calc.'!$C15^3 +Regression!$CB$29*3*'In Process Calc.'!$C15^2 + Regression!$CA$29*2*'In Process Calc.'!$C15 + Regression!$BZ$29)/$A15</f>
        <v>7.3213098249894608E-5</v>
      </c>
      <c r="AA15" s="117">
        <f xml:space="preserve"> (Regression!$CE$30*6*'In Process Calc.'!$C15^5+Regression!$CD$30*5*'In Process Calc.'!$C15^4+Regression!$CC$30*4*'In Process Calc.'!$C15^3 +Regression!$CB$30*3*'In Process Calc.'!$C15^2 + Regression!$CA$30*2*'In Process Calc.'!$C15 + Regression!$BZ$30)/$A15</f>
        <v>1.1947338083027564E-3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2.2668289084373048E-2</v>
      </c>
      <c r="AD15" s="117">
        <f xml:space="preserve"> (Regression!$CE$33*6*'In Process Calc.'!$C15^5+Regression!$CD$33*5*'In Process Calc.'!$C15^4+Regression!$CC$33*4*'In Process Calc.'!$C15^3 +Regression!$CB$33*3*'In Process Calc.'!$C15^2 + Regression!$CA$33*2*'In Process Calc.'!$C15 + Regression!$BZ$33)/$A15</f>
        <v>2.599840045473446E-2</v>
      </c>
      <c r="AE15" s="117">
        <f xml:space="preserve"> (Regression!$CE$34*6*'In Process Calc.'!$C15^5+Regression!$CD$34*5*'In Process Calc.'!$C15^4+Regression!$CC$34*4*'In Process Calc.'!$C15^3 +Regression!$CB$34*3*'In Process Calc.'!$C15^2 + Regression!$CA$34*2*'In Process Calc.'!$C15 + Regression!$BZ$34)/$A15</f>
        <v>4.1027628332055553E-2</v>
      </c>
      <c r="AF15" s="118">
        <f t="shared" si="0"/>
        <v>-2.2824315974406288</v>
      </c>
      <c r="AG15" s="118">
        <f t="shared" si="3"/>
        <v>5.6270946678461549</v>
      </c>
      <c r="AH15" s="118">
        <f t="shared" si="1"/>
        <v>6.5743336665260554E-2</v>
      </c>
      <c r="AI15" s="118">
        <f t="shared" si="2"/>
        <v>-1.4365837945599356</v>
      </c>
      <c r="AJ15" s="75">
        <f>'In Process Calc.'!C15</f>
        <v>233.73333333333721</v>
      </c>
      <c r="AK15" s="124">
        <f>((Regression!CL48-Regression!CL49)*1000+'Post Process Calc.'!AK14*'In Process Calc.'!$D15+'In Process Calc.'!$F14*'Measured Data'!AR18+'In Process Calc.'!$E14*'Measured Data'!AR18)/'In Process Calc.'!$I14</f>
        <v>9.0446745310096883</v>
      </c>
      <c r="AL15" s="124">
        <f>((Regression!CM48-Regression!CM49)*1000+'Post Process Calc.'!AL14*'In Process Calc.'!$D15+'In Process Calc.'!$F14*'Measured Data'!AS18+'In Process Calc.'!$E14*'Measured Data'!AS18)/'In Process Calc.'!$I14</f>
        <v>3.9962526272007719</v>
      </c>
      <c r="AM15" s="124">
        <f>((Regression!CN48-Regression!CN49)*1000+'Post Process Calc.'!AM14*'In Process Calc.'!$D15+'In Process Calc.'!$F14*'Measured Data'!AT18+'In Process Calc.'!$E14*'Measured Data'!AT18)/'In Process Calc.'!$I14</f>
        <v>1.5034958141301522</v>
      </c>
      <c r="AN15" s="124">
        <f>((Regression!CO48-Regression!CO49)*1000+'Post Process Calc.'!AN14*'In Process Calc.'!$D15+'In Process Calc.'!$F14*'Measured Data'!AU18+'In Process Calc.'!$E14*'Measured Data'!AU18)/'In Process Calc.'!$I14</f>
        <v>0.72094714470156707</v>
      </c>
      <c r="AO15" s="124">
        <f>((Regression!CP48-Regression!CP49)*1000+'Post Process Calc.'!AO14*'In Process Calc.'!$D15+'In Process Calc.'!$F14*'Measured Data'!AV18+'In Process Calc.'!$E14*'Measured Data'!AV18)/'In Process Calc.'!$I14</f>
        <v>0.54380933630080441</v>
      </c>
      <c r="AP15" s="124">
        <f>((Regression!CQ48-Regression!CQ49)*1000+'Post Process Calc.'!AP14*'In Process Calc.'!$D15+'In Process Calc.'!$F14*'Measured Data'!AW18+'In Process Calc.'!$E14*'Measured Data'!AW18)/'In Process Calc.'!$I14</f>
        <v>22.840382900940092</v>
      </c>
      <c r="AQ15" s="124">
        <f>((Regression!CR48-Regression!CR49)*1000+'Post Process Calc.'!AQ14*'In Process Calc.'!$D15+'In Process Calc.'!$F14*'Measured Data'!AX18+'In Process Calc.'!$E14*'Measured Data'!AX18)/'In Process Calc.'!$I14</f>
        <v>44.509115893587108</v>
      </c>
      <c r="AR15" s="124">
        <f>((Regression!CS48-Regression!CS49)*1000+'Post Process Calc.'!AR14*'In Process Calc.'!$D15+'In Process Calc.'!$F14*'Measured Data'!AY18+'In Process Calc.'!$E14*'Measured Data'!AY18)/'In Process Calc.'!$I14</f>
        <v>1.2819640822537763</v>
      </c>
      <c r="AS15" s="124">
        <f>((Regression!CT48-Regression!CT49)*1000+'Post Process Calc.'!AS14*'In Process Calc.'!$D15+'In Process Calc.'!$F14*'Measured Data'!AZ18+'In Process Calc.'!$E14*'Measured Data'!AZ18)/'In Process Calc.'!$I14</f>
        <v>2.0573936371173858</v>
      </c>
      <c r="AT15" s="124">
        <f>((Regression!CU48-Regression!CU49)*1000+'Post Process Calc.'!AT14*'In Process Calc.'!$D15+'In Process Calc.'!$F14*'Measured Data'!BA18+'In Process Calc.'!$E14*'Measured Data'!BA18)/'In Process Calc.'!$I14</f>
        <v>1.1821920134592343</v>
      </c>
      <c r="AU15" s="124">
        <f>((Regression!CV48-Regression!CV49)*1000+'Post Process Calc.'!AU14*'In Process Calc.'!$D15+'In Process Calc.'!$F14*'Measured Data'!BB18+'In Process Calc.'!$E14*'Measured Data'!BB18)/'In Process Calc.'!$I14</f>
        <v>2.3014512140353505</v>
      </c>
      <c r="AV15" s="124">
        <f>((Regression!CW48-Regression!CW49)*1000+'Post Process Calc.'!AV14*'In Process Calc.'!$D15+'In Process Calc.'!$F14*'Measured Data'!BD18+'In Process Calc.'!$E14*'Measured Data'!BD18)/'In Process Calc.'!$I14</f>
        <v>-17.300792910542917</v>
      </c>
      <c r="AW15" s="124">
        <f>((Regression!CX48-Regression!CX49)*1000+'Post Process Calc.'!AW14*'In Process Calc.'!$D15+'In Process Calc.'!$F14*'Measured Data'!BE18+'In Process Calc.'!$E14*'Measured Data'!BE18)/'In Process Calc.'!$I14</f>
        <v>1.8255811867763563</v>
      </c>
      <c r="AX15" s="124">
        <f>((Regression!CY48-Regression!CY49)*1000+'Post Process Calc.'!AX14*'In Process Calc.'!$D15+'In Process Calc.'!$F14*'Measured Data'!BF18+'In Process Calc.'!$E14*'Measured Data'!BF18)/'In Process Calc.'!$I14</f>
        <v>1.1021919970737868</v>
      </c>
      <c r="AY15" s="124">
        <f>((Regression!CZ48-Regression!CZ49)*1000+'Post Process Calc.'!AY14*'In Process Calc.'!$D15+'In Process Calc.'!$F14*'Measured Data'!BH18+'In Process Calc.'!$E14*'Measured Data'!BH18)/'In Process Calc.'!$I14</f>
        <v>3.0415518341965493</v>
      </c>
      <c r="AZ15" s="124">
        <f>((Regression!DA48-Regression!DA49)*1000+'Post Process Calc.'!AZ14*'In Process Calc.'!$D15+'In Process Calc.'!$F14*'Measured Data'!BI18+'In Process Calc.'!$E14*'Measured Data'!BI18)/'In Process Calc.'!$I14</f>
        <v>19.890547246642861</v>
      </c>
      <c r="BA15" s="124">
        <f>((Regression!DB48-Regression!DB49)*1000+'Post Process Calc.'!BA14*'In Process Calc.'!$D15+'In Process Calc.'!$F14*'Measured Data'!BJ18+'In Process Calc.'!$E14*'Measured Data'!BJ18)/'In Process Calc.'!$I14</f>
        <v>8.2293583900442666</v>
      </c>
      <c r="BB15" s="124">
        <f>((Regression!DC48-Regression!DC49)*1000+'Post Process Calc.'!BB14*'In Process Calc.'!$D15+'In Process Calc.'!$F14*'Measured Data'!BK18+'In Process Calc.'!$E14*'Measured Data'!BK18)/'In Process Calc.'!$I14</f>
        <v>5.1040817817669604</v>
      </c>
      <c r="BC15" s="124">
        <f>((Regression!DD48-Regression!DD49)*1000+'Post Process Calc.'!BC14*'In Process Calc.'!$D15+'In Process Calc.'!$F14*'Measured Data'!BL18+'In Process Calc.'!$E14*'Measured Data'!BL18)/'In Process Calc.'!$I14</f>
        <v>-1.6189479989894971E-2</v>
      </c>
      <c r="BD15" s="124">
        <f>((Regression!DE48-Regression!DE49)*1000+'Post Process Calc.'!BD14*'In Process Calc.'!$D15+'In Process Calc.'!$F14*'Measured Data'!BM18+'In Process Calc.'!$E14*'Measured Data'!BM18)/'In Process Calc.'!$I14</f>
        <v>1.3567303782617854</v>
      </c>
      <c r="BE15" s="124">
        <f>((Regression!DF48-Regression!DF49)*1000+'Post Process Calc.'!BE14*'In Process Calc.'!$D15+'In Process Calc.'!$F14*'Measured Data'!BN18+'In Process Calc.'!$E14*'Measured Data'!BN18)/'In Process Calc.'!$I14</f>
        <v>5.9217648501925968</v>
      </c>
      <c r="BF15" s="124">
        <f>((Regression!DG48-Regression!DG49)*1000+'Post Process Calc.'!BF14*'In Process Calc.'!$D15+'In Process Calc.'!$F14*'Measured Data'!BO18+'In Process Calc.'!$E14*'Measured Data'!BO18)/'In Process Calc.'!$I14</f>
        <v>0.64674144257857602</v>
      </c>
      <c r="BG15" s="124">
        <f>((Regression!DH48-Regression!DH49)*1000+'Post Process Calc.'!BG14*'In Process Calc.'!$D15+'In Process Calc.'!$F14*'Measured Data'!BP18+'In Process Calc.'!$E14*'Measured Data'!BP18)/'In Process Calc.'!$I14</f>
        <v>-1.8448396303839378</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102</v>
      </c>
      <c r="B18" s="115" t="s">
        <v>344</v>
      </c>
      <c r="C18" s="115" t="s">
        <v>103</v>
      </c>
      <c r="D18" s="115" t="s">
        <v>256</v>
      </c>
      <c r="E18" s="115" t="s">
        <v>251</v>
      </c>
      <c r="F18" s="115" t="s">
        <v>249</v>
      </c>
      <c r="G18" s="115" t="s">
        <v>250</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('Measured Data'!H7*'In Process Calc.'!I3+'In Process Calc.'!D4*'Measured Data'!H8)/2/1000</f>
        <v>2.1534999999999999E-2</v>
      </c>
      <c r="B19" s="297"/>
      <c r="C19" s="117">
        <f xml:space="preserve"> (Regression!$CE$13*6*'Growth Regression'!$S2^5+Regression!$CD$13*5*'Growth Regression'!$S2^4+Regression!$CC$13*4*'Growth Regression'!$S2^3+Regression!$CB$13*3*'Growth Regression'!$S2^2  + Regression!$CA$13*2*'Growth Regression'!$S2 + Regression!$BZ$13)/$A19</f>
        <v>0.37354080607589923</v>
      </c>
      <c r="D19" s="117">
        <f xml:space="preserve"> (Regression!$CE$19*6*'Growth Regression'!$S2^5+Regression!$CD$19*5*'Growth Regression'!$S2^4+Regression!$CC$19*4*'Growth Regression'!$S2^3 +Regression!$CB$19*3*'Growth Regression'!$S2^2 + Regression!$CA$19*2*'Growth Regression'!$S2+ Regression!$BZ$19)/$A19</f>
        <v>0.49130053398687179</v>
      </c>
      <c r="E19" s="117">
        <f xml:space="preserve"> (Regression!$CE$14*6*'Growth Regression'!$S2^6+Regression!$CD$14*5*'Growth Regression'!$S2^5+Regression!$CC$14*4*'Growth Regression'!$S2^3+Regression!$CB$14*3*'Growth Regression'!$S2^2  + Regression!$CA$14*2*'Growth Regression'!$S2 + Regression!$BZ$14)/$A19</f>
        <v>6.7745088561652983E-2</v>
      </c>
      <c r="F19" s="117">
        <f xml:space="preserve"> (Regression!$CE$10*6*'Growth Regression'!$S2^6+Regression!$CD$10*5*'Growth Regression'!$S2^5+Regression!$CC$10*4*'Growth Regression'!$S2^3+Regression!$CB$10*3*'Growth Regression'!$S2^2  + Regression!$CA$10*2*'Growth Regression'!$S2 + Regression!$BZ$10)/$A19</f>
        <v>-5.9541063588351061E-2</v>
      </c>
      <c r="G19" s="117">
        <f xml:space="preserve"> (Regression!$CE$11*6*'Growth Regression'!$S2^6+Regression!$CD$11*5*'Growth Regression'!$S2^5+Regression!$CC$11*4*'Growth Regression'!$S2^3+Regression!$CB$11*3*'Growth Regression'!$S2^2  + Regression!$CA$11*2*'Growth Regression'!$S2 + Regression!$BZ$11)/$A19</f>
        <v>-3.4249068775915381E-2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('Measured Data'!H8*'In Process Calc.'!I4+'In Process Calc.'!D5*'Measured Data'!H9)/2/1000</f>
        <v>4.6117500000000006E-2</v>
      </c>
      <c r="B20" s="120"/>
      <c r="C20" s="117">
        <f xml:space="preserve"> (Regression!$CE$13*6*'Growth Regression'!$S3^5+Regression!$CD$13*5*'Growth Regression'!$S3^4+Regression!$CC$13*4*'Growth Regression'!$S3^3+Regression!$CB$13*3*'Growth Regression'!$S3^2  + Regression!$CA$13*2*'Growth Regression'!$S3 + Regression!$BZ$13)/$A20</f>
        <v>0.24703662402608659</v>
      </c>
      <c r="D20" s="117">
        <f xml:space="preserve"> (Regression!$CE$19*6*'Growth Regression'!$S3^5+Regression!$CD$19*5*'Growth Regression'!$S3^4+Regression!$CC$19*4*'Growth Regression'!$S3^3 +Regression!$CB$19*3*'Growth Regression'!$S3^2 + Regression!$CA$19*2*'Growth Regression'!$S3+ Regression!$BZ$19)/$A20</f>
        <v>0.58849058352266048</v>
      </c>
      <c r="E20" s="117">
        <f xml:space="preserve"> (Regression!$CE$14*6*'Growth Regression'!$S3^6+Regression!$CD$14*5*'Growth Regression'!$S3^5+Regression!$CC$14*4*'Growth Regression'!$S3^3+Regression!$CB$14*3*'Growth Regression'!$S3^2  + Regression!$CA$14*2*'Growth Regression'!$S3 + Regression!$BZ$14)/$A20</f>
        <v>4.1156622237566068E-2</v>
      </c>
      <c r="F20" s="117">
        <f xml:space="preserve"> (Regression!$CE$10*6*'Growth Regression'!$S3^6+Regression!$CD$10*5*'Growth Regression'!$S3^5+Regression!$CC$10*4*'Growth Regression'!$S3^3+Regression!$CB$10*3*'Growth Regression'!$S3^2  + Regression!$CA$10*2*'Growth Regression'!$S3 + Regression!$BZ$10)/$A20</f>
        <v>2.4073049568838407E-3</v>
      </c>
      <c r="G20" s="117">
        <f xml:space="preserve"> (Regression!$CE$11*6*'Growth Regression'!$S3^6+Regression!$CD$11*5*'Growth Regression'!$S3^5+Regression!$CC$11*4*'Growth Regression'!$S3^3+Regression!$CB$11*3*'Growth Regression'!$S3^2  + Regression!$CA$11*2*'Growth Regression'!$S3 + Regression!$BZ$11)/$A20</f>
        <v>-5.0401032775329079E-3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('Measured Data'!H9*'In Process Calc.'!I5+'In Process Calc.'!D6*'Measured Data'!H10)/2/1000</f>
        <v>8.7745000000000004E-2</v>
      </c>
      <c r="B21" s="120"/>
      <c r="C21" s="117">
        <f xml:space="preserve"> (Regression!$CE$13*6*'Growth Regression'!$S4^5+Regression!$CD$13*5*'Growth Regression'!$S4^4+Regression!$CC$13*4*'Growth Regression'!$S4^3+Regression!$CB$13*3*'Growth Regression'!$S4^2  + Regression!$CA$13*2*'Growth Regression'!$S4 + Regression!$BZ$13)/$A21</f>
        <v>0.16032316288033444</v>
      </c>
      <c r="D21" s="117">
        <f xml:space="preserve"> (Regression!$CE$19*6*'Growth Regression'!$S4^5+Regression!$CD$19*5*'Growth Regression'!$S4^4+Regression!$CC$19*4*'Growth Regression'!$S4^3 +Regression!$CB$19*3*'Growth Regression'!$S4^2 + Regression!$CA$19*2*'Growth Regression'!$S4+ Regression!$BZ$19)/$A21</f>
        <v>0.312521843024676</v>
      </c>
      <c r="E21" s="117">
        <f xml:space="preserve"> (Regression!$CE$14*6*'Growth Regression'!$S4^6+Regression!$CD$14*5*'Growth Regression'!$S4^5+Regression!$CC$14*4*'Growth Regression'!$S4^3+Regression!$CB$14*3*'Growth Regression'!$S4^2  + Regression!$CA$14*2*'Growth Regression'!$S4 + Regression!$BZ$14)/$A21</f>
        <v>2.4272711823395549E-2</v>
      </c>
      <c r="F21" s="117">
        <f xml:space="preserve"> (Regression!$CE$10*6*'Growth Regression'!$S4^6+Regression!$CD$10*5*'Growth Regression'!$S4^5+Regression!$CC$10*4*'Growth Regression'!$S4^3+Regression!$CB$10*3*'Growth Regression'!$S4^2  + Regression!$CA$10*2*'Growth Regression'!$S4 + Regression!$BZ$10)/$A21</f>
        <v>9.6082731413919611E-3</v>
      </c>
      <c r="G21" s="117">
        <f xml:space="preserve"> (Regression!$CE$11*6*'Growth Regression'!$S4^6+Regression!$CD$11*5*'Growth Regression'!$S4^5+Regression!$CC$11*4*'Growth Regression'!$S4^3+Regression!$CB$11*3*'Growth Regression'!$S4^2  + Regression!$CA$11*2*'Growth Regression'!$S4 + Regression!$BZ$11)/$A21</f>
        <v>6.500396987724011E-4</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('Measured Data'!H10*'In Process Calc.'!I6+'In Process Calc.'!D7*'Measured Data'!H11)/2/1000</f>
        <v>0.16713999999999998</v>
      </c>
      <c r="B22" s="120"/>
      <c r="C22" s="117">
        <f xml:space="preserve"> (Regression!$CE$13*6*'Growth Regression'!$S5^5+Regression!$CD$13*5*'Growth Regression'!$S5^4+Regression!$CC$13*4*'Growth Regression'!$S5^3+Regression!$CB$13*3*'Growth Regression'!$S5^2  + Regression!$CA$13*2*'Growth Regression'!$S5 + Regression!$BZ$13)/$A22</f>
        <v>0.1023190351921802</v>
      </c>
      <c r="D22" s="117">
        <f xml:space="preserve"> (Regression!$CE$19*6*'Growth Regression'!$S5^5+Regression!$CD$19*5*'Growth Regression'!$S5^4+Regression!$CC$19*4*'Growth Regression'!$S5^3 +Regression!$CB$19*3*'Growth Regression'!$S5^2 + Regression!$CA$19*2*'Growth Regression'!$S5+ Regression!$BZ$19)/$A22</f>
        <v>0.13874273090564546</v>
      </c>
      <c r="E22" s="117">
        <f xml:space="preserve"> (Regression!$CE$14*6*'Growth Regression'!$S5^6+Regression!$CD$14*5*'Growth Regression'!$S5^5+Regression!$CC$14*4*'Growth Regression'!$S5^3+Regression!$CB$14*3*'Growth Regression'!$S5^2  + Regression!$CA$14*2*'Growth Regression'!$S5 + Regression!$BZ$14)/$A22</f>
        <v>1.3959031289181785E-2</v>
      </c>
      <c r="F22" s="117">
        <f xml:space="preserve"> (Regression!$CE$10*6*'Growth Regression'!$S5^6+Regression!$CD$10*5*'Growth Regression'!$S5^5+Regression!$CC$10*4*'Growth Regression'!$S5^3+Regression!$CB$10*3*'Growth Regression'!$S5^2  + Regression!$CA$10*2*'Growth Regression'!$S5 + Regression!$BZ$10)/$A22</f>
        <v>8.8685108793732075E-3</v>
      </c>
      <c r="G22" s="117">
        <f xml:space="preserve"> (Regression!$CE$11*6*'Growth Regression'!$S5^6+Regression!$CD$11*5*'Growth Regression'!$S5^5+Regression!$CC$11*4*'Growth Regression'!$S5^3+Regression!$CB$11*3*'Growth Regression'!$S5^2  + Regression!$CA$11*2*'Growth Regression'!$S5 + Regression!$BZ$11)/$A22</f>
        <v>1.9553926159290797E-3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('Measured Data'!H11*'In Process Calc.'!I7+'In Process Calc.'!D8*'Measured Data'!H12)/2/1000</f>
        <v>0.28240499999999996</v>
      </c>
      <c r="B23" s="120"/>
      <c r="C23" s="117">
        <f xml:space="preserve"> (Regression!$CE$13*6*'Growth Regression'!$S6^5+Regression!$CD$13*5*'Growth Regression'!$S6^4+Regression!$CC$13*4*'Growth Regression'!$S6^3+Regression!$CB$13*3*'Growth Regression'!$S6^2  + Regression!$CA$13*2*'Growth Regression'!$S6 + Regression!$BZ$13)/$A23</f>
        <v>7.2269807359482893E-2</v>
      </c>
      <c r="D23" s="117">
        <f xml:space="preserve"> (Regression!$CE$19*6*'Growth Regression'!$S6^5+Regression!$CD$19*5*'Growth Regression'!$S6^4+Regression!$CC$19*4*'Growth Regression'!$S6^3 +Regression!$CB$19*3*'Growth Regression'!$S6^2 + Regression!$CA$19*2*'Growth Regression'!$S6+ Regression!$BZ$19)/$A23</f>
        <v>5.8439869114508797E-2</v>
      </c>
      <c r="E23" s="117">
        <f xml:space="preserve"> (Regression!$CE$14*6*'Growth Regression'!$S6^6+Regression!$CD$14*5*'Growth Regression'!$S6^5+Regression!$CC$14*4*'Growth Regression'!$S6^3+Regression!$CB$14*3*'Growth Regression'!$S6^2  + Regression!$CA$14*2*'Growth Regression'!$S6 + Regression!$BZ$14)/$A23</f>
        <v>8.8809630248205228E-3</v>
      </c>
      <c r="F23" s="117">
        <f xml:space="preserve"> (Regression!$CE$10*6*'Growth Regression'!$S6^6+Regression!$CD$10*5*'Growth Regression'!$S6^5+Regression!$CC$10*4*'Growth Regression'!$S6^3+Regression!$CB$10*3*'Growth Regression'!$S6^2  + Regression!$CA$10*2*'Growth Regression'!$S6 + Regression!$BZ$10)/$A23</f>
        <v>7.1838211472168671E-3</v>
      </c>
      <c r="G23" s="117">
        <f xml:space="preserve"> (Regression!$CE$11*6*'Growth Regression'!$S6^6+Regression!$CD$11*5*'Growth Regression'!$S6^5+Regression!$CC$11*4*'Growth Regression'!$S6^3+Regression!$CB$11*3*'Growth Regression'!$S6^2  + Regression!$CA$11*2*'Growth Regression'!$S6 + Regression!$BZ$11)/$A23</f>
        <v>2.0307693068562691E-3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('Measured Data'!H12*'In Process Calc.'!I8+'In Process Calc.'!D9*'Measured Data'!H13)/2/1000</f>
        <v>0.47613587500000004</v>
      </c>
      <c r="B24" s="120"/>
      <c r="C24" s="117">
        <f xml:space="preserve"> (Regression!$CE$13*6*'Growth Regression'!$S7^5+Regression!$CD$13*5*'Growth Regression'!$S7^4+Regression!$CC$13*4*'Growth Regression'!$S7^3+Regression!$CB$13*3*'Growth Regression'!$S7^2  + Regression!$CA$13*2*'Growth Regression'!$S7 + Regression!$BZ$13)/$A24</f>
        <v>5.2653470780469176E-2</v>
      </c>
      <c r="D24" s="117">
        <f xml:space="preserve"> (Regression!$CE$19*6*'Growth Regression'!$S7^5+Regression!$CD$19*5*'Growth Regression'!$S7^4+Regression!$CC$19*4*'Growth Regression'!$S7^3 +Regression!$CB$19*3*'Growth Regression'!$S7^2 + Regression!$CA$19*2*'Growth Regression'!$S7+ Regression!$BZ$19)/$A24</f>
        <v>1.4314511379356829E-2</v>
      </c>
      <c r="E24" s="117">
        <f xml:space="preserve"> (Regression!$CE$14*6*'Growth Regression'!$S7^6+Regression!$CD$14*5*'Growth Regression'!$S7^5+Regression!$CC$14*4*'Growth Regression'!$S7^3+Regression!$CB$14*3*'Growth Regression'!$S7^2  + Regression!$CA$14*2*'Growth Regression'!$S7 + Regression!$BZ$14)/$A24</f>
        <v>5.6605139429956649E-3</v>
      </c>
      <c r="F24" s="117">
        <f xml:space="preserve"> (Regression!$CE$10*6*'Growth Regression'!$S7^6+Regression!$CD$10*5*'Growth Regression'!$S7^5+Regression!$CC$10*4*'Growth Regression'!$S7^3+Regression!$CB$10*3*'Growth Regression'!$S7^2  + Regression!$CA$10*2*'Growth Regression'!$S7 + Regression!$BZ$10)/$A24</f>
        <v>5.4747597899529607E-3</v>
      </c>
      <c r="G24" s="117">
        <f xml:space="preserve"> (Regression!$CE$11*6*'Growth Regression'!$S7^6+Regression!$CD$11*5*'Growth Regression'!$S7^5+Regression!$CC$11*4*'Growth Regression'!$S7^3+Regression!$CB$11*3*'Growth Regression'!$S7^2  + Regression!$CA$11*2*'Growth Regression'!$S7 + Regression!$BZ$11)/$A24</f>
        <v>1.8010913756038572E-3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484</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('Measured Data'!H13*'In Process Calc.'!I9+'In Process Calc.'!D10*'Measured Data'!H14)/2/1000</f>
        <v>0.89099624375000008</v>
      </c>
      <c r="B25" s="120"/>
      <c r="C25" s="117">
        <f xml:space="preserve"> (Regression!$CE$13*6*'Growth Regression'!$S8^5+Regression!$CD$13*5*'Growth Regression'!$S8^4+Regression!$CC$13*4*'Growth Regression'!$S8^3+Regression!$CB$13*3*'Growth Regression'!$S8^2  + Regression!$CA$13*2*'Growth Regression'!$S8 + Regression!$BZ$13)/$A25</f>
        <v>3.5526449233078392E-2</v>
      </c>
      <c r="D25" s="117">
        <f xml:space="preserve"> (Regression!$CE$19*6*'Growth Regression'!$S8^5+Regression!$CD$19*5*'Growth Regression'!$S8^4+Regression!$CC$19*4*'Growth Regression'!$S8^3 +Regression!$CB$19*3*'Growth Regression'!$S8^2 + Regression!$CA$19*2*'Growth Regression'!$S8+ Regression!$BZ$19)/$A25</f>
        <v>-2.8049922194403236E-3</v>
      </c>
      <c r="E25" s="117">
        <f xml:space="preserve"> (Regression!$CE$14*6*'Growth Regression'!$S8^6+Regression!$CD$14*5*'Growth Regression'!$S8^5+Regression!$CC$14*4*'Growth Regression'!$S8^3+Regression!$CB$14*3*'Growth Regression'!$S8^2  + Regression!$CA$14*2*'Growth Regression'!$S8 + Regression!$BZ$14)/$A25</f>
        <v>3.213029907067812E-3</v>
      </c>
      <c r="F25" s="117">
        <f xml:space="preserve"> (Regression!$CE$10*6*'Growth Regression'!$S8^6+Regression!$CD$10*5*'Growth Regression'!$S8^5+Regression!$CC$10*4*'Growth Regression'!$S8^3+Regression!$CB$10*3*'Growth Regression'!$S8^2  + Regression!$CA$10*2*'Growth Regression'!$S8 + Regression!$BZ$10)/$A25</f>
        <v>3.4865933801677142E-3</v>
      </c>
      <c r="G25" s="117">
        <f xml:space="preserve"> (Regression!$CE$11*6*'Growth Regression'!$S8^6+Regression!$CD$11*5*'Growth Regression'!$S8^5+Regression!$CC$11*4*'Growth Regression'!$S8^3+Regression!$CB$11*3*'Growth Regression'!$S8^2  + Regression!$CA$11*2*'Growth Regression'!$S8 + Regression!$BZ$11)/$A25</f>
        <v>1.2845780462633265E-3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373</v>
      </c>
      <c r="AK25" s="259" t="s">
        <v>19</v>
      </c>
      <c r="AL25" s="259" t="s">
        <v>39</v>
      </c>
      <c r="AM25" s="259" t="s">
        <v>15</v>
      </c>
      <c r="AN25" s="259" t="s">
        <v>13</v>
      </c>
      <c r="AO25" s="260" t="s">
        <v>347</v>
      </c>
      <c r="AP25" s="259" t="s">
        <v>9</v>
      </c>
      <c r="AQ25" s="259" t="s">
        <v>37</v>
      </c>
      <c r="AR25" s="259" t="s">
        <v>14</v>
      </c>
      <c r="AS25" s="259" t="s">
        <v>18</v>
      </c>
      <c r="AT25" s="259" t="s">
        <v>17</v>
      </c>
      <c r="AU25" s="259" t="s">
        <v>41</v>
      </c>
      <c r="AV25" s="259" t="s">
        <v>10</v>
      </c>
      <c r="AW25" s="259" t="s">
        <v>42</v>
      </c>
      <c r="AX25" s="259" t="s">
        <v>43</v>
      </c>
      <c r="AY25" s="259" t="s">
        <v>21</v>
      </c>
      <c r="AZ25" s="259" t="s">
        <v>415</v>
      </c>
      <c r="BA25" s="259" t="s">
        <v>419</v>
      </c>
      <c r="BB25" s="260" t="s">
        <v>348</v>
      </c>
      <c r="BC25" s="259" t="s">
        <v>16</v>
      </c>
      <c r="BD25" s="259" t="s">
        <v>38</v>
      </c>
      <c r="BE25" s="260" t="s">
        <v>349</v>
      </c>
      <c r="BF25" s="259" t="s">
        <v>20</v>
      </c>
      <c r="BG25" s="259" t="s">
        <v>40</v>
      </c>
      <c r="BH25" s="295"/>
    </row>
    <row r="26" spans="1:60" x14ac:dyDescent="0.15">
      <c r="A26" s="117">
        <f>('Measured Data'!H14*'In Process Calc.'!I10+'In Process Calc.'!D11*'Measured Data'!H15)/2/1000</f>
        <v>1.0886675453906249</v>
      </c>
      <c r="B26" s="120"/>
      <c r="C26" s="117">
        <f xml:space="preserve"> (Regression!$CE$13*6*'Growth Regression'!$S9^5+Regression!$CD$13*5*'Growth Regression'!$S9^4+Regression!$CC$13*4*'Growth Regression'!$S9^3+Regression!$CB$13*3*'Growth Regression'!$S9^2  + Regression!$CA$13*2*'Growth Regression'!$S9 + Regression!$BZ$13)/$A26</f>
        <v>3.3924995768809793E-2</v>
      </c>
      <c r="D26" s="117">
        <f xml:space="preserve"> (Regression!$CE$19*6*'Growth Regression'!$S9^5+Regression!$CD$19*5*'Growth Regression'!$S9^4+Regression!$CC$19*4*'Growth Regression'!$S9^3 +Regression!$CB$19*3*'Growth Regression'!$S9^2 + Regression!$CA$19*2*'Growth Regression'!$S9+ Regression!$BZ$19)/$A26</f>
        <v>-1.9617194963717725E-3</v>
      </c>
      <c r="E26" s="117">
        <f xml:space="preserve"> (Regression!$CE$14*6*'Growth Regression'!$S9^6+Regression!$CD$14*5*'Growth Regression'!$S9^5+Regression!$CC$14*4*'Growth Regression'!$S9^3+Regression!$CB$14*3*'Growth Regression'!$S9^2  + Regression!$CA$14*2*'Growth Regression'!$S9 + Regression!$BZ$14)/$A26</f>
        <v>2.6663283286849039E-3</v>
      </c>
      <c r="F26" s="117">
        <f xml:space="preserve"> (Regression!$CE$10*6*'Growth Regression'!$S9^6+Regression!$CD$10*5*'Growth Regression'!$S9^5+Regression!$CC$10*4*'Growth Regression'!$S9^3+Regression!$CB$10*3*'Growth Regression'!$S9^2  + Regression!$CA$10*2*'Growth Regression'!$S9 + Regression!$BZ$10)/$A26</f>
        <v>2.9320316654795689E-3</v>
      </c>
      <c r="G26" s="117">
        <f xml:space="preserve"> (Regression!$CE$11*6*'Growth Regression'!$S9^6+Regression!$CD$11*5*'Growth Regression'!$S9^5+Regression!$CC$11*4*'Growth Regression'!$S9^3+Regression!$CB$11*3*'Growth Regression'!$S9^2  + Regression!$CA$11*2*'Growth Regression'!$S9 + Regression!$BZ$11)/$A26</f>
        <v>1.1431353911075693E-3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'Measured Data'!T7</f>
        <v>8.6027155791641455E-2</v>
      </c>
      <c r="AL26" s="292">
        <f>'Measured Data'!U7</f>
        <v>2.670068771213538</v>
      </c>
      <c r="AM26" s="292">
        <f>'Measured Data'!V7</f>
        <v>3.3473765859430067</v>
      </c>
      <c r="AN26" s="292">
        <f>'Measured Data'!W7</f>
        <v>1.4046145016596407</v>
      </c>
      <c r="AO26" s="292">
        <f>'Measured Data'!X7</f>
        <v>0.54564706591069323</v>
      </c>
      <c r="AP26" s="292">
        <f>'Measured Data'!Y7</f>
        <v>30.292952951531667</v>
      </c>
      <c r="AQ26" s="292">
        <f>'Measured Data'!Z7</f>
        <v>2.2209820722577907</v>
      </c>
      <c r="AR26" s="292">
        <f>'Measured Data'!AA7</f>
        <v>0.76143207986095485</v>
      </c>
      <c r="AS26" s="292">
        <f>'Measured Data'!AB7</f>
        <v>2.3746973564444542</v>
      </c>
      <c r="AT26" s="292">
        <f>'Measured Data'!AC7</f>
        <v>0.87979165509096802</v>
      </c>
      <c r="AU26" s="292">
        <f>'Measured Data'!AD7</f>
        <v>1.531686599553006</v>
      </c>
      <c r="AV26" s="292">
        <f>'Measured Data'!AE7</f>
        <v>0.17180692692955707</v>
      </c>
      <c r="AW26" s="292">
        <f>'Measured Data'!AF7</f>
        <v>3.3416935436022035</v>
      </c>
      <c r="AX26" s="292">
        <f>'Measured Data'!AG7</f>
        <v>2.8394194644590454</v>
      </c>
      <c r="AY26" s="292">
        <f>'Measured Data'!AH7</f>
        <v>0.96376402744332823</v>
      </c>
      <c r="AZ26" s="292">
        <f>'Measured Data'!AI7</f>
        <v>2.3568627690000001</v>
      </c>
      <c r="BA26" s="292">
        <f>'Measured Data'!AJ7</f>
        <v>0.69361530332678478</v>
      </c>
      <c r="BB26" s="292">
        <f>'Measured Data'!AK7</f>
        <v>2.5197718309310928</v>
      </c>
      <c r="BC26" s="292">
        <f>'Measured Data'!AL7</f>
        <v>4.4739201551315384</v>
      </c>
      <c r="BD26" s="292">
        <f>'Measured Data'!AM7</f>
        <v>2.9655181001891759</v>
      </c>
      <c r="BE26" s="292">
        <f>'Measured Data'!AN7</f>
        <v>0.36013591545313456</v>
      </c>
      <c r="BF26" s="292">
        <f>'Measured Data'!AO7</f>
        <v>1.4590438748475962</v>
      </c>
      <c r="BG26" s="292">
        <f>'Measured Data'!AP7</f>
        <v>1.7442880207597238</v>
      </c>
      <c r="BH26" s="64"/>
    </row>
    <row r="27" spans="1:60" x14ac:dyDescent="0.15">
      <c r="A27" s="117">
        <f>('Measured Data'!H15*'In Process Calc.'!I11+'In Process Calc.'!D12*'Measured Data'!H16)/2/1000</f>
        <v>1.1841731797717969</v>
      </c>
      <c r="B27" s="120"/>
      <c r="C27" s="117">
        <f xml:space="preserve"> (Regression!$CE$13*6*'Growth Regression'!$S10^5+Regression!$CD$13*5*'Growth Regression'!$S10^4+Regression!$CC$13*4*'Growth Regression'!$S10^3+Regression!$CB$13*3*'Growth Regression'!$S10^2  + Regression!$CA$13*2*'Growth Regression'!$S10 + Regression!$BZ$13)/$A27</f>
        <v>3.3879028188526533E-2</v>
      </c>
      <c r="D27" s="117">
        <f xml:space="preserve"> (Regression!$CE$19*6*'Growth Regression'!$S10^5+Regression!$CD$19*5*'Growth Regression'!$S10^4+Regression!$CC$19*4*'Growth Regression'!$S10^3 +Regression!$CB$19*3*'Growth Regression'!$S10^2 + Regression!$CA$19*2*'Growth Regression'!$S10+ Regression!$BZ$19)/$A27</f>
        <v>4.5075360296619842E-3</v>
      </c>
      <c r="E27" s="117">
        <f xml:space="preserve"> (Regression!$CE$14*6*'Growth Regression'!$S10^6+Regression!$CD$14*5*'Growth Regression'!$S10^5+Regression!$CC$14*4*'Growth Regression'!$S10^3+Regression!$CB$14*3*'Growth Regression'!$S10^2  + Regression!$CA$14*2*'Growth Regression'!$S10 + Regression!$BZ$14)/$A27</f>
        <v>2.3862000630546802E-3</v>
      </c>
      <c r="F27" s="117">
        <f xml:space="preserve"> (Regression!$CE$10*6*'Growth Regression'!$S10^6+Regression!$CD$10*5*'Growth Regression'!$S10^5+Regression!$CC$10*4*'Growth Regression'!$S10^3+Regression!$CB$10*3*'Growth Regression'!$S10^2  + Regression!$CA$10*2*'Growth Regression'!$S10 + Regression!$BZ$10)/$A27</f>
        <v>2.4474199467314902E-3</v>
      </c>
      <c r="G27" s="117">
        <f xml:space="preserve"> (Regression!$CE$11*6*'Growth Regression'!$S10^6+Regression!$CD$11*5*'Growth Regression'!$S10^5+Regression!$CC$11*4*'Growth Regression'!$S10^3+Regression!$CB$11*3*'Growth Regression'!$S10^2  + Regression!$CA$11*2*'Growth Regression'!$S10 + Regression!$BZ$11)/$A27</f>
        <v>9.6436373447603672E-4</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23.933333333465271</v>
      </c>
      <c r="AK27" s="292">
        <f>'Measured Data'!T8</f>
        <v>0.1996516268218958</v>
      </c>
      <c r="AL27" s="292">
        <f>'Measured Data'!U8</f>
        <v>2.6766209320277077</v>
      </c>
      <c r="AM27" s="292">
        <f>'Measured Data'!V8</f>
        <v>3.4333911803947261</v>
      </c>
      <c r="AN27" s="292">
        <f>'Measured Data'!W8</f>
        <v>1.4755576707637648</v>
      </c>
      <c r="AO27" s="292">
        <f>'Measured Data'!X8</f>
        <v>0.53328817229228032</v>
      </c>
      <c r="AP27" s="292">
        <f>'Measured Data'!Y8</f>
        <v>28.753758322570054</v>
      </c>
      <c r="AQ27" s="292">
        <f>'Measured Data'!Z8</f>
        <v>1.8699229652501086</v>
      </c>
      <c r="AR27" s="292">
        <f>'Measured Data'!AA8</f>
        <v>0.86416756000534745</v>
      </c>
      <c r="AS27" s="292">
        <f>'Measured Data'!AB8</f>
        <v>2.3986965798212676</v>
      </c>
      <c r="AT27" s="292">
        <f>'Measured Data'!AC8</f>
        <v>0.85065825750798518</v>
      </c>
      <c r="AU27" s="292">
        <f>'Measured Data'!AD8</f>
        <v>1.5466437001314448</v>
      </c>
      <c r="AV27" s="292">
        <f>'Measured Data'!AE8</f>
        <v>3.2640674880763987</v>
      </c>
      <c r="AW27" s="292">
        <f>'Measured Data'!AF8</f>
        <v>3.3247893411727003</v>
      </c>
      <c r="AX27" s="292">
        <f>'Measured Data'!AG8</f>
        <v>2.8406535032671743</v>
      </c>
      <c r="AY27" s="292">
        <f>'Measured Data'!AH8</f>
        <v>0.95562752824814179</v>
      </c>
      <c r="AZ27" s="292">
        <f>'Measured Data'!AI8</f>
        <v>2.8282239040000001</v>
      </c>
      <c r="BA27" s="292">
        <f>'Measured Data'!AJ8</f>
        <v>0.70165141988761615</v>
      </c>
      <c r="BB27" s="292">
        <f>'Measured Data'!AK8</f>
        <v>2.5191096051670487</v>
      </c>
      <c r="BC27" s="292">
        <f>'Measured Data'!AL8</f>
        <v>4.4644343062898724</v>
      </c>
      <c r="BD27" s="292">
        <f>'Measured Data'!AM8</f>
        <v>3.0583992989868034</v>
      </c>
      <c r="BE27" s="292">
        <f>'Measured Data'!AN8</f>
        <v>0.35970341786134974</v>
      </c>
      <c r="BF27" s="292">
        <f>'Measured Data'!AO8</f>
        <v>1.4571604902791238</v>
      </c>
      <c r="BG27" s="292">
        <f>'Measured Data'!AP8</f>
        <v>1.7704127497080948</v>
      </c>
      <c r="BH27" s="64"/>
    </row>
    <row r="28" spans="1:60" x14ac:dyDescent="0.15">
      <c r="A28" s="117">
        <f>('Measured Data'!H16*'In Process Calc.'!I12+'In Process Calc.'!D13*'Measured Data'!H17)/2/1000</f>
        <v>1.1486047254628828</v>
      </c>
      <c r="B28" s="120"/>
      <c r="C28" s="117">
        <f xml:space="preserve"> (Regression!$CE$13*6*'Growth Regression'!$S11^5+Regression!$CD$13*5*'Growth Regression'!$S11^4+Regression!$CC$13*4*'Growth Regression'!$S11^3+Regression!$CB$13*3*'Growth Regression'!$S11^2  + Regression!$CA$13*2*'Growth Regression'!$S11 + Regression!$BZ$13)/$A28</f>
        <v>3.5302186854286211E-2</v>
      </c>
      <c r="D28" s="117">
        <f xml:space="preserve"> (Regression!$CE$19*6*'Growth Regression'!$S11^5+Regression!$CD$19*5*'Growth Regression'!$S11^4+Regression!$CC$19*4*'Growth Regression'!$S11^3 +Regression!$CB$19*3*'Growth Regression'!$S11^2 + Regression!$CA$19*2*'Growth Regression'!$S11+ Regression!$BZ$19)/$A28</f>
        <v>1.0854869191626789E-2</v>
      </c>
      <c r="E28" s="117">
        <f xml:space="preserve"> (Regression!$CE$14*6*'Growth Regression'!$S11^6+Regression!$CD$14*5*'Growth Regression'!$S11^5+Regression!$CC$14*4*'Growth Regression'!$S11^3+Regression!$CB$14*3*'Growth Regression'!$S11^2  + Regression!$CA$14*2*'Growth Regression'!$S11 + Regression!$BZ$14)/$A28</f>
        <v>2.2833637379286848E-3</v>
      </c>
      <c r="F28" s="117">
        <f xml:space="preserve"> (Regression!$CE$10*6*'Growth Regression'!$S11^6+Regression!$CD$10*5*'Growth Regression'!$S11^5+Regression!$CC$10*4*'Growth Regression'!$S11^3+Regression!$CB$10*3*'Growth Regression'!$S11^2  + Regression!$CA$10*2*'Growth Regression'!$S11 + Regression!$BZ$10)/$A28</f>
        <v>1.9087728376083483E-3</v>
      </c>
      <c r="G28" s="117">
        <f xml:space="preserve"> (Regression!$CE$11*6*'Growth Regression'!$S11^6+Regression!$CD$11*5*'Growth Regression'!$S11^5+Regression!$CC$11*4*'Growth Regression'!$S11^3+Regression!$CB$11*3*'Growth Regression'!$S11^2  + Regression!$CA$11*2*'Growth Regression'!$S11 + Regression!$BZ$11)/$A28</f>
        <v>6.8956281908592377E-4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38.616666666639503</v>
      </c>
      <c r="AK28" s="292">
        <f>'Measured Data'!T9</f>
        <v>0.31096620841548167</v>
      </c>
      <c r="AL28" s="292">
        <f>'Measured Data'!U9</f>
        <v>2.6680700812295037</v>
      </c>
      <c r="AM28" s="292">
        <f>'Measured Data'!V9</f>
        <v>3.4611719300674681</v>
      </c>
      <c r="AN28" s="292">
        <f>'Measured Data'!W9</f>
        <v>1.5397244125742549</v>
      </c>
      <c r="AO28" s="292">
        <f>'Measured Data'!X9</f>
        <v>0.513650020179095</v>
      </c>
      <c r="AP28" s="292">
        <f>'Measured Data'!Y9</f>
        <v>25.741073321047551</v>
      </c>
      <c r="AQ28" s="292">
        <f>'Measured Data'!Z9</f>
        <v>1.5066932516005829</v>
      </c>
      <c r="AR28" s="292">
        <f>'Measured Data'!AA9</f>
        <v>1.0028021575750379</v>
      </c>
      <c r="AS28" s="292">
        <f>'Measured Data'!AB9</f>
        <v>2.427190691358422</v>
      </c>
      <c r="AT28" s="292">
        <f>'Measured Data'!AC9</f>
        <v>0.81379519243462173</v>
      </c>
      <c r="AU28" s="292">
        <f>'Measured Data'!AD9</f>
        <v>1.5505606158940792</v>
      </c>
      <c r="AV28" s="292">
        <f>'Measured Data'!AE9</f>
        <v>7.4335314471064953</v>
      </c>
      <c r="AW28" s="292">
        <f>'Measured Data'!AF9</f>
        <v>3.2920498099303397</v>
      </c>
      <c r="AX28" s="292">
        <f>'Measured Data'!AG9</f>
        <v>2.812342157826869</v>
      </c>
      <c r="AY28" s="292">
        <f>'Measured Data'!AH9</f>
        <v>0.93673799405087321</v>
      </c>
      <c r="AZ28" s="292">
        <f>'Measured Data'!AI9</f>
        <v>3.4516726979999999</v>
      </c>
      <c r="BA28" s="292">
        <f>'Measured Data'!AJ9</f>
        <v>0.6964745408321763</v>
      </c>
      <c r="BB28" s="292">
        <f>'Measured Data'!AK9</f>
        <v>2.5184301563662288</v>
      </c>
      <c r="BC28" s="292">
        <f>'Measured Data'!AL9</f>
        <v>4.3714892480162817</v>
      </c>
      <c r="BD28" s="292">
        <f>'Measured Data'!AM9</f>
        <v>3.1303609059091055</v>
      </c>
      <c r="BE28" s="292">
        <f>'Measured Data'!AN9</f>
        <v>0.35347953529253512</v>
      </c>
      <c r="BF28" s="292">
        <f>'Measured Data'!AO9</f>
        <v>1.4739159883348514</v>
      </c>
      <c r="BG28" s="292">
        <f>'Measured Data'!AP9</f>
        <v>1.7677896274781524</v>
      </c>
      <c r="BH28" s="64"/>
    </row>
    <row r="29" spans="1:60" x14ac:dyDescent="0.15">
      <c r="A29" s="117">
        <f>('Measured Data'!H17*'In Process Calc.'!I13+'In Process Calc.'!D14*'Measured Data'!H18)/2/1000</f>
        <v>1.0417709699905144</v>
      </c>
      <c r="B29" s="120"/>
      <c r="C29" s="117">
        <f xml:space="preserve"> (Regression!$CE$13*6*'Growth Regression'!$S12^5+Regression!$CD$13*5*'Growth Regression'!$S12^4+Regression!$CC$13*4*'Growth Regression'!$S12^3+Regression!$CB$13*3*'Growth Regression'!$S12^2  + Regression!$CA$13*2*'Growth Regression'!$S12 + Regression!$BZ$13)/$A29</f>
        <v>3.5620760747878143E-2</v>
      </c>
      <c r="D29" s="117">
        <f xml:space="preserve"> (Regression!$CE$19*6*'Growth Regression'!$S12^5+Regression!$CD$19*5*'Growth Regression'!$S12^4+Regression!$CC$19*4*'Growth Regression'!$S12^3 +Regression!$CB$19*3*'Growth Regression'!$S12^2 + Regression!$CA$19*2*'Growth Regression'!$S12+ Regression!$BZ$19)/$A29</f>
        <v>3.7896786746039459E-3</v>
      </c>
      <c r="E29" s="117">
        <f xml:space="preserve"> (Regression!$CE$14*6*'Growth Regression'!$S12^6+Regression!$CD$14*5*'Growth Regression'!$S12^5+Regression!$CC$14*4*'Growth Regression'!$S12^3+Regression!$CB$14*3*'Growth Regression'!$S12^2  + Regression!$CA$14*2*'Growth Regression'!$S12 + Regression!$BZ$14)/$A29</f>
        <v>2.2045513997785357E-3</v>
      </c>
      <c r="F29" s="117">
        <f xml:space="preserve"> (Regression!$CE$10*6*'Growth Regression'!$S12^6+Regression!$CD$10*5*'Growth Regression'!$S12^5+Regression!$CC$10*4*'Growth Regression'!$S12^3+Regression!$CB$10*3*'Growth Regression'!$S12^2  + Regression!$CA$10*2*'Growth Regression'!$S12 + Regression!$BZ$10)/$A29</f>
        <v>1.0428890306051516E-3</v>
      </c>
      <c r="G29" s="117">
        <f xml:space="preserve"> (Regression!$CE$11*6*'Growth Regression'!$S12^6+Regression!$CD$11*5*'Growth Regression'!$S12^5+Regression!$CC$11*4*'Growth Regression'!$S12^3+Regression!$CB$11*3*'Growth Regression'!$S12^2  + Regression!$CA$11*2*'Growth Regression'!$S12 + Regression!$BZ$11)/$A29</f>
        <v>1.5823503644291629E-4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47.800000000046566</v>
      </c>
      <c r="AK29" s="292">
        <f>'Measured Data'!T10</f>
        <v>0.42485897588202298</v>
      </c>
      <c r="AL29" s="292">
        <f>'Measured Data'!U10</f>
        <v>2.6234561021642282</v>
      </c>
      <c r="AM29" s="292">
        <f>'Measured Data'!V10</f>
        <v>3.3362793116252152</v>
      </c>
      <c r="AN29" s="292">
        <f>'Measured Data'!W10</f>
        <v>1.510174473764677</v>
      </c>
      <c r="AO29" s="292">
        <f>'Measured Data'!X10</f>
        <v>0.479037610252108</v>
      </c>
      <c r="AP29" s="292">
        <f>'Measured Data'!Y10</f>
        <v>23.159069936923999</v>
      </c>
      <c r="AQ29" s="292">
        <f>'Measured Data'!Z10</f>
        <v>1.1884007316377176</v>
      </c>
      <c r="AR29" s="292">
        <f>'Measured Data'!AA10</f>
        <v>1.083076514419697</v>
      </c>
      <c r="AS29" s="292">
        <f>'Measured Data'!AB10</f>
        <v>2.4592283896321678</v>
      </c>
      <c r="AT29" s="292">
        <f>'Measured Data'!AC10</f>
        <v>0.79461734815829199</v>
      </c>
      <c r="AU29" s="292">
        <f>'Measured Data'!AD10</f>
        <v>1.5075854497373995</v>
      </c>
      <c r="AV29" s="292">
        <f>'Measured Data'!AE10</f>
        <v>11.133403652114788</v>
      </c>
      <c r="AW29" s="292">
        <f>'Measured Data'!AF10</f>
        <v>3.2206734011068687</v>
      </c>
      <c r="AX29" s="292">
        <f>'Measured Data'!AG10</f>
        <v>2.7447962703967175</v>
      </c>
      <c r="AY29" s="292">
        <f>'Measured Data'!AH10</f>
        <v>0.91123275163859785</v>
      </c>
      <c r="AZ29" s="292">
        <f>'Measured Data'!AI10</f>
        <v>3.5851013580000002</v>
      </c>
      <c r="BA29" s="292">
        <f>'Measured Data'!AJ10</f>
        <v>0.68437991954101662</v>
      </c>
      <c r="BB29" s="292">
        <f>'Measured Data'!AK10</f>
        <v>2.5239413128466461</v>
      </c>
      <c r="BC29" s="292">
        <f>'Measured Data'!AL10</f>
        <v>4.2091071900919097</v>
      </c>
      <c r="BD29" s="292">
        <f>'Measured Data'!AM10</f>
        <v>3.0918178870185464</v>
      </c>
      <c r="BE29" s="292">
        <f>'Measured Data'!AN10</f>
        <v>0.34803570227249681</v>
      </c>
      <c r="BF29" s="292">
        <f>'Measured Data'!AO10</f>
        <v>1.6115031615433937</v>
      </c>
      <c r="BG29" s="292">
        <f>'Measured Data'!AP10</f>
        <v>1.6774786356395945</v>
      </c>
      <c r="BH29" s="64"/>
    </row>
    <row r="30" spans="1:60" x14ac:dyDescent="0.15">
      <c r="A30" s="117">
        <f>('Measured Data'!H18*'In Process Calc.'!I14+'In Process Calc.'!D15*'Measured Data'!H19)/2/1000</f>
        <v>0.97896928764045221</v>
      </c>
      <c r="B30" s="119"/>
      <c r="C30" s="117">
        <f xml:space="preserve"> (Regression!$CE$13*6*'Growth Regression'!$S13^5+Regression!$CD$13*5*'Growth Regression'!$S13^4+Regression!$CC$13*4*'Growth Regression'!$S13^3+Regression!$CB$13*3*'Growth Regression'!$S13^2  + Regression!$CA$13*2*'Growth Regression'!$S13 + Regression!$BZ$13)/$A30</f>
        <v>3.1066511971922828E-2</v>
      </c>
      <c r="D30" s="117">
        <f xml:space="preserve"> (Regression!$CE$19*6*'Growth Regression'!$S13^5+Regression!$CD$19*5*'Growth Regression'!$S13^4+Regression!$CC$19*4*'Growth Regression'!$S13^3 +Regression!$CB$19*3*'Growth Regression'!$S13^2 + Regression!$CA$19*2*'Growth Regression'!$S13+ Regression!$BZ$19)/$A30</f>
        <v>-3.2552811314500586E-2</v>
      </c>
      <c r="E30" s="117">
        <f xml:space="preserve"> (Regression!$CE$14*6*'Growth Regression'!$S13^6+Regression!$CD$14*5*'Growth Regression'!$S13^5+Regression!$CC$14*4*'Growth Regression'!$S13^3+Regression!$CB$14*3*'Growth Regression'!$S13^2  + Regression!$CA$14*2*'Growth Regression'!$S13 + Regression!$BZ$14)/$A30</f>
        <v>1.9608165553300747E-3</v>
      </c>
      <c r="F30" s="117">
        <f xml:space="preserve"> (Regression!$CE$10*6*'Growth Regression'!$S13^6+Regression!$CD$10*5*'Growth Regression'!$S13^5+Regression!$CC$10*4*'Growth Regression'!$S13^3+Regression!$CB$10*3*'Growth Regression'!$S13^2  + Regression!$CA$10*2*'Growth Regression'!$S13 + Regression!$BZ$10)/$A30</f>
        <v>-1.8288976302129791E-4</v>
      </c>
      <c r="G30" s="117">
        <f xml:space="preserve"> (Regression!$CE$11*6*'Growth Regression'!$S13^6+Regression!$CD$11*5*'Growth Regression'!$S13^5+Regression!$CC$11*4*'Growth Regression'!$S13^3+Regression!$CB$11*3*'Growth Regression'!$S13^2  + Regression!$CA$11*2*'Growth Regression'!$S13 + Regression!$BZ$11)/$A30</f>
        <v>-6.3069761928909759E-4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62.716666666790843</v>
      </c>
      <c r="AK30" s="292">
        <f>'Measured Data'!T11</f>
        <v>0.68076847696619036</v>
      </c>
      <c r="AL30" s="292">
        <f>'Measured Data'!U11</f>
        <v>2.6450301153838836</v>
      </c>
      <c r="AM30" s="292">
        <f>'Measured Data'!V11</f>
        <v>3.3265591172842628</v>
      </c>
      <c r="AN30" s="292">
        <f>'Measured Data'!W11</f>
        <v>1.5951032732649744</v>
      </c>
      <c r="AO30" s="292">
        <f>'Measured Data'!X11</f>
        <v>0.46288821729977286</v>
      </c>
      <c r="AP30" s="292">
        <f>'Measured Data'!Y11</f>
        <v>19.056074215205886</v>
      </c>
      <c r="AQ30" s="292">
        <f>'Measured Data'!Z11</f>
        <v>0.68580350384145861</v>
      </c>
      <c r="AR30" s="292">
        <f>'Measured Data'!AA11</f>
        <v>1.2618623326030394</v>
      </c>
      <c r="AS30" s="292">
        <f>'Measured Data'!AB11</f>
        <v>2.6062916659178099</v>
      </c>
      <c r="AT30" s="292">
        <f>'Measured Data'!AC11</f>
        <v>0.75845467233648745</v>
      </c>
      <c r="AU30" s="292">
        <f>'Measured Data'!AD11</f>
        <v>1.5172103070325591</v>
      </c>
      <c r="AV30" s="292">
        <f>'Measured Data'!AE11</f>
        <v>17.960735737939945</v>
      </c>
      <c r="AW30" s="292">
        <f>'Measured Data'!AF11</f>
        <v>3.2087637281341519</v>
      </c>
      <c r="AX30" s="292">
        <f>'Measured Data'!AG11</f>
        <v>2.7591762503969965</v>
      </c>
      <c r="AY30" s="292">
        <f>'Measured Data'!AH11</f>
        <v>0.92016642805799065</v>
      </c>
      <c r="AZ30" s="292">
        <f>'Measured Data'!AI11</f>
        <v>4.6877386479999998</v>
      </c>
      <c r="BA30" s="292">
        <f>'Measured Data'!AJ11</f>
        <v>0.65895769325327036</v>
      </c>
      <c r="BB30" s="292">
        <f>'Measured Data'!AK11</f>
        <v>2.5268154071086708</v>
      </c>
      <c r="BC30" s="292">
        <f>'Measured Data'!AL11</f>
        <v>4.0801874707762273</v>
      </c>
      <c r="BD30" s="292">
        <f>'Measured Data'!AM11</f>
        <v>3.2519888809710911</v>
      </c>
      <c r="BE30" s="292">
        <f>'Measured Data'!AN11</f>
        <v>0.35898211120492618</v>
      </c>
      <c r="BF30" s="292">
        <f>'Measured Data'!AO11</f>
        <v>1.4426988830236243</v>
      </c>
      <c r="BG30" s="292">
        <f>'Measured Data'!AP11</f>
        <v>1.6744437198266395</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72.28333333338378</v>
      </c>
      <c r="AK31" s="292">
        <f>'Measured Data'!T12</f>
        <v>0.93156539690327422</v>
      </c>
      <c r="AL31" s="292">
        <f>'Measured Data'!U12</f>
        <v>2.6252816062623294</v>
      </c>
      <c r="AM31" s="292">
        <f>'Measured Data'!V12</f>
        <v>3.3184307660356485</v>
      </c>
      <c r="AN31" s="292">
        <f>'Measured Data'!W12</f>
        <v>1.661096157983428</v>
      </c>
      <c r="AO31" s="292">
        <f>'Measured Data'!X12</f>
        <v>0.45222946886659032</v>
      </c>
      <c r="AP31" s="292">
        <f>'Measured Data'!Y12</f>
        <v>16.874707280827721</v>
      </c>
      <c r="AQ31" s="292">
        <f>'Measured Data'!Z12</f>
        <v>0.39112018385652775</v>
      </c>
      <c r="AR31" s="292">
        <f>'Measured Data'!AA12</f>
        <v>1.3449803608465307</v>
      </c>
      <c r="AS31" s="292">
        <f>'Measured Data'!AB12</f>
        <v>2.6218502471834326</v>
      </c>
      <c r="AT31" s="292">
        <f>'Measured Data'!AC12</f>
        <v>0.72305620661537207</v>
      </c>
      <c r="AU31" s="292">
        <f>'Measured Data'!AD12</f>
        <v>1.5428462617053773</v>
      </c>
      <c r="AV31" s="292">
        <f>'Measured Data'!AE12</f>
        <v>20.747531056470031</v>
      </c>
      <c r="AW31" s="292">
        <f>'Measured Data'!AF12</f>
        <v>3.1748522374932229</v>
      </c>
      <c r="AX31" s="292">
        <f>'Measured Data'!AG12</f>
        <v>2.7292932592782515</v>
      </c>
      <c r="AY31" s="292">
        <f>'Measured Data'!AH12</f>
        <v>0.89742801179076626</v>
      </c>
      <c r="AZ31" s="292">
        <f>'Measured Data'!AI12</f>
        <v>5.5673994230000003</v>
      </c>
      <c r="BA31" s="292">
        <f>'Measured Data'!AJ12</f>
        <v>0.64599297353877294</v>
      </c>
      <c r="BB31" s="292">
        <f>'Measured Data'!AK12</f>
        <v>2.5257426272054744</v>
      </c>
      <c r="BC31" s="292">
        <f>'Measured Data'!AL12</f>
        <v>3.9480199306816455</v>
      </c>
      <c r="BD31" s="292">
        <f>'Measured Data'!AM12</f>
        <v>3.2688051669226663</v>
      </c>
      <c r="BE31" s="292">
        <f>'Measured Data'!AN12</f>
        <v>0.35567160797577346</v>
      </c>
      <c r="BF31" s="292">
        <f>'Measured Data'!AO12</f>
        <v>1.4077433823375387</v>
      </c>
      <c r="BG31" s="292">
        <f>'Measured Data'!AP12</f>
        <v>1.7120967881026585</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96.099999999976717</v>
      </c>
      <c r="AK32" s="292">
        <f>'Measured Data'!T13</f>
        <v>2.0383569785709712</v>
      </c>
      <c r="AL32" s="292">
        <f>'Measured Data'!U13</f>
        <v>2.5019767238169326</v>
      </c>
      <c r="AM32" s="292">
        <f>'Measured Data'!V13</f>
        <v>2.5514715600141002</v>
      </c>
      <c r="AN32" s="292">
        <f>'Measured Data'!W13</f>
        <v>1.3275574698979109</v>
      </c>
      <c r="AO32" s="292">
        <f>'Measured Data'!X13</f>
        <v>0.34411174674136513</v>
      </c>
      <c r="AP32" s="292">
        <f>'Measured Data'!Y13</f>
        <v>16.713831430084277</v>
      </c>
      <c r="AQ32" s="292">
        <f>'Measured Data'!Z13</f>
        <v>0.14193951326446974</v>
      </c>
      <c r="AR32" s="292">
        <f>'Measured Data'!AA13</f>
        <v>1.3406771951442804</v>
      </c>
      <c r="AS32" s="292">
        <f>'Measured Data'!AB13</f>
        <v>2.4881560980723143</v>
      </c>
      <c r="AT32" s="292">
        <f>'Measured Data'!AC13</f>
        <v>0.68401945333642078</v>
      </c>
      <c r="AU32" s="292">
        <f>'Measured Data'!AD13</f>
        <v>1.4845348938854752</v>
      </c>
      <c r="AV32" s="292">
        <f>'Measured Data'!AE13</f>
        <v>20.856826945147311</v>
      </c>
      <c r="AW32" s="292">
        <f>'Measured Data'!AF13</f>
        <v>3.0395164651782749</v>
      </c>
      <c r="AX32" s="292">
        <f>'Measured Data'!AG13</f>
        <v>2.5493850692145918</v>
      </c>
      <c r="AY32" s="292">
        <f>'Measured Data'!AH13</f>
        <v>0.81275599971913948</v>
      </c>
      <c r="AZ32" s="292">
        <f>'Measured Data'!AI13</f>
        <v>6.6272270070000001</v>
      </c>
      <c r="BA32" s="292">
        <f>'Measured Data'!AJ13</f>
        <v>0.65961269918843712</v>
      </c>
      <c r="BB32" s="292">
        <f>'Measured Data'!AK13</f>
        <v>2.5264649183102756</v>
      </c>
      <c r="BC32" s="292">
        <f>'Measured Data'!AL13</f>
        <v>3.6794725153343846</v>
      </c>
      <c r="BD32" s="292">
        <f>'Measured Data'!AM13</f>
        <v>3.330671919521734</v>
      </c>
      <c r="BE32" s="292">
        <f>'Measured Data'!AN13</f>
        <v>0.34089298702488963</v>
      </c>
      <c r="BF32" s="292">
        <f>'Measured Data'!AO13</f>
        <v>1.2261219570053472</v>
      </c>
      <c r="BG32" s="292">
        <f>'Measured Data'!AP13</f>
        <v>1.7073817081695566</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121.40000000002328</v>
      </c>
      <c r="AK33" s="292">
        <f>'Measured Data'!T14</f>
        <v>4.7547933350386753</v>
      </c>
      <c r="AL33" s="292">
        <f>'Measured Data'!U14</f>
        <v>2.3835117972653186</v>
      </c>
      <c r="AM33" s="292">
        <f>'Measured Data'!V14</f>
        <v>1.2840253019270469</v>
      </c>
      <c r="AN33" s="292">
        <f>'Measured Data'!W14</f>
        <v>0.83396325891233791</v>
      </c>
      <c r="AO33" s="292">
        <f>'Measured Data'!X14</f>
        <v>0.23088941558320394</v>
      </c>
      <c r="AP33" s="292">
        <f>'Measured Data'!Y14</f>
        <v>14.79896212294711</v>
      </c>
      <c r="AQ33" s="292">
        <f>'Measured Data'!Z14</f>
        <v>5.893788850352874E-2</v>
      </c>
      <c r="AR33" s="292">
        <f>'Measured Data'!AA14</f>
        <v>0.89317962086900293</v>
      </c>
      <c r="AS33" s="292">
        <f>'Measured Data'!AB14</f>
        <v>2.1638329187122913</v>
      </c>
      <c r="AT33" s="292">
        <f>'Measured Data'!AC14</f>
        <v>0.67729016874261061</v>
      </c>
      <c r="AU33" s="292">
        <f>'Measured Data'!AD14</f>
        <v>1.4173193137181475</v>
      </c>
      <c r="AV33" s="292">
        <f>'Measured Data'!AE14</f>
        <v>19.49266861714576</v>
      </c>
      <c r="AW33" s="292">
        <f>'Measured Data'!AF14</f>
        <v>2.8257340453995385</v>
      </c>
      <c r="AX33" s="292">
        <f>'Measured Data'!AG14</f>
        <v>2.3646642872357675</v>
      </c>
      <c r="AY33" s="292">
        <f>'Measured Data'!AH14</f>
        <v>0.69768806871635392</v>
      </c>
      <c r="AZ33" s="292">
        <f>'Measured Data'!AI14</f>
        <v>6.3531502350000002</v>
      </c>
      <c r="BA33" s="292">
        <f>'Measured Data'!AJ14</f>
        <v>0.73677573001910723</v>
      </c>
      <c r="BB33" s="292">
        <f>'Measured Data'!AK14</f>
        <v>2.5277624588434007</v>
      </c>
      <c r="BC33" s="292">
        <f>'Measured Data'!AL14</f>
        <v>3.4629353738969186</v>
      </c>
      <c r="BD33" s="292">
        <f>'Measured Data'!AM14</f>
        <v>3.5563407843093375</v>
      </c>
      <c r="BE33" s="292">
        <f>'Measured Data'!AN14</f>
        <v>0.34173909185925905</v>
      </c>
      <c r="BF33" s="292">
        <f>'Measured Data'!AO14</f>
        <v>1.0387673268701225</v>
      </c>
      <c r="BG33" s="292">
        <f>'Measured Data'!AP14</f>
        <v>1.8621686363885186</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143.96666666673264</v>
      </c>
      <c r="AK34" s="292">
        <f>'Measured Data'!T15</f>
        <v>8.135525489944424</v>
      </c>
      <c r="AL34" s="292">
        <f>'Measured Data'!U15</f>
        <v>2.2778395039919292</v>
      </c>
      <c r="AM34" s="292">
        <f>'Measured Data'!V15</f>
        <v>0.16330106937084635</v>
      </c>
      <c r="AN34" s="292">
        <f>'Measured Data'!W15</f>
        <v>0.16121549402180804</v>
      </c>
      <c r="AO34" s="292">
        <f>'Measured Data'!X15</f>
        <v>0.15519624163153012</v>
      </c>
      <c r="AP34" s="292">
        <f>'Measured Data'!Y15</f>
        <v>11.999468764596445</v>
      </c>
      <c r="AQ34" s="292">
        <f>'Measured Data'!Z15</f>
        <v>4.5968909087011442E-2</v>
      </c>
      <c r="AR34" s="292">
        <f>'Measured Data'!AA15</f>
        <v>0.28114838240594131</v>
      </c>
      <c r="AS34" s="292">
        <f>'Measured Data'!AB15</f>
        <v>1.9661202563635607</v>
      </c>
      <c r="AT34" s="292">
        <f>'Measured Data'!AC15</f>
        <v>0.70830367862518706</v>
      </c>
      <c r="AU34" s="292">
        <f>'Measured Data'!AD15</f>
        <v>1.2164767766809277</v>
      </c>
      <c r="AV34" s="292">
        <f>'Measured Data'!AE15</f>
        <v>17.358323892419961</v>
      </c>
      <c r="AW34" s="292">
        <f>'Measured Data'!AF15</f>
        <v>2.4991491924605018</v>
      </c>
      <c r="AX34" s="292">
        <f>'Measured Data'!AG15</f>
        <v>2.2156293884907243</v>
      </c>
      <c r="AY34" s="292">
        <f>'Measured Data'!AH15</f>
        <v>0.59471871124257691</v>
      </c>
      <c r="AZ34" s="292">
        <f>'Measured Data'!AI15</f>
        <v>6.2451755320000002</v>
      </c>
      <c r="BA34" s="292">
        <f>'Measured Data'!AJ15</f>
        <v>0.81924191012364322</v>
      </c>
      <c r="BB34" s="292">
        <f>'Measured Data'!AK15</f>
        <v>2.5221570062366339</v>
      </c>
      <c r="BC34" s="292">
        <f>'Measured Data'!AL15</f>
        <v>3.7468755500875321</v>
      </c>
      <c r="BD34" s="292">
        <f>'Measured Data'!AM15</f>
        <v>3.5057546921427756</v>
      </c>
      <c r="BE34" s="292">
        <f>'Measured Data'!AN15</f>
        <v>0.34168927618031791</v>
      </c>
      <c r="BF34" s="292">
        <f>'Measured Data'!AO15</f>
        <v>0.77341237232415827</v>
      </c>
      <c r="BG34" s="292">
        <f>'Measured Data'!AP15</f>
        <v>1.8649390551284806</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167.6333333333605</v>
      </c>
      <c r="AK35" s="292">
        <f>'Measured Data'!T16</f>
        <v>8.6707261432955605</v>
      </c>
      <c r="AL35" s="292">
        <f>'Measured Data'!U16</f>
        <v>2.2597927947642273</v>
      </c>
      <c r="AM35" s="292">
        <f>'Measured Data'!V16</f>
        <v>3.84060570917849E-2</v>
      </c>
      <c r="AN35" s="292">
        <f>'Measured Data'!W16</f>
        <v>5.5153069531484702E-2</v>
      </c>
      <c r="AO35" s="292">
        <f>'Measured Data'!X16</f>
        <v>0.13169214398212589</v>
      </c>
      <c r="AP35" s="292">
        <f>'Measured Data'!Y16</f>
        <v>7.5220586698032781</v>
      </c>
      <c r="AQ35" s="292">
        <f>'Measured Data'!Z16</f>
        <v>0</v>
      </c>
      <c r="AR35" s="292">
        <f>'Measured Data'!AA16</f>
        <v>0</v>
      </c>
      <c r="AS35" s="292">
        <f>'Measured Data'!AB16</f>
        <v>1.6660995304758612</v>
      </c>
      <c r="AT35" s="292">
        <f>'Measured Data'!AC16</f>
        <v>0.75097330003791363</v>
      </c>
      <c r="AU35" s="292">
        <f>'Measured Data'!AD16</f>
        <v>1.0816092972121263</v>
      </c>
      <c r="AV35" s="292">
        <f>'Measured Data'!AE16</f>
        <v>20.380615086275199</v>
      </c>
      <c r="AW35" s="292">
        <f>'Measured Data'!AF16</f>
        <v>2.1397718660336316</v>
      </c>
      <c r="AX35" s="292">
        <f>'Measured Data'!AG16</f>
        <v>2.1594194389491994</v>
      </c>
      <c r="AY35" s="292">
        <f>'Measured Data'!AH16</f>
        <v>0.50312005732865994</v>
      </c>
      <c r="AZ35" s="292">
        <f>'Measured Data'!AI16</f>
        <v>7.3372762910000002</v>
      </c>
      <c r="BA35" s="292">
        <f>'Measured Data'!AJ16</f>
        <v>0.94935654029357164</v>
      </c>
      <c r="BB35" s="292">
        <f>'Measured Data'!AK16</f>
        <v>2.5326221539577594</v>
      </c>
      <c r="BC35" s="292">
        <f>'Measured Data'!AL16</f>
        <v>4.0672500737861776</v>
      </c>
      <c r="BD35" s="292">
        <f>'Measured Data'!AM16</f>
        <v>3.7783574374389404</v>
      </c>
      <c r="BE35" s="292">
        <f>'Measured Data'!AN16</f>
        <v>0.34418688502772843</v>
      </c>
      <c r="BF35" s="292">
        <f>'Measured Data'!AO16</f>
        <v>0.60483106529959407</v>
      </c>
      <c r="BG35" s="292">
        <f>'Measured Data'!AP16</f>
        <v>2.0036657442258856</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192.46666666679084</v>
      </c>
      <c r="AK36" s="292">
        <f>'Measured Data'!T17</f>
        <v>7.5795048779738901</v>
      </c>
      <c r="AL36" s="292">
        <f>'Measured Data'!U17</f>
        <v>2.1885132761664292</v>
      </c>
      <c r="AM36" s="292">
        <f>'Measured Data'!V17</f>
        <v>3.9677291991499164E-2</v>
      </c>
      <c r="AN36" s="292">
        <f>'Measured Data'!W17</f>
        <v>5.5387683307356987E-2</v>
      </c>
      <c r="AO36" s="292">
        <f>'Measured Data'!X17</f>
        <v>0.13245575640976473</v>
      </c>
      <c r="AP36" s="292">
        <f>'Measured Data'!Y17</f>
        <v>1.9799263506784446</v>
      </c>
      <c r="AQ36" s="292">
        <f>'Measured Data'!Z17</f>
        <v>0</v>
      </c>
      <c r="AR36" s="292">
        <f>'Measured Data'!AA17</f>
        <v>0</v>
      </c>
      <c r="AS36" s="292">
        <f>'Measured Data'!AB17</f>
        <v>1.3720963726332207</v>
      </c>
      <c r="AT36" s="292">
        <f>'Measured Data'!AC17</f>
        <v>0.75581519889457482</v>
      </c>
      <c r="AU36" s="292">
        <f>'Measured Data'!AD17</f>
        <v>0.99045073606609912</v>
      </c>
      <c r="AV36" s="292">
        <f>'Measured Data'!AE17</f>
        <v>26.863417739683502</v>
      </c>
      <c r="AW36" s="292">
        <f>'Measured Data'!AF17</f>
        <v>1.9250690208287382</v>
      </c>
      <c r="AX36" s="292">
        <f>'Measured Data'!AG17</f>
        <v>2.0460514903489875</v>
      </c>
      <c r="AY36" s="292">
        <f>'Measured Data'!AH17</f>
        <v>0.40862027648912902</v>
      </c>
      <c r="AZ36" s="292">
        <f>'Measured Data'!AI17</f>
        <v>12.006569300000001</v>
      </c>
      <c r="BA36" s="292">
        <f>'Measured Data'!AJ17</f>
        <v>1.0259073438066093</v>
      </c>
      <c r="BB36" s="292">
        <f>'Measured Data'!AK17</f>
        <v>2.5319984647385017</v>
      </c>
      <c r="BC36" s="292">
        <f>'Measured Data'!AL17</f>
        <v>4.2100724134990557</v>
      </c>
      <c r="BD36" s="292">
        <f>'Measured Data'!AM17</f>
        <v>3.7576825800863842</v>
      </c>
      <c r="BE36" s="292">
        <f>'Measured Data'!AN17</f>
        <v>0.33184679488054492</v>
      </c>
      <c r="BF36" s="292">
        <f>'Measured Data'!AO17</f>
        <v>0.45156379615120196</v>
      </c>
      <c r="BG36" s="292">
        <f>'Measured Data'!AP17</f>
        <v>2.0547910895624115</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215.88333333347691</v>
      </c>
      <c r="AK37" s="292">
        <f>'Measured Data'!T18</f>
        <v>6.938062025325995</v>
      </c>
      <c r="AL37" s="292">
        <f>'Measured Data'!U18</f>
        <v>2.215214424011954</v>
      </c>
      <c r="AM37" s="292">
        <f>'Measured Data'!V18</f>
        <v>4.8849024209427896E-2</v>
      </c>
      <c r="AN37" s="292">
        <f>'Measured Data'!W18</f>
        <v>5.54848759653351E-2</v>
      </c>
      <c r="AO37" s="292">
        <f>'Measured Data'!X18</f>
        <v>0.11676948552336298</v>
      </c>
      <c r="AP37" s="292">
        <f>'Measured Data'!Y18</f>
        <v>0.83694104376851675</v>
      </c>
      <c r="AQ37" s="292">
        <f>'Measured Data'!Z18</f>
        <v>3.9461531951252383E-2</v>
      </c>
      <c r="AR37" s="292">
        <f>'Measured Data'!AA18</f>
        <v>4.2781199381091699E-2</v>
      </c>
      <c r="AS37" s="292">
        <f>'Measured Data'!AB18</f>
        <v>1.1500126427029613</v>
      </c>
      <c r="AT37" s="292">
        <f>'Measured Data'!AC18</f>
        <v>0.78269454391781546</v>
      </c>
      <c r="AU37" s="292">
        <f>'Measured Data'!AD18</f>
        <v>0.98503713980733598</v>
      </c>
      <c r="AV37" s="292">
        <f>'Measured Data'!AE18</f>
        <v>21.271018974331149</v>
      </c>
      <c r="AW37" s="292">
        <f>'Measured Data'!AF18</f>
        <v>1.9108528617919143</v>
      </c>
      <c r="AX37" s="292">
        <f>'Measured Data'!AG18</f>
        <v>2.075324038820884</v>
      </c>
      <c r="AY37" s="292">
        <f>'Measured Data'!AH18</f>
        <v>0.37338602095786944</v>
      </c>
      <c r="AZ37" s="292">
        <f>'Measured Data'!AI18</f>
        <v>11.17078631</v>
      </c>
      <c r="BA37" s="292">
        <f>'Measured Data'!AJ18</f>
        <v>1.1523174922913206</v>
      </c>
      <c r="BB37" s="292">
        <f>'Measured Data'!AK18</f>
        <v>2.5319984647385017</v>
      </c>
      <c r="BC37" s="292">
        <f>'Measured Data'!AL18</f>
        <v>4.5759795315915417</v>
      </c>
      <c r="BD37" s="292">
        <f>'Measured Data'!AM18</f>
        <v>3.9163628027922557</v>
      </c>
      <c r="BE37" s="292">
        <f>'Measured Data'!AN18</f>
        <v>0.35478948960470225</v>
      </c>
      <c r="BF37" s="292">
        <f>'Measured Data'!AO18</f>
        <v>0.29773480566773819</v>
      </c>
      <c r="BG37" s="292">
        <f>'Measured Data'!AP18</f>
        <v>2.2145111486384366</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233.73333333333721</v>
      </c>
      <c r="AK38" s="292">
        <f>'Measured Data'!T19</f>
        <v>6.9525147619143048</v>
      </c>
      <c r="AL38" s="292">
        <f>'Measured Data'!U19</f>
        <v>2.2337253130340717</v>
      </c>
      <c r="AM38" s="292">
        <f>'Measured Data'!V19</f>
        <v>4.1063088422911044E-2</v>
      </c>
      <c r="AN38" s="292">
        <f>'Measured Data'!W19</f>
        <v>0.14081349877569882</v>
      </c>
      <c r="AO38" s="292">
        <f>'Measured Data'!X19</f>
        <v>0.10813143657317967</v>
      </c>
      <c r="AP38" s="292">
        <f>'Measured Data'!Y19</f>
        <v>2.6372649925699165</v>
      </c>
      <c r="AQ38" s="292">
        <f>'Measured Data'!Z19</f>
        <v>0.23608841686217771</v>
      </c>
      <c r="AR38" s="292">
        <f>'Measured Data'!AA19</f>
        <v>0.36952779633900179</v>
      </c>
      <c r="AS38" s="292">
        <f>'Measured Data'!AB19</f>
        <v>1.0782822355946453</v>
      </c>
      <c r="AT38" s="292">
        <f>'Measured Data'!AC19</f>
        <v>0.82959812603161609</v>
      </c>
      <c r="AU38" s="292">
        <f>'Measured Data'!AD19</f>
        <v>1.0254033708640087</v>
      </c>
      <c r="AV38" s="292">
        <f>'Measured Data'!AE19</f>
        <v>14.981221815619449</v>
      </c>
      <c r="AW38" s="292">
        <f>'Measured Data'!AF19</f>
        <v>2.0128753675171351</v>
      </c>
      <c r="AX38" s="292">
        <f>'Measured Data'!AG19</f>
        <v>2.1115633661389963</v>
      </c>
      <c r="AY38" s="292">
        <f>'Measured Data'!AH19</f>
        <v>0.3726368699228545</v>
      </c>
      <c r="AZ38" s="292">
        <f>'Measured Data'!AI19</f>
        <v>9.6382674369999997</v>
      </c>
      <c r="BA38" s="292">
        <f>'Measured Data'!AJ19</f>
        <v>1.274030055483732</v>
      </c>
      <c r="BB38" s="292">
        <f>'Measured Data'!AK19</f>
        <v>2.5140240729829628</v>
      </c>
      <c r="BC38" s="292">
        <f>'Measured Data'!AL19</f>
        <v>4.6281101039132455</v>
      </c>
      <c r="BD38" s="292">
        <f>'Measured Data'!AM19</f>
        <v>3.9111096512317007</v>
      </c>
      <c r="BE38" s="292">
        <f>'Measured Data'!AN19</f>
        <v>0.3931584852767403</v>
      </c>
      <c r="BF38" s="292">
        <f>'Measured Data'!AO19</f>
        <v>0.22562491384361982</v>
      </c>
      <c r="BG38" s="292">
        <f>'Measured Data'!AP19</f>
        <v>2.4085641721409443</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116</v>
      </c>
      <c r="B1" t="s">
        <v>508</v>
      </c>
      <c r="C1" t="s">
        <v>510</v>
      </c>
      <c r="D1" t="s">
        <v>516</v>
      </c>
      <c r="E1" t="s">
        <v>517</v>
      </c>
      <c r="F1" t="s">
        <v>518</v>
      </c>
      <c r="G1" t="s">
        <v>519</v>
      </c>
      <c r="H1" t="s">
        <v>520</v>
      </c>
      <c r="I1" t="s">
        <v>521</v>
      </c>
      <c r="J1" t="s">
        <v>522</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541</v>
      </c>
      <c r="AD1" t="s">
        <v>542</v>
      </c>
      <c r="AE1" t="s">
        <v>543</v>
      </c>
      <c r="AF1" t="s">
        <v>544</v>
      </c>
      <c r="AG1" t="s">
        <v>545</v>
      </c>
      <c r="AH1" t="s">
        <v>546</v>
      </c>
      <c r="AI1" t="s">
        <v>547</v>
      </c>
      <c r="AJ1" t="s">
        <v>548</v>
      </c>
      <c r="AK1" t="s">
        <v>549</v>
      </c>
      <c r="AL1" t="s">
        <v>550</v>
      </c>
      <c r="AM1" t="s">
        <v>551</v>
      </c>
      <c r="AN1" t="s">
        <v>552</v>
      </c>
      <c r="AO1" t="s">
        <v>553</v>
      </c>
      <c r="AP1" t="s">
        <v>554</v>
      </c>
      <c r="AQ1" t="s">
        <v>555</v>
      </c>
      <c r="AR1" t="s">
        <v>556</v>
      </c>
      <c r="AS1" t="s">
        <v>557</v>
      </c>
      <c r="AT1" t="s">
        <v>558</v>
      </c>
      <c r="AU1" t="s">
        <v>559</v>
      </c>
      <c r="AV1" t="s">
        <v>560</v>
      </c>
      <c r="AW1" t="s">
        <v>561</v>
      </c>
      <c r="AX1" t="s">
        <v>562</v>
      </c>
      <c r="AY1" t="s">
        <v>563</v>
      </c>
      <c r="AZ1" t="s">
        <v>564</v>
      </c>
      <c r="BA1" t="s">
        <v>565</v>
      </c>
      <c r="BB1" t="s">
        <v>566</v>
      </c>
      <c r="BC1" t="s">
        <v>567</v>
      </c>
      <c r="BD1" t="s">
        <v>568</v>
      </c>
      <c r="BE1" t="s">
        <v>569</v>
      </c>
      <c r="BF1" t="s">
        <v>570</v>
      </c>
      <c r="BG1" t="s">
        <v>571</v>
      </c>
      <c r="BH1" t="s">
        <v>572</v>
      </c>
      <c r="BI1" t="s">
        <v>573</v>
      </c>
      <c r="BJ1" t="s">
        <v>574</v>
      </c>
      <c r="BK1" t="s">
        <v>575</v>
      </c>
      <c r="BL1" t="s">
        <v>576</v>
      </c>
      <c r="BM1" t="s">
        <v>577</v>
      </c>
      <c r="BN1" t="s">
        <v>578</v>
      </c>
      <c r="BO1" t="s">
        <v>589</v>
      </c>
      <c r="BP1" t="s">
        <v>646</v>
      </c>
      <c r="BQ1" t="s">
        <v>579</v>
      </c>
      <c r="BR1" t="s">
        <v>622</v>
      </c>
    </row>
    <row r="2" spans="1:70" x14ac:dyDescent="0.15">
      <c r="A2" t="s">
        <v>582</v>
      </c>
      <c r="B2" t="s">
        <v>587</v>
      </c>
      <c r="C2" t="s">
        <v>515</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582</v>
      </c>
      <c r="B3" t="s">
        <v>587</v>
      </c>
      <c r="C3" t="s">
        <v>512</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582</v>
      </c>
      <c r="B4" t="s">
        <v>587</v>
      </c>
      <c r="C4" t="s">
        <v>513</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580</v>
      </c>
      <c r="B5" t="s">
        <v>587</v>
      </c>
      <c r="C5" t="s">
        <v>515</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580</v>
      </c>
      <c r="B6" t="s">
        <v>587</v>
      </c>
      <c r="C6" t="s">
        <v>512</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580</v>
      </c>
      <c r="B7" t="s">
        <v>587</v>
      </c>
      <c r="C7" t="s">
        <v>513</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581</v>
      </c>
      <c r="B8" t="s">
        <v>587</v>
      </c>
      <c r="C8" t="s">
        <v>515</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581</v>
      </c>
      <c r="B9" t="s">
        <v>587</v>
      </c>
      <c r="C9" t="s">
        <v>512</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581</v>
      </c>
      <c r="B10" t="s">
        <v>587</v>
      </c>
      <c r="C10" t="s">
        <v>513</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487</v>
      </c>
      <c r="B11" t="s">
        <v>511</v>
      </c>
      <c r="C11" t="s">
        <v>515</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487</v>
      </c>
      <c r="B12" t="s">
        <v>511</v>
      </c>
      <c r="C12" t="s">
        <v>512</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487</v>
      </c>
      <c r="B13" t="s">
        <v>511</v>
      </c>
      <c r="C13" t="s">
        <v>513</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491</v>
      </c>
      <c r="B14" t="s">
        <v>511</v>
      </c>
      <c r="C14" t="s">
        <v>515</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491</v>
      </c>
      <c r="B15" t="s">
        <v>511</v>
      </c>
      <c r="C15" t="s">
        <v>512</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491</v>
      </c>
      <c r="B16" t="s">
        <v>511</v>
      </c>
      <c r="C16" t="s">
        <v>513</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583</v>
      </c>
      <c r="B17" t="s">
        <v>511</v>
      </c>
      <c r="C17" t="s">
        <v>515</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583</v>
      </c>
      <c r="B18" t="s">
        <v>511</v>
      </c>
      <c r="C18" t="s">
        <v>512</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583</v>
      </c>
      <c r="B19" t="s">
        <v>511</v>
      </c>
      <c r="C19" t="s">
        <v>513</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584</v>
      </c>
      <c r="B20" t="s">
        <v>588</v>
      </c>
      <c r="C20" t="s">
        <v>515</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584</v>
      </c>
      <c r="B21" t="s">
        <v>588</v>
      </c>
      <c r="C21" t="s">
        <v>512</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584</v>
      </c>
      <c r="B22" t="s">
        <v>588</v>
      </c>
      <c r="C22" t="s">
        <v>513</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585</v>
      </c>
      <c r="B23" t="s">
        <v>588</v>
      </c>
      <c r="C23" t="s">
        <v>515</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585</v>
      </c>
      <c r="B24" t="s">
        <v>588</v>
      </c>
      <c r="C24" t="s">
        <v>512</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585</v>
      </c>
      <c r="B25" t="s">
        <v>588</v>
      </c>
      <c r="C25" t="s">
        <v>513</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586</v>
      </c>
      <c r="B26" t="s">
        <v>588</v>
      </c>
      <c r="C26" t="s">
        <v>515</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586</v>
      </c>
      <c r="B27" t="s">
        <v>588</v>
      </c>
      <c r="C27" t="s">
        <v>512</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586</v>
      </c>
      <c r="B28" t="s">
        <v>588</v>
      </c>
      <c r="C28" t="s">
        <v>513</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workbookViewId="0">
      <selection activeCell="E9" sqref="E9"/>
    </sheetView>
  </sheetViews>
  <sheetFormatPr baseColWidth="10" defaultColWidth="8.83203125" defaultRowHeight="13" x14ac:dyDescent="0.15"/>
  <cols>
    <col min="2" max="2" width="29.5" customWidth="1"/>
    <col min="9" max="9" width="11.5" bestFit="1" customWidth="1"/>
  </cols>
  <sheetData>
    <row r="1" spans="1:113" x14ac:dyDescent="0.15">
      <c r="A1" t="str">
        <f>'Measured Data'!A6</f>
        <v>SAMPLE #</v>
      </c>
      <c r="B1" t="s">
        <v>116</v>
      </c>
      <c r="C1" t="s">
        <v>508</v>
      </c>
      <c r="D1" t="s">
        <v>509</v>
      </c>
      <c r="E1" t="s">
        <v>639</v>
      </c>
      <c r="F1" t="s">
        <v>640</v>
      </c>
      <c r="G1" t="s">
        <v>510</v>
      </c>
      <c r="H1" t="str">
        <f>'Measured Data'!B6</f>
        <v>DATE</v>
      </c>
      <c r="I1" t="str">
        <f>'Measured Data'!C6</f>
        <v>TIME</v>
      </c>
      <c r="J1" t="str">
        <f>'In Process Calc.'!B2</f>
        <v>RUN TIME (DAYS)</v>
      </c>
      <c r="K1" t="str">
        <f>'In Process Calc.'!C2</f>
        <v>RUN TIME (HOURS)</v>
      </c>
      <c r="L1" t="s">
        <v>634</v>
      </c>
      <c r="M1" t="s">
        <v>635</v>
      </c>
      <c r="N1" t="s">
        <v>636</v>
      </c>
      <c r="O1" t="s">
        <v>637</v>
      </c>
      <c r="P1" t="s">
        <v>638</v>
      </c>
      <c r="Q1" t="s">
        <v>625</v>
      </c>
      <c r="R1" t="s">
        <v>626</v>
      </c>
      <c r="S1" t="s">
        <v>627</v>
      </c>
      <c r="T1" t="s">
        <v>628</v>
      </c>
      <c r="U1" t="s">
        <v>629</v>
      </c>
      <c r="V1" t="s">
        <v>624</v>
      </c>
      <c r="W1" t="s">
        <v>630</v>
      </c>
      <c r="X1" t="s">
        <v>631</v>
      </c>
      <c r="Y1" t="s">
        <v>632</v>
      </c>
      <c r="Z1" t="s">
        <v>633</v>
      </c>
      <c r="AA1" s="325" t="s">
        <v>495</v>
      </c>
      <c r="AB1" s="325"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496</v>
      </c>
      <c r="AJ1" t="s">
        <v>497</v>
      </c>
      <c r="AK1" t="s">
        <v>498</v>
      </c>
      <c r="AL1" t="s">
        <v>499</v>
      </c>
      <c r="AM1" t="s">
        <v>500</v>
      </c>
      <c r="AN1" t="s">
        <v>501</v>
      </c>
      <c r="AO1" t="s">
        <v>502</v>
      </c>
      <c r="AP1" t="s">
        <v>503</v>
      </c>
      <c r="AQ1" t="s">
        <v>504</v>
      </c>
      <c r="AR1" t="s">
        <v>505</v>
      </c>
      <c r="AS1" t="s">
        <v>506</v>
      </c>
      <c r="AT1" t="s">
        <v>507</v>
      </c>
      <c r="AU1" t="s">
        <v>516</v>
      </c>
      <c r="AV1" t="s">
        <v>517</v>
      </c>
      <c r="AW1" t="s">
        <v>518</v>
      </c>
      <c r="AX1" t="s">
        <v>519</v>
      </c>
      <c r="AY1" t="s">
        <v>520</v>
      </c>
      <c r="AZ1" t="s">
        <v>521</v>
      </c>
      <c r="BA1" t="s">
        <v>522</v>
      </c>
      <c r="BB1" t="s">
        <v>523</v>
      </c>
      <c r="BC1" t="s">
        <v>524</v>
      </c>
      <c r="BD1" t="s">
        <v>525</v>
      </c>
      <c r="BE1" t="s">
        <v>526</v>
      </c>
      <c r="BF1" t="s">
        <v>527</v>
      </c>
      <c r="BG1" t="s">
        <v>528</v>
      </c>
      <c r="BH1" t="s">
        <v>529</v>
      </c>
      <c r="BI1" t="s">
        <v>530</v>
      </c>
      <c r="BJ1" t="s">
        <v>531</v>
      </c>
      <c r="BK1" t="s">
        <v>532</v>
      </c>
      <c r="BL1" t="s">
        <v>533</v>
      </c>
      <c r="BM1" t="s">
        <v>534</v>
      </c>
      <c r="BN1" t="s">
        <v>535</v>
      </c>
      <c r="BO1" t="s">
        <v>536</v>
      </c>
      <c r="BP1" t="s">
        <v>537</v>
      </c>
      <c r="BQ1" t="s">
        <v>538</v>
      </c>
      <c r="BR1" t="s">
        <v>539</v>
      </c>
      <c r="BS1" t="s">
        <v>540</v>
      </c>
      <c r="BT1" t="s">
        <v>541</v>
      </c>
      <c r="BU1" t="s">
        <v>542</v>
      </c>
      <c r="BV1" t="s">
        <v>543</v>
      </c>
      <c r="BW1" t="s">
        <v>544</v>
      </c>
      <c r="BX1" t="s">
        <v>545</v>
      </c>
      <c r="BY1" t="s">
        <v>546</v>
      </c>
      <c r="BZ1" t="s">
        <v>547</v>
      </c>
      <c r="CA1" t="s">
        <v>548</v>
      </c>
      <c r="CB1" t="s">
        <v>549</v>
      </c>
      <c r="CC1" t="s">
        <v>550</v>
      </c>
      <c r="CD1" t="s">
        <v>551</v>
      </c>
      <c r="CE1" t="s">
        <v>552</v>
      </c>
      <c r="CF1" t="s">
        <v>553</v>
      </c>
      <c r="CG1" t="s">
        <v>554</v>
      </c>
      <c r="CH1" t="s">
        <v>555</v>
      </c>
      <c r="CI1" t="s">
        <v>556</v>
      </c>
      <c r="CJ1" t="s">
        <v>557</v>
      </c>
      <c r="CK1" t="s">
        <v>558</v>
      </c>
      <c r="CL1" t="s">
        <v>559</v>
      </c>
      <c r="CM1" t="s">
        <v>560</v>
      </c>
      <c r="CN1" t="s">
        <v>561</v>
      </c>
      <c r="CO1" t="s">
        <v>562</v>
      </c>
      <c r="CP1" t="s">
        <v>563</v>
      </c>
      <c r="CQ1" t="s">
        <v>564</v>
      </c>
      <c r="CR1" t="s">
        <v>565</v>
      </c>
      <c r="CS1" t="s">
        <v>566</v>
      </c>
      <c r="CT1" t="s">
        <v>567</v>
      </c>
      <c r="CU1" t="s">
        <v>568</v>
      </c>
      <c r="CV1" t="s">
        <v>569</v>
      </c>
      <c r="CW1" t="s">
        <v>570</v>
      </c>
      <c r="CX1" t="s">
        <v>571</v>
      </c>
      <c r="CY1" t="s">
        <v>572</v>
      </c>
      <c r="CZ1" t="s">
        <v>573</v>
      </c>
      <c r="DA1" t="s">
        <v>574</v>
      </c>
      <c r="DB1" t="s">
        <v>575</v>
      </c>
      <c r="DC1" t="s">
        <v>576</v>
      </c>
      <c r="DD1" t="s">
        <v>577</v>
      </c>
      <c r="DE1" t="s">
        <v>578</v>
      </c>
      <c r="DF1" t="s">
        <v>589</v>
      </c>
      <c r="DG1" t="s">
        <v>590</v>
      </c>
      <c r="DH1" t="s">
        <v>579</v>
      </c>
      <c r="DI1" t="s">
        <v>622</v>
      </c>
    </row>
    <row r="2" spans="1:113" x14ac:dyDescent="0.15">
      <c r="A2">
        <f>'Measured Data'!A7</f>
        <v>0</v>
      </c>
      <c r="B2" t="s">
        <v>581</v>
      </c>
      <c r="C2" s="326" t="s">
        <v>587</v>
      </c>
      <c r="D2">
        <v>1</v>
      </c>
      <c r="E2">
        <f>'Measured Data'!H7</f>
        <v>0.187</v>
      </c>
      <c r="F2" s="334">
        <f>'Measured Data'!K7</f>
        <v>100</v>
      </c>
      <c r="G2" t="s">
        <v>515</v>
      </c>
      <c r="H2" s="323">
        <f>'Measured Data'!B7</f>
        <v>43693.729166666664</v>
      </c>
      <c r="I2" s="324">
        <f>'Measured Data'!C7</f>
        <v>43693.729166666664</v>
      </c>
      <c r="J2">
        <f>'In Process Calc.'!B3</f>
        <v>0</v>
      </c>
      <c r="K2">
        <f>'In Process Calc.'!C3</f>
        <v>0</v>
      </c>
      <c r="L2">
        <f>'Measured Data'!Y7</f>
        <v>30.292952951531667</v>
      </c>
      <c r="M2">
        <f>'Measured Data'!AE7</f>
        <v>0.17180692692955707</v>
      </c>
      <c r="N2">
        <f>'Measured Data'!Z7</f>
        <v>2.2209820722577907</v>
      </c>
      <c r="O2">
        <f>'Measured Data'!V7</f>
        <v>3.3473765859430067</v>
      </c>
      <c r="P2">
        <f>'Measured Data'!W7</f>
        <v>1.4046145016596407</v>
      </c>
      <c r="Q2">
        <f>'In Process Calc.'!CF3</f>
        <v>30.292952951531671</v>
      </c>
      <c r="R2">
        <f>M2</f>
        <v>0.17180692692955707</v>
      </c>
      <c r="S2">
        <f>'In Process Calc.'!CG3</f>
        <v>2.2209820722577907</v>
      </c>
      <c r="T2">
        <f>'In Process Calc.'!CC3</f>
        <v>3.3473765859430067</v>
      </c>
      <c r="U2">
        <f>'In Process Calc.'!CD3</f>
        <v>1.4046145016596407</v>
      </c>
      <c r="V2">
        <f>AVERAGE(L2,Q2)</f>
        <v>30.292952951531667</v>
      </c>
      <c r="W2">
        <f t="shared" ref="W2:Z2" si="0">AVERAGE(M2,R2)</f>
        <v>0.17180692692955707</v>
      </c>
      <c r="X2">
        <f t="shared" si="0"/>
        <v>2.2209820722577907</v>
      </c>
      <c r="Y2">
        <f t="shared" si="0"/>
        <v>3.3473765859430067</v>
      </c>
      <c r="Z2">
        <f t="shared" si="0"/>
        <v>1.4046145016596407</v>
      </c>
      <c r="AA2">
        <f>'Growth Regression'!P2</f>
        <v>4.8123333673162225E-2</v>
      </c>
      <c r="AB2">
        <f>AA2/'Growth Regression'!$O$24</f>
        <v>0.99178559490715035</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0.9615872007048516</v>
      </c>
      <c r="AV2">
        <f t="array" ref="AV2">INDEX(Transcriptome!E$2:E$28,MATCH(1,(Transcriptome!$A$2:$A$28=$B2)*(Transcriptome!$C$2:$C$28=$G2),0))</f>
        <v>1.0081250592997881</v>
      </c>
      <c r="AW2">
        <f t="array" ref="AW2">INDEX(Transcriptome!F$2:F$28,MATCH(1,(Transcriptome!$A$2:$A$28=$B2)*(Transcriptome!$C$2:$C$28=$G2),0))</f>
        <v>0.96845331445029958</v>
      </c>
      <c r="AX2">
        <f t="array" ref="AX2">INDEX(Transcriptome!G$2:G$28,MATCH(1,(Transcriptome!$A$2:$A$28=$B2)*(Transcriptome!$C$2:$C$28=$G2),0))</f>
        <v>0.71849764784898529</v>
      </c>
      <c r="AY2">
        <f t="array" ref="AY2">INDEX(Transcriptome!H$2:H$28,MATCH(1,(Transcriptome!$A$2:$A$28=$B2)*(Transcriptome!$C$2:$C$28=$G2),0))</f>
        <v>0</v>
      </c>
      <c r="AZ2">
        <f t="array" ref="AZ2">INDEX(Transcriptome!I$2:I$28,MATCH(1,(Transcriptome!$A$2:$A$28=$B2)*(Transcriptome!$C$2:$C$28=$G2),0))</f>
        <v>0.96637824852454401</v>
      </c>
      <c r="BA2">
        <f t="array" ref="BA2">INDEX(Transcriptome!J$2:J$28,MATCH(1,(Transcriptome!$A$2:$A$28=$B2)*(Transcriptome!$C$2:$C$28=$G2),0))</f>
        <v>0.93803024394892276</v>
      </c>
      <c r="BB2">
        <f t="array" ref="BB2">INDEX(Transcriptome!K$2:K$28,MATCH(1,(Transcriptome!$A$2:$A$28=$B2)*(Transcriptome!$C$2:$C$28=$G2),0))</f>
        <v>0.98297322798407893</v>
      </c>
      <c r="BC2">
        <f t="array" ref="BC2">INDEX(Transcriptome!L$2:L$28,MATCH(1,(Transcriptome!$A$2:$A$28=$B2)*(Transcriptome!$C$2:$C$28=$G2),0))</f>
        <v>1.0045085902146473</v>
      </c>
      <c r="BD2">
        <f t="array" ref="BD2">INDEX(Transcriptome!M$2:M$28,MATCH(1,(Transcriptome!$A$2:$A$28=$B2)*(Transcriptome!$C$2:$C$28=$G2),0))</f>
        <v>0.96626438614596732</v>
      </c>
      <c r="BE2">
        <f t="array" ref="BE2">INDEX(Transcriptome!N$2:N$28,MATCH(1,(Transcriptome!$A$2:$A$28=$B2)*(Transcriptome!$C$2:$C$28=$G2),0))</f>
        <v>0.99573246012237593</v>
      </c>
      <c r="BF2">
        <f t="array" ref="BF2">INDEX(Transcriptome!O$2:O$28,MATCH(1,(Transcriptome!$A$2:$A$28=$B2)*(Transcriptome!$C$2:$C$28=$G2),0))</f>
        <v>1.0098974657583839</v>
      </c>
      <c r="BG2">
        <f t="array" ref="BG2">INDEX(Transcriptome!P$2:P$28,MATCH(1,(Transcriptome!$A$2:$A$28=$B2)*(Transcriptome!$C$2:$C$28=$G2),0))</f>
        <v>0.99255922165699151</v>
      </c>
      <c r="BH2">
        <f t="array" ref="BH2">INDEX(Transcriptome!Q$2:Q$28,MATCH(1,(Transcriptome!$A$2:$A$28=$B2)*(Transcriptome!$C$2:$C$28=$G2),0))</f>
        <v>1.0248439887773844</v>
      </c>
      <c r="BI2">
        <f t="array" ref="BI2">INDEX(Transcriptome!R$2:R$28,MATCH(1,(Transcriptome!$A$2:$A$28=$B2)*(Transcriptome!$C$2:$C$28=$G2),0))</f>
        <v>0.99290412187832711</v>
      </c>
      <c r="BJ2">
        <f t="array" ref="BJ2">INDEX(Transcriptome!S$2:S$28,MATCH(1,(Transcriptome!$A$2:$A$28=$B2)*(Transcriptome!$C$2:$C$28=$G2),0))</f>
        <v>1.0390889660200859</v>
      </c>
      <c r="BK2">
        <f t="array" ref="BK2">INDEX(Transcriptome!T$2:T$28,MATCH(1,(Transcriptome!$A$2:$A$28=$B2)*(Transcriptome!$C$2:$C$28=$G2),0))</f>
        <v>1.0043706424582399</v>
      </c>
      <c r="BL2">
        <f t="array" ref="BL2">INDEX(Transcriptome!U$2:U$28,MATCH(1,(Transcriptome!$A$2:$A$28=$B2)*(Transcriptome!$C$2:$C$28=$G2),0))</f>
        <v>0.8900797385806396</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0.99829982910968496</v>
      </c>
      <c r="BP2">
        <f t="array" ref="BP2">INDEX(Transcriptome!Y$2:Y$28,MATCH(1,(Transcriptome!$A$2:$A$28=$B2)*(Transcriptome!$C$2:$C$28=$G2),0))</f>
        <v>0</v>
      </c>
      <c r="BQ2">
        <f t="array" ref="BQ2">INDEX(Transcriptome!Z$2:Z$28,MATCH(1,(Transcriptome!$A$2:$A$28=$B2)*(Transcriptome!$C$2:$C$28=$G2),0))</f>
        <v>0.79240188738597039</v>
      </c>
      <c r="BR2">
        <f t="array" ref="BR2">INDEX(Transcriptome!AA$2:AA$28,MATCH(1,(Transcriptome!$A$2:$A$28=$B2)*(Transcriptome!$C$2:$C$28=$G2),0))</f>
        <v>0.99409482777809932</v>
      </c>
      <c r="BS2">
        <f t="array" ref="BS2">INDEX(Transcriptome!AB$2:AB$28,MATCH(1,(Transcriptome!$A$2:$A$28=$B2)*(Transcriptome!$C$2:$C$28=$G2),0))</f>
        <v>1.003416600192127</v>
      </c>
      <c r="BT2">
        <f t="array" ref="BT2">INDEX(Transcriptome!AC$2:AC$28,MATCH(1,(Transcriptome!$A$2:$A$28=$B2)*(Transcriptome!$C$2:$C$28=$G2),0))</f>
        <v>1.0248271355270304</v>
      </c>
      <c r="BU2">
        <f t="array" ref="BU2">INDEX(Transcriptome!AD$2:AD$28,MATCH(1,(Transcriptome!$A$2:$A$28=$B2)*(Transcriptome!$C$2:$C$28=$G2),0))</f>
        <v>0.98563305926004363</v>
      </c>
      <c r="BV2">
        <f t="array" ref="BV2">INDEX(Transcriptome!AE$2:AE$28,MATCH(1,(Transcriptome!$A$2:$A$28=$B2)*(Transcriptome!$C$2:$C$28=$G2),0))</f>
        <v>0.97911877431296956</v>
      </c>
      <c r="BW2">
        <f t="array" ref="BW2">INDEX(Transcriptome!AF$2:AF$28,MATCH(1,(Transcriptome!$A$2:$A$28=$B2)*(Transcriptome!$C$2:$C$28=$G2),0))</f>
        <v>0.99219097833872116</v>
      </c>
      <c r="BX2">
        <f t="array" ref="BX2">INDEX(Transcriptome!AG$2:AG$28,MATCH(1,(Transcriptome!$A$2:$A$28=$B2)*(Transcriptome!$C$2:$C$28=$G2),0))</f>
        <v>1.0311323444945424</v>
      </c>
      <c r="BY2">
        <f t="array" ref="BY2">INDEX(Transcriptome!AH$2:AH$28,MATCH(1,(Transcriptome!$A$2:$A$28=$B2)*(Transcriptome!$C$2:$C$28=$G2),0))</f>
        <v>0.93254825262843088</v>
      </c>
      <c r="BZ2">
        <f t="array" ref="BZ2">INDEX(Transcriptome!AI$2:AI$28,MATCH(1,(Transcriptome!$A$2:$A$28=$B2)*(Transcriptome!$C$2:$C$28=$G2),0))</f>
        <v>0.97047642530312306</v>
      </c>
      <c r="CA2">
        <f t="array" ref="CA2">INDEX(Transcriptome!AJ$2:AJ$28,MATCH(1,(Transcriptome!$A$2:$A$28=$B2)*(Transcriptome!$C$2:$C$28=$G2),0))</f>
        <v>0.99598102793001964</v>
      </c>
      <c r="CB2">
        <f t="array" ref="CB2">INDEX(Transcriptome!AK$2:AK$28,MATCH(1,(Transcriptome!$A$2:$A$28=$B2)*(Transcriptome!$C$2:$C$28=$G2),0))</f>
        <v>0.99435728491465236</v>
      </c>
      <c r="CC2">
        <f t="array" ref="CC2">INDEX(Transcriptome!AL$2:AL$28,MATCH(1,(Transcriptome!$A$2:$A$28=$B2)*(Transcriptome!$C$2:$C$28=$G2),0))</f>
        <v>1</v>
      </c>
      <c r="CD2">
        <f t="array" ref="CD2">INDEX(Transcriptome!AM$2:AM$28,MATCH(1,(Transcriptome!$A$2:$A$28=$B2)*(Transcriptome!$C$2:$C$28=$G2),0))</f>
        <v>0.98394517179783769</v>
      </c>
      <c r="CE2">
        <f t="array" ref="CE2">INDEX(Transcriptome!AN$2:AN$28,MATCH(1,(Transcriptome!$A$2:$A$28=$B2)*(Transcriptome!$C$2:$C$28=$G2),0))</f>
        <v>1.0211788070650316</v>
      </c>
      <c r="CF2">
        <f t="array" ref="CF2">INDEX(Transcriptome!AO$2:AO$28,MATCH(1,(Transcriptome!$A$2:$A$28=$B2)*(Transcriptome!$C$2:$C$28=$G2),0))</f>
        <v>0.98404310594953381</v>
      </c>
      <c r="CG2">
        <f t="array" ref="CG2">INDEX(Transcriptome!AP$2:AP$28,MATCH(1,(Transcriptome!$A$2:$A$28=$B2)*(Transcriptome!$C$2:$C$28=$G2),0))</f>
        <v>0.99950707159014762</v>
      </c>
      <c r="CH2">
        <f t="array" ref="CH2">INDEX(Transcriptome!AQ$2:AQ$28,MATCH(1,(Transcriptome!$A$2:$A$28=$B2)*(Transcriptome!$C$2:$C$28=$G2),0))</f>
        <v>0.99103241094645067</v>
      </c>
      <c r="CI2">
        <f t="array" ref="CI2">INDEX(Transcriptome!AR$2:AR$28,MATCH(1,(Transcriptome!$A$2:$A$28=$B2)*(Transcriptome!$C$2:$C$28=$G2),0))</f>
        <v>1.0031005933120665</v>
      </c>
      <c r="CJ2">
        <f t="array" ref="CJ2">INDEX(Transcriptome!AS$2:AS$28,MATCH(1,(Transcriptome!$A$2:$A$28=$B2)*(Transcriptome!$C$2:$C$28=$G2),0))</f>
        <v>0.9957798009457739</v>
      </c>
      <c r="CK2">
        <f t="array" ref="CK2">INDEX(Transcriptome!AT$2:AT$28,MATCH(1,(Transcriptome!$A$2:$A$28=$B2)*(Transcriptome!$C$2:$C$28=$G2),0))</f>
        <v>0.98012687448949265</v>
      </c>
      <c r="CL2">
        <f t="array" ref="CL2">INDEX(Transcriptome!AU$2:AU$28,MATCH(1,(Transcriptome!$A$2:$A$28=$B2)*(Transcriptome!$C$2:$C$28=$G2),0))</f>
        <v>0.99320828260132177</v>
      </c>
      <c r="CM2">
        <f t="array" ref="CM2">INDEX(Transcriptome!AV$2:AV$28,MATCH(1,(Transcriptome!$A$2:$A$28=$B2)*(Transcriptome!$C$2:$C$28=$G2),0))</f>
        <v>1.001849098652176</v>
      </c>
      <c r="CN2">
        <f t="array" ref="CN2">INDEX(Transcriptome!AW$2:AW$28,MATCH(1,(Transcriptome!$A$2:$A$28=$B2)*(Transcriptome!$C$2:$C$28=$G2),0))</f>
        <v>0.9785997952370693</v>
      </c>
      <c r="CO2">
        <f t="array" ref="CO2">INDEX(Transcriptome!AX$2:AX$28,MATCH(1,(Transcriptome!$A$2:$A$28=$B2)*(Transcriptome!$C$2:$C$28=$G2),0))</f>
        <v>1.0287849565394998</v>
      </c>
      <c r="CP2">
        <f t="array" ref="CP2">INDEX(Transcriptome!AY$2:AY$28,MATCH(1,(Transcriptome!$A$2:$A$28=$B2)*(Transcriptome!$C$2:$C$28=$G2),0))</f>
        <v>0.96753619829763005</v>
      </c>
      <c r="CQ2">
        <f t="array" ref="CQ2">INDEX(Transcriptome!AZ$2:AZ$28,MATCH(1,(Transcriptome!$A$2:$A$28=$B2)*(Transcriptome!$C$2:$C$28=$G2),0))</f>
        <v>0.99447034930233957</v>
      </c>
      <c r="CR2">
        <f t="array" ref="CR2">INDEX(Transcriptome!BA$2:BA$28,MATCH(1,(Transcriptome!$A$2:$A$28=$B2)*(Transcriptome!$C$2:$C$28=$G2),0))</f>
        <v>1.0593985991770065</v>
      </c>
      <c r="CS2">
        <f t="array" ref="CS2">INDEX(Transcriptome!BB$2:BB$28,MATCH(1,(Transcriptome!$A$2:$A$28=$B2)*(Transcriptome!$C$2:$C$28=$G2),0))</f>
        <v>1.3662366771413206</v>
      </c>
      <c r="CT2">
        <f t="array" ref="CT2">INDEX(Transcriptome!BC$2:BC$28,MATCH(1,(Transcriptome!$A$2:$A$28=$B2)*(Transcriptome!$C$2:$C$28=$G2),0))</f>
        <v>0</v>
      </c>
      <c r="CU2">
        <f t="array" ref="CU2">INDEX(Transcriptome!BD$2:BD$28,MATCH(1,(Transcriptome!$A$2:$A$28=$B2)*(Transcriptome!$C$2:$C$28=$G2),0))</f>
        <v>1.0024853860848628</v>
      </c>
      <c r="CV2">
        <f t="array" ref="CV2">INDEX(Transcriptome!BE$2:BE$28,MATCH(1,(Transcriptome!$A$2:$A$28=$B2)*(Transcriptome!$C$2:$C$28=$G2),0))</f>
        <v>0.88231400612674304</v>
      </c>
      <c r="CW2">
        <f t="array" ref="CW2">INDEX(Transcriptome!BF$2:BF$28,MATCH(1,(Transcriptome!$A$2:$A$28=$B2)*(Transcriptome!$C$2:$C$28=$G2),0))</f>
        <v>0.4620000259687152</v>
      </c>
      <c r="CX2">
        <f t="array" ref="CX2">INDEX(Transcriptome!BG$2:BG$28,MATCH(1,(Transcriptome!$A$2:$A$28=$B2)*(Transcriptome!$C$2:$C$28=$G2),0))</f>
        <v>0.84079493804236027</v>
      </c>
      <c r="CY2">
        <f t="array" ref="CY2">INDEX(Transcriptome!BH$2:BH$28,MATCH(1,(Transcriptome!$A$2:$A$28=$B2)*(Transcriptome!$C$2:$C$28=$G2),0))</f>
        <v>0.94997173130305113</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0.9804812110760236</v>
      </c>
      <c r="DC2">
        <f t="array" ref="DC2">INDEX(Transcriptome!BL$2:BL$28,MATCH(1,(Transcriptome!$A$2:$A$28=$B2)*(Transcriptome!$C$2:$C$28=$G2),0))</f>
        <v>1.0552770920017649</v>
      </c>
      <c r="DD2">
        <f t="array" ref="DD2">INDEX(Transcriptome!BM$2:BM$28,MATCH(1,(Transcriptome!$A$2:$A$28=$B2)*(Transcriptome!$C$2:$C$28=$G2),0))</f>
        <v>0.99774284053394957</v>
      </c>
      <c r="DE2">
        <f t="array" ref="DE2">INDEX(Transcriptome!BN$2:BN$28,MATCH(1,(Transcriptome!$A$2:$A$28=$B2)*(Transcriptome!$C$2:$C$28=$G2),0))</f>
        <v>0.9566357934766031</v>
      </c>
      <c r="DF2">
        <f t="array" ref="DF2">INDEX(Transcriptome!BO$2:BO$28,MATCH(1,(Transcriptome!$A$2:$A$28=$B2)*(Transcriptome!$C$2:$C$28=$G2),0))</f>
        <v>0.92404365838198899</v>
      </c>
      <c r="DG2">
        <f t="array" ref="DG2">INDEX(Transcriptome!BP$2:BP$28,MATCH(1,(Transcriptome!$A$2:$A$28=$B2)*(Transcriptome!$C$2:$C$28=$G2),0))</f>
        <v>0.94997173130305113</v>
      </c>
      <c r="DH2">
        <f t="array" ref="DH2">INDEX(Transcriptome!BQ$2:BQ$28,MATCH(1,(Transcriptome!$A$2:$A$28=$B2)*(Transcriptome!$C$2:$C$28=$G2),0))</f>
        <v>1</v>
      </c>
      <c r="DI2">
        <f t="array" ref="DI2">INDEX(Transcriptome!BR$2:BR$28,MATCH(1,(Transcriptome!$A$2:$A$28=$B2)*(Transcriptome!$C$2:$C$28=$G2),0))</f>
        <v>0.95962833654259161</v>
      </c>
    </row>
    <row r="3" spans="1:113" x14ac:dyDescent="0.15">
      <c r="A3">
        <f>'Measured Data'!A8</f>
        <v>1</v>
      </c>
      <c r="B3" t="s">
        <v>581</v>
      </c>
      <c r="C3" s="326" t="s">
        <v>587</v>
      </c>
      <c r="D3">
        <v>1</v>
      </c>
      <c r="E3">
        <f>'Measured Data'!H8</f>
        <v>0.40300000000000002</v>
      </c>
      <c r="F3" s="334">
        <f>'Measured Data'!K8</f>
        <v>100</v>
      </c>
      <c r="G3" t="s">
        <v>515</v>
      </c>
      <c r="H3" s="323">
        <f>'Measured Data'!B8</f>
        <v>43694.726388888892</v>
      </c>
      <c r="I3" s="324">
        <f>'Measured Data'!C8</f>
        <v>43694.726388888892</v>
      </c>
      <c r="J3">
        <f>'In Process Calc.'!B4</f>
        <v>0.99722222222771961</v>
      </c>
      <c r="K3">
        <f>'In Process Calc.'!C4</f>
        <v>23.933333333465271</v>
      </c>
      <c r="L3">
        <f>'Measured Data'!Y8</f>
        <v>28.753758322570054</v>
      </c>
      <c r="M3">
        <f>'Measured Data'!AE8</f>
        <v>3.2640674880763987</v>
      </c>
      <c r="N3">
        <f>'Measured Data'!Z8</f>
        <v>1.8699229652501086</v>
      </c>
      <c r="O3">
        <f>'Measured Data'!V8</f>
        <v>3.4333911803947261</v>
      </c>
      <c r="P3">
        <f>'Measured Data'!W8</f>
        <v>1.4755576707637648</v>
      </c>
      <c r="Q3">
        <f>'In Process Calc.'!CF4</f>
        <v>28.753758322570054</v>
      </c>
      <c r="R3">
        <f t="shared" ref="R3:R14" si="3">M3</f>
        <v>3.2640674880763987</v>
      </c>
      <c r="S3">
        <f>'In Process Calc.'!CG4</f>
        <v>1.8699229652501086</v>
      </c>
      <c r="T3">
        <f>'In Process Calc.'!CC4</f>
        <v>3.4333911803947261</v>
      </c>
      <c r="U3">
        <f>'In Process Calc.'!CD4</f>
        <v>1.4755576707637648</v>
      </c>
      <c r="V3">
        <f t="shared" ref="V3:V14" si="4">AVERAGE(L3,Q3)</f>
        <v>28.753758322570054</v>
      </c>
      <c r="W3">
        <f t="shared" ref="W3:W14" si="5">AVERAGE(M3,R3)</f>
        <v>3.2640674880763987</v>
      </c>
      <c r="X3">
        <f t="shared" ref="X3:X14" si="6">AVERAGE(N3,S3)</f>
        <v>1.8699229652501086</v>
      </c>
      <c r="Y3">
        <f t="shared" ref="Y3:Y14" si="7">AVERAGE(O3,T3)</f>
        <v>3.4333911803947261</v>
      </c>
      <c r="Z3">
        <f t="shared" ref="Z3:Z14" si="8">AVERAGE(P3,U3)</f>
        <v>1.4755576707637648</v>
      </c>
      <c r="AA3">
        <f>'Growth Regression'!P3</f>
        <v>4.7271368782257552E-2</v>
      </c>
      <c r="AB3">
        <f>AA3/'Growth Regression'!$O$24</f>
        <v>0.97422724136696071</v>
      </c>
      <c r="AC3">
        <f>'Post Process Calc.'!J4</f>
        <v>0.33850291329412124</v>
      </c>
      <c r="AD3">
        <f>'Post Process Calc.'!P4</f>
        <v>0.80439270256526252</v>
      </c>
      <c r="AE3">
        <f>'Post Process Calc.'!K4</f>
        <v>5.9159161029461282E-2</v>
      </c>
      <c r="AF3">
        <f>'Post Process Calc.'!G4</f>
        <v>-1.320004702552373E-2</v>
      </c>
      <c r="AG3">
        <f>'Post Process Calc.'!H4</f>
        <v>-1.4270137749660483E-2</v>
      </c>
      <c r="AH3">
        <f>'Post Process Calc.'!AF4</f>
        <v>2.3763243120638524</v>
      </c>
      <c r="AI3">
        <f t="shared" ref="AI3:AJ14" si="9">AC3/0.0016</f>
        <v>211.56432080882576</v>
      </c>
      <c r="AJ3">
        <f t="shared" si="9"/>
        <v>502.74543910328907</v>
      </c>
      <c r="AK3">
        <f t="shared" si="1"/>
        <v>36.9744756434133</v>
      </c>
      <c r="AL3">
        <f t="shared" si="1"/>
        <v>-8.2500293909523315</v>
      </c>
      <c r="AM3">
        <f t="shared" si="1"/>
        <v>-8.9188360935378022</v>
      </c>
      <c r="AN3">
        <v>100</v>
      </c>
      <c r="AO3">
        <v>0.32</v>
      </c>
      <c r="AP3">
        <v>7</v>
      </c>
      <c r="AQ3">
        <v>0.7</v>
      </c>
      <c r="AR3">
        <f t="shared" si="2"/>
        <v>5.0118723362727164E-8</v>
      </c>
      <c r="AS3">
        <v>1</v>
      </c>
      <c r="AT3">
        <v>0.311</v>
      </c>
      <c r="AU3">
        <f t="array" ref="AU3">INDEX(Transcriptome!D$2:D$28,MATCH(1,(Transcriptome!$A$2:$A$28=$B3)*(Transcriptome!$C$2:$C$28=$G3),0))</f>
        <v>0.9615872007048516</v>
      </c>
      <c r="AV3">
        <f t="array" ref="AV3">INDEX(Transcriptome!E$2:E$28,MATCH(1,(Transcriptome!$A$2:$A$28=$B3)*(Transcriptome!$C$2:$C$28=$G3),0))</f>
        <v>1.0081250592997881</v>
      </c>
      <c r="AW3">
        <f t="array" ref="AW3">INDEX(Transcriptome!F$2:F$28,MATCH(1,(Transcriptome!$A$2:$A$28=$B3)*(Transcriptome!$C$2:$C$28=$G3),0))</f>
        <v>0.96845331445029958</v>
      </c>
      <c r="AX3">
        <f t="array" ref="AX3">INDEX(Transcriptome!G$2:G$28,MATCH(1,(Transcriptome!$A$2:$A$28=$B3)*(Transcriptome!$C$2:$C$28=$G3),0))</f>
        <v>0.71849764784898529</v>
      </c>
      <c r="AY3">
        <f t="array" ref="AY3">INDEX(Transcriptome!H$2:H$28,MATCH(1,(Transcriptome!$A$2:$A$28=$B3)*(Transcriptome!$C$2:$C$28=$G3),0))</f>
        <v>0</v>
      </c>
      <c r="AZ3">
        <f t="array" ref="AZ3">INDEX(Transcriptome!I$2:I$28,MATCH(1,(Transcriptome!$A$2:$A$28=$B3)*(Transcriptome!$C$2:$C$28=$G3),0))</f>
        <v>0.96637824852454401</v>
      </c>
      <c r="BA3">
        <f t="array" ref="BA3">INDEX(Transcriptome!J$2:J$28,MATCH(1,(Transcriptome!$A$2:$A$28=$B3)*(Transcriptome!$C$2:$C$28=$G3),0))</f>
        <v>0.93803024394892276</v>
      </c>
      <c r="BB3">
        <f t="array" ref="BB3">INDEX(Transcriptome!K$2:K$28,MATCH(1,(Transcriptome!$A$2:$A$28=$B3)*(Transcriptome!$C$2:$C$28=$G3),0))</f>
        <v>0.98297322798407893</v>
      </c>
      <c r="BC3">
        <f t="array" ref="BC3">INDEX(Transcriptome!L$2:L$28,MATCH(1,(Transcriptome!$A$2:$A$28=$B3)*(Transcriptome!$C$2:$C$28=$G3),0))</f>
        <v>1.0045085902146473</v>
      </c>
      <c r="BD3">
        <f t="array" ref="BD3">INDEX(Transcriptome!M$2:M$28,MATCH(1,(Transcriptome!$A$2:$A$28=$B3)*(Transcriptome!$C$2:$C$28=$G3),0))</f>
        <v>0.96626438614596732</v>
      </c>
      <c r="BE3">
        <f t="array" ref="BE3">INDEX(Transcriptome!N$2:N$28,MATCH(1,(Transcriptome!$A$2:$A$28=$B3)*(Transcriptome!$C$2:$C$28=$G3),0))</f>
        <v>0.99573246012237593</v>
      </c>
      <c r="BF3">
        <f t="array" ref="BF3">INDEX(Transcriptome!O$2:O$28,MATCH(1,(Transcriptome!$A$2:$A$28=$B3)*(Transcriptome!$C$2:$C$28=$G3),0))</f>
        <v>1.0098974657583839</v>
      </c>
      <c r="BG3">
        <f t="array" ref="BG3">INDEX(Transcriptome!P$2:P$28,MATCH(1,(Transcriptome!$A$2:$A$28=$B3)*(Transcriptome!$C$2:$C$28=$G3),0))</f>
        <v>0.99255922165699151</v>
      </c>
      <c r="BH3">
        <f t="array" ref="BH3">INDEX(Transcriptome!Q$2:Q$28,MATCH(1,(Transcriptome!$A$2:$A$28=$B3)*(Transcriptome!$C$2:$C$28=$G3),0))</f>
        <v>1.0248439887773844</v>
      </c>
      <c r="BI3">
        <f t="array" ref="BI3">INDEX(Transcriptome!R$2:R$28,MATCH(1,(Transcriptome!$A$2:$A$28=$B3)*(Transcriptome!$C$2:$C$28=$G3),0))</f>
        <v>0.99290412187832711</v>
      </c>
      <c r="BJ3">
        <f t="array" ref="BJ3">INDEX(Transcriptome!S$2:S$28,MATCH(1,(Transcriptome!$A$2:$A$28=$B3)*(Transcriptome!$C$2:$C$28=$G3),0))</f>
        <v>1.0390889660200859</v>
      </c>
      <c r="BK3">
        <f t="array" ref="BK3">INDEX(Transcriptome!T$2:T$28,MATCH(1,(Transcriptome!$A$2:$A$28=$B3)*(Transcriptome!$C$2:$C$28=$G3),0))</f>
        <v>1.0043706424582399</v>
      </c>
      <c r="BL3">
        <f t="array" ref="BL3">INDEX(Transcriptome!U$2:U$28,MATCH(1,(Transcriptome!$A$2:$A$28=$B3)*(Transcriptome!$C$2:$C$28=$G3),0))</f>
        <v>0.8900797385806396</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0.99829982910968496</v>
      </c>
      <c r="BP3">
        <f t="array" ref="BP3">INDEX(Transcriptome!Y$2:Y$28,MATCH(1,(Transcriptome!$A$2:$A$28=$B3)*(Transcriptome!$C$2:$C$28=$G3),0))</f>
        <v>0</v>
      </c>
      <c r="BQ3">
        <f t="array" ref="BQ3">INDEX(Transcriptome!Z$2:Z$28,MATCH(1,(Transcriptome!$A$2:$A$28=$B3)*(Transcriptome!$C$2:$C$28=$G3),0))</f>
        <v>0.79240188738597039</v>
      </c>
      <c r="BR3">
        <f t="array" ref="BR3">INDEX(Transcriptome!AA$2:AA$28,MATCH(1,(Transcriptome!$A$2:$A$28=$B3)*(Transcriptome!$C$2:$C$28=$G3),0))</f>
        <v>0.99409482777809932</v>
      </c>
      <c r="BS3">
        <f t="array" ref="BS3">INDEX(Transcriptome!AB$2:AB$28,MATCH(1,(Transcriptome!$A$2:$A$28=$B3)*(Transcriptome!$C$2:$C$28=$G3),0))</f>
        <v>1.003416600192127</v>
      </c>
      <c r="BT3">
        <f t="array" ref="BT3">INDEX(Transcriptome!AC$2:AC$28,MATCH(1,(Transcriptome!$A$2:$A$28=$B3)*(Transcriptome!$C$2:$C$28=$G3),0))</f>
        <v>1.0248271355270304</v>
      </c>
      <c r="BU3">
        <f t="array" ref="BU3">INDEX(Transcriptome!AD$2:AD$28,MATCH(1,(Transcriptome!$A$2:$A$28=$B3)*(Transcriptome!$C$2:$C$28=$G3),0))</f>
        <v>0.98563305926004363</v>
      </c>
      <c r="BV3">
        <f t="array" ref="BV3">INDEX(Transcriptome!AE$2:AE$28,MATCH(1,(Transcriptome!$A$2:$A$28=$B3)*(Transcriptome!$C$2:$C$28=$G3),0))</f>
        <v>0.97911877431296956</v>
      </c>
      <c r="BW3">
        <f t="array" ref="BW3">INDEX(Transcriptome!AF$2:AF$28,MATCH(1,(Transcriptome!$A$2:$A$28=$B3)*(Transcriptome!$C$2:$C$28=$G3),0))</f>
        <v>0.99219097833872116</v>
      </c>
      <c r="BX3">
        <f t="array" ref="BX3">INDEX(Transcriptome!AG$2:AG$28,MATCH(1,(Transcriptome!$A$2:$A$28=$B3)*(Transcriptome!$C$2:$C$28=$G3),0))</f>
        <v>1.0311323444945424</v>
      </c>
      <c r="BY3">
        <f t="array" ref="BY3">INDEX(Transcriptome!AH$2:AH$28,MATCH(1,(Transcriptome!$A$2:$A$28=$B3)*(Transcriptome!$C$2:$C$28=$G3),0))</f>
        <v>0.93254825262843088</v>
      </c>
      <c r="BZ3">
        <f t="array" ref="BZ3">INDEX(Transcriptome!AI$2:AI$28,MATCH(1,(Transcriptome!$A$2:$A$28=$B3)*(Transcriptome!$C$2:$C$28=$G3),0))</f>
        <v>0.97047642530312306</v>
      </c>
      <c r="CA3">
        <f t="array" ref="CA3">INDEX(Transcriptome!AJ$2:AJ$28,MATCH(1,(Transcriptome!$A$2:$A$28=$B3)*(Transcriptome!$C$2:$C$28=$G3),0))</f>
        <v>0.99598102793001964</v>
      </c>
      <c r="CB3">
        <f t="array" ref="CB3">INDEX(Transcriptome!AK$2:AK$28,MATCH(1,(Transcriptome!$A$2:$A$28=$B3)*(Transcriptome!$C$2:$C$28=$G3),0))</f>
        <v>0.99435728491465236</v>
      </c>
      <c r="CC3">
        <f t="array" ref="CC3">INDEX(Transcriptome!AL$2:AL$28,MATCH(1,(Transcriptome!$A$2:$A$28=$B3)*(Transcriptome!$C$2:$C$28=$G3),0))</f>
        <v>1</v>
      </c>
      <c r="CD3">
        <f t="array" ref="CD3">INDEX(Transcriptome!AM$2:AM$28,MATCH(1,(Transcriptome!$A$2:$A$28=$B3)*(Transcriptome!$C$2:$C$28=$G3),0))</f>
        <v>0.98394517179783769</v>
      </c>
      <c r="CE3">
        <f t="array" ref="CE3">INDEX(Transcriptome!AN$2:AN$28,MATCH(1,(Transcriptome!$A$2:$A$28=$B3)*(Transcriptome!$C$2:$C$28=$G3),0))</f>
        <v>1.0211788070650316</v>
      </c>
      <c r="CF3">
        <f t="array" ref="CF3">INDEX(Transcriptome!AO$2:AO$28,MATCH(1,(Transcriptome!$A$2:$A$28=$B3)*(Transcriptome!$C$2:$C$28=$G3),0))</f>
        <v>0.98404310594953381</v>
      </c>
      <c r="CG3">
        <f t="array" ref="CG3">INDEX(Transcriptome!AP$2:AP$28,MATCH(1,(Transcriptome!$A$2:$A$28=$B3)*(Transcriptome!$C$2:$C$28=$G3),0))</f>
        <v>0.99950707159014762</v>
      </c>
      <c r="CH3">
        <f t="array" ref="CH3">INDEX(Transcriptome!AQ$2:AQ$28,MATCH(1,(Transcriptome!$A$2:$A$28=$B3)*(Transcriptome!$C$2:$C$28=$G3),0))</f>
        <v>0.99103241094645067</v>
      </c>
      <c r="CI3">
        <f t="array" ref="CI3">INDEX(Transcriptome!AR$2:AR$28,MATCH(1,(Transcriptome!$A$2:$A$28=$B3)*(Transcriptome!$C$2:$C$28=$G3),0))</f>
        <v>1.0031005933120665</v>
      </c>
      <c r="CJ3">
        <f t="array" ref="CJ3">INDEX(Transcriptome!AS$2:AS$28,MATCH(1,(Transcriptome!$A$2:$A$28=$B3)*(Transcriptome!$C$2:$C$28=$G3),0))</f>
        <v>0.9957798009457739</v>
      </c>
      <c r="CK3">
        <f t="array" ref="CK3">INDEX(Transcriptome!AT$2:AT$28,MATCH(1,(Transcriptome!$A$2:$A$28=$B3)*(Transcriptome!$C$2:$C$28=$G3),0))</f>
        <v>0.98012687448949265</v>
      </c>
      <c r="CL3">
        <f t="array" ref="CL3">INDEX(Transcriptome!AU$2:AU$28,MATCH(1,(Transcriptome!$A$2:$A$28=$B3)*(Transcriptome!$C$2:$C$28=$G3),0))</f>
        <v>0.99320828260132177</v>
      </c>
      <c r="CM3">
        <f t="array" ref="CM3">INDEX(Transcriptome!AV$2:AV$28,MATCH(1,(Transcriptome!$A$2:$A$28=$B3)*(Transcriptome!$C$2:$C$28=$G3),0))</f>
        <v>1.001849098652176</v>
      </c>
      <c r="CN3">
        <f t="array" ref="CN3">INDEX(Transcriptome!AW$2:AW$28,MATCH(1,(Transcriptome!$A$2:$A$28=$B3)*(Transcriptome!$C$2:$C$28=$G3),0))</f>
        <v>0.9785997952370693</v>
      </c>
      <c r="CO3">
        <f t="array" ref="CO3">INDEX(Transcriptome!AX$2:AX$28,MATCH(1,(Transcriptome!$A$2:$A$28=$B3)*(Transcriptome!$C$2:$C$28=$G3),0))</f>
        <v>1.0287849565394998</v>
      </c>
      <c r="CP3">
        <f t="array" ref="CP3">INDEX(Transcriptome!AY$2:AY$28,MATCH(1,(Transcriptome!$A$2:$A$28=$B3)*(Transcriptome!$C$2:$C$28=$G3),0))</f>
        <v>0.96753619829763005</v>
      </c>
      <c r="CQ3">
        <f t="array" ref="CQ3">INDEX(Transcriptome!AZ$2:AZ$28,MATCH(1,(Transcriptome!$A$2:$A$28=$B3)*(Transcriptome!$C$2:$C$28=$G3),0))</f>
        <v>0.99447034930233957</v>
      </c>
      <c r="CR3">
        <f t="array" ref="CR3">INDEX(Transcriptome!BA$2:BA$28,MATCH(1,(Transcriptome!$A$2:$A$28=$B3)*(Transcriptome!$C$2:$C$28=$G3),0))</f>
        <v>1.0593985991770065</v>
      </c>
      <c r="CS3">
        <f t="array" ref="CS3">INDEX(Transcriptome!BB$2:BB$28,MATCH(1,(Transcriptome!$A$2:$A$28=$B3)*(Transcriptome!$C$2:$C$28=$G3),0))</f>
        <v>1.3662366771413206</v>
      </c>
      <c r="CT3">
        <f t="array" ref="CT3">INDEX(Transcriptome!BC$2:BC$28,MATCH(1,(Transcriptome!$A$2:$A$28=$B3)*(Transcriptome!$C$2:$C$28=$G3),0))</f>
        <v>0</v>
      </c>
      <c r="CU3">
        <f t="array" ref="CU3">INDEX(Transcriptome!BD$2:BD$28,MATCH(1,(Transcriptome!$A$2:$A$28=$B3)*(Transcriptome!$C$2:$C$28=$G3),0))</f>
        <v>1.0024853860848628</v>
      </c>
      <c r="CV3">
        <f t="array" ref="CV3">INDEX(Transcriptome!BE$2:BE$28,MATCH(1,(Transcriptome!$A$2:$A$28=$B3)*(Transcriptome!$C$2:$C$28=$G3),0))</f>
        <v>0.88231400612674304</v>
      </c>
      <c r="CW3">
        <f t="array" ref="CW3">INDEX(Transcriptome!BF$2:BF$28,MATCH(1,(Transcriptome!$A$2:$A$28=$B3)*(Transcriptome!$C$2:$C$28=$G3),0))</f>
        <v>0.4620000259687152</v>
      </c>
      <c r="CX3">
        <f t="array" ref="CX3">INDEX(Transcriptome!BG$2:BG$28,MATCH(1,(Transcriptome!$A$2:$A$28=$B3)*(Transcriptome!$C$2:$C$28=$G3),0))</f>
        <v>0.84079493804236027</v>
      </c>
      <c r="CY3">
        <f t="array" ref="CY3">INDEX(Transcriptome!BH$2:BH$28,MATCH(1,(Transcriptome!$A$2:$A$28=$B3)*(Transcriptome!$C$2:$C$28=$G3),0))</f>
        <v>0.94997173130305113</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0.9804812110760236</v>
      </c>
      <c r="DC3">
        <f t="array" ref="DC3">INDEX(Transcriptome!BL$2:BL$28,MATCH(1,(Transcriptome!$A$2:$A$28=$B3)*(Transcriptome!$C$2:$C$28=$G3),0))</f>
        <v>1.0552770920017649</v>
      </c>
      <c r="DD3">
        <f t="array" ref="DD3">INDEX(Transcriptome!BM$2:BM$28,MATCH(1,(Transcriptome!$A$2:$A$28=$B3)*(Transcriptome!$C$2:$C$28=$G3),0))</f>
        <v>0.99774284053394957</v>
      </c>
      <c r="DE3">
        <f t="array" ref="DE3">INDEX(Transcriptome!BN$2:BN$28,MATCH(1,(Transcriptome!$A$2:$A$28=$B3)*(Transcriptome!$C$2:$C$28=$G3),0))</f>
        <v>0.9566357934766031</v>
      </c>
      <c r="DF3">
        <f t="array" ref="DF3">INDEX(Transcriptome!BO$2:BO$28,MATCH(1,(Transcriptome!$A$2:$A$28=$B3)*(Transcriptome!$C$2:$C$28=$G3),0))</f>
        <v>0.92404365838198899</v>
      </c>
      <c r="DG3">
        <f t="array" ref="DG3">INDEX(Transcriptome!BP$2:BP$28,MATCH(1,(Transcriptome!$A$2:$A$28=$B3)*(Transcriptome!$C$2:$C$28=$G3),0))</f>
        <v>0.94997173130305113</v>
      </c>
      <c r="DH3">
        <f t="array" ref="DH3">INDEX(Transcriptome!BQ$2:BQ$28,MATCH(1,(Transcriptome!$A$2:$A$28=$B3)*(Transcriptome!$C$2:$C$28=$G3),0))</f>
        <v>1</v>
      </c>
      <c r="DI3">
        <f t="array" ref="DI3">INDEX(Transcriptome!BR$2:BR$28,MATCH(1,(Transcriptome!$A$2:$A$28=$B3)*(Transcriptome!$C$2:$C$28=$G3),0))</f>
        <v>0.95962833654259161</v>
      </c>
    </row>
    <row r="4" spans="1:113" x14ac:dyDescent="0.15">
      <c r="A4">
        <f>'Measured Data'!A9</f>
        <v>2</v>
      </c>
      <c r="B4" t="s">
        <v>581</v>
      </c>
      <c r="C4" s="326" t="s">
        <v>587</v>
      </c>
      <c r="D4">
        <v>1</v>
      </c>
      <c r="E4">
        <f>'Measured Data'!H9</f>
        <v>0.88700000000000001</v>
      </c>
      <c r="F4" s="334">
        <f>'Measured Data'!K9</f>
        <v>98.8</v>
      </c>
      <c r="G4" t="s">
        <v>515</v>
      </c>
      <c r="H4" s="323">
        <f>'Measured Data'!B9</f>
        <v>43695.338194444441</v>
      </c>
      <c r="I4" s="324">
        <f>'Measured Data'!C9</f>
        <v>43695.338194444441</v>
      </c>
      <c r="J4">
        <f>'In Process Calc.'!B5</f>
        <v>1.609027777776646</v>
      </c>
      <c r="K4">
        <f>'In Process Calc.'!C5</f>
        <v>38.616666666639503</v>
      </c>
      <c r="L4">
        <f>'Measured Data'!Y9</f>
        <v>25.741073321047551</v>
      </c>
      <c r="M4">
        <f>'Measured Data'!AE9</f>
        <v>7.4335314471064953</v>
      </c>
      <c r="N4">
        <f>'Measured Data'!Z9</f>
        <v>1.5066932516005829</v>
      </c>
      <c r="O4">
        <f>'Measured Data'!V9</f>
        <v>3.4611719300674681</v>
      </c>
      <c r="P4">
        <f>'Measured Data'!W9</f>
        <v>1.5397244125742549</v>
      </c>
      <c r="Q4">
        <f>'In Process Calc.'!CF5</f>
        <v>25.741073321047551</v>
      </c>
      <c r="R4">
        <f t="shared" si="3"/>
        <v>7.4335314471064953</v>
      </c>
      <c r="S4">
        <f>'In Process Calc.'!CG5</f>
        <v>1.5066932516005829</v>
      </c>
      <c r="T4">
        <f>'In Process Calc.'!CC5</f>
        <v>3.4611719300674681</v>
      </c>
      <c r="U4">
        <f>'In Process Calc.'!CD5</f>
        <v>1.5397244125742549</v>
      </c>
      <c r="V4">
        <f t="shared" si="4"/>
        <v>25.741073321047551</v>
      </c>
      <c r="W4">
        <f t="shared" si="5"/>
        <v>7.4335314471064953</v>
      </c>
      <c r="X4">
        <f t="shared" si="6"/>
        <v>1.5066932516005829</v>
      </c>
      <c r="Y4">
        <f t="shared" si="7"/>
        <v>3.4611719300674681</v>
      </c>
      <c r="Z4">
        <f t="shared" si="8"/>
        <v>1.5397244125742549</v>
      </c>
      <c r="AA4">
        <f>'Growth Regression'!P4</f>
        <v>4.6038543944295011E-2</v>
      </c>
      <c r="AB4">
        <f>AA4/'Growth Regression'!$O$24</f>
        <v>0.9488196517008094</v>
      </c>
      <c r="AC4">
        <f>'Post Process Calc.'!J5</f>
        <v>0.2048767038218105</v>
      </c>
      <c r="AD4">
        <f>'Post Process Calc.'!P5</f>
        <v>0.44105051269554985</v>
      </c>
      <c r="AE4">
        <f>'Post Process Calc.'!K5</f>
        <v>3.2232710804260281E-2</v>
      </c>
      <c r="AF4">
        <f>'Post Process Calc.'!G5</f>
        <v>9.0359526763110747E-3</v>
      </c>
      <c r="AG4">
        <f>'Post Process Calc.'!H5</f>
        <v>-8.1896391590208738E-4</v>
      </c>
      <c r="AH4">
        <f>'Post Process Calc.'!AF5</f>
        <v>2.1527606822450109</v>
      </c>
      <c r="AI4">
        <f t="shared" si="9"/>
        <v>128.04793988863156</v>
      </c>
      <c r="AJ4">
        <f t="shared" si="9"/>
        <v>275.65657043471862</v>
      </c>
      <c r="AK4">
        <f t="shared" si="1"/>
        <v>20.145444252662674</v>
      </c>
      <c r="AL4">
        <f t="shared" si="1"/>
        <v>5.647470422694421</v>
      </c>
      <c r="AM4">
        <f t="shared" si="1"/>
        <v>-0.51185244743880454</v>
      </c>
      <c r="AN4">
        <v>100</v>
      </c>
      <c r="AO4">
        <v>0.32</v>
      </c>
      <c r="AP4">
        <v>7</v>
      </c>
      <c r="AQ4">
        <v>0.7</v>
      </c>
      <c r="AR4">
        <f t="shared" si="2"/>
        <v>5.0118723362727164E-8</v>
      </c>
      <c r="AS4">
        <v>1</v>
      </c>
      <c r="AT4">
        <v>0.311</v>
      </c>
      <c r="AU4">
        <f t="array" ref="AU4">INDEX(Transcriptome!D$2:D$28,MATCH(1,(Transcriptome!$A$2:$A$28=$B4)*(Transcriptome!$C$2:$C$28=$G4),0))</f>
        <v>0.9615872007048516</v>
      </c>
      <c r="AV4">
        <f t="array" ref="AV4">INDEX(Transcriptome!E$2:E$28,MATCH(1,(Transcriptome!$A$2:$A$28=$B4)*(Transcriptome!$C$2:$C$28=$G4),0))</f>
        <v>1.0081250592997881</v>
      </c>
      <c r="AW4">
        <f t="array" ref="AW4">INDEX(Transcriptome!F$2:F$28,MATCH(1,(Transcriptome!$A$2:$A$28=$B4)*(Transcriptome!$C$2:$C$28=$G4),0))</f>
        <v>0.96845331445029958</v>
      </c>
      <c r="AX4">
        <f t="array" ref="AX4">INDEX(Transcriptome!G$2:G$28,MATCH(1,(Transcriptome!$A$2:$A$28=$B4)*(Transcriptome!$C$2:$C$28=$G4),0))</f>
        <v>0.71849764784898529</v>
      </c>
      <c r="AY4">
        <f t="array" ref="AY4">INDEX(Transcriptome!H$2:H$28,MATCH(1,(Transcriptome!$A$2:$A$28=$B4)*(Transcriptome!$C$2:$C$28=$G4),0))</f>
        <v>0</v>
      </c>
      <c r="AZ4">
        <f t="array" ref="AZ4">INDEX(Transcriptome!I$2:I$28,MATCH(1,(Transcriptome!$A$2:$A$28=$B4)*(Transcriptome!$C$2:$C$28=$G4),0))</f>
        <v>0.96637824852454401</v>
      </c>
      <c r="BA4">
        <f t="array" ref="BA4">INDEX(Transcriptome!J$2:J$28,MATCH(1,(Transcriptome!$A$2:$A$28=$B4)*(Transcriptome!$C$2:$C$28=$G4),0))</f>
        <v>0.93803024394892276</v>
      </c>
      <c r="BB4">
        <f t="array" ref="BB4">INDEX(Transcriptome!K$2:K$28,MATCH(1,(Transcriptome!$A$2:$A$28=$B4)*(Transcriptome!$C$2:$C$28=$G4),0))</f>
        <v>0.98297322798407893</v>
      </c>
      <c r="BC4">
        <f t="array" ref="BC4">INDEX(Transcriptome!L$2:L$28,MATCH(1,(Transcriptome!$A$2:$A$28=$B4)*(Transcriptome!$C$2:$C$28=$G4),0))</f>
        <v>1.0045085902146473</v>
      </c>
      <c r="BD4">
        <f t="array" ref="BD4">INDEX(Transcriptome!M$2:M$28,MATCH(1,(Transcriptome!$A$2:$A$28=$B4)*(Transcriptome!$C$2:$C$28=$G4),0))</f>
        <v>0.96626438614596732</v>
      </c>
      <c r="BE4">
        <f t="array" ref="BE4">INDEX(Transcriptome!N$2:N$28,MATCH(1,(Transcriptome!$A$2:$A$28=$B4)*(Transcriptome!$C$2:$C$28=$G4),0))</f>
        <v>0.99573246012237593</v>
      </c>
      <c r="BF4">
        <f t="array" ref="BF4">INDEX(Transcriptome!O$2:O$28,MATCH(1,(Transcriptome!$A$2:$A$28=$B4)*(Transcriptome!$C$2:$C$28=$G4),0))</f>
        <v>1.0098974657583839</v>
      </c>
      <c r="BG4">
        <f t="array" ref="BG4">INDEX(Transcriptome!P$2:P$28,MATCH(1,(Transcriptome!$A$2:$A$28=$B4)*(Transcriptome!$C$2:$C$28=$G4),0))</f>
        <v>0.99255922165699151</v>
      </c>
      <c r="BH4">
        <f t="array" ref="BH4">INDEX(Transcriptome!Q$2:Q$28,MATCH(1,(Transcriptome!$A$2:$A$28=$B4)*(Transcriptome!$C$2:$C$28=$G4),0))</f>
        <v>1.0248439887773844</v>
      </c>
      <c r="BI4">
        <f t="array" ref="BI4">INDEX(Transcriptome!R$2:R$28,MATCH(1,(Transcriptome!$A$2:$A$28=$B4)*(Transcriptome!$C$2:$C$28=$G4),0))</f>
        <v>0.99290412187832711</v>
      </c>
      <c r="BJ4">
        <f t="array" ref="BJ4">INDEX(Transcriptome!S$2:S$28,MATCH(1,(Transcriptome!$A$2:$A$28=$B4)*(Transcriptome!$C$2:$C$28=$G4),0))</f>
        <v>1.0390889660200859</v>
      </c>
      <c r="BK4">
        <f t="array" ref="BK4">INDEX(Transcriptome!T$2:T$28,MATCH(1,(Transcriptome!$A$2:$A$28=$B4)*(Transcriptome!$C$2:$C$28=$G4),0))</f>
        <v>1.0043706424582399</v>
      </c>
      <c r="BL4">
        <f t="array" ref="BL4">INDEX(Transcriptome!U$2:U$28,MATCH(1,(Transcriptome!$A$2:$A$28=$B4)*(Transcriptome!$C$2:$C$28=$G4),0))</f>
        <v>0.8900797385806396</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0.99829982910968496</v>
      </c>
      <c r="BP4">
        <f t="array" ref="BP4">INDEX(Transcriptome!Y$2:Y$28,MATCH(1,(Transcriptome!$A$2:$A$28=$B4)*(Transcriptome!$C$2:$C$28=$G4),0))</f>
        <v>0</v>
      </c>
      <c r="BQ4">
        <f t="array" ref="BQ4">INDEX(Transcriptome!Z$2:Z$28,MATCH(1,(Transcriptome!$A$2:$A$28=$B4)*(Transcriptome!$C$2:$C$28=$G4),0))</f>
        <v>0.79240188738597039</v>
      </c>
      <c r="BR4">
        <f t="array" ref="BR4">INDEX(Transcriptome!AA$2:AA$28,MATCH(1,(Transcriptome!$A$2:$A$28=$B4)*(Transcriptome!$C$2:$C$28=$G4),0))</f>
        <v>0.99409482777809932</v>
      </c>
      <c r="BS4">
        <f t="array" ref="BS4">INDEX(Transcriptome!AB$2:AB$28,MATCH(1,(Transcriptome!$A$2:$A$28=$B4)*(Transcriptome!$C$2:$C$28=$G4),0))</f>
        <v>1.003416600192127</v>
      </c>
      <c r="BT4">
        <f t="array" ref="BT4">INDEX(Transcriptome!AC$2:AC$28,MATCH(1,(Transcriptome!$A$2:$A$28=$B4)*(Transcriptome!$C$2:$C$28=$G4),0))</f>
        <v>1.0248271355270304</v>
      </c>
      <c r="BU4">
        <f t="array" ref="BU4">INDEX(Transcriptome!AD$2:AD$28,MATCH(1,(Transcriptome!$A$2:$A$28=$B4)*(Transcriptome!$C$2:$C$28=$G4),0))</f>
        <v>0.98563305926004363</v>
      </c>
      <c r="BV4">
        <f t="array" ref="BV4">INDEX(Transcriptome!AE$2:AE$28,MATCH(1,(Transcriptome!$A$2:$A$28=$B4)*(Transcriptome!$C$2:$C$28=$G4),0))</f>
        <v>0.97911877431296956</v>
      </c>
      <c r="BW4">
        <f t="array" ref="BW4">INDEX(Transcriptome!AF$2:AF$28,MATCH(1,(Transcriptome!$A$2:$A$28=$B4)*(Transcriptome!$C$2:$C$28=$G4),0))</f>
        <v>0.99219097833872116</v>
      </c>
      <c r="BX4">
        <f t="array" ref="BX4">INDEX(Transcriptome!AG$2:AG$28,MATCH(1,(Transcriptome!$A$2:$A$28=$B4)*(Transcriptome!$C$2:$C$28=$G4),0))</f>
        <v>1.0311323444945424</v>
      </c>
      <c r="BY4">
        <f t="array" ref="BY4">INDEX(Transcriptome!AH$2:AH$28,MATCH(1,(Transcriptome!$A$2:$A$28=$B4)*(Transcriptome!$C$2:$C$28=$G4),0))</f>
        <v>0.93254825262843088</v>
      </c>
      <c r="BZ4">
        <f t="array" ref="BZ4">INDEX(Transcriptome!AI$2:AI$28,MATCH(1,(Transcriptome!$A$2:$A$28=$B4)*(Transcriptome!$C$2:$C$28=$G4),0))</f>
        <v>0.97047642530312306</v>
      </c>
      <c r="CA4">
        <f t="array" ref="CA4">INDEX(Transcriptome!AJ$2:AJ$28,MATCH(1,(Transcriptome!$A$2:$A$28=$B4)*(Transcriptome!$C$2:$C$28=$G4),0))</f>
        <v>0.99598102793001964</v>
      </c>
      <c r="CB4">
        <f t="array" ref="CB4">INDEX(Transcriptome!AK$2:AK$28,MATCH(1,(Transcriptome!$A$2:$A$28=$B4)*(Transcriptome!$C$2:$C$28=$G4),0))</f>
        <v>0.99435728491465236</v>
      </c>
      <c r="CC4">
        <f t="array" ref="CC4">INDEX(Transcriptome!AL$2:AL$28,MATCH(1,(Transcriptome!$A$2:$A$28=$B4)*(Transcriptome!$C$2:$C$28=$G4),0))</f>
        <v>1</v>
      </c>
      <c r="CD4">
        <f t="array" ref="CD4">INDEX(Transcriptome!AM$2:AM$28,MATCH(1,(Transcriptome!$A$2:$A$28=$B4)*(Transcriptome!$C$2:$C$28=$G4),0))</f>
        <v>0.98394517179783769</v>
      </c>
      <c r="CE4">
        <f t="array" ref="CE4">INDEX(Transcriptome!AN$2:AN$28,MATCH(1,(Transcriptome!$A$2:$A$28=$B4)*(Transcriptome!$C$2:$C$28=$G4),0))</f>
        <v>1.0211788070650316</v>
      </c>
      <c r="CF4">
        <f t="array" ref="CF4">INDEX(Transcriptome!AO$2:AO$28,MATCH(1,(Transcriptome!$A$2:$A$28=$B4)*(Transcriptome!$C$2:$C$28=$G4),0))</f>
        <v>0.98404310594953381</v>
      </c>
      <c r="CG4">
        <f t="array" ref="CG4">INDEX(Transcriptome!AP$2:AP$28,MATCH(1,(Transcriptome!$A$2:$A$28=$B4)*(Transcriptome!$C$2:$C$28=$G4),0))</f>
        <v>0.99950707159014762</v>
      </c>
      <c r="CH4">
        <f t="array" ref="CH4">INDEX(Transcriptome!AQ$2:AQ$28,MATCH(1,(Transcriptome!$A$2:$A$28=$B4)*(Transcriptome!$C$2:$C$28=$G4),0))</f>
        <v>0.99103241094645067</v>
      </c>
      <c r="CI4">
        <f t="array" ref="CI4">INDEX(Transcriptome!AR$2:AR$28,MATCH(1,(Transcriptome!$A$2:$A$28=$B4)*(Transcriptome!$C$2:$C$28=$G4),0))</f>
        <v>1.0031005933120665</v>
      </c>
      <c r="CJ4">
        <f t="array" ref="CJ4">INDEX(Transcriptome!AS$2:AS$28,MATCH(1,(Transcriptome!$A$2:$A$28=$B4)*(Transcriptome!$C$2:$C$28=$G4),0))</f>
        <v>0.9957798009457739</v>
      </c>
      <c r="CK4">
        <f t="array" ref="CK4">INDEX(Transcriptome!AT$2:AT$28,MATCH(1,(Transcriptome!$A$2:$A$28=$B4)*(Transcriptome!$C$2:$C$28=$G4),0))</f>
        <v>0.98012687448949265</v>
      </c>
      <c r="CL4">
        <f t="array" ref="CL4">INDEX(Transcriptome!AU$2:AU$28,MATCH(1,(Transcriptome!$A$2:$A$28=$B4)*(Transcriptome!$C$2:$C$28=$G4),0))</f>
        <v>0.99320828260132177</v>
      </c>
      <c r="CM4">
        <f t="array" ref="CM4">INDEX(Transcriptome!AV$2:AV$28,MATCH(1,(Transcriptome!$A$2:$A$28=$B4)*(Transcriptome!$C$2:$C$28=$G4),0))</f>
        <v>1.001849098652176</v>
      </c>
      <c r="CN4">
        <f t="array" ref="CN4">INDEX(Transcriptome!AW$2:AW$28,MATCH(1,(Transcriptome!$A$2:$A$28=$B4)*(Transcriptome!$C$2:$C$28=$G4),0))</f>
        <v>0.9785997952370693</v>
      </c>
      <c r="CO4">
        <f t="array" ref="CO4">INDEX(Transcriptome!AX$2:AX$28,MATCH(1,(Transcriptome!$A$2:$A$28=$B4)*(Transcriptome!$C$2:$C$28=$G4),0))</f>
        <v>1.0287849565394998</v>
      </c>
      <c r="CP4">
        <f t="array" ref="CP4">INDEX(Transcriptome!AY$2:AY$28,MATCH(1,(Transcriptome!$A$2:$A$28=$B4)*(Transcriptome!$C$2:$C$28=$G4),0))</f>
        <v>0.96753619829763005</v>
      </c>
      <c r="CQ4">
        <f t="array" ref="CQ4">INDEX(Transcriptome!AZ$2:AZ$28,MATCH(1,(Transcriptome!$A$2:$A$28=$B4)*(Transcriptome!$C$2:$C$28=$G4),0))</f>
        <v>0.99447034930233957</v>
      </c>
      <c r="CR4">
        <f t="array" ref="CR4">INDEX(Transcriptome!BA$2:BA$28,MATCH(1,(Transcriptome!$A$2:$A$28=$B4)*(Transcriptome!$C$2:$C$28=$G4),0))</f>
        <v>1.0593985991770065</v>
      </c>
      <c r="CS4">
        <f t="array" ref="CS4">INDEX(Transcriptome!BB$2:BB$28,MATCH(1,(Transcriptome!$A$2:$A$28=$B4)*(Transcriptome!$C$2:$C$28=$G4),0))</f>
        <v>1.3662366771413206</v>
      </c>
      <c r="CT4">
        <f t="array" ref="CT4">INDEX(Transcriptome!BC$2:BC$28,MATCH(1,(Transcriptome!$A$2:$A$28=$B4)*(Transcriptome!$C$2:$C$28=$G4),0))</f>
        <v>0</v>
      </c>
      <c r="CU4">
        <f t="array" ref="CU4">INDEX(Transcriptome!BD$2:BD$28,MATCH(1,(Transcriptome!$A$2:$A$28=$B4)*(Transcriptome!$C$2:$C$28=$G4),0))</f>
        <v>1.0024853860848628</v>
      </c>
      <c r="CV4">
        <f t="array" ref="CV4">INDEX(Transcriptome!BE$2:BE$28,MATCH(1,(Transcriptome!$A$2:$A$28=$B4)*(Transcriptome!$C$2:$C$28=$G4),0))</f>
        <v>0.88231400612674304</v>
      </c>
      <c r="CW4">
        <f t="array" ref="CW4">INDEX(Transcriptome!BF$2:BF$28,MATCH(1,(Transcriptome!$A$2:$A$28=$B4)*(Transcriptome!$C$2:$C$28=$G4),0))</f>
        <v>0.4620000259687152</v>
      </c>
      <c r="CX4">
        <f t="array" ref="CX4">INDEX(Transcriptome!BG$2:BG$28,MATCH(1,(Transcriptome!$A$2:$A$28=$B4)*(Transcriptome!$C$2:$C$28=$G4),0))</f>
        <v>0.84079493804236027</v>
      </c>
      <c r="CY4">
        <f t="array" ref="CY4">INDEX(Transcriptome!BH$2:BH$28,MATCH(1,(Transcriptome!$A$2:$A$28=$B4)*(Transcriptome!$C$2:$C$28=$G4),0))</f>
        <v>0.94997173130305113</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0.9804812110760236</v>
      </c>
      <c r="DC4">
        <f t="array" ref="DC4">INDEX(Transcriptome!BL$2:BL$28,MATCH(1,(Transcriptome!$A$2:$A$28=$B4)*(Transcriptome!$C$2:$C$28=$G4),0))</f>
        <v>1.0552770920017649</v>
      </c>
      <c r="DD4">
        <f t="array" ref="DD4">INDEX(Transcriptome!BM$2:BM$28,MATCH(1,(Transcriptome!$A$2:$A$28=$B4)*(Transcriptome!$C$2:$C$28=$G4),0))</f>
        <v>0.99774284053394957</v>
      </c>
      <c r="DE4">
        <f t="array" ref="DE4">INDEX(Transcriptome!BN$2:BN$28,MATCH(1,(Transcriptome!$A$2:$A$28=$B4)*(Transcriptome!$C$2:$C$28=$G4),0))</f>
        <v>0.9566357934766031</v>
      </c>
      <c r="DF4">
        <f t="array" ref="DF4">INDEX(Transcriptome!BO$2:BO$28,MATCH(1,(Transcriptome!$A$2:$A$28=$B4)*(Transcriptome!$C$2:$C$28=$G4),0))</f>
        <v>0.92404365838198899</v>
      </c>
      <c r="DG4">
        <f t="array" ref="DG4">INDEX(Transcriptome!BP$2:BP$28,MATCH(1,(Transcriptome!$A$2:$A$28=$B4)*(Transcriptome!$C$2:$C$28=$G4),0))</f>
        <v>0.94997173130305113</v>
      </c>
      <c r="DH4">
        <f t="array" ref="DH4">INDEX(Transcriptome!BQ$2:BQ$28,MATCH(1,(Transcriptome!$A$2:$A$28=$B4)*(Transcriptome!$C$2:$C$28=$G4),0))</f>
        <v>1</v>
      </c>
      <c r="DI4">
        <f t="array" ref="DI4">INDEX(Transcriptome!BR$2:BR$28,MATCH(1,(Transcriptome!$A$2:$A$28=$B4)*(Transcriptome!$C$2:$C$28=$G4),0))</f>
        <v>0.95962833654259161</v>
      </c>
    </row>
    <row r="5" spans="1:113" x14ac:dyDescent="0.15">
      <c r="A5">
        <f>'Measured Data'!A10</f>
        <v>3</v>
      </c>
      <c r="B5" t="s">
        <v>581</v>
      </c>
      <c r="C5" s="326" t="s">
        <v>587</v>
      </c>
      <c r="D5">
        <v>1</v>
      </c>
      <c r="E5">
        <f>'Measured Data'!H10</f>
        <v>1.62</v>
      </c>
      <c r="F5" s="334">
        <f>'Measured Data'!K10</f>
        <v>99.3</v>
      </c>
      <c r="G5" t="s">
        <v>515</v>
      </c>
      <c r="H5" s="323">
        <f>'Measured Data'!B10</f>
        <v>43695.720833333333</v>
      </c>
      <c r="I5" s="324">
        <f>'Measured Data'!C10</f>
        <v>43695.720833333333</v>
      </c>
      <c r="J5">
        <f>'In Process Calc.'!B6</f>
        <v>1.9916666666686069</v>
      </c>
      <c r="K5">
        <f>'In Process Calc.'!C6</f>
        <v>47.800000000046566</v>
      </c>
      <c r="L5">
        <f>'Measured Data'!Y10</f>
        <v>23.159069936923999</v>
      </c>
      <c r="M5">
        <f>'Measured Data'!AE10</f>
        <v>11.133403652114788</v>
      </c>
      <c r="N5">
        <f>'Measured Data'!Z10</f>
        <v>1.1884007316377176</v>
      </c>
      <c r="O5">
        <f>'Measured Data'!V10</f>
        <v>3.3362793116252152</v>
      </c>
      <c r="P5">
        <f>'Measured Data'!W10</f>
        <v>1.510174473764677</v>
      </c>
      <c r="Q5">
        <f>'In Process Calc.'!CF6</f>
        <v>23.159069936923999</v>
      </c>
      <c r="R5">
        <f t="shared" si="3"/>
        <v>11.133403652114788</v>
      </c>
      <c r="S5">
        <f>'In Process Calc.'!CG6</f>
        <v>1.1884007316377176</v>
      </c>
      <c r="T5">
        <f>'In Process Calc.'!CC6</f>
        <v>3.3362793116252152</v>
      </c>
      <c r="U5">
        <f>'In Process Calc.'!CD6</f>
        <v>1.510174473764677</v>
      </c>
      <c r="V5">
        <f t="shared" si="4"/>
        <v>23.159069936923999</v>
      </c>
      <c r="W5">
        <f t="shared" si="5"/>
        <v>11.133403652114788</v>
      </c>
      <c r="X5">
        <f t="shared" si="6"/>
        <v>1.1884007316377176</v>
      </c>
      <c r="Y5">
        <f t="shared" si="7"/>
        <v>3.3362793116252152</v>
      </c>
      <c r="Z5">
        <f t="shared" si="8"/>
        <v>1.510174473764677</v>
      </c>
      <c r="AA5">
        <f>'Growth Regression'!P5</f>
        <v>4.4752646032882731E-2</v>
      </c>
      <c r="AB5">
        <f>AA5/'Growth Regression'!$O$24</f>
        <v>0.92231826603784706</v>
      </c>
      <c r="AC5">
        <f>'Post Process Calc.'!J6</f>
        <v>0.13395394065447644</v>
      </c>
      <c r="AD5">
        <f>'Post Process Calc.'!P6</f>
        <v>0.23118783543375165</v>
      </c>
      <c r="AE5">
        <f>'Post Process Calc.'!K6</f>
        <v>1.9496646420107254E-2</v>
      </c>
      <c r="AF5">
        <f>'Post Process Calc.'!G6</f>
        <v>9.6869397780027268E-3</v>
      </c>
      <c r="AG5">
        <f>'Post Process Calc.'!H6</f>
        <v>1.435017262115385E-3</v>
      </c>
      <c r="AH5">
        <f>'Post Process Calc.'!AF6</f>
        <v>1.7258755830862962</v>
      </c>
      <c r="AI5">
        <f t="shared" si="9"/>
        <v>83.721212909047765</v>
      </c>
      <c r="AJ5">
        <f t="shared" si="9"/>
        <v>144.49239714609479</v>
      </c>
      <c r="AK5">
        <f t="shared" si="1"/>
        <v>12.185404012567034</v>
      </c>
      <c r="AL5">
        <f t="shared" si="1"/>
        <v>6.0543373612517035</v>
      </c>
      <c r="AM5">
        <f t="shared" si="1"/>
        <v>0.89688578882211556</v>
      </c>
      <c r="AN5">
        <v>100</v>
      </c>
      <c r="AO5">
        <v>0.32</v>
      </c>
      <c r="AP5">
        <v>7</v>
      </c>
      <c r="AQ5">
        <v>0.7</v>
      </c>
      <c r="AR5">
        <f t="shared" si="2"/>
        <v>5.0118723362727164E-8</v>
      </c>
      <c r="AS5">
        <v>1</v>
      </c>
      <c r="AT5">
        <v>0.311</v>
      </c>
      <c r="AU5">
        <f t="array" ref="AU5">INDEX(Transcriptome!D$2:D$28,MATCH(1,(Transcriptome!$A$2:$A$28=$B5)*(Transcriptome!$C$2:$C$28=$G5),0))</f>
        <v>0.9615872007048516</v>
      </c>
      <c r="AV5">
        <f t="array" ref="AV5">INDEX(Transcriptome!E$2:E$28,MATCH(1,(Transcriptome!$A$2:$A$28=$B5)*(Transcriptome!$C$2:$C$28=$G5),0))</f>
        <v>1.0081250592997881</v>
      </c>
      <c r="AW5">
        <f t="array" ref="AW5">INDEX(Transcriptome!F$2:F$28,MATCH(1,(Transcriptome!$A$2:$A$28=$B5)*(Transcriptome!$C$2:$C$28=$G5),0))</f>
        <v>0.96845331445029958</v>
      </c>
      <c r="AX5">
        <f t="array" ref="AX5">INDEX(Transcriptome!G$2:G$28,MATCH(1,(Transcriptome!$A$2:$A$28=$B5)*(Transcriptome!$C$2:$C$28=$G5),0))</f>
        <v>0.71849764784898529</v>
      </c>
      <c r="AY5">
        <f t="array" ref="AY5">INDEX(Transcriptome!H$2:H$28,MATCH(1,(Transcriptome!$A$2:$A$28=$B5)*(Transcriptome!$C$2:$C$28=$G5),0))</f>
        <v>0</v>
      </c>
      <c r="AZ5">
        <f t="array" ref="AZ5">INDEX(Transcriptome!I$2:I$28,MATCH(1,(Transcriptome!$A$2:$A$28=$B5)*(Transcriptome!$C$2:$C$28=$G5),0))</f>
        <v>0.96637824852454401</v>
      </c>
      <c r="BA5">
        <f t="array" ref="BA5">INDEX(Transcriptome!J$2:J$28,MATCH(1,(Transcriptome!$A$2:$A$28=$B5)*(Transcriptome!$C$2:$C$28=$G5),0))</f>
        <v>0.93803024394892276</v>
      </c>
      <c r="BB5">
        <f t="array" ref="BB5">INDEX(Transcriptome!K$2:K$28,MATCH(1,(Transcriptome!$A$2:$A$28=$B5)*(Transcriptome!$C$2:$C$28=$G5),0))</f>
        <v>0.98297322798407893</v>
      </c>
      <c r="BC5">
        <f t="array" ref="BC5">INDEX(Transcriptome!L$2:L$28,MATCH(1,(Transcriptome!$A$2:$A$28=$B5)*(Transcriptome!$C$2:$C$28=$G5),0))</f>
        <v>1.0045085902146473</v>
      </c>
      <c r="BD5">
        <f t="array" ref="BD5">INDEX(Transcriptome!M$2:M$28,MATCH(1,(Transcriptome!$A$2:$A$28=$B5)*(Transcriptome!$C$2:$C$28=$G5),0))</f>
        <v>0.96626438614596732</v>
      </c>
      <c r="BE5">
        <f t="array" ref="BE5">INDEX(Transcriptome!N$2:N$28,MATCH(1,(Transcriptome!$A$2:$A$28=$B5)*(Transcriptome!$C$2:$C$28=$G5),0))</f>
        <v>0.99573246012237593</v>
      </c>
      <c r="BF5">
        <f t="array" ref="BF5">INDEX(Transcriptome!O$2:O$28,MATCH(1,(Transcriptome!$A$2:$A$28=$B5)*(Transcriptome!$C$2:$C$28=$G5),0))</f>
        <v>1.0098974657583839</v>
      </c>
      <c r="BG5">
        <f t="array" ref="BG5">INDEX(Transcriptome!P$2:P$28,MATCH(1,(Transcriptome!$A$2:$A$28=$B5)*(Transcriptome!$C$2:$C$28=$G5),0))</f>
        <v>0.99255922165699151</v>
      </c>
      <c r="BH5">
        <f t="array" ref="BH5">INDEX(Transcriptome!Q$2:Q$28,MATCH(1,(Transcriptome!$A$2:$A$28=$B5)*(Transcriptome!$C$2:$C$28=$G5),0))</f>
        <v>1.0248439887773844</v>
      </c>
      <c r="BI5">
        <f t="array" ref="BI5">INDEX(Transcriptome!R$2:R$28,MATCH(1,(Transcriptome!$A$2:$A$28=$B5)*(Transcriptome!$C$2:$C$28=$G5),0))</f>
        <v>0.99290412187832711</v>
      </c>
      <c r="BJ5">
        <f t="array" ref="BJ5">INDEX(Transcriptome!S$2:S$28,MATCH(1,(Transcriptome!$A$2:$A$28=$B5)*(Transcriptome!$C$2:$C$28=$G5),0))</f>
        <v>1.0390889660200859</v>
      </c>
      <c r="BK5">
        <f t="array" ref="BK5">INDEX(Transcriptome!T$2:T$28,MATCH(1,(Transcriptome!$A$2:$A$28=$B5)*(Transcriptome!$C$2:$C$28=$G5),0))</f>
        <v>1.0043706424582399</v>
      </c>
      <c r="BL5">
        <f t="array" ref="BL5">INDEX(Transcriptome!U$2:U$28,MATCH(1,(Transcriptome!$A$2:$A$28=$B5)*(Transcriptome!$C$2:$C$28=$G5),0))</f>
        <v>0.8900797385806396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0.99829982910968496</v>
      </c>
      <c r="BP5">
        <f t="array" ref="BP5">INDEX(Transcriptome!Y$2:Y$28,MATCH(1,(Transcriptome!$A$2:$A$28=$B5)*(Transcriptome!$C$2:$C$28=$G5),0))</f>
        <v>0</v>
      </c>
      <c r="BQ5">
        <f t="array" ref="BQ5">INDEX(Transcriptome!Z$2:Z$28,MATCH(1,(Transcriptome!$A$2:$A$28=$B5)*(Transcriptome!$C$2:$C$28=$G5),0))</f>
        <v>0.79240188738597039</v>
      </c>
      <c r="BR5">
        <f t="array" ref="BR5">INDEX(Transcriptome!AA$2:AA$28,MATCH(1,(Transcriptome!$A$2:$A$28=$B5)*(Transcriptome!$C$2:$C$28=$G5),0))</f>
        <v>0.99409482777809932</v>
      </c>
      <c r="BS5">
        <f t="array" ref="BS5">INDEX(Transcriptome!AB$2:AB$28,MATCH(1,(Transcriptome!$A$2:$A$28=$B5)*(Transcriptome!$C$2:$C$28=$G5),0))</f>
        <v>1.003416600192127</v>
      </c>
      <c r="BT5">
        <f t="array" ref="BT5">INDEX(Transcriptome!AC$2:AC$28,MATCH(1,(Transcriptome!$A$2:$A$28=$B5)*(Transcriptome!$C$2:$C$28=$G5),0))</f>
        <v>1.0248271355270304</v>
      </c>
      <c r="BU5">
        <f t="array" ref="BU5">INDEX(Transcriptome!AD$2:AD$28,MATCH(1,(Transcriptome!$A$2:$A$28=$B5)*(Transcriptome!$C$2:$C$28=$G5),0))</f>
        <v>0.98563305926004363</v>
      </c>
      <c r="BV5">
        <f t="array" ref="BV5">INDEX(Transcriptome!AE$2:AE$28,MATCH(1,(Transcriptome!$A$2:$A$28=$B5)*(Transcriptome!$C$2:$C$28=$G5),0))</f>
        <v>0.97911877431296956</v>
      </c>
      <c r="BW5">
        <f t="array" ref="BW5">INDEX(Transcriptome!AF$2:AF$28,MATCH(1,(Transcriptome!$A$2:$A$28=$B5)*(Transcriptome!$C$2:$C$28=$G5),0))</f>
        <v>0.99219097833872116</v>
      </c>
      <c r="BX5">
        <f t="array" ref="BX5">INDEX(Transcriptome!AG$2:AG$28,MATCH(1,(Transcriptome!$A$2:$A$28=$B5)*(Transcriptome!$C$2:$C$28=$G5),0))</f>
        <v>1.0311323444945424</v>
      </c>
      <c r="BY5">
        <f t="array" ref="BY5">INDEX(Transcriptome!AH$2:AH$28,MATCH(1,(Transcriptome!$A$2:$A$28=$B5)*(Transcriptome!$C$2:$C$28=$G5),0))</f>
        <v>0.93254825262843088</v>
      </c>
      <c r="BZ5">
        <f t="array" ref="BZ5">INDEX(Transcriptome!AI$2:AI$28,MATCH(1,(Transcriptome!$A$2:$A$28=$B5)*(Transcriptome!$C$2:$C$28=$G5),0))</f>
        <v>0.97047642530312306</v>
      </c>
      <c r="CA5">
        <f t="array" ref="CA5">INDEX(Transcriptome!AJ$2:AJ$28,MATCH(1,(Transcriptome!$A$2:$A$28=$B5)*(Transcriptome!$C$2:$C$28=$G5),0))</f>
        <v>0.99598102793001964</v>
      </c>
      <c r="CB5">
        <f t="array" ref="CB5">INDEX(Transcriptome!AK$2:AK$28,MATCH(1,(Transcriptome!$A$2:$A$28=$B5)*(Transcriptome!$C$2:$C$28=$G5),0))</f>
        <v>0.99435728491465236</v>
      </c>
      <c r="CC5">
        <f t="array" ref="CC5">INDEX(Transcriptome!AL$2:AL$28,MATCH(1,(Transcriptome!$A$2:$A$28=$B5)*(Transcriptome!$C$2:$C$28=$G5),0))</f>
        <v>1</v>
      </c>
      <c r="CD5">
        <f t="array" ref="CD5">INDEX(Transcriptome!AM$2:AM$28,MATCH(1,(Transcriptome!$A$2:$A$28=$B5)*(Transcriptome!$C$2:$C$28=$G5),0))</f>
        <v>0.98394517179783769</v>
      </c>
      <c r="CE5">
        <f t="array" ref="CE5">INDEX(Transcriptome!AN$2:AN$28,MATCH(1,(Transcriptome!$A$2:$A$28=$B5)*(Transcriptome!$C$2:$C$28=$G5),0))</f>
        <v>1.0211788070650316</v>
      </c>
      <c r="CF5">
        <f t="array" ref="CF5">INDEX(Transcriptome!AO$2:AO$28,MATCH(1,(Transcriptome!$A$2:$A$28=$B5)*(Transcriptome!$C$2:$C$28=$G5),0))</f>
        <v>0.98404310594953381</v>
      </c>
      <c r="CG5">
        <f t="array" ref="CG5">INDEX(Transcriptome!AP$2:AP$28,MATCH(1,(Transcriptome!$A$2:$A$28=$B5)*(Transcriptome!$C$2:$C$28=$G5),0))</f>
        <v>0.99950707159014762</v>
      </c>
      <c r="CH5">
        <f t="array" ref="CH5">INDEX(Transcriptome!AQ$2:AQ$28,MATCH(1,(Transcriptome!$A$2:$A$28=$B5)*(Transcriptome!$C$2:$C$28=$G5),0))</f>
        <v>0.99103241094645067</v>
      </c>
      <c r="CI5">
        <f t="array" ref="CI5">INDEX(Transcriptome!AR$2:AR$28,MATCH(1,(Transcriptome!$A$2:$A$28=$B5)*(Transcriptome!$C$2:$C$28=$G5),0))</f>
        <v>1.0031005933120665</v>
      </c>
      <c r="CJ5">
        <f t="array" ref="CJ5">INDEX(Transcriptome!AS$2:AS$28,MATCH(1,(Transcriptome!$A$2:$A$28=$B5)*(Transcriptome!$C$2:$C$28=$G5),0))</f>
        <v>0.9957798009457739</v>
      </c>
      <c r="CK5">
        <f t="array" ref="CK5">INDEX(Transcriptome!AT$2:AT$28,MATCH(1,(Transcriptome!$A$2:$A$28=$B5)*(Transcriptome!$C$2:$C$28=$G5),0))</f>
        <v>0.98012687448949265</v>
      </c>
      <c r="CL5">
        <f t="array" ref="CL5">INDEX(Transcriptome!AU$2:AU$28,MATCH(1,(Transcriptome!$A$2:$A$28=$B5)*(Transcriptome!$C$2:$C$28=$G5),0))</f>
        <v>0.99320828260132177</v>
      </c>
      <c r="CM5">
        <f t="array" ref="CM5">INDEX(Transcriptome!AV$2:AV$28,MATCH(1,(Transcriptome!$A$2:$A$28=$B5)*(Transcriptome!$C$2:$C$28=$G5),0))</f>
        <v>1.001849098652176</v>
      </c>
      <c r="CN5">
        <f t="array" ref="CN5">INDEX(Transcriptome!AW$2:AW$28,MATCH(1,(Transcriptome!$A$2:$A$28=$B5)*(Transcriptome!$C$2:$C$28=$G5),0))</f>
        <v>0.9785997952370693</v>
      </c>
      <c r="CO5">
        <f t="array" ref="CO5">INDEX(Transcriptome!AX$2:AX$28,MATCH(1,(Transcriptome!$A$2:$A$28=$B5)*(Transcriptome!$C$2:$C$28=$G5),0))</f>
        <v>1.0287849565394998</v>
      </c>
      <c r="CP5">
        <f t="array" ref="CP5">INDEX(Transcriptome!AY$2:AY$28,MATCH(1,(Transcriptome!$A$2:$A$28=$B5)*(Transcriptome!$C$2:$C$28=$G5),0))</f>
        <v>0.96753619829763005</v>
      </c>
      <c r="CQ5">
        <f t="array" ref="CQ5">INDEX(Transcriptome!AZ$2:AZ$28,MATCH(1,(Transcriptome!$A$2:$A$28=$B5)*(Transcriptome!$C$2:$C$28=$G5),0))</f>
        <v>0.99447034930233957</v>
      </c>
      <c r="CR5">
        <f t="array" ref="CR5">INDEX(Transcriptome!BA$2:BA$28,MATCH(1,(Transcriptome!$A$2:$A$28=$B5)*(Transcriptome!$C$2:$C$28=$G5),0))</f>
        <v>1.0593985991770065</v>
      </c>
      <c r="CS5">
        <f t="array" ref="CS5">INDEX(Transcriptome!BB$2:BB$28,MATCH(1,(Transcriptome!$A$2:$A$28=$B5)*(Transcriptome!$C$2:$C$28=$G5),0))</f>
        <v>1.3662366771413206</v>
      </c>
      <c r="CT5">
        <f t="array" ref="CT5">INDEX(Transcriptome!BC$2:BC$28,MATCH(1,(Transcriptome!$A$2:$A$28=$B5)*(Transcriptome!$C$2:$C$28=$G5),0))</f>
        <v>0</v>
      </c>
      <c r="CU5">
        <f t="array" ref="CU5">INDEX(Transcriptome!BD$2:BD$28,MATCH(1,(Transcriptome!$A$2:$A$28=$B5)*(Transcriptome!$C$2:$C$28=$G5),0))</f>
        <v>1.0024853860848628</v>
      </c>
      <c r="CV5">
        <f t="array" ref="CV5">INDEX(Transcriptome!BE$2:BE$28,MATCH(1,(Transcriptome!$A$2:$A$28=$B5)*(Transcriptome!$C$2:$C$28=$G5),0))</f>
        <v>0.88231400612674304</v>
      </c>
      <c r="CW5">
        <f t="array" ref="CW5">INDEX(Transcriptome!BF$2:BF$28,MATCH(1,(Transcriptome!$A$2:$A$28=$B5)*(Transcriptome!$C$2:$C$28=$G5),0))</f>
        <v>0.4620000259687152</v>
      </c>
      <c r="CX5">
        <f t="array" ref="CX5">INDEX(Transcriptome!BG$2:BG$28,MATCH(1,(Transcriptome!$A$2:$A$28=$B5)*(Transcriptome!$C$2:$C$28=$G5),0))</f>
        <v>0.84079493804236027</v>
      </c>
      <c r="CY5">
        <f t="array" ref="CY5">INDEX(Transcriptome!BH$2:BH$28,MATCH(1,(Transcriptome!$A$2:$A$28=$B5)*(Transcriptome!$C$2:$C$28=$G5),0))</f>
        <v>0.94997173130305113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0.9804812110760236</v>
      </c>
      <c r="DC5">
        <f t="array" ref="DC5">INDEX(Transcriptome!BL$2:BL$28,MATCH(1,(Transcriptome!$A$2:$A$28=$B5)*(Transcriptome!$C$2:$C$28=$G5),0))</f>
        <v>1.0552770920017649</v>
      </c>
      <c r="DD5">
        <f t="array" ref="DD5">INDEX(Transcriptome!BM$2:BM$28,MATCH(1,(Transcriptome!$A$2:$A$28=$B5)*(Transcriptome!$C$2:$C$28=$G5),0))</f>
        <v>0.99774284053394957</v>
      </c>
      <c r="DE5">
        <f t="array" ref="DE5">INDEX(Transcriptome!BN$2:BN$28,MATCH(1,(Transcriptome!$A$2:$A$28=$B5)*(Transcriptome!$C$2:$C$28=$G5),0))</f>
        <v>0.9566357934766031</v>
      </c>
      <c r="DF5">
        <f t="array" ref="DF5">INDEX(Transcriptome!BO$2:BO$28,MATCH(1,(Transcriptome!$A$2:$A$28=$B5)*(Transcriptome!$C$2:$C$28=$G5),0))</f>
        <v>0.92404365838198899</v>
      </c>
      <c r="DG5">
        <f t="array" ref="DG5">INDEX(Transcriptome!BP$2:BP$28,MATCH(1,(Transcriptome!$A$2:$A$28=$B5)*(Transcriptome!$C$2:$C$28=$G5),0))</f>
        <v>0.94997173130305113</v>
      </c>
      <c r="DH5">
        <f t="array" ref="DH5">INDEX(Transcriptome!BQ$2:BQ$28,MATCH(1,(Transcriptome!$A$2:$A$28=$B5)*(Transcriptome!$C$2:$C$28=$G5),0))</f>
        <v>1</v>
      </c>
      <c r="DI5">
        <f t="array" ref="DI5">INDEX(Transcriptome!BR$2:BR$28,MATCH(1,(Transcriptome!$A$2:$A$28=$B5)*(Transcriptome!$C$2:$C$28=$G5),0))</f>
        <v>0.95962833654259161</v>
      </c>
    </row>
    <row r="6" spans="1:113" x14ac:dyDescent="0.15">
      <c r="A6">
        <f>'Measured Data'!A11</f>
        <v>4</v>
      </c>
      <c r="B6" t="s">
        <v>581</v>
      </c>
      <c r="C6" s="326" t="s">
        <v>587</v>
      </c>
      <c r="D6">
        <v>1</v>
      </c>
      <c r="E6">
        <f>'Measured Data'!H11</f>
        <v>3.26</v>
      </c>
      <c r="F6" s="334">
        <f>'Measured Data'!K11</f>
        <v>98.8</v>
      </c>
      <c r="G6" t="s">
        <v>515</v>
      </c>
      <c r="H6" s="323">
        <f>'Measured Data'!B11</f>
        <v>43696.342361111114</v>
      </c>
      <c r="I6" s="324">
        <f>'Measured Data'!C11</f>
        <v>43696.342361111114</v>
      </c>
      <c r="J6">
        <f>'In Process Calc.'!B7</f>
        <v>2.6131944444496185</v>
      </c>
      <c r="K6">
        <f>'In Process Calc.'!C7</f>
        <v>62.716666666790843</v>
      </c>
      <c r="L6">
        <f>'Measured Data'!Y11</f>
        <v>19.056074215205886</v>
      </c>
      <c r="M6">
        <f>'Measured Data'!AE11</f>
        <v>17.960735737939945</v>
      </c>
      <c r="N6">
        <f>'Measured Data'!Z11</f>
        <v>0.68580350384145861</v>
      </c>
      <c r="O6">
        <f>'Measured Data'!V11</f>
        <v>3.3265591172842628</v>
      </c>
      <c r="P6">
        <f>'Measured Data'!W11</f>
        <v>1.5951032732649744</v>
      </c>
      <c r="Q6">
        <f>'In Process Calc.'!CF7</f>
        <v>19.056074215205886</v>
      </c>
      <c r="R6">
        <f t="shared" si="3"/>
        <v>17.960735737939945</v>
      </c>
      <c r="S6">
        <f>'In Process Calc.'!CG7</f>
        <v>0.68580350384145861</v>
      </c>
      <c r="T6">
        <f>'In Process Calc.'!CC7</f>
        <v>3.3265591172842628</v>
      </c>
      <c r="U6">
        <f>'In Process Calc.'!CD7</f>
        <v>1.5951032732649744</v>
      </c>
      <c r="V6">
        <f t="shared" si="4"/>
        <v>19.056074215205886</v>
      </c>
      <c r="W6">
        <f t="shared" si="5"/>
        <v>17.960735737939945</v>
      </c>
      <c r="X6">
        <f t="shared" si="6"/>
        <v>0.68580350384145861</v>
      </c>
      <c r="Y6">
        <f t="shared" si="7"/>
        <v>3.3265591172842628</v>
      </c>
      <c r="Z6">
        <f t="shared" si="8"/>
        <v>1.5951032732649744</v>
      </c>
      <c r="AA6">
        <f>'Growth Regression'!P6</f>
        <v>4.1341346969289913E-2</v>
      </c>
      <c r="AB6">
        <f>AA6/'Growth Regression'!$O$24</f>
        <v>0.8520139663779418</v>
      </c>
      <c r="AC6">
        <f>'Post Process Calc.'!J7</f>
        <v>8.5519710287119438E-2</v>
      </c>
      <c r="AD6">
        <f>'Post Process Calc.'!P7</f>
        <v>8.6310428226846259E-2</v>
      </c>
      <c r="AE6">
        <f>'Post Process Calc.'!K7</f>
        <v>1.0942076050039903E-2</v>
      </c>
      <c r="AF6">
        <f>'Post Process Calc.'!G7</f>
        <v>8.1839884727721874E-3</v>
      </c>
      <c r="AG6">
        <f>'Post Process Calc.'!H7</f>
        <v>2.1524967399444515E-3</v>
      </c>
      <c r="AH6">
        <f>'Post Process Calc.'!AF7</f>
        <v>1.0092460315531018</v>
      </c>
      <c r="AI6">
        <f t="shared" si="9"/>
        <v>53.449818929449648</v>
      </c>
      <c r="AJ6">
        <f t="shared" si="9"/>
        <v>53.944017641778906</v>
      </c>
      <c r="AK6">
        <f t="shared" si="1"/>
        <v>6.8387975312749392</v>
      </c>
      <c r="AL6">
        <f t="shared" si="1"/>
        <v>5.1149927954826166</v>
      </c>
      <c r="AM6">
        <f t="shared" si="1"/>
        <v>1.3453104624652821</v>
      </c>
      <c r="AN6">
        <v>100</v>
      </c>
      <c r="AO6">
        <v>0.32</v>
      </c>
      <c r="AP6">
        <v>7</v>
      </c>
      <c r="AQ6">
        <v>0.7</v>
      </c>
      <c r="AR6">
        <f t="shared" si="2"/>
        <v>5.0118723362727164E-8</v>
      </c>
      <c r="AS6">
        <v>1</v>
      </c>
      <c r="AT6">
        <v>0.311</v>
      </c>
      <c r="AU6">
        <f t="array" ref="AU6">INDEX(Transcriptome!D$2:D$28,MATCH(1,(Transcriptome!$A$2:$A$28=$B6)*(Transcriptome!$C$2:$C$28=$G6),0))</f>
        <v>0.9615872007048516</v>
      </c>
      <c r="AV6">
        <f t="array" ref="AV6">INDEX(Transcriptome!E$2:E$28,MATCH(1,(Transcriptome!$A$2:$A$28=$B6)*(Transcriptome!$C$2:$C$28=$G6),0))</f>
        <v>1.0081250592997881</v>
      </c>
      <c r="AW6">
        <f t="array" ref="AW6">INDEX(Transcriptome!F$2:F$28,MATCH(1,(Transcriptome!$A$2:$A$28=$B6)*(Transcriptome!$C$2:$C$28=$G6),0))</f>
        <v>0.96845331445029958</v>
      </c>
      <c r="AX6">
        <f t="array" ref="AX6">INDEX(Transcriptome!G$2:G$28,MATCH(1,(Transcriptome!$A$2:$A$28=$B6)*(Transcriptome!$C$2:$C$28=$G6),0))</f>
        <v>0.71849764784898529</v>
      </c>
      <c r="AY6">
        <f t="array" ref="AY6">INDEX(Transcriptome!H$2:H$28,MATCH(1,(Transcriptome!$A$2:$A$28=$B6)*(Transcriptome!$C$2:$C$28=$G6),0))</f>
        <v>0</v>
      </c>
      <c r="AZ6">
        <f t="array" ref="AZ6">INDEX(Transcriptome!I$2:I$28,MATCH(1,(Transcriptome!$A$2:$A$28=$B6)*(Transcriptome!$C$2:$C$28=$G6),0))</f>
        <v>0.96637824852454401</v>
      </c>
      <c r="BA6">
        <f t="array" ref="BA6">INDEX(Transcriptome!J$2:J$28,MATCH(1,(Transcriptome!$A$2:$A$28=$B6)*(Transcriptome!$C$2:$C$28=$G6),0))</f>
        <v>0.93803024394892276</v>
      </c>
      <c r="BB6">
        <f t="array" ref="BB6">INDEX(Transcriptome!K$2:K$28,MATCH(1,(Transcriptome!$A$2:$A$28=$B6)*(Transcriptome!$C$2:$C$28=$G6),0))</f>
        <v>0.98297322798407893</v>
      </c>
      <c r="BC6">
        <f t="array" ref="BC6">INDEX(Transcriptome!L$2:L$28,MATCH(1,(Transcriptome!$A$2:$A$28=$B6)*(Transcriptome!$C$2:$C$28=$G6),0))</f>
        <v>1.0045085902146473</v>
      </c>
      <c r="BD6">
        <f t="array" ref="BD6">INDEX(Transcriptome!M$2:M$28,MATCH(1,(Transcriptome!$A$2:$A$28=$B6)*(Transcriptome!$C$2:$C$28=$G6),0))</f>
        <v>0.96626438614596732</v>
      </c>
      <c r="BE6">
        <f t="array" ref="BE6">INDEX(Transcriptome!N$2:N$28,MATCH(1,(Transcriptome!$A$2:$A$28=$B6)*(Transcriptome!$C$2:$C$28=$G6),0))</f>
        <v>0.99573246012237593</v>
      </c>
      <c r="BF6">
        <f t="array" ref="BF6">INDEX(Transcriptome!O$2:O$28,MATCH(1,(Transcriptome!$A$2:$A$28=$B6)*(Transcriptome!$C$2:$C$28=$G6),0))</f>
        <v>1.0098974657583839</v>
      </c>
      <c r="BG6">
        <f t="array" ref="BG6">INDEX(Transcriptome!P$2:P$28,MATCH(1,(Transcriptome!$A$2:$A$28=$B6)*(Transcriptome!$C$2:$C$28=$G6),0))</f>
        <v>0.99255922165699151</v>
      </c>
      <c r="BH6">
        <f t="array" ref="BH6">INDEX(Transcriptome!Q$2:Q$28,MATCH(1,(Transcriptome!$A$2:$A$28=$B6)*(Transcriptome!$C$2:$C$28=$G6),0))</f>
        <v>1.0248439887773844</v>
      </c>
      <c r="BI6">
        <f t="array" ref="BI6">INDEX(Transcriptome!R$2:R$28,MATCH(1,(Transcriptome!$A$2:$A$28=$B6)*(Transcriptome!$C$2:$C$28=$G6),0))</f>
        <v>0.99290412187832711</v>
      </c>
      <c r="BJ6">
        <f t="array" ref="BJ6">INDEX(Transcriptome!S$2:S$28,MATCH(1,(Transcriptome!$A$2:$A$28=$B6)*(Transcriptome!$C$2:$C$28=$G6),0))</f>
        <v>1.0390889660200859</v>
      </c>
      <c r="BK6">
        <f t="array" ref="BK6">INDEX(Transcriptome!T$2:T$28,MATCH(1,(Transcriptome!$A$2:$A$28=$B6)*(Transcriptome!$C$2:$C$28=$G6),0))</f>
        <v>1.0043706424582399</v>
      </c>
      <c r="BL6">
        <f t="array" ref="BL6">INDEX(Transcriptome!U$2:U$28,MATCH(1,(Transcriptome!$A$2:$A$28=$B6)*(Transcriptome!$C$2:$C$28=$G6),0))</f>
        <v>0.8900797385806396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0.99829982910968496</v>
      </c>
      <c r="BP6">
        <f t="array" ref="BP6">INDEX(Transcriptome!Y$2:Y$28,MATCH(1,(Transcriptome!$A$2:$A$28=$B6)*(Transcriptome!$C$2:$C$28=$G6),0))</f>
        <v>0</v>
      </c>
      <c r="BQ6">
        <f t="array" ref="BQ6">INDEX(Transcriptome!Z$2:Z$28,MATCH(1,(Transcriptome!$A$2:$A$28=$B6)*(Transcriptome!$C$2:$C$28=$G6),0))</f>
        <v>0.79240188738597039</v>
      </c>
      <c r="BR6">
        <f t="array" ref="BR6">INDEX(Transcriptome!AA$2:AA$28,MATCH(1,(Transcriptome!$A$2:$A$28=$B6)*(Transcriptome!$C$2:$C$28=$G6),0))</f>
        <v>0.99409482777809932</v>
      </c>
      <c r="BS6">
        <f t="array" ref="BS6">INDEX(Transcriptome!AB$2:AB$28,MATCH(1,(Transcriptome!$A$2:$A$28=$B6)*(Transcriptome!$C$2:$C$28=$G6),0))</f>
        <v>1.003416600192127</v>
      </c>
      <c r="BT6">
        <f t="array" ref="BT6">INDEX(Transcriptome!AC$2:AC$28,MATCH(1,(Transcriptome!$A$2:$A$28=$B6)*(Transcriptome!$C$2:$C$28=$G6),0))</f>
        <v>1.0248271355270304</v>
      </c>
      <c r="BU6">
        <f t="array" ref="BU6">INDEX(Transcriptome!AD$2:AD$28,MATCH(1,(Transcriptome!$A$2:$A$28=$B6)*(Transcriptome!$C$2:$C$28=$G6),0))</f>
        <v>0.98563305926004363</v>
      </c>
      <c r="BV6">
        <f t="array" ref="BV6">INDEX(Transcriptome!AE$2:AE$28,MATCH(1,(Transcriptome!$A$2:$A$28=$B6)*(Transcriptome!$C$2:$C$28=$G6),0))</f>
        <v>0.97911877431296956</v>
      </c>
      <c r="BW6">
        <f t="array" ref="BW6">INDEX(Transcriptome!AF$2:AF$28,MATCH(1,(Transcriptome!$A$2:$A$28=$B6)*(Transcriptome!$C$2:$C$28=$G6),0))</f>
        <v>0.99219097833872116</v>
      </c>
      <c r="BX6">
        <f t="array" ref="BX6">INDEX(Transcriptome!AG$2:AG$28,MATCH(1,(Transcriptome!$A$2:$A$28=$B6)*(Transcriptome!$C$2:$C$28=$G6),0))</f>
        <v>1.0311323444945424</v>
      </c>
      <c r="BY6">
        <f t="array" ref="BY6">INDEX(Transcriptome!AH$2:AH$28,MATCH(1,(Transcriptome!$A$2:$A$28=$B6)*(Transcriptome!$C$2:$C$28=$G6),0))</f>
        <v>0.93254825262843088</v>
      </c>
      <c r="BZ6">
        <f t="array" ref="BZ6">INDEX(Transcriptome!AI$2:AI$28,MATCH(1,(Transcriptome!$A$2:$A$28=$B6)*(Transcriptome!$C$2:$C$28=$G6),0))</f>
        <v>0.97047642530312306</v>
      </c>
      <c r="CA6">
        <f t="array" ref="CA6">INDEX(Transcriptome!AJ$2:AJ$28,MATCH(1,(Transcriptome!$A$2:$A$28=$B6)*(Transcriptome!$C$2:$C$28=$G6),0))</f>
        <v>0.99598102793001964</v>
      </c>
      <c r="CB6">
        <f t="array" ref="CB6">INDEX(Transcriptome!AK$2:AK$28,MATCH(1,(Transcriptome!$A$2:$A$28=$B6)*(Transcriptome!$C$2:$C$28=$G6),0))</f>
        <v>0.99435728491465236</v>
      </c>
      <c r="CC6">
        <f t="array" ref="CC6">INDEX(Transcriptome!AL$2:AL$28,MATCH(1,(Transcriptome!$A$2:$A$28=$B6)*(Transcriptome!$C$2:$C$28=$G6),0))</f>
        <v>1</v>
      </c>
      <c r="CD6">
        <f t="array" ref="CD6">INDEX(Transcriptome!AM$2:AM$28,MATCH(1,(Transcriptome!$A$2:$A$28=$B6)*(Transcriptome!$C$2:$C$28=$G6),0))</f>
        <v>0.98394517179783769</v>
      </c>
      <c r="CE6">
        <f t="array" ref="CE6">INDEX(Transcriptome!AN$2:AN$28,MATCH(1,(Transcriptome!$A$2:$A$28=$B6)*(Transcriptome!$C$2:$C$28=$G6),0))</f>
        <v>1.0211788070650316</v>
      </c>
      <c r="CF6">
        <f t="array" ref="CF6">INDEX(Transcriptome!AO$2:AO$28,MATCH(1,(Transcriptome!$A$2:$A$28=$B6)*(Transcriptome!$C$2:$C$28=$G6),0))</f>
        <v>0.98404310594953381</v>
      </c>
      <c r="CG6">
        <f t="array" ref="CG6">INDEX(Transcriptome!AP$2:AP$28,MATCH(1,(Transcriptome!$A$2:$A$28=$B6)*(Transcriptome!$C$2:$C$28=$G6),0))</f>
        <v>0.99950707159014762</v>
      </c>
      <c r="CH6">
        <f t="array" ref="CH6">INDEX(Transcriptome!AQ$2:AQ$28,MATCH(1,(Transcriptome!$A$2:$A$28=$B6)*(Transcriptome!$C$2:$C$28=$G6),0))</f>
        <v>0.99103241094645067</v>
      </c>
      <c r="CI6">
        <f t="array" ref="CI6">INDEX(Transcriptome!AR$2:AR$28,MATCH(1,(Transcriptome!$A$2:$A$28=$B6)*(Transcriptome!$C$2:$C$28=$G6),0))</f>
        <v>1.0031005933120665</v>
      </c>
      <c r="CJ6">
        <f t="array" ref="CJ6">INDEX(Transcriptome!AS$2:AS$28,MATCH(1,(Transcriptome!$A$2:$A$28=$B6)*(Transcriptome!$C$2:$C$28=$G6),0))</f>
        <v>0.9957798009457739</v>
      </c>
      <c r="CK6">
        <f t="array" ref="CK6">INDEX(Transcriptome!AT$2:AT$28,MATCH(1,(Transcriptome!$A$2:$A$28=$B6)*(Transcriptome!$C$2:$C$28=$G6),0))</f>
        <v>0.98012687448949265</v>
      </c>
      <c r="CL6">
        <f t="array" ref="CL6">INDEX(Transcriptome!AU$2:AU$28,MATCH(1,(Transcriptome!$A$2:$A$28=$B6)*(Transcriptome!$C$2:$C$28=$G6),0))</f>
        <v>0.99320828260132177</v>
      </c>
      <c r="CM6">
        <f t="array" ref="CM6">INDEX(Transcriptome!AV$2:AV$28,MATCH(1,(Transcriptome!$A$2:$A$28=$B6)*(Transcriptome!$C$2:$C$28=$G6),0))</f>
        <v>1.001849098652176</v>
      </c>
      <c r="CN6">
        <f t="array" ref="CN6">INDEX(Transcriptome!AW$2:AW$28,MATCH(1,(Transcriptome!$A$2:$A$28=$B6)*(Transcriptome!$C$2:$C$28=$G6),0))</f>
        <v>0.9785997952370693</v>
      </c>
      <c r="CO6">
        <f t="array" ref="CO6">INDEX(Transcriptome!AX$2:AX$28,MATCH(1,(Transcriptome!$A$2:$A$28=$B6)*(Transcriptome!$C$2:$C$28=$G6),0))</f>
        <v>1.0287849565394998</v>
      </c>
      <c r="CP6">
        <f t="array" ref="CP6">INDEX(Transcriptome!AY$2:AY$28,MATCH(1,(Transcriptome!$A$2:$A$28=$B6)*(Transcriptome!$C$2:$C$28=$G6),0))</f>
        <v>0.96753619829763005</v>
      </c>
      <c r="CQ6">
        <f t="array" ref="CQ6">INDEX(Transcriptome!AZ$2:AZ$28,MATCH(1,(Transcriptome!$A$2:$A$28=$B6)*(Transcriptome!$C$2:$C$28=$G6),0))</f>
        <v>0.99447034930233957</v>
      </c>
      <c r="CR6">
        <f t="array" ref="CR6">INDEX(Transcriptome!BA$2:BA$28,MATCH(1,(Transcriptome!$A$2:$A$28=$B6)*(Transcriptome!$C$2:$C$28=$G6),0))</f>
        <v>1.0593985991770065</v>
      </c>
      <c r="CS6">
        <f t="array" ref="CS6">INDEX(Transcriptome!BB$2:BB$28,MATCH(1,(Transcriptome!$A$2:$A$28=$B6)*(Transcriptome!$C$2:$C$28=$G6),0))</f>
        <v>1.3662366771413206</v>
      </c>
      <c r="CT6">
        <f t="array" ref="CT6">INDEX(Transcriptome!BC$2:BC$28,MATCH(1,(Transcriptome!$A$2:$A$28=$B6)*(Transcriptome!$C$2:$C$28=$G6),0))</f>
        <v>0</v>
      </c>
      <c r="CU6">
        <f t="array" ref="CU6">INDEX(Transcriptome!BD$2:BD$28,MATCH(1,(Transcriptome!$A$2:$A$28=$B6)*(Transcriptome!$C$2:$C$28=$G6),0))</f>
        <v>1.0024853860848628</v>
      </c>
      <c r="CV6">
        <f t="array" ref="CV6">INDEX(Transcriptome!BE$2:BE$28,MATCH(1,(Transcriptome!$A$2:$A$28=$B6)*(Transcriptome!$C$2:$C$28=$G6),0))</f>
        <v>0.88231400612674304</v>
      </c>
      <c r="CW6">
        <f t="array" ref="CW6">INDEX(Transcriptome!BF$2:BF$28,MATCH(1,(Transcriptome!$A$2:$A$28=$B6)*(Transcriptome!$C$2:$C$28=$G6),0))</f>
        <v>0.4620000259687152</v>
      </c>
      <c r="CX6">
        <f t="array" ref="CX6">INDEX(Transcriptome!BG$2:BG$28,MATCH(1,(Transcriptome!$A$2:$A$28=$B6)*(Transcriptome!$C$2:$C$28=$G6),0))</f>
        <v>0.84079493804236027</v>
      </c>
      <c r="CY6">
        <f t="array" ref="CY6">INDEX(Transcriptome!BH$2:BH$28,MATCH(1,(Transcriptome!$A$2:$A$28=$B6)*(Transcriptome!$C$2:$C$28=$G6),0))</f>
        <v>0.94997173130305113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0.9804812110760236</v>
      </c>
      <c r="DC6">
        <f t="array" ref="DC6">INDEX(Transcriptome!BL$2:BL$28,MATCH(1,(Transcriptome!$A$2:$A$28=$B6)*(Transcriptome!$C$2:$C$28=$G6),0))</f>
        <v>1.0552770920017649</v>
      </c>
      <c r="DD6">
        <f t="array" ref="DD6">INDEX(Transcriptome!BM$2:BM$28,MATCH(1,(Transcriptome!$A$2:$A$28=$B6)*(Transcriptome!$C$2:$C$28=$G6),0))</f>
        <v>0.99774284053394957</v>
      </c>
      <c r="DE6">
        <f t="array" ref="DE6">INDEX(Transcriptome!BN$2:BN$28,MATCH(1,(Transcriptome!$A$2:$A$28=$B6)*(Transcriptome!$C$2:$C$28=$G6),0))</f>
        <v>0.9566357934766031</v>
      </c>
      <c r="DF6">
        <f t="array" ref="DF6">INDEX(Transcriptome!BO$2:BO$28,MATCH(1,(Transcriptome!$A$2:$A$28=$B6)*(Transcriptome!$C$2:$C$28=$G6),0))</f>
        <v>0.92404365838198899</v>
      </c>
      <c r="DG6">
        <f t="array" ref="DG6">INDEX(Transcriptome!BP$2:BP$28,MATCH(1,(Transcriptome!$A$2:$A$28=$B6)*(Transcriptome!$C$2:$C$28=$G6),0))</f>
        <v>0.94997173130305113</v>
      </c>
      <c r="DH6">
        <f t="array" ref="DH6">INDEX(Transcriptome!BQ$2:BQ$28,MATCH(1,(Transcriptome!$A$2:$A$28=$B6)*(Transcriptome!$C$2:$C$28=$G6),0))</f>
        <v>1</v>
      </c>
      <c r="DI6">
        <f t="array" ref="DI6">INDEX(Transcriptome!BR$2:BR$28,MATCH(1,(Transcriptome!$A$2:$A$28=$B6)*(Transcriptome!$C$2:$C$28=$G6),0))</f>
        <v>0.95962833654259161</v>
      </c>
    </row>
    <row r="7" spans="1:113" x14ac:dyDescent="0.15">
      <c r="A7">
        <f>'Measured Data'!A12</f>
        <v>5</v>
      </c>
      <c r="B7" t="s">
        <v>581</v>
      </c>
      <c r="C7" s="326" t="s">
        <v>587</v>
      </c>
      <c r="D7">
        <v>1</v>
      </c>
      <c r="E7">
        <f>'Measured Data'!H12</f>
        <v>5.17</v>
      </c>
      <c r="F7" s="334">
        <f>'Measured Data'!K12</f>
        <v>94.8</v>
      </c>
      <c r="G7" t="s">
        <v>515</v>
      </c>
      <c r="H7" s="323">
        <f>'Measured Data'!B12</f>
        <v>43696.740972222222</v>
      </c>
      <c r="I7" s="324">
        <f>'Measured Data'!C12</f>
        <v>43696.740972222222</v>
      </c>
      <c r="J7">
        <f>'In Process Calc.'!B8</f>
        <v>3.0118055555576575</v>
      </c>
      <c r="K7">
        <f>'In Process Calc.'!C8</f>
        <v>72.28333333338378</v>
      </c>
      <c r="L7">
        <f>'Measured Data'!Y12</f>
        <v>16.874707280827721</v>
      </c>
      <c r="M7">
        <f>'Measured Data'!AE12</f>
        <v>20.747531056470031</v>
      </c>
      <c r="N7">
        <f>'Measured Data'!Z12</f>
        <v>0.39112018385652775</v>
      </c>
      <c r="O7">
        <f>'Measured Data'!V12</f>
        <v>3.3184307660356485</v>
      </c>
      <c r="P7">
        <f>'Measured Data'!W12</f>
        <v>1.661096157983428</v>
      </c>
      <c r="Q7">
        <f>'In Process Calc.'!CF8</f>
        <v>24.268007103246553</v>
      </c>
      <c r="R7">
        <f t="shared" si="3"/>
        <v>20.747531056470031</v>
      </c>
      <c r="S7">
        <f>'In Process Calc.'!CG8</f>
        <v>1.3571904232746612</v>
      </c>
      <c r="T7">
        <f>'In Process Calc.'!CC8</f>
        <v>3.5624800245816663</v>
      </c>
      <c r="U7">
        <f>'In Process Calc.'!CD8</f>
        <v>1.6938806225108154</v>
      </c>
      <c r="V7">
        <f t="shared" si="4"/>
        <v>20.571357192037137</v>
      </c>
      <c r="W7">
        <f t="shared" si="5"/>
        <v>20.747531056470031</v>
      </c>
      <c r="X7">
        <f t="shared" si="6"/>
        <v>0.87415530356559445</v>
      </c>
      <c r="Y7">
        <f t="shared" si="7"/>
        <v>3.4404553953086574</v>
      </c>
      <c r="Z7">
        <f t="shared" si="8"/>
        <v>1.6774883902471216</v>
      </c>
      <c r="AA7">
        <f>'Growth Regression'!P7</f>
        <v>3.8017836333729196E-2</v>
      </c>
      <c r="AB7">
        <f>AA7/'Growth Regression'!$O$24</f>
        <v>0.78351891997786083</v>
      </c>
      <c r="AC7">
        <f>'Post Process Calc.'!J8</f>
        <v>6.2755271076486666E-2</v>
      </c>
      <c r="AD7">
        <f>'Post Process Calc.'!P8</f>
        <v>3.9424054848457422E-2</v>
      </c>
      <c r="AE7">
        <f>'Post Process Calc.'!K8</f>
        <v>7.4127882423695723E-3</v>
      </c>
      <c r="AF7">
        <f>'Post Process Calc.'!G8</f>
        <v>6.3919040879312902E-3</v>
      </c>
      <c r="AG7">
        <f>'Post Process Calc.'!H8</f>
        <v>1.9095560022365995E-3</v>
      </c>
      <c r="AH7">
        <f>'Post Process Calc.'!AF8</f>
        <v>0.62821901925030399</v>
      </c>
      <c r="AI7">
        <f t="shared" si="9"/>
        <v>39.222044422804167</v>
      </c>
      <c r="AJ7">
        <f t="shared" si="9"/>
        <v>24.640034280285889</v>
      </c>
      <c r="AK7">
        <f t="shared" si="1"/>
        <v>4.6329926514809827</v>
      </c>
      <c r="AL7">
        <f t="shared" si="1"/>
        <v>3.9949400549570564</v>
      </c>
      <c r="AM7">
        <f t="shared" si="1"/>
        <v>1.1934725013978746</v>
      </c>
      <c r="AN7">
        <v>100</v>
      </c>
      <c r="AO7">
        <v>0.32</v>
      </c>
      <c r="AP7">
        <v>7</v>
      </c>
      <c r="AQ7">
        <v>0.7</v>
      </c>
      <c r="AR7">
        <f t="shared" si="2"/>
        <v>5.0118723362727164E-8</v>
      </c>
      <c r="AS7">
        <v>1</v>
      </c>
      <c r="AT7">
        <v>0.311</v>
      </c>
      <c r="AU7">
        <f t="array" ref="AU7">INDEX(Transcriptome!D$2:D$28,MATCH(1,(Transcriptome!$A$2:$A$28=$B7)*(Transcriptome!$C$2:$C$28=$G7),0))</f>
        <v>0.9615872007048516</v>
      </c>
      <c r="AV7">
        <f t="array" ref="AV7">INDEX(Transcriptome!E$2:E$28,MATCH(1,(Transcriptome!$A$2:$A$28=$B7)*(Transcriptome!$C$2:$C$28=$G7),0))</f>
        <v>1.0081250592997881</v>
      </c>
      <c r="AW7">
        <f t="array" ref="AW7">INDEX(Transcriptome!F$2:F$28,MATCH(1,(Transcriptome!$A$2:$A$28=$B7)*(Transcriptome!$C$2:$C$28=$G7),0))</f>
        <v>0.96845331445029958</v>
      </c>
      <c r="AX7">
        <f t="array" ref="AX7">INDEX(Transcriptome!G$2:G$28,MATCH(1,(Transcriptome!$A$2:$A$28=$B7)*(Transcriptome!$C$2:$C$28=$G7),0))</f>
        <v>0.71849764784898529</v>
      </c>
      <c r="AY7">
        <f t="array" ref="AY7">INDEX(Transcriptome!H$2:H$28,MATCH(1,(Transcriptome!$A$2:$A$28=$B7)*(Transcriptome!$C$2:$C$28=$G7),0))</f>
        <v>0</v>
      </c>
      <c r="AZ7">
        <f t="array" ref="AZ7">INDEX(Transcriptome!I$2:I$28,MATCH(1,(Transcriptome!$A$2:$A$28=$B7)*(Transcriptome!$C$2:$C$28=$G7),0))</f>
        <v>0.96637824852454401</v>
      </c>
      <c r="BA7">
        <f t="array" ref="BA7">INDEX(Transcriptome!J$2:J$28,MATCH(1,(Transcriptome!$A$2:$A$28=$B7)*(Transcriptome!$C$2:$C$28=$G7),0))</f>
        <v>0.93803024394892276</v>
      </c>
      <c r="BB7">
        <f t="array" ref="BB7">INDEX(Transcriptome!K$2:K$28,MATCH(1,(Transcriptome!$A$2:$A$28=$B7)*(Transcriptome!$C$2:$C$28=$G7),0))</f>
        <v>0.98297322798407893</v>
      </c>
      <c r="BC7">
        <f t="array" ref="BC7">INDEX(Transcriptome!L$2:L$28,MATCH(1,(Transcriptome!$A$2:$A$28=$B7)*(Transcriptome!$C$2:$C$28=$G7),0))</f>
        <v>1.0045085902146473</v>
      </c>
      <c r="BD7">
        <f t="array" ref="BD7">INDEX(Transcriptome!M$2:M$28,MATCH(1,(Transcriptome!$A$2:$A$28=$B7)*(Transcriptome!$C$2:$C$28=$G7),0))</f>
        <v>0.96626438614596732</v>
      </c>
      <c r="BE7">
        <f t="array" ref="BE7">INDEX(Transcriptome!N$2:N$28,MATCH(1,(Transcriptome!$A$2:$A$28=$B7)*(Transcriptome!$C$2:$C$28=$G7),0))</f>
        <v>0.99573246012237593</v>
      </c>
      <c r="BF7">
        <f t="array" ref="BF7">INDEX(Transcriptome!O$2:O$28,MATCH(1,(Transcriptome!$A$2:$A$28=$B7)*(Transcriptome!$C$2:$C$28=$G7),0))</f>
        <v>1.0098974657583839</v>
      </c>
      <c r="BG7">
        <f t="array" ref="BG7">INDEX(Transcriptome!P$2:P$28,MATCH(1,(Transcriptome!$A$2:$A$28=$B7)*(Transcriptome!$C$2:$C$28=$G7),0))</f>
        <v>0.99255922165699151</v>
      </c>
      <c r="BH7">
        <f t="array" ref="BH7">INDEX(Transcriptome!Q$2:Q$28,MATCH(1,(Transcriptome!$A$2:$A$28=$B7)*(Transcriptome!$C$2:$C$28=$G7),0))</f>
        <v>1.0248439887773844</v>
      </c>
      <c r="BI7">
        <f t="array" ref="BI7">INDEX(Transcriptome!R$2:R$28,MATCH(1,(Transcriptome!$A$2:$A$28=$B7)*(Transcriptome!$C$2:$C$28=$G7),0))</f>
        <v>0.99290412187832711</v>
      </c>
      <c r="BJ7">
        <f t="array" ref="BJ7">INDEX(Transcriptome!S$2:S$28,MATCH(1,(Transcriptome!$A$2:$A$28=$B7)*(Transcriptome!$C$2:$C$28=$G7),0))</f>
        <v>1.0390889660200859</v>
      </c>
      <c r="BK7">
        <f t="array" ref="BK7">INDEX(Transcriptome!T$2:T$28,MATCH(1,(Transcriptome!$A$2:$A$28=$B7)*(Transcriptome!$C$2:$C$28=$G7),0))</f>
        <v>1.0043706424582399</v>
      </c>
      <c r="BL7">
        <f t="array" ref="BL7">INDEX(Transcriptome!U$2:U$28,MATCH(1,(Transcriptome!$A$2:$A$28=$B7)*(Transcriptome!$C$2:$C$28=$G7),0))</f>
        <v>0.8900797385806396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0.99829982910968496</v>
      </c>
      <c r="BP7">
        <f t="array" ref="BP7">INDEX(Transcriptome!Y$2:Y$28,MATCH(1,(Transcriptome!$A$2:$A$28=$B7)*(Transcriptome!$C$2:$C$28=$G7),0))</f>
        <v>0</v>
      </c>
      <c r="BQ7">
        <f t="array" ref="BQ7">INDEX(Transcriptome!Z$2:Z$28,MATCH(1,(Transcriptome!$A$2:$A$28=$B7)*(Transcriptome!$C$2:$C$28=$G7),0))</f>
        <v>0.79240188738597039</v>
      </c>
      <c r="BR7">
        <f t="array" ref="BR7">INDEX(Transcriptome!AA$2:AA$28,MATCH(1,(Transcriptome!$A$2:$A$28=$B7)*(Transcriptome!$C$2:$C$28=$G7),0))</f>
        <v>0.99409482777809932</v>
      </c>
      <c r="BS7">
        <f t="array" ref="BS7">INDEX(Transcriptome!AB$2:AB$28,MATCH(1,(Transcriptome!$A$2:$A$28=$B7)*(Transcriptome!$C$2:$C$28=$G7),0))</f>
        <v>1.003416600192127</v>
      </c>
      <c r="BT7">
        <f t="array" ref="BT7">INDEX(Transcriptome!AC$2:AC$28,MATCH(1,(Transcriptome!$A$2:$A$28=$B7)*(Transcriptome!$C$2:$C$28=$G7),0))</f>
        <v>1.0248271355270304</v>
      </c>
      <c r="BU7">
        <f t="array" ref="BU7">INDEX(Transcriptome!AD$2:AD$28,MATCH(1,(Transcriptome!$A$2:$A$28=$B7)*(Transcriptome!$C$2:$C$28=$G7),0))</f>
        <v>0.98563305926004363</v>
      </c>
      <c r="BV7">
        <f t="array" ref="BV7">INDEX(Transcriptome!AE$2:AE$28,MATCH(1,(Transcriptome!$A$2:$A$28=$B7)*(Transcriptome!$C$2:$C$28=$G7),0))</f>
        <v>0.97911877431296956</v>
      </c>
      <c r="BW7">
        <f t="array" ref="BW7">INDEX(Transcriptome!AF$2:AF$28,MATCH(1,(Transcriptome!$A$2:$A$28=$B7)*(Transcriptome!$C$2:$C$28=$G7),0))</f>
        <v>0.99219097833872116</v>
      </c>
      <c r="BX7">
        <f t="array" ref="BX7">INDEX(Transcriptome!AG$2:AG$28,MATCH(1,(Transcriptome!$A$2:$A$28=$B7)*(Transcriptome!$C$2:$C$28=$G7),0))</f>
        <v>1.0311323444945424</v>
      </c>
      <c r="BY7">
        <f t="array" ref="BY7">INDEX(Transcriptome!AH$2:AH$28,MATCH(1,(Transcriptome!$A$2:$A$28=$B7)*(Transcriptome!$C$2:$C$28=$G7),0))</f>
        <v>0.93254825262843088</v>
      </c>
      <c r="BZ7">
        <f t="array" ref="BZ7">INDEX(Transcriptome!AI$2:AI$28,MATCH(1,(Transcriptome!$A$2:$A$28=$B7)*(Transcriptome!$C$2:$C$28=$G7),0))</f>
        <v>0.97047642530312306</v>
      </c>
      <c r="CA7">
        <f t="array" ref="CA7">INDEX(Transcriptome!AJ$2:AJ$28,MATCH(1,(Transcriptome!$A$2:$A$28=$B7)*(Transcriptome!$C$2:$C$28=$G7),0))</f>
        <v>0.99598102793001964</v>
      </c>
      <c r="CB7">
        <f t="array" ref="CB7">INDEX(Transcriptome!AK$2:AK$28,MATCH(1,(Transcriptome!$A$2:$A$28=$B7)*(Transcriptome!$C$2:$C$28=$G7),0))</f>
        <v>0.99435728491465236</v>
      </c>
      <c r="CC7">
        <f t="array" ref="CC7">INDEX(Transcriptome!AL$2:AL$28,MATCH(1,(Transcriptome!$A$2:$A$28=$B7)*(Transcriptome!$C$2:$C$28=$G7),0))</f>
        <v>1</v>
      </c>
      <c r="CD7">
        <f t="array" ref="CD7">INDEX(Transcriptome!AM$2:AM$28,MATCH(1,(Transcriptome!$A$2:$A$28=$B7)*(Transcriptome!$C$2:$C$28=$G7),0))</f>
        <v>0.98394517179783769</v>
      </c>
      <c r="CE7">
        <f t="array" ref="CE7">INDEX(Transcriptome!AN$2:AN$28,MATCH(1,(Transcriptome!$A$2:$A$28=$B7)*(Transcriptome!$C$2:$C$28=$G7),0))</f>
        <v>1.0211788070650316</v>
      </c>
      <c r="CF7">
        <f t="array" ref="CF7">INDEX(Transcriptome!AO$2:AO$28,MATCH(1,(Transcriptome!$A$2:$A$28=$B7)*(Transcriptome!$C$2:$C$28=$G7),0))</f>
        <v>0.98404310594953381</v>
      </c>
      <c r="CG7">
        <f t="array" ref="CG7">INDEX(Transcriptome!AP$2:AP$28,MATCH(1,(Transcriptome!$A$2:$A$28=$B7)*(Transcriptome!$C$2:$C$28=$G7),0))</f>
        <v>0.99950707159014762</v>
      </c>
      <c r="CH7">
        <f t="array" ref="CH7">INDEX(Transcriptome!AQ$2:AQ$28,MATCH(1,(Transcriptome!$A$2:$A$28=$B7)*(Transcriptome!$C$2:$C$28=$G7),0))</f>
        <v>0.99103241094645067</v>
      </c>
      <c r="CI7">
        <f t="array" ref="CI7">INDEX(Transcriptome!AR$2:AR$28,MATCH(1,(Transcriptome!$A$2:$A$28=$B7)*(Transcriptome!$C$2:$C$28=$G7),0))</f>
        <v>1.0031005933120665</v>
      </c>
      <c r="CJ7">
        <f t="array" ref="CJ7">INDEX(Transcriptome!AS$2:AS$28,MATCH(1,(Transcriptome!$A$2:$A$28=$B7)*(Transcriptome!$C$2:$C$28=$G7),0))</f>
        <v>0.9957798009457739</v>
      </c>
      <c r="CK7">
        <f t="array" ref="CK7">INDEX(Transcriptome!AT$2:AT$28,MATCH(1,(Transcriptome!$A$2:$A$28=$B7)*(Transcriptome!$C$2:$C$28=$G7),0))</f>
        <v>0.98012687448949265</v>
      </c>
      <c r="CL7">
        <f t="array" ref="CL7">INDEX(Transcriptome!AU$2:AU$28,MATCH(1,(Transcriptome!$A$2:$A$28=$B7)*(Transcriptome!$C$2:$C$28=$G7),0))</f>
        <v>0.99320828260132177</v>
      </c>
      <c r="CM7">
        <f t="array" ref="CM7">INDEX(Transcriptome!AV$2:AV$28,MATCH(1,(Transcriptome!$A$2:$A$28=$B7)*(Transcriptome!$C$2:$C$28=$G7),0))</f>
        <v>1.001849098652176</v>
      </c>
      <c r="CN7">
        <f t="array" ref="CN7">INDEX(Transcriptome!AW$2:AW$28,MATCH(1,(Transcriptome!$A$2:$A$28=$B7)*(Transcriptome!$C$2:$C$28=$G7),0))</f>
        <v>0.9785997952370693</v>
      </c>
      <c r="CO7">
        <f t="array" ref="CO7">INDEX(Transcriptome!AX$2:AX$28,MATCH(1,(Transcriptome!$A$2:$A$28=$B7)*(Transcriptome!$C$2:$C$28=$G7),0))</f>
        <v>1.0287849565394998</v>
      </c>
      <c r="CP7">
        <f t="array" ref="CP7">INDEX(Transcriptome!AY$2:AY$28,MATCH(1,(Transcriptome!$A$2:$A$28=$B7)*(Transcriptome!$C$2:$C$28=$G7),0))</f>
        <v>0.96753619829763005</v>
      </c>
      <c r="CQ7">
        <f t="array" ref="CQ7">INDEX(Transcriptome!AZ$2:AZ$28,MATCH(1,(Transcriptome!$A$2:$A$28=$B7)*(Transcriptome!$C$2:$C$28=$G7),0))</f>
        <v>0.99447034930233957</v>
      </c>
      <c r="CR7">
        <f t="array" ref="CR7">INDEX(Transcriptome!BA$2:BA$28,MATCH(1,(Transcriptome!$A$2:$A$28=$B7)*(Transcriptome!$C$2:$C$28=$G7),0))</f>
        <v>1.0593985991770065</v>
      </c>
      <c r="CS7">
        <f t="array" ref="CS7">INDEX(Transcriptome!BB$2:BB$28,MATCH(1,(Transcriptome!$A$2:$A$28=$B7)*(Transcriptome!$C$2:$C$28=$G7),0))</f>
        <v>1.3662366771413206</v>
      </c>
      <c r="CT7">
        <f t="array" ref="CT7">INDEX(Transcriptome!BC$2:BC$28,MATCH(1,(Transcriptome!$A$2:$A$28=$B7)*(Transcriptome!$C$2:$C$28=$G7),0))</f>
        <v>0</v>
      </c>
      <c r="CU7">
        <f t="array" ref="CU7">INDEX(Transcriptome!BD$2:BD$28,MATCH(1,(Transcriptome!$A$2:$A$28=$B7)*(Transcriptome!$C$2:$C$28=$G7),0))</f>
        <v>1.0024853860848628</v>
      </c>
      <c r="CV7">
        <f t="array" ref="CV7">INDEX(Transcriptome!BE$2:BE$28,MATCH(1,(Transcriptome!$A$2:$A$28=$B7)*(Transcriptome!$C$2:$C$28=$G7),0))</f>
        <v>0.88231400612674304</v>
      </c>
      <c r="CW7">
        <f t="array" ref="CW7">INDEX(Transcriptome!BF$2:BF$28,MATCH(1,(Transcriptome!$A$2:$A$28=$B7)*(Transcriptome!$C$2:$C$28=$G7),0))</f>
        <v>0.4620000259687152</v>
      </c>
      <c r="CX7">
        <f t="array" ref="CX7">INDEX(Transcriptome!BG$2:BG$28,MATCH(1,(Transcriptome!$A$2:$A$28=$B7)*(Transcriptome!$C$2:$C$28=$G7),0))</f>
        <v>0.84079493804236027</v>
      </c>
      <c r="CY7">
        <f t="array" ref="CY7">INDEX(Transcriptome!BH$2:BH$28,MATCH(1,(Transcriptome!$A$2:$A$28=$B7)*(Transcriptome!$C$2:$C$28=$G7),0))</f>
        <v>0.94997173130305113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0.9804812110760236</v>
      </c>
      <c r="DC7">
        <f t="array" ref="DC7">INDEX(Transcriptome!BL$2:BL$28,MATCH(1,(Transcriptome!$A$2:$A$28=$B7)*(Transcriptome!$C$2:$C$28=$G7),0))</f>
        <v>1.0552770920017649</v>
      </c>
      <c r="DD7">
        <f t="array" ref="DD7">INDEX(Transcriptome!BM$2:BM$28,MATCH(1,(Transcriptome!$A$2:$A$28=$B7)*(Transcriptome!$C$2:$C$28=$G7),0))</f>
        <v>0.99774284053394957</v>
      </c>
      <c r="DE7">
        <f t="array" ref="DE7">INDEX(Transcriptome!BN$2:BN$28,MATCH(1,(Transcriptome!$A$2:$A$28=$B7)*(Transcriptome!$C$2:$C$28=$G7),0))</f>
        <v>0.9566357934766031</v>
      </c>
      <c r="DF7">
        <f t="array" ref="DF7">INDEX(Transcriptome!BO$2:BO$28,MATCH(1,(Transcriptome!$A$2:$A$28=$B7)*(Transcriptome!$C$2:$C$28=$G7),0))</f>
        <v>0.92404365838198899</v>
      </c>
      <c r="DG7">
        <f t="array" ref="DG7">INDEX(Transcriptome!BP$2:BP$28,MATCH(1,(Transcriptome!$A$2:$A$28=$B7)*(Transcriptome!$C$2:$C$28=$G7),0))</f>
        <v>0.94997173130305113</v>
      </c>
      <c r="DH7">
        <f t="array" ref="DH7">INDEX(Transcriptome!BQ$2:BQ$28,MATCH(1,(Transcriptome!$A$2:$A$28=$B7)*(Transcriptome!$C$2:$C$28=$G7),0))</f>
        <v>1</v>
      </c>
      <c r="DI7">
        <f t="array" ref="DI7">INDEX(Transcriptome!BR$2:BR$28,MATCH(1,(Transcriptome!$A$2:$A$28=$B7)*(Transcriptome!$C$2:$C$28=$G7),0))</f>
        <v>0.95962833654259161</v>
      </c>
    </row>
    <row r="8" spans="1:113" x14ac:dyDescent="0.15">
      <c r="A8">
        <f>'Measured Data'!A13</f>
        <v>6</v>
      </c>
      <c r="B8" t="s">
        <v>581</v>
      </c>
      <c r="C8" s="326" t="s">
        <v>587</v>
      </c>
      <c r="D8">
        <v>1</v>
      </c>
      <c r="E8">
        <f>'Measured Data'!H13</f>
        <v>9.14</v>
      </c>
      <c r="F8" s="334">
        <f>'Measured Data'!K13</f>
        <v>95.4</v>
      </c>
      <c r="G8" t="s">
        <v>512</v>
      </c>
      <c r="H8" s="323">
        <f>'Measured Data'!B13</f>
        <v>43697.73333333333</v>
      </c>
      <c r="I8" s="324">
        <f>'Measured Data'!C13</f>
        <v>43697.73333333333</v>
      </c>
      <c r="J8">
        <f>'In Process Calc.'!B9</f>
        <v>4.0041666666656965</v>
      </c>
      <c r="K8">
        <f>'In Process Calc.'!C9</f>
        <v>96.099999999976717</v>
      </c>
      <c r="L8">
        <f>'Measured Data'!Y13</f>
        <v>16.713831430084277</v>
      </c>
      <c r="M8">
        <f>'Measured Data'!AE13</f>
        <v>20.856826945147311</v>
      </c>
      <c r="N8">
        <f>'Measured Data'!Z13</f>
        <v>0.14193951326446974</v>
      </c>
      <c r="O8">
        <f>'Measured Data'!V13</f>
        <v>2.5514715600141002</v>
      </c>
      <c r="P8">
        <f>'Measured Data'!W13</f>
        <v>1.3275574698979109</v>
      </c>
      <c r="Q8">
        <f>'In Process Calc.'!CF9</f>
        <v>27.742832299598334</v>
      </c>
      <c r="R8">
        <f t="shared" si="3"/>
        <v>20.856826945147311</v>
      </c>
      <c r="S8">
        <f>'In Process Calc.'!CG9</f>
        <v>1.1033232012217098</v>
      </c>
      <c r="T8">
        <f>'In Process Calc.'!CC9</f>
        <v>2.9479598538695071</v>
      </c>
      <c r="U8">
        <f>'In Process Calc.'!CD9</f>
        <v>1.3915504251527995</v>
      </c>
      <c r="V8">
        <f t="shared" si="4"/>
        <v>22.228331864841305</v>
      </c>
      <c r="W8">
        <f t="shared" si="5"/>
        <v>20.856826945147311</v>
      </c>
      <c r="X8">
        <f t="shared" si="6"/>
        <v>0.62263135724308971</v>
      </c>
      <c r="Y8">
        <f t="shared" si="7"/>
        <v>2.7497157069418039</v>
      </c>
      <c r="Z8">
        <f t="shared" si="8"/>
        <v>1.3595539475253551</v>
      </c>
      <c r="AA8">
        <f>'Growth Regression'!P8</f>
        <v>2.5843695659506366E-2</v>
      </c>
      <c r="AB8">
        <f>AA8/'Growth Regression'!$O$24</f>
        <v>0.53261906684069082</v>
      </c>
      <c r="AC8">
        <f>'Post Process Calc.'!J9</f>
        <v>4.620039160167673E-2</v>
      </c>
      <c r="AD8">
        <f>'Post Process Calc.'!P9</f>
        <v>1.9883862707438908E-3</v>
      </c>
      <c r="AE8">
        <f>'Post Process Calc.'!K9</f>
        <v>4.5506939780877763E-3</v>
      </c>
      <c r="AF8">
        <f>'Post Process Calc.'!G9</f>
        <v>4.7279094486937867E-3</v>
      </c>
      <c r="AG8">
        <f>'Post Process Calc.'!H9</f>
        <v>1.6587848001963026E-3</v>
      </c>
      <c r="AH8">
        <f>'Post Process Calc.'!AF9</f>
        <v>4.3038299066532747E-2</v>
      </c>
      <c r="AI8">
        <f t="shared" si="9"/>
        <v>28.875244751047955</v>
      </c>
      <c r="AJ8">
        <f t="shared" si="9"/>
        <v>1.2427414192149318</v>
      </c>
      <c r="AK8">
        <f t="shared" si="1"/>
        <v>2.8441837363048599</v>
      </c>
      <c r="AL8">
        <f t="shared" si="1"/>
        <v>2.9549434054336166</v>
      </c>
      <c r="AM8">
        <f t="shared" si="1"/>
        <v>1.036740500122689</v>
      </c>
      <c r="AN8">
        <v>100</v>
      </c>
      <c r="AO8">
        <v>0.32</v>
      </c>
      <c r="AP8">
        <v>7</v>
      </c>
      <c r="AQ8">
        <v>0.7</v>
      </c>
      <c r="AR8">
        <f t="shared" si="2"/>
        <v>5.0118723362727164E-8</v>
      </c>
      <c r="AS8">
        <v>1</v>
      </c>
      <c r="AT8">
        <v>0.311</v>
      </c>
      <c r="AU8">
        <f t="array" ref="AU8">INDEX(Transcriptome!D$2:D$28,MATCH(1,(Transcriptome!$A$2:$A$28=$B8)*(Transcriptome!$C$2:$C$28=$G8),0))</f>
        <v>0.68367071137915258</v>
      </c>
      <c r="AV8">
        <f t="array" ref="AV8">INDEX(Transcriptome!E$2:E$28,MATCH(1,(Transcriptome!$A$2:$A$28=$B8)*(Transcriptome!$C$2:$C$28=$G8),0))</f>
        <v>0.8927318226382871</v>
      </c>
      <c r="AW8">
        <f t="array" ref="AW8">INDEX(Transcriptome!F$2:F$28,MATCH(1,(Transcriptome!$A$2:$A$28=$B8)*(Transcriptome!$C$2:$C$28=$G8),0))</f>
        <v>0.81954958751286988</v>
      </c>
      <c r="AX8">
        <f t="array" ref="AX8">INDEX(Transcriptome!G$2:G$28,MATCH(1,(Transcriptome!$A$2:$A$28=$B8)*(Transcriptome!$C$2:$C$28=$G8),0))</f>
        <v>0.59376690630728624</v>
      </c>
      <c r="AY8">
        <f t="array" ref="AY8">INDEX(Transcriptome!H$2:H$28,MATCH(1,(Transcriptome!$A$2:$A$28=$B8)*(Transcriptome!$C$2:$C$28=$G8),0))</f>
        <v>0</v>
      </c>
      <c r="AZ8">
        <f t="array" ref="AZ8">INDEX(Transcriptome!I$2:I$28,MATCH(1,(Transcriptome!$A$2:$A$28=$B8)*(Transcriptome!$C$2:$C$28=$G8),0))</f>
        <v>1.0504060369146695</v>
      </c>
      <c r="BA8">
        <f t="array" ref="BA8">INDEX(Transcriptome!J$2:J$28,MATCH(1,(Transcriptome!$A$2:$A$28=$B8)*(Transcriptome!$C$2:$C$28=$G8),0))</f>
        <v>0.79702217263719832</v>
      </c>
      <c r="BB8">
        <f t="array" ref="BB8">INDEX(Transcriptome!K$2:K$28,MATCH(1,(Transcriptome!$A$2:$A$28=$B8)*(Transcriptome!$C$2:$C$28=$G8),0))</f>
        <v>0.5650425046463623</v>
      </c>
      <c r="BC8">
        <f t="array" ref="BC8">INDEX(Transcriptome!L$2:L$28,MATCH(1,(Transcriptome!$A$2:$A$28=$B8)*(Transcriptome!$C$2:$C$28=$G8),0))</f>
        <v>1.0738046605914977</v>
      </c>
      <c r="BD8">
        <f t="array" ref="BD8">INDEX(Transcriptome!M$2:M$28,MATCH(1,(Transcriptome!$A$2:$A$28=$B8)*(Transcriptome!$C$2:$C$28=$G8),0))</f>
        <v>1.1481483487615034</v>
      </c>
      <c r="BE8">
        <f t="array" ref="BE8">INDEX(Transcriptome!N$2:N$28,MATCH(1,(Transcriptome!$A$2:$A$28=$B8)*(Transcriptome!$C$2:$C$28=$G8),0))</f>
        <v>0.6351217117207637</v>
      </c>
      <c r="BF8">
        <f t="array" ref="BF8">INDEX(Transcriptome!O$2:O$28,MATCH(1,(Transcriptome!$A$2:$A$28=$B8)*(Transcriptome!$C$2:$C$28=$G8),0))</f>
        <v>0.82399399394119477</v>
      </c>
      <c r="BG8">
        <f t="array" ref="BG8">INDEX(Transcriptome!P$2:P$28,MATCH(1,(Transcriptome!$A$2:$A$28=$B8)*(Transcriptome!$C$2:$C$28=$G8),0))</f>
        <v>0.74448981479114795</v>
      </c>
      <c r="BH8">
        <f t="array" ref="BH8">INDEX(Transcriptome!Q$2:Q$28,MATCH(1,(Transcriptome!$A$2:$A$28=$B8)*(Transcriptome!$C$2:$C$28=$G8),0))</f>
        <v>0.81199684995247734</v>
      </c>
      <c r="BI8">
        <f t="array" ref="BI8">INDEX(Transcriptome!R$2:R$28,MATCH(1,(Transcriptome!$A$2:$A$28=$B8)*(Transcriptome!$C$2:$C$28=$G8),0))</f>
        <v>0.79011080666749534</v>
      </c>
      <c r="BJ8">
        <f t="array" ref="BJ8">INDEX(Transcriptome!S$2:S$28,MATCH(1,(Transcriptome!$A$2:$A$28=$B8)*(Transcriptome!$C$2:$C$28=$G8),0))</f>
        <v>0.85707194002901355</v>
      </c>
      <c r="BK8">
        <f t="array" ref="BK8">INDEX(Transcriptome!T$2:T$28,MATCH(1,(Transcriptome!$A$2:$A$28=$B8)*(Transcriptome!$C$2:$C$28=$G8),0))</f>
        <v>0.77801927424627315</v>
      </c>
      <c r="BL8">
        <f t="array" ref="BL8">INDEX(Transcriptome!U$2:U$28,MATCH(1,(Transcriptome!$A$2:$A$28=$B8)*(Transcriptome!$C$2:$C$28=$G8),0))</f>
        <v>1.4385874189305161</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0.69113448639906949</v>
      </c>
      <c r="BP8">
        <f t="array" ref="BP8">INDEX(Transcriptome!Y$2:Y$28,MATCH(1,(Transcriptome!$A$2:$A$28=$B8)*(Transcriptome!$C$2:$C$28=$G8),0))</f>
        <v>0</v>
      </c>
      <c r="BQ8">
        <f t="array" ref="BQ8">INDEX(Transcriptome!Z$2:Z$28,MATCH(1,(Transcriptome!$A$2:$A$28=$B8)*(Transcriptome!$C$2:$C$28=$G8),0))</f>
        <v>1.593962042571039</v>
      </c>
      <c r="BR8">
        <f t="array" ref="BR8">INDEX(Transcriptome!AA$2:AA$28,MATCH(1,(Transcriptome!$A$2:$A$28=$B8)*(Transcriptome!$C$2:$C$28=$G8),0))</f>
        <v>0.95794202953393015</v>
      </c>
      <c r="BS8">
        <f t="array" ref="BS8">INDEX(Transcriptome!AB$2:AB$28,MATCH(1,(Transcriptome!$A$2:$A$28=$B8)*(Transcriptome!$C$2:$C$28=$G8),0))</f>
        <v>0.6913903178003723</v>
      </c>
      <c r="BT8">
        <f t="array" ref="BT8">INDEX(Transcriptome!AC$2:AC$28,MATCH(1,(Transcriptome!$A$2:$A$28=$B8)*(Transcriptome!$C$2:$C$28=$G8),0))</f>
        <v>1.3066354479047151</v>
      </c>
      <c r="BU8">
        <f t="array" ref="BU8">INDEX(Transcriptome!AD$2:AD$28,MATCH(1,(Transcriptome!$A$2:$A$28=$B8)*(Transcriptome!$C$2:$C$28=$G8),0))</f>
        <v>0.67500218476818752</v>
      </c>
      <c r="BV8">
        <f t="array" ref="BV8">INDEX(Transcriptome!AE$2:AE$28,MATCH(1,(Transcriptome!$A$2:$A$28=$B8)*(Transcriptome!$C$2:$C$28=$G8),0))</f>
        <v>1.0682011835282039</v>
      </c>
      <c r="BW8">
        <f t="array" ref="BW8">INDEX(Transcriptome!AF$2:AF$28,MATCH(1,(Transcriptome!$A$2:$A$28=$B8)*(Transcriptome!$C$2:$C$28=$G8),0))</f>
        <v>0.63867924756576788</v>
      </c>
      <c r="BX8">
        <f t="array" ref="BX8">INDEX(Transcriptome!AG$2:AG$28,MATCH(1,(Transcriptome!$A$2:$A$28=$B8)*(Transcriptome!$C$2:$C$28=$G8),0))</f>
        <v>0.58253886956178302</v>
      </c>
      <c r="BY8">
        <f t="array" ref="BY8">INDEX(Transcriptome!AH$2:AH$28,MATCH(1,(Transcriptome!$A$2:$A$28=$B8)*(Transcriptome!$C$2:$C$28=$G8),0))</f>
        <v>0.71180417283143893</v>
      </c>
      <c r="BZ8">
        <f t="array" ref="BZ8">INDEX(Transcriptome!AI$2:AI$28,MATCH(1,(Transcriptome!$A$2:$A$28=$B8)*(Transcriptome!$C$2:$C$28=$G8),0))</f>
        <v>0.62915338781203489</v>
      </c>
      <c r="CA8">
        <f t="array" ref="CA8">INDEX(Transcriptome!AJ$2:AJ$28,MATCH(1,(Transcriptome!$A$2:$A$28=$B8)*(Transcriptome!$C$2:$C$28=$G8),0))</f>
        <v>1.2884723063999048</v>
      </c>
      <c r="CB8">
        <f t="array" ref="CB8">INDEX(Transcriptome!AK$2:AK$28,MATCH(1,(Transcriptome!$A$2:$A$28=$B8)*(Transcriptome!$C$2:$C$28=$G8),0))</f>
        <v>0.76680437042270333</v>
      </c>
      <c r="CC8">
        <f t="array" ref="CC8">INDEX(Transcriptome!AL$2:AL$28,MATCH(1,(Transcriptome!$A$2:$A$28=$B8)*(Transcriptome!$C$2:$C$28=$G8),0))</f>
        <v>1</v>
      </c>
      <c r="CD8">
        <f t="array" ref="CD8">INDEX(Transcriptome!AM$2:AM$28,MATCH(1,(Transcriptome!$A$2:$A$28=$B8)*(Transcriptome!$C$2:$C$28=$G8),0))</f>
        <v>0.3563742656309471</v>
      </c>
      <c r="CE8">
        <f t="array" ref="CE8">INDEX(Transcriptome!AN$2:AN$28,MATCH(1,(Transcriptome!$A$2:$A$28=$B8)*(Transcriptome!$C$2:$C$28=$G8),0))</f>
        <v>0.82990859156501184</v>
      </c>
      <c r="CF8">
        <f t="array" ref="CF8">INDEX(Transcriptome!AO$2:AO$28,MATCH(1,(Transcriptome!$A$2:$A$28=$B8)*(Transcriptome!$C$2:$C$28=$G8),0))</f>
        <v>1.1216996397071113</v>
      </c>
      <c r="CG8">
        <f t="array" ref="CG8">INDEX(Transcriptome!AP$2:AP$28,MATCH(1,(Transcriptome!$A$2:$A$28=$B8)*(Transcriptome!$C$2:$C$28=$G8),0))</f>
        <v>0.80727814356489624</v>
      </c>
      <c r="CH8">
        <f t="array" ref="CH8">INDEX(Transcriptome!AQ$2:AQ$28,MATCH(1,(Transcriptome!$A$2:$A$28=$B8)*(Transcriptome!$C$2:$C$28=$G8),0))</f>
        <v>0.64016910059017773</v>
      </c>
      <c r="CI8">
        <f t="array" ref="CI8">INDEX(Transcriptome!AR$2:AR$28,MATCH(1,(Transcriptome!$A$2:$A$28=$B8)*(Transcriptome!$C$2:$C$28=$G8),0))</f>
        <v>1.0030706606520525</v>
      </c>
      <c r="CJ8">
        <f t="array" ref="CJ8">INDEX(Transcriptome!AS$2:AS$28,MATCH(1,(Transcriptome!$A$2:$A$28=$B8)*(Transcriptome!$C$2:$C$28=$G8),0))</f>
        <v>0.96111915205391063</v>
      </c>
      <c r="CK8">
        <f t="array" ref="CK8">INDEX(Transcriptome!AT$2:AT$28,MATCH(1,(Transcriptome!$A$2:$A$28=$B8)*(Transcriptome!$C$2:$C$28=$G8),0))</f>
        <v>0.72171906109525741</v>
      </c>
      <c r="CL8">
        <f t="array" ref="CL8">INDEX(Transcriptome!AU$2:AU$28,MATCH(1,(Transcriptome!$A$2:$A$28=$B8)*(Transcriptome!$C$2:$C$28=$G8),0))</f>
        <v>1.1493373958155648</v>
      </c>
      <c r="CM8">
        <f t="array" ref="CM8">INDEX(Transcriptome!AV$2:AV$28,MATCH(1,(Transcriptome!$A$2:$A$28=$B8)*(Transcriptome!$C$2:$C$28=$G8),0))</f>
        <v>0.76385297574527189</v>
      </c>
      <c r="CN8">
        <f t="array" ref="CN8">INDEX(Transcriptome!AW$2:AW$28,MATCH(1,(Transcriptome!$A$2:$A$28=$B8)*(Transcriptome!$C$2:$C$28=$G8),0))</f>
        <v>0.86781122916861286</v>
      </c>
      <c r="CO8">
        <f t="array" ref="CO8">INDEX(Transcriptome!AX$2:AX$28,MATCH(1,(Transcriptome!$A$2:$A$28=$B8)*(Transcriptome!$C$2:$C$28=$G8),0))</f>
        <v>0.5495976996525993</v>
      </c>
      <c r="CP8">
        <f t="array" ref="CP8">INDEX(Transcriptome!AY$2:AY$28,MATCH(1,(Transcriptome!$A$2:$A$28=$B8)*(Transcriptome!$C$2:$C$28=$G8),0))</f>
        <v>0.76470778922945026</v>
      </c>
      <c r="CQ8">
        <f t="array" ref="CQ8">INDEX(Transcriptome!AZ$2:AZ$28,MATCH(1,(Transcriptome!$A$2:$A$28=$B8)*(Transcriptome!$C$2:$C$28=$G8),0))</f>
        <v>0.48179537370418501</v>
      </c>
      <c r="CR8">
        <f t="array" ref="CR8">INDEX(Transcriptome!BA$2:BA$28,MATCH(1,(Transcriptome!$A$2:$A$28=$B8)*(Transcriptome!$C$2:$C$28=$G8),0))</f>
        <v>1.3361888695683724</v>
      </c>
      <c r="CS8">
        <f t="array" ref="CS8">INDEX(Transcriptome!BB$2:BB$28,MATCH(1,(Transcriptome!$A$2:$A$28=$B8)*(Transcriptome!$C$2:$C$28=$G8),0))</f>
        <v>2.4747839893666415</v>
      </c>
      <c r="CT8">
        <f t="array" ref="CT8">INDEX(Transcriptome!BC$2:BC$28,MATCH(1,(Transcriptome!$A$2:$A$28=$B8)*(Transcriptome!$C$2:$C$28=$G8),0))</f>
        <v>0</v>
      </c>
      <c r="CU8">
        <f t="array" ref="CU8">INDEX(Transcriptome!BD$2:BD$28,MATCH(1,(Transcriptome!$A$2:$A$28=$B8)*(Transcriptome!$C$2:$C$28=$G8),0))</f>
        <v>1.2785283122972428</v>
      </c>
      <c r="CV8">
        <f t="array" ref="CV8">INDEX(Transcriptome!BE$2:BE$28,MATCH(1,(Transcriptome!$A$2:$A$28=$B8)*(Transcriptome!$C$2:$C$28=$G8),0))</f>
        <v>0.99210202264647696</v>
      </c>
      <c r="CW8">
        <f t="array" ref="CW8">INDEX(Transcriptome!BF$2:BF$28,MATCH(1,(Transcriptome!$A$2:$A$28=$B8)*(Transcriptome!$C$2:$C$28=$G8),0))</f>
        <v>0.68070588599702742</v>
      </c>
      <c r="CX8">
        <f t="array" ref="CX8">INDEX(Transcriptome!BG$2:BG$28,MATCH(1,(Transcriptome!$A$2:$A$28=$B8)*(Transcriptome!$C$2:$C$28=$G8),0))</f>
        <v>1.7110288441066774</v>
      </c>
      <c r="CY8">
        <f t="array" ref="CY8">INDEX(Transcriptome!BH$2:BH$28,MATCH(1,(Transcriptome!$A$2:$A$28=$B8)*(Transcriptome!$C$2:$C$28=$G8),0))</f>
        <v>0.93908144732982979</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1.2794213701929014</v>
      </c>
      <c r="DC8">
        <f t="array" ref="DC8">INDEX(Transcriptome!BL$2:BL$28,MATCH(1,(Transcriptome!$A$2:$A$28=$B8)*(Transcriptome!$C$2:$C$28=$G8),0))</f>
        <v>2.4055877880411196</v>
      </c>
      <c r="DD8">
        <f t="array" ref="DD8">INDEX(Transcriptome!BM$2:BM$28,MATCH(1,(Transcriptome!$A$2:$A$28=$B8)*(Transcriptome!$C$2:$C$28=$G8),0))</f>
        <v>0.56031667650402139</v>
      </c>
      <c r="DE8">
        <f t="array" ref="DE8">INDEX(Transcriptome!BN$2:BN$28,MATCH(1,(Transcriptome!$A$2:$A$28=$B8)*(Transcriptome!$C$2:$C$28=$G8),0))</f>
        <v>0.60785466091426532</v>
      </c>
      <c r="DF8">
        <f t="array" ref="DF8">INDEX(Transcriptome!BO$2:BO$28,MATCH(1,(Transcriptome!$A$2:$A$28=$B8)*(Transcriptome!$C$2:$C$28=$G8),0))</f>
        <v>0.9672122109087653</v>
      </c>
      <c r="DG8">
        <f t="array" ref="DG8">INDEX(Transcriptome!BP$2:BP$28,MATCH(1,(Transcriptome!$A$2:$A$28=$B8)*(Transcriptome!$C$2:$C$28=$G8),0))</f>
        <v>0.93908144732982979</v>
      </c>
      <c r="DH8">
        <f t="array" ref="DH8">INDEX(Transcriptome!BQ$2:BQ$28,MATCH(1,(Transcriptome!$A$2:$A$28=$B8)*(Transcriptome!$C$2:$C$28=$G8),0))</f>
        <v>1</v>
      </c>
      <c r="DI8">
        <f t="array" ref="DI8">INDEX(Transcriptome!BR$2:BR$28,MATCH(1,(Transcriptome!$A$2:$A$28=$B8)*(Transcriptome!$C$2:$C$28=$G8),0))</f>
        <v>1.4678150819413798</v>
      </c>
    </row>
    <row r="9" spans="1:113" x14ac:dyDescent="0.15">
      <c r="A9">
        <f>'Measured Data'!A14</f>
        <v>7</v>
      </c>
      <c r="B9" t="s">
        <v>581</v>
      </c>
      <c r="C9" s="326" t="s">
        <v>587</v>
      </c>
      <c r="D9">
        <v>1</v>
      </c>
      <c r="E9">
        <f>'Measured Data'!H14</f>
        <v>17.399999999999999</v>
      </c>
      <c r="F9" s="334">
        <f>'Measured Data'!K14</f>
        <v>96.9</v>
      </c>
      <c r="G9" t="s">
        <v>512</v>
      </c>
      <c r="H9" s="323">
        <f>'Measured Data'!B14</f>
        <v>43698.787499999999</v>
      </c>
      <c r="I9" s="324">
        <f>'Measured Data'!C14</f>
        <v>43698.787499999999</v>
      </c>
      <c r="J9">
        <f>'In Process Calc.'!B10</f>
        <v>5.0583333333343035</v>
      </c>
      <c r="K9">
        <f>'In Process Calc.'!C10</f>
        <v>121.40000000002328</v>
      </c>
      <c r="L9">
        <f>'Measured Data'!Y14</f>
        <v>14.79896212294711</v>
      </c>
      <c r="M9">
        <f>'Measured Data'!AE14</f>
        <v>19.49266861714576</v>
      </c>
      <c r="N9">
        <f>'Measured Data'!Z14</f>
        <v>5.893788850352874E-2</v>
      </c>
      <c r="O9">
        <f>'Measured Data'!V14</f>
        <v>1.2840253019270469</v>
      </c>
      <c r="P9">
        <f>'Measured Data'!W14</f>
        <v>0.83396325891233791</v>
      </c>
      <c r="Q9">
        <f>'In Process Calc.'!CF10</f>
        <v>25.892717027002039</v>
      </c>
      <c r="R9">
        <f t="shared" si="3"/>
        <v>19.49266861714576</v>
      </c>
      <c r="S9">
        <f>'In Process Calc.'!CG10</f>
        <v>1.0231283946893996</v>
      </c>
      <c r="T9">
        <f>'In Process Calc.'!CC10</f>
        <v>1.7233740972636584</v>
      </c>
      <c r="U9">
        <f>'In Process Calc.'!CD10</f>
        <v>0.91464780584306715</v>
      </c>
      <c r="V9">
        <f t="shared" si="4"/>
        <v>20.345839574974576</v>
      </c>
      <c r="W9">
        <f t="shared" si="5"/>
        <v>19.49266861714576</v>
      </c>
      <c r="X9">
        <f t="shared" si="6"/>
        <v>0.54103314159646421</v>
      </c>
      <c r="Y9">
        <f t="shared" si="7"/>
        <v>1.5036996995953527</v>
      </c>
      <c r="Z9">
        <f t="shared" si="8"/>
        <v>0.87430553237770248</v>
      </c>
      <c r="AA9">
        <f>'Growth Regression'!P9</f>
        <v>1.2145675582474143E-2</v>
      </c>
      <c r="AB9">
        <f>AA9/'Growth Regression'!$O$24</f>
        <v>0.25031320907494026</v>
      </c>
      <c r="AC9">
        <f>'Post Process Calc.'!J10</f>
        <v>2.930620984030605E-2</v>
      </c>
      <c r="AD9">
        <f>'Post Process Calc.'!P10</f>
        <v>-2.960799010312275E-3</v>
      </c>
      <c r="AE9">
        <f>'Post Process Calc.'!K10</f>
        <v>2.4525621793141427E-3</v>
      </c>
      <c r="AF9">
        <f>'Post Process Calc.'!G10</f>
        <v>2.7080638053997219E-3</v>
      </c>
      <c r="AG9">
        <f>'Post Process Calc.'!H10</f>
        <v>1.0334202586660577E-3</v>
      </c>
      <c r="AH9">
        <f>'Post Process Calc.'!AF10</f>
        <v>-0.10102974852245017</v>
      </c>
      <c r="AI9">
        <f t="shared" si="9"/>
        <v>18.31638115019128</v>
      </c>
      <c r="AJ9">
        <f t="shared" si="9"/>
        <v>-1.8504993814451718</v>
      </c>
      <c r="AK9">
        <f t="shared" si="1"/>
        <v>1.5328513620713391</v>
      </c>
      <c r="AL9">
        <f t="shared" si="1"/>
        <v>1.692539878374826</v>
      </c>
      <c r="AM9">
        <f t="shared" si="1"/>
        <v>0.64588766166628608</v>
      </c>
      <c r="AN9">
        <v>100</v>
      </c>
      <c r="AO9">
        <v>0.32</v>
      </c>
      <c r="AP9">
        <v>7</v>
      </c>
      <c r="AQ9">
        <v>0.7</v>
      </c>
      <c r="AR9">
        <f t="shared" si="2"/>
        <v>5.0118723362727164E-8</v>
      </c>
      <c r="AS9">
        <v>1</v>
      </c>
      <c r="AT9">
        <v>0.311</v>
      </c>
      <c r="AU9">
        <f t="array" ref="AU9">INDEX(Transcriptome!D$2:D$28,MATCH(1,(Transcriptome!$A$2:$A$28=$B9)*(Transcriptome!$C$2:$C$28=$G9),0))</f>
        <v>0.68367071137915258</v>
      </c>
      <c r="AV9">
        <f t="array" ref="AV9">INDEX(Transcriptome!E$2:E$28,MATCH(1,(Transcriptome!$A$2:$A$28=$B9)*(Transcriptome!$C$2:$C$28=$G9),0))</f>
        <v>0.8927318226382871</v>
      </c>
      <c r="AW9">
        <f t="array" ref="AW9">INDEX(Transcriptome!F$2:F$28,MATCH(1,(Transcriptome!$A$2:$A$28=$B9)*(Transcriptome!$C$2:$C$28=$G9),0))</f>
        <v>0.81954958751286988</v>
      </c>
      <c r="AX9">
        <f t="array" ref="AX9">INDEX(Transcriptome!G$2:G$28,MATCH(1,(Transcriptome!$A$2:$A$28=$B9)*(Transcriptome!$C$2:$C$28=$G9),0))</f>
        <v>0.59376690630728624</v>
      </c>
      <c r="AY9">
        <f t="array" ref="AY9">INDEX(Transcriptome!H$2:H$28,MATCH(1,(Transcriptome!$A$2:$A$28=$B9)*(Transcriptome!$C$2:$C$28=$G9),0))</f>
        <v>0</v>
      </c>
      <c r="AZ9">
        <f t="array" ref="AZ9">INDEX(Transcriptome!I$2:I$28,MATCH(1,(Transcriptome!$A$2:$A$28=$B9)*(Transcriptome!$C$2:$C$28=$G9),0))</f>
        <v>1.0504060369146695</v>
      </c>
      <c r="BA9">
        <f t="array" ref="BA9">INDEX(Transcriptome!J$2:J$28,MATCH(1,(Transcriptome!$A$2:$A$28=$B9)*(Transcriptome!$C$2:$C$28=$G9),0))</f>
        <v>0.79702217263719832</v>
      </c>
      <c r="BB9">
        <f t="array" ref="BB9">INDEX(Transcriptome!K$2:K$28,MATCH(1,(Transcriptome!$A$2:$A$28=$B9)*(Transcriptome!$C$2:$C$28=$G9),0))</f>
        <v>0.5650425046463623</v>
      </c>
      <c r="BC9">
        <f t="array" ref="BC9">INDEX(Transcriptome!L$2:L$28,MATCH(1,(Transcriptome!$A$2:$A$28=$B9)*(Transcriptome!$C$2:$C$28=$G9),0))</f>
        <v>1.0738046605914977</v>
      </c>
      <c r="BD9">
        <f t="array" ref="BD9">INDEX(Transcriptome!M$2:M$28,MATCH(1,(Transcriptome!$A$2:$A$28=$B9)*(Transcriptome!$C$2:$C$28=$G9),0))</f>
        <v>1.1481483487615034</v>
      </c>
      <c r="BE9">
        <f t="array" ref="BE9">INDEX(Transcriptome!N$2:N$28,MATCH(1,(Transcriptome!$A$2:$A$28=$B9)*(Transcriptome!$C$2:$C$28=$G9),0))</f>
        <v>0.6351217117207637</v>
      </c>
      <c r="BF9">
        <f t="array" ref="BF9">INDEX(Transcriptome!O$2:O$28,MATCH(1,(Transcriptome!$A$2:$A$28=$B9)*(Transcriptome!$C$2:$C$28=$G9),0))</f>
        <v>0.82399399394119477</v>
      </c>
      <c r="BG9">
        <f t="array" ref="BG9">INDEX(Transcriptome!P$2:P$28,MATCH(1,(Transcriptome!$A$2:$A$28=$B9)*(Transcriptome!$C$2:$C$28=$G9),0))</f>
        <v>0.74448981479114795</v>
      </c>
      <c r="BH9">
        <f t="array" ref="BH9">INDEX(Transcriptome!Q$2:Q$28,MATCH(1,(Transcriptome!$A$2:$A$28=$B9)*(Transcriptome!$C$2:$C$28=$G9),0))</f>
        <v>0.81199684995247734</v>
      </c>
      <c r="BI9">
        <f t="array" ref="BI9">INDEX(Transcriptome!R$2:R$28,MATCH(1,(Transcriptome!$A$2:$A$28=$B9)*(Transcriptome!$C$2:$C$28=$G9),0))</f>
        <v>0.79011080666749534</v>
      </c>
      <c r="BJ9">
        <f t="array" ref="BJ9">INDEX(Transcriptome!S$2:S$28,MATCH(1,(Transcriptome!$A$2:$A$28=$B9)*(Transcriptome!$C$2:$C$28=$G9),0))</f>
        <v>0.85707194002901355</v>
      </c>
      <c r="BK9">
        <f t="array" ref="BK9">INDEX(Transcriptome!T$2:T$28,MATCH(1,(Transcriptome!$A$2:$A$28=$B9)*(Transcriptome!$C$2:$C$28=$G9),0))</f>
        <v>0.77801927424627315</v>
      </c>
      <c r="BL9">
        <f t="array" ref="BL9">INDEX(Transcriptome!U$2:U$28,MATCH(1,(Transcriptome!$A$2:$A$28=$B9)*(Transcriptome!$C$2:$C$28=$G9),0))</f>
        <v>1.4385874189305161</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0.69113448639906949</v>
      </c>
      <c r="BP9">
        <f t="array" ref="BP9">INDEX(Transcriptome!Y$2:Y$28,MATCH(1,(Transcriptome!$A$2:$A$28=$B9)*(Transcriptome!$C$2:$C$28=$G9),0))</f>
        <v>0</v>
      </c>
      <c r="BQ9">
        <f t="array" ref="BQ9">INDEX(Transcriptome!Z$2:Z$28,MATCH(1,(Transcriptome!$A$2:$A$28=$B9)*(Transcriptome!$C$2:$C$28=$G9),0))</f>
        <v>1.593962042571039</v>
      </c>
      <c r="BR9">
        <f t="array" ref="BR9">INDEX(Transcriptome!AA$2:AA$28,MATCH(1,(Transcriptome!$A$2:$A$28=$B9)*(Transcriptome!$C$2:$C$28=$G9),0))</f>
        <v>0.95794202953393015</v>
      </c>
      <c r="BS9">
        <f t="array" ref="BS9">INDEX(Transcriptome!AB$2:AB$28,MATCH(1,(Transcriptome!$A$2:$A$28=$B9)*(Transcriptome!$C$2:$C$28=$G9),0))</f>
        <v>0.6913903178003723</v>
      </c>
      <c r="BT9">
        <f t="array" ref="BT9">INDEX(Transcriptome!AC$2:AC$28,MATCH(1,(Transcriptome!$A$2:$A$28=$B9)*(Transcriptome!$C$2:$C$28=$G9),0))</f>
        <v>1.3066354479047151</v>
      </c>
      <c r="BU9">
        <f t="array" ref="BU9">INDEX(Transcriptome!AD$2:AD$28,MATCH(1,(Transcriptome!$A$2:$A$28=$B9)*(Transcriptome!$C$2:$C$28=$G9),0))</f>
        <v>0.67500218476818752</v>
      </c>
      <c r="BV9">
        <f t="array" ref="BV9">INDEX(Transcriptome!AE$2:AE$28,MATCH(1,(Transcriptome!$A$2:$A$28=$B9)*(Transcriptome!$C$2:$C$28=$G9),0))</f>
        <v>1.0682011835282039</v>
      </c>
      <c r="BW9">
        <f t="array" ref="BW9">INDEX(Transcriptome!AF$2:AF$28,MATCH(1,(Transcriptome!$A$2:$A$28=$B9)*(Transcriptome!$C$2:$C$28=$G9),0))</f>
        <v>0.63867924756576788</v>
      </c>
      <c r="BX9">
        <f t="array" ref="BX9">INDEX(Transcriptome!AG$2:AG$28,MATCH(1,(Transcriptome!$A$2:$A$28=$B9)*(Transcriptome!$C$2:$C$28=$G9),0))</f>
        <v>0.58253886956178302</v>
      </c>
      <c r="BY9">
        <f t="array" ref="BY9">INDEX(Transcriptome!AH$2:AH$28,MATCH(1,(Transcriptome!$A$2:$A$28=$B9)*(Transcriptome!$C$2:$C$28=$G9),0))</f>
        <v>0.71180417283143893</v>
      </c>
      <c r="BZ9">
        <f t="array" ref="BZ9">INDEX(Transcriptome!AI$2:AI$28,MATCH(1,(Transcriptome!$A$2:$A$28=$B9)*(Transcriptome!$C$2:$C$28=$G9),0))</f>
        <v>0.62915338781203489</v>
      </c>
      <c r="CA9">
        <f t="array" ref="CA9">INDEX(Transcriptome!AJ$2:AJ$28,MATCH(1,(Transcriptome!$A$2:$A$28=$B9)*(Transcriptome!$C$2:$C$28=$G9),0))</f>
        <v>1.2884723063999048</v>
      </c>
      <c r="CB9">
        <f t="array" ref="CB9">INDEX(Transcriptome!AK$2:AK$28,MATCH(1,(Transcriptome!$A$2:$A$28=$B9)*(Transcriptome!$C$2:$C$28=$G9),0))</f>
        <v>0.76680437042270333</v>
      </c>
      <c r="CC9">
        <f t="array" ref="CC9">INDEX(Transcriptome!AL$2:AL$28,MATCH(1,(Transcriptome!$A$2:$A$28=$B9)*(Transcriptome!$C$2:$C$28=$G9),0))</f>
        <v>1</v>
      </c>
      <c r="CD9">
        <f t="array" ref="CD9">INDEX(Transcriptome!AM$2:AM$28,MATCH(1,(Transcriptome!$A$2:$A$28=$B9)*(Transcriptome!$C$2:$C$28=$G9),0))</f>
        <v>0.3563742656309471</v>
      </c>
      <c r="CE9">
        <f t="array" ref="CE9">INDEX(Transcriptome!AN$2:AN$28,MATCH(1,(Transcriptome!$A$2:$A$28=$B9)*(Transcriptome!$C$2:$C$28=$G9),0))</f>
        <v>0.82990859156501184</v>
      </c>
      <c r="CF9">
        <f t="array" ref="CF9">INDEX(Transcriptome!AO$2:AO$28,MATCH(1,(Transcriptome!$A$2:$A$28=$B9)*(Transcriptome!$C$2:$C$28=$G9),0))</f>
        <v>1.1216996397071113</v>
      </c>
      <c r="CG9">
        <f t="array" ref="CG9">INDEX(Transcriptome!AP$2:AP$28,MATCH(1,(Transcriptome!$A$2:$A$28=$B9)*(Transcriptome!$C$2:$C$28=$G9),0))</f>
        <v>0.80727814356489624</v>
      </c>
      <c r="CH9">
        <f t="array" ref="CH9">INDEX(Transcriptome!AQ$2:AQ$28,MATCH(1,(Transcriptome!$A$2:$A$28=$B9)*(Transcriptome!$C$2:$C$28=$G9),0))</f>
        <v>0.64016910059017773</v>
      </c>
      <c r="CI9">
        <f t="array" ref="CI9">INDEX(Transcriptome!AR$2:AR$28,MATCH(1,(Transcriptome!$A$2:$A$28=$B9)*(Transcriptome!$C$2:$C$28=$G9),0))</f>
        <v>1.0030706606520525</v>
      </c>
      <c r="CJ9">
        <f t="array" ref="CJ9">INDEX(Transcriptome!AS$2:AS$28,MATCH(1,(Transcriptome!$A$2:$A$28=$B9)*(Transcriptome!$C$2:$C$28=$G9),0))</f>
        <v>0.96111915205391063</v>
      </c>
      <c r="CK9">
        <f t="array" ref="CK9">INDEX(Transcriptome!AT$2:AT$28,MATCH(1,(Transcriptome!$A$2:$A$28=$B9)*(Transcriptome!$C$2:$C$28=$G9),0))</f>
        <v>0.72171906109525741</v>
      </c>
      <c r="CL9">
        <f t="array" ref="CL9">INDEX(Transcriptome!AU$2:AU$28,MATCH(1,(Transcriptome!$A$2:$A$28=$B9)*(Transcriptome!$C$2:$C$28=$G9),0))</f>
        <v>1.1493373958155648</v>
      </c>
      <c r="CM9">
        <f t="array" ref="CM9">INDEX(Transcriptome!AV$2:AV$28,MATCH(1,(Transcriptome!$A$2:$A$28=$B9)*(Transcriptome!$C$2:$C$28=$G9),0))</f>
        <v>0.76385297574527189</v>
      </c>
      <c r="CN9">
        <f t="array" ref="CN9">INDEX(Transcriptome!AW$2:AW$28,MATCH(1,(Transcriptome!$A$2:$A$28=$B9)*(Transcriptome!$C$2:$C$28=$G9),0))</f>
        <v>0.86781122916861286</v>
      </c>
      <c r="CO9">
        <f t="array" ref="CO9">INDEX(Transcriptome!AX$2:AX$28,MATCH(1,(Transcriptome!$A$2:$A$28=$B9)*(Transcriptome!$C$2:$C$28=$G9),0))</f>
        <v>0.5495976996525993</v>
      </c>
      <c r="CP9">
        <f t="array" ref="CP9">INDEX(Transcriptome!AY$2:AY$28,MATCH(1,(Transcriptome!$A$2:$A$28=$B9)*(Transcriptome!$C$2:$C$28=$G9),0))</f>
        <v>0.76470778922945026</v>
      </c>
      <c r="CQ9">
        <f t="array" ref="CQ9">INDEX(Transcriptome!AZ$2:AZ$28,MATCH(1,(Transcriptome!$A$2:$A$28=$B9)*(Transcriptome!$C$2:$C$28=$G9),0))</f>
        <v>0.48179537370418501</v>
      </c>
      <c r="CR9">
        <f t="array" ref="CR9">INDEX(Transcriptome!BA$2:BA$28,MATCH(1,(Transcriptome!$A$2:$A$28=$B9)*(Transcriptome!$C$2:$C$28=$G9),0))</f>
        <v>1.3361888695683724</v>
      </c>
      <c r="CS9">
        <f t="array" ref="CS9">INDEX(Transcriptome!BB$2:BB$28,MATCH(1,(Transcriptome!$A$2:$A$28=$B9)*(Transcriptome!$C$2:$C$28=$G9),0))</f>
        <v>2.4747839893666415</v>
      </c>
      <c r="CT9">
        <f t="array" ref="CT9">INDEX(Transcriptome!BC$2:BC$28,MATCH(1,(Transcriptome!$A$2:$A$28=$B9)*(Transcriptome!$C$2:$C$28=$G9),0))</f>
        <v>0</v>
      </c>
      <c r="CU9">
        <f t="array" ref="CU9">INDEX(Transcriptome!BD$2:BD$28,MATCH(1,(Transcriptome!$A$2:$A$28=$B9)*(Transcriptome!$C$2:$C$28=$G9),0))</f>
        <v>1.2785283122972428</v>
      </c>
      <c r="CV9">
        <f t="array" ref="CV9">INDEX(Transcriptome!BE$2:BE$28,MATCH(1,(Transcriptome!$A$2:$A$28=$B9)*(Transcriptome!$C$2:$C$28=$G9),0))</f>
        <v>0.99210202264647696</v>
      </c>
      <c r="CW9">
        <f t="array" ref="CW9">INDEX(Transcriptome!BF$2:BF$28,MATCH(1,(Transcriptome!$A$2:$A$28=$B9)*(Transcriptome!$C$2:$C$28=$G9),0))</f>
        <v>0.68070588599702742</v>
      </c>
      <c r="CX9">
        <f t="array" ref="CX9">INDEX(Transcriptome!BG$2:BG$28,MATCH(1,(Transcriptome!$A$2:$A$28=$B9)*(Transcriptome!$C$2:$C$28=$G9),0))</f>
        <v>1.7110288441066774</v>
      </c>
      <c r="CY9">
        <f t="array" ref="CY9">INDEX(Transcriptome!BH$2:BH$28,MATCH(1,(Transcriptome!$A$2:$A$28=$B9)*(Transcriptome!$C$2:$C$28=$G9),0))</f>
        <v>0.93908144732982979</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1.2794213701929014</v>
      </c>
      <c r="DC9">
        <f t="array" ref="DC9">INDEX(Transcriptome!BL$2:BL$28,MATCH(1,(Transcriptome!$A$2:$A$28=$B9)*(Transcriptome!$C$2:$C$28=$G9),0))</f>
        <v>2.4055877880411196</v>
      </c>
      <c r="DD9">
        <f t="array" ref="DD9">INDEX(Transcriptome!BM$2:BM$28,MATCH(1,(Transcriptome!$A$2:$A$28=$B9)*(Transcriptome!$C$2:$C$28=$G9),0))</f>
        <v>0.56031667650402139</v>
      </c>
      <c r="DE9">
        <f t="array" ref="DE9">INDEX(Transcriptome!BN$2:BN$28,MATCH(1,(Transcriptome!$A$2:$A$28=$B9)*(Transcriptome!$C$2:$C$28=$G9),0))</f>
        <v>0.60785466091426532</v>
      </c>
      <c r="DF9">
        <f t="array" ref="DF9">INDEX(Transcriptome!BO$2:BO$28,MATCH(1,(Transcriptome!$A$2:$A$28=$B9)*(Transcriptome!$C$2:$C$28=$G9),0))</f>
        <v>0.9672122109087653</v>
      </c>
      <c r="DG9">
        <f t="array" ref="DG9">INDEX(Transcriptome!BP$2:BP$28,MATCH(1,(Transcriptome!$A$2:$A$28=$B9)*(Transcriptome!$C$2:$C$28=$G9),0))</f>
        <v>0.93908144732982979</v>
      </c>
      <c r="DH9">
        <f t="array" ref="DH9">INDEX(Transcriptome!BQ$2:BQ$28,MATCH(1,(Transcriptome!$A$2:$A$28=$B9)*(Transcriptome!$C$2:$C$28=$G9),0))</f>
        <v>1</v>
      </c>
      <c r="DI9">
        <f t="array" ref="DI9">INDEX(Transcriptome!BR$2:BR$28,MATCH(1,(Transcriptome!$A$2:$A$28=$B9)*(Transcriptome!$C$2:$C$28=$G9),0))</f>
        <v>1.4678150819413798</v>
      </c>
    </row>
    <row r="10" spans="1:113" x14ac:dyDescent="0.15">
      <c r="A10">
        <f>'Measured Data'!A15</f>
        <v>8</v>
      </c>
      <c r="B10" t="s">
        <v>581</v>
      </c>
      <c r="C10" s="326" t="s">
        <v>587</v>
      </c>
      <c r="D10">
        <v>1</v>
      </c>
      <c r="E10">
        <f>'Measured Data'!H15</f>
        <v>19.5</v>
      </c>
      <c r="F10" s="334">
        <f>'Measured Data'!K15</f>
        <v>95</v>
      </c>
      <c r="G10" t="s">
        <v>513</v>
      </c>
      <c r="H10" s="323">
        <f>'Measured Data'!B15</f>
        <v>43699.727777777778</v>
      </c>
      <c r="I10" s="324">
        <f>'Measured Data'!C15</f>
        <v>43699.727777777778</v>
      </c>
      <c r="J10">
        <f>'In Process Calc.'!B11</f>
        <v>5.9986111111138598</v>
      </c>
      <c r="K10">
        <f>'In Process Calc.'!C11</f>
        <v>143.96666666673264</v>
      </c>
      <c r="L10">
        <f>'Measured Data'!Y15</f>
        <v>11.999468764596445</v>
      </c>
      <c r="M10">
        <f>'Measured Data'!AE15</f>
        <v>17.358323892419961</v>
      </c>
      <c r="N10">
        <f>'Measured Data'!Z15</f>
        <v>4.5968909087011442E-2</v>
      </c>
      <c r="O10">
        <f>'Measured Data'!V15</f>
        <v>0.16330106937084635</v>
      </c>
      <c r="P10">
        <f>'Measured Data'!W15</f>
        <v>0.16121549402180804</v>
      </c>
      <c r="Q10">
        <f>'In Process Calc.'!CF11</f>
        <v>23.187892526180143</v>
      </c>
      <c r="R10">
        <f t="shared" si="3"/>
        <v>17.358323892419961</v>
      </c>
      <c r="S10">
        <f>'In Process Calc.'!CG11</f>
        <v>1.010597979794214</v>
      </c>
      <c r="T10">
        <f>'In Process Calc.'!CC11</f>
        <v>0.64054875179873028</v>
      </c>
      <c r="U10">
        <f>'In Process Calc.'!CD11</f>
        <v>0.26464996536912533</v>
      </c>
      <c r="V10">
        <f t="shared" si="4"/>
        <v>17.593680645388293</v>
      </c>
      <c r="W10">
        <f t="shared" si="5"/>
        <v>17.358323892419961</v>
      </c>
      <c r="X10">
        <f t="shared" si="6"/>
        <v>0.5282834444406127</v>
      </c>
      <c r="Y10">
        <f t="shared" si="7"/>
        <v>0.4019249105847883</v>
      </c>
      <c r="Z10">
        <f t="shared" si="8"/>
        <v>0.21293272969546667</v>
      </c>
      <c r="AA10">
        <f>'Growth Regression'!P10</f>
        <v>4.8754038029119873E-3</v>
      </c>
      <c r="AB10">
        <f>AA10/'Growth Regression'!$O$24</f>
        <v>0.10047839357771395</v>
      </c>
      <c r="AC10">
        <f>'Post Process Calc.'!J11</f>
        <v>3.3160890373934125E-2</v>
      </c>
      <c r="AD10">
        <f>'Post Process Calc.'!P11</f>
        <v>8.3103793190854596E-4</v>
      </c>
      <c r="AE10">
        <f>'Post Process Calc.'!K11</f>
        <v>2.4624988335737938E-3</v>
      </c>
      <c r="AF10">
        <f>'Post Process Calc.'!G11</f>
        <v>2.6467722599877461E-3</v>
      </c>
      <c r="AG10">
        <f>'Post Process Calc.'!H11</f>
        <v>1.0440166374640211E-3</v>
      </c>
      <c r="AH10">
        <f>'Post Process Calc.'!AF11</f>
        <v>2.5060784633267181E-2</v>
      </c>
      <c r="AI10">
        <f t="shared" si="9"/>
        <v>20.725556483708829</v>
      </c>
      <c r="AJ10">
        <f t="shared" si="9"/>
        <v>0.51939870744284122</v>
      </c>
      <c r="AK10">
        <f t="shared" si="1"/>
        <v>1.539061770983621</v>
      </c>
      <c r="AL10">
        <f t="shared" si="1"/>
        <v>1.6542326624923411</v>
      </c>
      <c r="AM10">
        <f t="shared" si="1"/>
        <v>0.65251039841501313</v>
      </c>
      <c r="AN10">
        <v>100</v>
      </c>
      <c r="AO10">
        <v>0.32</v>
      </c>
      <c r="AP10">
        <v>7</v>
      </c>
      <c r="AQ10">
        <v>0.7</v>
      </c>
      <c r="AR10">
        <f t="shared" si="2"/>
        <v>5.0118723362727164E-8</v>
      </c>
      <c r="AS10">
        <v>1</v>
      </c>
      <c r="AT10">
        <v>0.311</v>
      </c>
      <c r="AU10">
        <f t="array" ref="AU10">INDEX(Transcriptome!D$2:D$28,MATCH(1,(Transcriptome!$A$2:$A$28=$B10)*(Transcriptome!$C$2:$C$28=$G10),0))</f>
        <v>0.54114891708243806</v>
      </c>
      <c r="AV10">
        <f t="array" ref="AV10">INDEX(Transcriptome!E$2:E$28,MATCH(1,(Transcriptome!$A$2:$A$28=$B10)*(Transcriptome!$C$2:$C$28=$G10),0))</f>
        <v>0.71675871311553185</v>
      </c>
      <c r="AW10">
        <f t="array" ref="AW10">INDEX(Transcriptome!F$2:F$28,MATCH(1,(Transcriptome!$A$2:$A$28=$B10)*(Transcriptome!$C$2:$C$28=$G10),0))</f>
        <v>0.58896993340255188</v>
      </c>
      <c r="AX10">
        <f t="array" ref="AX10">INDEX(Transcriptome!G$2:G$28,MATCH(1,(Transcriptome!$A$2:$A$28=$B10)*(Transcriptome!$C$2:$C$28=$G10),0))</f>
        <v>1.0342354053750875</v>
      </c>
      <c r="AY10">
        <f t="array" ref="AY10">INDEX(Transcriptome!H$2:H$28,MATCH(1,(Transcriptome!$A$2:$A$28=$B10)*(Transcriptome!$C$2:$C$28=$G10),0))</f>
        <v>0</v>
      </c>
      <c r="AZ10">
        <f t="array" ref="AZ10">INDEX(Transcriptome!I$2:I$28,MATCH(1,(Transcriptome!$A$2:$A$28=$B10)*(Transcriptome!$C$2:$C$28=$G10),0))</f>
        <v>0.98583745686717383</v>
      </c>
      <c r="BA10">
        <f t="array" ref="BA10">INDEX(Transcriptome!J$2:J$28,MATCH(1,(Transcriptome!$A$2:$A$28=$B10)*(Transcriptome!$C$2:$C$28=$G10),0))</f>
        <v>0.62275247282397983</v>
      </c>
      <c r="BB10">
        <f t="array" ref="BB10">INDEX(Transcriptome!K$2:K$28,MATCH(1,(Transcriptome!$A$2:$A$28=$B10)*(Transcriptome!$C$2:$C$28=$G10),0))</f>
        <v>0.48015732630441266</v>
      </c>
      <c r="BC10">
        <f t="array" ref="BC10">INDEX(Transcriptome!L$2:L$28,MATCH(1,(Transcriptome!$A$2:$A$28=$B10)*(Transcriptome!$C$2:$C$28=$G10),0))</f>
        <v>0.90877671007851646</v>
      </c>
      <c r="BD10">
        <f t="array" ref="BD10">INDEX(Transcriptome!M$2:M$28,MATCH(1,(Transcriptome!$A$2:$A$28=$B10)*(Transcriptome!$C$2:$C$28=$G10),0))</f>
        <v>0.76401702329407817</v>
      </c>
      <c r="BE10">
        <f t="array" ref="BE10">INDEX(Transcriptome!N$2:N$28,MATCH(1,(Transcriptome!$A$2:$A$28=$B10)*(Transcriptome!$C$2:$C$28=$G10),0))</f>
        <v>0.64353141067511321</v>
      </c>
      <c r="BF10">
        <f t="array" ref="BF10">INDEX(Transcriptome!O$2:O$28,MATCH(1,(Transcriptome!$A$2:$A$28=$B10)*(Transcriptome!$C$2:$C$28=$G10),0))</f>
        <v>0.75295383937181259</v>
      </c>
      <c r="BG10">
        <f t="array" ref="BG10">INDEX(Transcriptome!P$2:P$28,MATCH(1,(Transcriptome!$A$2:$A$28=$B10)*(Transcriptome!$C$2:$C$28=$G10),0))</f>
        <v>0.82067475770119191</v>
      </c>
      <c r="BH10">
        <f t="array" ref="BH10">INDEX(Transcriptome!Q$2:Q$28,MATCH(1,(Transcriptome!$A$2:$A$28=$B10)*(Transcriptome!$C$2:$C$28=$G10),0))</f>
        <v>0.69411162329600007</v>
      </c>
      <c r="BI10">
        <f t="array" ref="BI10">INDEX(Transcriptome!R$2:R$28,MATCH(1,(Transcriptome!$A$2:$A$28=$B10)*(Transcriptome!$C$2:$C$28=$G10),0))</f>
        <v>0.74432518901625089</v>
      </c>
      <c r="BJ10">
        <f t="array" ref="BJ10">INDEX(Transcriptome!S$2:S$28,MATCH(1,(Transcriptome!$A$2:$A$28=$B10)*(Transcriptome!$C$2:$C$28=$G10),0))</f>
        <v>0.80287275780778888</v>
      </c>
      <c r="BK10">
        <f t="array" ref="BK10">INDEX(Transcriptome!T$2:T$28,MATCH(1,(Transcriptome!$A$2:$A$28=$B10)*(Transcriptome!$C$2:$C$28=$G10),0))</f>
        <v>0.78996711100907802</v>
      </c>
      <c r="BL10">
        <f t="array" ref="BL10">INDEX(Transcriptome!U$2:U$28,MATCH(1,(Transcriptome!$A$2:$A$28=$B10)*(Transcriptome!$C$2:$C$28=$G10),0))</f>
        <v>1.795790824571444</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0.47543301090921158</v>
      </c>
      <c r="BP10">
        <f t="array" ref="BP10">INDEX(Transcriptome!Y$2:Y$28,MATCH(1,(Transcriptome!$A$2:$A$28=$B10)*(Transcriptome!$C$2:$C$28=$G10),0))</f>
        <v>0</v>
      </c>
      <c r="BQ10">
        <f t="array" ref="BQ10">INDEX(Transcriptome!Z$2:Z$28,MATCH(1,(Transcriptome!$A$2:$A$28=$B10)*(Transcriptome!$C$2:$C$28=$G10),0))</f>
        <v>1.0667320960469748</v>
      </c>
      <c r="BR10">
        <f t="array" ref="BR10">INDEX(Transcriptome!AA$2:AA$28,MATCH(1,(Transcriptome!$A$2:$A$28=$B10)*(Transcriptome!$C$2:$C$28=$G10),0))</f>
        <v>0.94128773545006517</v>
      </c>
      <c r="BS10">
        <f t="array" ref="BS10">INDEX(Transcriptome!AB$2:AB$28,MATCH(1,(Transcriptome!$A$2:$A$28=$B10)*(Transcriptome!$C$2:$C$28=$G10),0))</f>
        <v>0.44011893043289463</v>
      </c>
      <c r="BT10">
        <f t="array" ref="BT10">INDEX(Transcriptome!AC$2:AC$28,MATCH(1,(Transcriptome!$A$2:$A$28=$B10)*(Transcriptome!$C$2:$C$28=$G10),0))</f>
        <v>1.0916185461620271</v>
      </c>
      <c r="BU10">
        <f t="array" ref="BU10">INDEX(Transcriptome!AD$2:AD$28,MATCH(1,(Transcriptome!$A$2:$A$28=$B10)*(Transcriptome!$C$2:$C$28=$G10),0))</f>
        <v>0.4709929780305403</v>
      </c>
      <c r="BV10">
        <f t="array" ref="BV10">INDEX(Transcriptome!AE$2:AE$28,MATCH(1,(Transcriptome!$A$2:$A$28=$B10)*(Transcriptome!$C$2:$C$28=$G10),0))</f>
        <v>0.91275247094643497</v>
      </c>
      <c r="BW10">
        <f t="array" ref="BW10">INDEX(Transcriptome!AF$2:AF$28,MATCH(1,(Transcriptome!$A$2:$A$28=$B10)*(Transcriptome!$C$2:$C$28=$G10),0))</f>
        <v>0.4535937187453622</v>
      </c>
      <c r="BX10">
        <f t="array" ref="BX10">INDEX(Transcriptome!AG$2:AG$28,MATCH(1,(Transcriptome!$A$2:$A$28=$B10)*(Transcriptome!$C$2:$C$28=$G10),0))</f>
        <v>0.38184141448914088</v>
      </c>
      <c r="BY10">
        <f t="array" ref="BY10">INDEX(Transcriptome!AH$2:AH$28,MATCH(1,(Transcriptome!$A$2:$A$28=$B10)*(Transcriptome!$C$2:$C$28=$G10),0))</f>
        <v>0.53017107766201477</v>
      </c>
      <c r="BZ10">
        <f t="array" ref="BZ10">INDEX(Transcriptome!AI$2:AI$28,MATCH(1,(Transcriptome!$A$2:$A$28=$B10)*(Transcriptome!$C$2:$C$28=$G10),0))</f>
        <v>0.40186557065305001</v>
      </c>
      <c r="CA10">
        <f t="array" ref="CA10">INDEX(Transcriptome!AJ$2:AJ$28,MATCH(1,(Transcriptome!$A$2:$A$28=$B10)*(Transcriptome!$C$2:$C$28=$G10),0))</f>
        <v>1.1823720287083361</v>
      </c>
      <c r="CB10">
        <f t="array" ref="CB10">INDEX(Transcriptome!AK$2:AK$28,MATCH(1,(Transcriptome!$A$2:$A$28=$B10)*(Transcriptome!$C$2:$C$28=$G10),0))</f>
        <v>0.64076615721001318</v>
      </c>
      <c r="CC10">
        <f t="array" ref="CC10">INDEX(Transcriptome!AL$2:AL$28,MATCH(1,(Transcriptome!$A$2:$A$28=$B10)*(Transcriptome!$C$2:$C$28=$G10),0))</f>
        <v>1</v>
      </c>
      <c r="CD10">
        <f t="array" ref="CD10">INDEX(Transcriptome!AM$2:AM$28,MATCH(1,(Transcriptome!$A$2:$A$28=$B10)*(Transcriptome!$C$2:$C$28=$G10),0))</f>
        <v>0.1754860945587457</v>
      </c>
      <c r="CE10">
        <f t="array" ref="CE10">INDEX(Transcriptome!AN$2:AN$28,MATCH(1,(Transcriptome!$A$2:$A$28=$B10)*(Transcriptome!$C$2:$C$28=$G10),0))</f>
        <v>0.56711294043963878</v>
      </c>
      <c r="CF10">
        <f t="array" ref="CF10">INDEX(Transcriptome!AO$2:AO$28,MATCH(1,(Transcriptome!$A$2:$A$28=$B10)*(Transcriptome!$C$2:$C$28=$G10),0))</f>
        <v>0.90775898241329134</v>
      </c>
      <c r="CG10">
        <f t="array" ref="CG10">INDEX(Transcriptome!AP$2:AP$28,MATCH(1,(Transcriptome!$A$2:$A$28=$B10)*(Transcriptome!$C$2:$C$28=$G10),0))</f>
        <v>0.52559506677670975</v>
      </c>
      <c r="CH10">
        <f t="array" ref="CH10">INDEX(Transcriptome!AQ$2:AQ$28,MATCH(1,(Transcriptome!$A$2:$A$28=$B10)*(Transcriptome!$C$2:$C$28=$G10),0))</f>
        <v>0.24587804460736687</v>
      </c>
      <c r="CI10">
        <f t="array" ref="CI10">INDEX(Transcriptome!AR$2:AR$28,MATCH(1,(Transcriptome!$A$2:$A$28=$B10)*(Transcriptome!$C$2:$C$28=$G10),0))</f>
        <v>0.84333792876244718</v>
      </c>
      <c r="CJ10">
        <f t="array" ref="CJ10">INDEX(Transcriptome!AS$2:AS$28,MATCH(1,(Transcriptome!$A$2:$A$28=$B10)*(Transcriptome!$C$2:$C$28=$G10),0))</f>
        <v>0.7425760763477649</v>
      </c>
      <c r="CK10">
        <f t="array" ref="CK10">INDEX(Transcriptome!AT$2:AT$28,MATCH(1,(Transcriptome!$A$2:$A$28=$B10)*(Transcriptome!$C$2:$C$28=$G10),0))</f>
        <v>0.4685575260805504</v>
      </c>
      <c r="CL10">
        <f t="array" ref="CL10">INDEX(Transcriptome!AU$2:AU$28,MATCH(1,(Transcriptome!$A$2:$A$28=$B10)*(Transcriptome!$C$2:$C$28=$G10),0))</f>
        <v>0.77686590867649741</v>
      </c>
      <c r="CM10">
        <f t="array" ref="CM10">INDEX(Transcriptome!AV$2:AV$28,MATCH(1,(Transcriptome!$A$2:$A$28=$B10)*(Transcriptome!$C$2:$C$28=$G10),0))</f>
        <v>0.55911681650970035</v>
      </c>
      <c r="CN10">
        <f t="array" ref="CN10">INDEX(Transcriptome!AW$2:AW$28,MATCH(1,(Transcriptome!$A$2:$A$28=$B10)*(Transcriptome!$C$2:$C$28=$G10),0))</f>
        <v>0.62626494492944829</v>
      </c>
      <c r="CO10">
        <f t="array" ref="CO10">INDEX(Transcriptome!AX$2:AX$28,MATCH(1,(Transcriptome!$A$2:$A$28=$B10)*(Transcriptome!$C$2:$C$28=$G10),0))</f>
        <v>0.32606364337121702</v>
      </c>
      <c r="CP10">
        <f t="array" ref="CP10">INDEX(Transcriptome!AY$2:AY$28,MATCH(1,(Transcriptome!$A$2:$A$28=$B10)*(Transcriptome!$C$2:$C$28=$G10),0))</f>
        <v>0.57431608961134895</v>
      </c>
      <c r="CQ10">
        <f t="array" ref="CQ10">INDEX(Transcriptome!AZ$2:AZ$28,MATCH(1,(Transcriptome!$A$2:$A$28=$B10)*(Transcriptome!$C$2:$C$28=$G10),0))</f>
        <v>0.27619728371270058</v>
      </c>
      <c r="CR10">
        <f t="array" ref="CR10">INDEX(Transcriptome!BA$2:BA$28,MATCH(1,(Transcriptome!$A$2:$A$28=$B10)*(Transcriptome!$C$2:$C$28=$G10),0))</f>
        <v>1.7554540144402522</v>
      </c>
      <c r="CS10">
        <f t="array" ref="CS10">INDEX(Transcriptome!BB$2:BB$28,MATCH(1,(Transcriptome!$A$2:$A$28=$B10)*(Transcriptome!$C$2:$C$28=$G10),0))</f>
        <v>1.8630094956743082</v>
      </c>
      <c r="CT10">
        <f t="array" ref="CT10">INDEX(Transcriptome!BC$2:BC$28,MATCH(1,(Transcriptome!$A$2:$A$28=$B10)*(Transcriptome!$C$2:$C$28=$G10),0))</f>
        <v>0</v>
      </c>
      <c r="CU10">
        <f t="array" ref="CU10">INDEX(Transcriptome!BD$2:BD$28,MATCH(1,(Transcriptome!$A$2:$A$28=$B10)*(Transcriptome!$C$2:$C$28=$G10),0))</f>
        <v>1.8020602244388149</v>
      </c>
      <c r="CV10">
        <f t="array" ref="CV10">INDEX(Transcriptome!BE$2:BE$28,MATCH(1,(Transcriptome!$A$2:$A$28=$B10)*(Transcriptome!$C$2:$C$28=$G10),0))</f>
        <v>1.4155887450899649</v>
      </c>
      <c r="CW10">
        <f t="array" ref="CW10">INDEX(Transcriptome!BF$2:BF$28,MATCH(1,(Transcriptome!$A$2:$A$28=$B10)*(Transcriptome!$C$2:$C$28=$G10),0))</f>
        <v>0.6675621180271849</v>
      </c>
      <c r="CX10">
        <f t="array" ref="CX10">INDEX(Transcriptome!BG$2:BG$28,MATCH(1,(Transcriptome!$A$2:$A$28=$B10)*(Transcriptome!$C$2:$C$28=$G10),0))</f>
        <v>1.383233731672</v>
      </c>
      <c r="CY10">
        <f t="array" ref="CY10">INDEX(Transcriptome!BH$2:BH$28,MATCH(1,(Transcriptome!$A$2:$A$28=$B10)*(Transcriptome!$C$2:$C$28=$G10),0))</f>
        <v>0.9057349247667843</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0.88422176175208944</v>
      </c>
      <c r="DC10">
        <f t="array" ref="DC10">INDEX(Transcriptome!BL$2:BL$28,MATCH(1,(Transcriptome!$A$2:$A$28=$B10)*(Transcriptome!$C$2:$C$28=$G10),0))</f>
        <v>1.9757004335887214</v>
      </c>
      <c r="DD10">
        <f t="array" ref="DD10">INDEX(Transcriptome!BM$2:BM$28,MATCH(1,(Transcriptome!$A$2:$A$28=$B10)*(Transcriptome!$C$2:$C$28=$G10),0))</f>
        <v>0.38492170150221322</v>
      </c>
      <c r="DE10">
        <f t="array" ref="DE10">INDEX(Transcriptome!BN$2:BN$28,MATCH(1,(Transcriptome!$A$2:$A$28=$B10)*(Transcriptome!$C$2:$C$28=$G10),0))</f>
        <v>0.38250894660045326</v>
      </c>
      <c r="DF10">
        <f t="array" ref="DF10">INDEX(Transcriptome!BO$2:BO$28,MATCH(1,(Transcriptome!$A$2:$A$28=$B10)*(Transcriptome!$C$2:$C$28=$G10),0))</f>
        <v>1.1656807642096605</v>
      </c>
      <c r="DG10">
        <f t="array" ref="DG10">INDEX(Transcriptome!BP$2:BP$28,MATCH(1,(Transcriptome!$A$2:$A$28=$B10)*(Transcriptome!$C$2:$C$28=$G10),0))</f>
        <v>0.9057349247667843</v>
      </c>
      <c r="DH10">
        <f t="array" ref="DH10">INDEX(Transcriptome!BQ$2:BQ$28,MATCH(1,(Transcriptome!$A$2:$A$28=$B10)*(Transcriptome!$C$2:$C$28=$G10),0))</f>
        <v>1</v>
      </c>
      <c r="DI10">
        <f t="array" ref="DI10">INDEX(Transcriptome!BR$2:BR$28,MATCH(1,(Transcriptome!$A$2:$A$28=$B10)*(Transcriptome!$C$2:$C$28=$G10),0))</f>
        <v>0.92358290180795966</v>
      </c>
    </row>
    <row r="11" spans="1:113" x14ac:dyDescent="0.15">
      <c r="A11">
        <f>'Measured Data'!A16</f>
        <v>9</v>
      </c>
      <c r="B11" t="s">
        <v>581</v>
      </c>
      <c r="C11" s="326" t="s">
        <v>587</v>
      </c>
      <c r="D11">
        <v>1</v>
      </c>
      <c r="E11">
        <f>'Measured Data'!H16</f>
        <v>20.299999999999997</v>
      </c>
      <c r="F11" s="334">
        <f>'Measured Data'!K16</f>
        <v>92</v>
      </c>
      <c r="G11" t="s">
        <v>513</v>
      </c>
      <c r="H11" s="323">
        <f>'Measured Data'!B16</f>
        <v>43700.713888888888</v>
      </c>
      <c r="I11" s="324">
        <f>'Measured Data'!C16</f>
        <v>43700.713888888888</v>
      </c>
      <c r="J11">
        <f>'In Process Calc.'!B12</f>
        <v>6.984722222223354</v>
      </c>
      <c r="K11">
        <f>'In Process Calc.'!C12</f>
        <v>167.6333333333605</v>
      </c>
      <c r="L11">
        <f>'Measured Data'!Y16</f>
        <v>7.5220586698032781</v>
      </c>
      <c r="M11">
        <f>'Measured Data'!AE16</f>
        <v>20.380615086275199</v>
      </c>
      <c r="N11">
        <f>'Measured Data'!Z16</f>
        <v>0</v>
      </c>
      <c r="O11">
        <f>'Measured Data'!V16</f>
        <v>3.84060570917849E-2</v>
      </c>
      <c r="P11">
        <f>'Measured Data'!W16</f>
        <v>5.5153069531484702E-2</v>
      </c>
      <c r="Q11">
        <f>'In Process Calc.'!CF12</f>
        <v>18.861892434592541</v>
      </c>
      <c r="R11">
        <f t="shared" si="3"/>
        <v>20.380615086275199</v>
      </c>
      <c r="S11">
        <f>'In Process Calc.'!CG12</f>
        <v>0.96618357487922701</v>
      </c>
      <c r="T11">
        <f>'In Process Calc.'!CC12</f>
        <v>0.5198772423503617</v>
      </c>
      <c r="U11">
        <f>'In Process Calc.'!CD12</f>
        <v>0.16217419291470664</v>
      </c>
      <c r="V11">
        <f t="shared" si="4"/>
        <v>13.19197555219791</v>
      </c>
      <c r="W11">
        <f t="shared" si="5"/>
        <v>20.380615086275199</v>
      </c>
      <c r="X11">
        <f t="shared" si="6"/>
        <v>0.48309178743961351</v>
      </c>
      <c r="Y11">
        <f t="shared" si="7"/>
        <v>0.2791416497210733</v>
      </c>
      <c r="Z11">
        <f t="shared" si="8"/>
        <v>0.10866363122309566</v>
      </c>
      <c r="AA11">
        <f>'Growth Regression'!P11</f>
        <v>1.6601849492952495E-3</v>
      </c>
      <c r="AB11">
        <f>AA11/'Growth Regression'!$O$24</f>
        <v>3.4215159090504675E-2</v>
      </c>
      <c r="AC11">
        <f>'Post Process Calc.'!J12</f>
        <v>3.3180651332169873E-2</v>
      </c>
      <c r="AD11">
        <f>'Post Process Calc.'!P12</f>
        <v>7.8733719468194636E-3</v>
      </c>
      <c r="AE11">
        <f>'Post Process Calc.'!K12</f>
        <v>2.2325030334537344E-3</v>
      </c>
      <c r="AF11">
        <f>'Post Process Calc.'!G12</f>
        <v>2.1204714907393186E-3</v>
      </c>
      <c r="AG11">
        <f>'Post Process Calc.'!H12</f>
        <v>8.1756468998540346E-4</v>
      </c>
      <c r="AH11">
        <f>'Post Process Calc.'!AF12</f>
        <v>0.2372880468198024</v>
      </c>
      <c r="AI11">
        <f t="shared" si="9"/>
        <v>20.737907082606171</v>
      </c>
      <c r="AJ11">
        <f t="shared" si="9"/>
        <v>4.9208574667621647</v>
      </c>
      <c r="AK11">
        <f t="shared" si="1"/>
        <v>1.3953143959085839</v>
      </c>
      <c r="AL11">
        <f t="shared" si="1"/>
        <v>1.3252946817120741</v>
      </c>
      <c r="AM11">
        <f t="shared" si="1"/>
        <v>0.51097793124087709</v>
      </c>
      <c r="AN11">
        <v>100</v>
      </c>
      <c r="AO11">
        <v>0.32</v>
      </c>
      <c r="AP11">
        <v>7</v>
      </c>
      <c r="AQ11">
        <v>0.7</v>
      </c>
      <c r="AR11">
        <f t="shared" si="2"/>
        <v>5.0118723362727164E-8</v>
      </c>
      <c r="AS11">
        <v>1</v>
      </c>
      <c r="AT11">
        <v>0.311</v>
      </c>
      <c r="AU11">
        <f t="array" ref="AU11">INDEX(Transcriptome!D$2:D$28,MATCH(1,(Transcriptome!$A$2:$A$28=$B11)*(Transcriptome!$C$2:$C$28=$G11),0))</f>
        <v>0.54114891708243806</v>
      </c>
      <c r="AV11">
        <f t="array" ref="AV11">INDEX(Transcriptome!E$2:E$28,MATCH(1,(Transcriptome!$A$2:$A$28=$B11)*(Transcriptome!$C$2:$C$28=$G11),0))</f>
        <v>0.71675871311553185</v>
      </c>
      <c r="AW11">
        <f t="array" ref="AW11">INDEX(Transcriptome!F$2:F$28,MATCH(1,(Transcriptome!$A$2:$A$28=$B11)*(Transcriptome!$C$2:$C$28=$G11),0))</f>
        <v>0.58896993340255188</v>
      </c>
      <c r="AX11">
        <f t="array" ref="AX11">INDEX(Transcriptome!G$2:G$28,MATCH(1,(Transcriptome!$A$2:$A$28=$B11)*(Transcriptome!$C$2:$C$28=$G11),0))</f>
        <v>1.0342354053750875</v>
      </c>
      <c r="AY11">
        <f t="array" ref="AY11">INDEX(Transcriptome!H$2:H$28,MATCH(1,(Transcriptome!$A$2:$A$28=$B11)*(Transcriptome!$C$2:$C$28=$G11),0))</f>
        <v>0</v>
      </c>
      <c r="AZ11">
        <f t="array" ref="AZ11">INDEX(Transcriptome!I$2:I$28,MATCH(1,(Transcriptome!$A$2:$A$28=$B11)*(Transcriptome!$C$2:$C$28=$G11),0))</f>
        <v>0.98583745686717383</v>
      </c>
      <c r="BA11">
        <f t="array" ref="BA11">INDEX(Transcriptome!J$2:J$28,MATCH(1,(Transcriptome!$A$2:$A$28=$B11)*(Transcriptome!$C$2:$C$28=$G11),0))</f>
        <v>0.62275247282397983</v>
      </c>
      <c r="BB11">
        <f t="array" ref="BB11">INDEX(Transcriptome!K$2:K$28,MATCH(1,(Transcriptome!$A$2:$A$28=$B11)*(Transcriptome!$C$2:$C$28=$G11),0))</f>
        <v>0.48015732630441266</v>
      </c>
      <c r="BC11">
        <f t="array" ref="BC11">INDEX(Transcriptome!L$2:L$28,MATCH(1,(Transcriptome!$A$2:$A$28=$B11)*(Transcriptome!$C$2:$C$28=$G11),0))</f>
        <v>0.90877671007851646</v>
      </c>
      <c r="BD11">
        <f t="array" ref="BD11">INDEX(Transcriptome!M$2:M$28,MATCH(1,(Transcriptome!$A$2:$A$28=$B11)*(Transcriptome!$C$2:$C$28=$G11),0))</f>
        <v>0.76401702329407817</v>
      </c>
      <c r="BE11">
        <f t="array" ref="BE11">INDEX(Transcriptome!N$2:N$28,MATCH(1,(Transcriptome!$A$2:$A$28=$B11)*(Transcriptome!$C$2:$C$28=$G11),0))</f>
        <v>0.64353141067511321</v>
      </c>
      <c r="BF11">
        <f t="array" ref="BF11">INDEX(Transcriptome!O$2:O$28,MATCH(1,(Transcriptome!$A$2:$A$28=$B11)*(Transcriptome!$C$2:$C$28=$G11),0))</f>
        <v>0.75295383937181259</v>
      </c>
      <c r="BG11">
        <f t="array" ref="BG11">INDEX(Transcriptome!P$2:P$28,MATCH(1,(Transcriptome!$A$2:$A$28=$B11)*(Transcriptome!$C$2:$C$28=$G11),0))</f>
        <v>0.82067475770119191</v>
      </c>
      <c r="BH11">
        <f t="array" ref="BH11">INDEX(Transcriptome!Q$2:Q$28,MATCH(1,(Transcriptome!$A$2:$A$28=$B11)*(Transcriptome!$C$2:$C$28=$G11),0))</f>
        <v>0.69411162329600007</v>
      </c>
      <c r="BI11">
        <f t="array" ref="BI11">INDEX(Transcriptome!R$2:R$28,MATCH(1,(Transcriptome!$A$2:$A$28=$B11)*(Transcriptome!$C$2:$C$28=$G11),0))</f>
        <v>0.74432518901625089</v>
      </c>
      <c r="BJ11">
        <f t="array" ref="BJ11">INDEX(Transcriptome!S$2:S$28,MATCH(1,(Transcriptome!$A$2:$A$28=$B11)*(Transcriptome!$C$2:$C$28=$G11),0))</f>
        <v>0.80287275780778888</v>
      </c>
      <c r="BK11">
        <f t="array" ref="BK11">INDEX(Transcriptome!T$2:T$28,MATCH(1,(Transcriptome!$A$2:$A$28=$B11)*(Transcriptome!$C$2:$C$28=$G11),0))</f>
        <v>0.78996711100907802</v>
      </c>
      <c r="BL11">
        <f t="array" ref="BL11">INDEX(Transcriptome!U$2:U$28,MATCH(1,(Transcriptome!$A$2:$A$28=$B11)*(Transcriptome!$C$2:$C$28=$G11),0))</f>
        <v>1.795790824571444</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0.47543301090921158</v>
      </c>
      <c r="BP11">
        <f t="array" ref="BP11">INDEX(Transcriptome!Y$2:Y$28,MATCH(1,(Transcriptome!$A$2:$A$28=$B11)*(Transcriptome!$C$2:$C$28=$G11),0))</f>
        <v>0</v>
      </c>
      <c r="BQ11">
        <f t="array" ref="BQ11">INDEX(Transcriptome!Z$2:Z$28,MATCH(1,(Transcriptome!$A$2:$A$28=$B11)*(Transcriptome!$C$2:$C$28=$G11),0))</f>
        <v>1.0667320960469748</v>
      </c>
      <c r="BR11">
        <f t="array" ref="BR11">INDEX(Transcriptome!AA$2:AA$28,MATCH(1,(Transcriptome!$A$2:$A$28=$B11)*(Transcriptome!$C$2:$C$28=$G11),0))</f>
        <v>0.94128773545006517</v>
      </c>
      <c r="BS11">
        <f t="array" ref="BS11">INDEX(Transcriptome!AB$2:AB$28,MATCH(1,(Transcriptome!$A$2:$A$28=$B11)*(Transcriptome!$C$2:$C$28=$G11),0))</f>
        <v>0.44011893043289463</v>
      </c>
      <c r="BT11">
        <f t="array" ref="BT11">INDEX(Transcriptome!AC$2:AC$28,MATCH(1,(Transcriptome!$A$2:$A$28=$B11)*(Transcriptome!$C$2:$C$28=$G11),0))</f>
        <v>1.0916185461620271</v>
      </c>
      <c r="BU11">
        <f t="array" ref="BU11">INDEX(Transcriptome!AD$2:AD$28,MATCH(1,(Transcriptome!$A$2:$A$28=$B11)*(Transcriptome!$C$2:$C$28=$G11),0))</f>
        <v>0.4709929780305403</v>
      </c>
      <c r="BV11">
        <f t="array" ref="BV11">INDEX(Transcriptome!AE$2:AE$28,MATCH(1,(Transcriptome!$A$2:$A$28=$B11)*(Transcriptome!$C$2:$C$28=$G11),0))</f>
        <v>0.91275247094643497</v>
      </c>
      <c r="BW11">
        <f t="array" ref="BW11">INDEX(Transcriptome!AF$2:AF$28,MATCH(1,(Transcriptome!$A$2:$A$28=$B11)*(Transcriptome!$C$2:$C$28=$G11),0))</f>
        <v>0.4535937187453622</v>
      </c>
      <c r="BX11">
        <f t="array" ref="BX11">INDEX(Transcriptome!AG$2:AG$28,MATCH(1,(Transcriptome!$A$2:$A$28=$B11)*(Transcriptome!$C$2:$C$28=$G11),0))</f>
        <v>0.38184141448914088</v>
      </c>
      <c r="BY11">
        <f t="array" ref="BY11">INDEX(Transcriptome!AH$2:AH$28,MATCH(1,(Transcriptome!$A$2:$A$28=$B11)*(Transcriptome!$C$2:$C$28=$G11),0))</f>
        <v>0.53017107766201477</v>
      </c>
      <c r="BZ11">
        <f t="array" ref="BZ11">INDEX(Transcriptome!AI$2:AI$28,MATCH(1,(Transcriptome!$A$2:$A$28=$B11)*(Transcriptome!$C$2:$C$28=$G11),0))</f>
        <v>0.40186557065305001</v>
      </c>
      <c r="CA11">
        <f t="array" ref="CA11">INDEX(Transcriptome!AJ$2:AJ$28,MATCH(1,(Transcriptome!$A$2:$A$28=$B11)*(Transcriptome!$C$2:$C$28=$G11),0))</f>
        <v>1.1823720287083361</v>
      </c>
      <c r="CB11">
        <f t="array" ref="CB11">INDEX(Transcriptome!AK$2:AK$28,MATCH(1,(Transcriptome!$A$2:$A$28=$B11)*(Transcriptome!$C$2:$C$28=$G11),0))</f>
        <v>0.64076615721001318</v>
      </c>
      <c r="CC11">
        <f t="array" ref="CC11">INDEX(Transcriptome!AL$2:AL$28,MATCH(1,(Transcriptome!$A$2:$A$28=$B11)*(Transcriptome!$C$2:$C$28=$G11),0))</f>
        <v>1</v>
      </c>
      <c r="CD11">
        <f t="array" ref="CD11">INDEX(Transcriptome!AM$2:AM$28,MATCH(1,(Transcriptome!$A$2:$A$28=$B11)*(Transcriptome!$C$2:$C$28=$G11),0))</f>
        <v>0.1754860945587457</v>
      </c>
      <c r="CE11">
        <f t="array" ref="CE11">INDEX(Transcriptome!AN$2:AN$28,MATCH(1,(Transcriptome!$A$2:$A$28=$B11)*(Transcriptome!$C$2:$C$28=$G11),0))</f>
        <v>0.56711294043963878</v>
      </c>
      <c r="CF11">
        <f t="array" ref="CF11">INDEX(Transcriptome!AO$2:AO$28,MATCH(1,(Transcriptome!$A$2:$A$28=$B11)*(Transcriptome!$C$2:$C$28=$G11),0))</f>
        <v>0.90775898241329134</v>
      </c>
      <c r="CG11">
        <f t="array" ref="CG11">INDEX(Transcriptome!AP$2:AP$28,MATCH(1,(Transcriptome!$A$2:$A$28=$B11)*(Transcriptome!$C$2:$C$28=$G11),0))</f>
        <v>0.52559506677670975</v>
      </c>
      <c r="CH11">
        <f t="array" ref="CH11">INDEX(Transcriptome!AQ$2:AQ$28,MATCH(1,(Transcriptome!$A$2:$A$28=$B11)*(Transcriptome!$C$2:$C$28=$G11),0))</f>
        <v>0.24587804460736687</v>
      </c>
      <c r="CI11">
        <f t="array" ref="CI11">INDEX(Transcriptome!AR$2:AR$28,MATCH(1,(Transcriptome!$A$2:$A$28=$B11)*(Transcriptome!$C$2:$C$28=$G11),0))</f>
        <v>0.84333792876244718</v>
      </c>
      <c r="CJ11">
        <f t="array" ref="CJ11">INDEX(Transcriptome!AS$2:AS$28,MATCH(1,(Transcriptome!$A$2:$A$28=$B11)*(Transcriptome!$C$2:$C$28=$G11),0))</f>
        <v>0.7425760763477649</v>
      </c>
      <c r="CK11">
        <f t="array" ref="CK11">INDEX(Transcriptome!AT$2:AT$28,MATCH(1,(Transcriptome!$A$2:$A$28=$B11)*(Transcriptome!$C$2:$C$28=$G11),0))</f>
        <v>0.4685575260805504</v>
      </c>
      <c r="CL11">
        <f t="array" ref="CL11">INDEX(Transcriptome!AU$2:AU$28,MATCH(1,(Transcriptome!$A$2:$A$28=$B11)*(Transcriptome!$C$2:$C$28=$G11),0))</f>
        <v>0.77686590867649741</v>
      </c>
      <c r="CM11">
        <f t="array" ref="CM11">INDEX(Transcriptome!AV$2:AV$28,MATCH(1,(Transcriptome!$A$2:$A$28=$B11)*(Transcriptome!$C$2:$C$28=$G11),0))</f>
        <v>0.55911681650970035</v>
      </c>
      <c r="CN11">
        <f t="array" ref="CN11">INDEX(Transcriptome!AW$2:AW$28,MATCH(1,(Transcriptome!$A$2:$A$28=$B11)*(Transcriptome!$C$2:$C$28=$G11),0))</f>
        <v>0.62626494492944829</v>
      </c>
      <c r="CO11">
        <f t="array" ref="CO11">INDEX(Transcriptome!AX$2:AX$28,MATCH(1,(Transcriptome!$A$2:$A$28=$B11)*(Transcriptome!$C$2:$C$28=$G11),0))</f>
        <v>0.32606364337121702</v>
      </c>
      <c r="CP11">
        <f t="array" ref="CP11">INDEX(Transcriptome!AY$2:AY$28,MATCH(1,(Transcriptome!$A$2:$A$28=$B11)*(Transcriptome!$C$2:$C$28=$G11),0))</f>
        <v>0.57431608961134895</v>
      </c>
      <c r="CQ11">
        <f t="array" ref="CQ11">INDEX(Transcriptome!AZ$2:AZ$28,MATCH(1,(Transcriptome!$A$2:$A$28=$B11)*(Transcriptome!$C$2:$C$28=$G11),0))</f>
        <v>0.27619728371270058</v>
      </c>
      <c r="CR11">
        <f t="array" ref="CR11">INDEX(Transcriptome!BA$2:BA$28,MATCH(1,(Transcriptome!$A$2:$A$28=$B11)*(Transcriptome!$C$2:$C$28=$G11),0))</f>
        <v>1.7554540144402522</v>
      </c>
      <c r="CS11">
        <f t="array" ref="CS11">INDEX(Transcriptome!BB$2:BB$28,MATCH(1,(Transcriptome!$A$2:$A$28=$B11)*(Transcriptome!$C$2:$C$28=$G11),0))</f>
        <v>1.8630094956743082</v>
      </c>
      <c r="CT11">
        <f t="array" ref="CT11">INDEX(Transcriptome!BC$2:BC$28,MATCH(1,(Transcriptome!$A$2:$A$28=$B11)*(Transcriptome!$C$2:$C$28=$G11),0))</f>
        <v>0</v>
      </c>
      <c r="CU11">
        <f t="array" ref="CU11">INDEX(Transcriptome!BD$2:BD$28,MATCH(1,(Transcriptome!$A$2:$A$28=$B11)*(Transcriptome!$C$2:$C$28=$G11),0))</f>
        <v>1.8020602244388149</v>
      </c>
      <c r="CV11">
        <f t="array" ref="CV11">INDEX(Transcriptome!BE$2:BE$28,MATCH(1,(Transcriptome!$A$2:$A$28=$B11)*(Transcriptome!$C$2:$C$28=$G11),0))</f>
        <v>1.4155887450899649</v>
      </c>
      <c r="CW11">
        <f t="array" ref="CW11">INDEX(Transcriptome!BF$2:BF$28,MATCH(1,(Transcriptome!$A$2:$A$28=$B11)*(Transcriptome!$C$2:$C$28=$G11),0))</f>
        <v>0.6675621180271849</v>
      </c>
      <c r="CX11">
        <f t="array" ref="CX11">INDEX(Transcriptome!BG$2:BG$28,MATCH(1,(Transcriptome!$A$2:$A$28=$B11)*(Transcriptome!$C$2:$C$28=$G11),0))</f>
        <v>1.383233731672</v>
      </c>
      <c r="CY11">
        <f t="array" ref="CY11">INDEX(Transcriptome!BH$2:BH$28,MATCH(1,(Transcriptome!$A$2:$A$28=$B11)*(Transcriptome!$C$2:$C$28=$G11),0))</f>
        <v>0.9057349247667843</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0.88422176175208944</v>
      </c>
      <c r="DC11">
        <f t="array" ref="DC11">INDEX(Transcriptome!BL$2:BL$28,MATCH(1,(Transcriptome!$A$2:$A$28=$B11)*(Transcriptome!$C$2:$C$28=$G11),0))</f>
        <v>1.9757004335887214</v>
      </c>
      <c r="DD11">
        <f t="array" ref="DD11">INDEX(Transcriptome!BM$2:BM$28,MATCH(1,(Transcriptome!$A$2:$A$28=$B11)*(Transcriptome!$C$2:$C$28=$G11),0))</f>
        <v>0.38492170150221322</v>
      </c>
      <c r="DE11">
        <f t="array" ref="DE11">INDEX(Transcriptome!BN$2:BN$28,MATCH(1,(Transcriptome!$A$2:$A$28=$B11)*(Transcriptome!$C$2:$C$28=$G11),0))</f>
        <v>0.38250894660045326</v>
      </c>
      <c r="DF11">
        <f t="array" ref="DF11">INDEX(Transcriptome!BO$2:BO$28,MATCH(1,(Transcriptome!$A$2:$A$28=$B11)*(Transcriptome!$C$2:$C$28=$G11),0))</f>
        <v>1.1656807642096605</v>
      </c>
      <c r="DG11">
        <f t="array" ref="DG11">INDEX(Transcriptome!BP$2:BP$28,MATCH(1,(Transcriptome!$A$2:$A$28=$B11)*(Transcriptome!$C$2:$C$28=$G11),0))</f>
        <v>0.9057349247667843</v>
      </c>
      <c r="DH11">
        <f t="array" ref="DH11">INDEX(Transcriptome!BQ$2:BQ$28,MATCH(1,(Transcriptome!$A$2:$A$28=$B11)*(Transcriptome!$C$2:$C$28=$G11),0))</f>
        <v>1</v>
      </c>
      <c r="DI11">
        <f t="array" ref="DI11">INDEX(Transcriptome!BR$2:BR$28,MATCH(1,(Transcriptome!$A$2:$A$28=$B11)*(Transcriptome!$C$2:$C$28=$G11),0))</f>
        <v>0.92358290180795966</v>
      </c>
    </row>
    <row r="12" spans="1:113" x14ac:dyDescent="0.15">
      <c r="A12">
        <f>'Measured Data'!A17</f>
        <v>10</v>
      </c>
      <c r="B12" t="s">
        <v>581</v>
      </c>
      <c r="C12" s="326" t="s">
        <v>587</v>
      </c>
      <c r="D12">
        <v>1</v>
      </c>
      <c r="E12">
        <f>'Measured Data'!H17</f>
        <v>18</v>
      </c>
      <c r="F12" s="334">
        <f>'Measured Data'!K17</f>
        <v>81.400000000000006</v>
      </c>
      <c r="G12" t="s">
        <v>514</v>
      </c>
      <c r="H12" s="323">
        <f>'Measured Data'!B17</f>
        <v>43701.748611111114</v>
      </c>
      <c r="I12" s="324">
        <f>'Measured Data'!C17</f>
        <v>43701.748611111114</v>
      </c>
      <c r="J12">
        <f>'In Process Calc.'!B13</f>
        <v>8.0194444444496185</v>
      </c>
      <c r="K12">
        <f>'In Process Calc.'!C13</f>
        <v>192.46666666679084</v>
      </c>
      <c r="L12">
        <f>'Measured Data'!Y17</f>
        <v>1.9799263506784446</v>
      </c>
      <c r="M12">
        <f>'Measured Data'!AE17</f>
        <v>26.863417739683502</v>
      </c>
      <c r="N12">
        <f>'Measured Data'!Z17</f>
        <v>0</v>
      </c>
      <c r="O12">
        <f>'Measured Data'!V17</f>
        <v>3.9677291991499164E-2</v>
      </c>
      <c r="P12">
        <f>'Measured Data'!W17</f>
        <v>5.5387683307356987E-2</v>
      </c>
      <c r="Q12">
        <f>'In Process Calc.'!CF13</f>
        <v>13.507175218046806</v>
      </c>
      <c r="R12">
        <f t="shared" si="3"/>
        <v>26.863417739683502</v>
      </c>
      <c r="S12">
        <f>'In Process Calc.'!CG13</f>
        <v>0.96618357487922701</v>
      </c>
      <c r="T12">
        <f>'In Process Calc.'!CC13</f>
        <v>0.52110548863027883</v>
      </c>
      <c r="U12">
        <f>'In Process Calc.'!CD13</f>
        <v>0.16240087289139482</v>
      </c>
      <c r="V12">
        <f t="shared" si="4"/>
        <v>7.7435507843626254</v>
      </c>
      <c r="W12">
        <f t="shared" si="5"/>
        <v>26.863417739683502</v>
      </c>
      <c r="X12">
        <f t="shared" si="6"/>
        <v>0.48309178743961351</v>
      </c>
      <c r="Y12">
        <f t="shared" si="7"/>
        <v>0.280391390310889</v>
      </c>
      <c r="Z12">
        <f t="shared" si="8"/>
        <v>0.10889427809937591</v>
      </c>
      <c r="AA12">
        <f>'Growth Regression'!P12</f>
        <v>5.0977830948044334E-4</v>
      </c>
      <c r="AB12">
        <f>AA12/'Growth Regression'!$O$24</f>
        <v>1.0506146298438683E-2</v>
      </c>
      <c r="AC12">
        <f>'Post Process Calc.'!J13</f>
        <v>3.5765071860066215E-2</v>
      </c>
      <c r="AD12">
        <f>'Post Process Calc.'!P13</f>
        <v>1.0224188378948156E-2</v>
      </c>
      <c r="AE12">
        <f>'Post Process Calc.'!K13</f>
        <v>2.2471205395312461E-3</v>
      </c>
      <c r="AF12">
        <f>'Post Process Calc.'!G13</f>
        <v>1.5222983392315526E-3</v>
      </c>
      <c r="AG12">
        <f>'Post Process Calc.'!H13</f>
        <v>4.6035989249618029E-4</v>
      </c>
      <c r="AH12">
        <f>'Post Process Calc.'!AF13</f>
        <v>0.28587076293181052</v>
      </c>
      <c r="AI12">
        <f t="shared" si="9"/>
        <v>22.353169912541382</v>
      </c>
      <c r="AJ12">
        <f t="shared" si="9"/>
        <v>6.3901177368425977</v>
      </c>
      <c r="AK12">
        <f t="shared" si="1"/>
        <v>1.4044503372070287</v>
      </c>
      <c r="AL12">
        <f t="shared" si="1"/>
        <v>0.95143646201972032</v>
      </c>
      <c r="AM12">
        <f t="shared" si="1"/>
        <v>0.28772493281011269</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'Measured Data'!A18</f>
        <v>11</v>
      </c>
      <c r="B13" t="s">
        <v>581</v>
      </c>
      <c r="C13" s="326" t="s">
        <v>587</v>
      </c>
      <c r="D13">
        <v>1</v>
      </c>
      <c r="E13">
        <f>'Measured Data'!H18</f>
        <v>16.399999999999999</v>
      </c>
      <c r="F13" s="334">
        <f>'Measured Data'!K18</f>
        <v>73</v>
      </c>
      <c r="G13" t="s">
        <v>514</v>
      </c>
      <c r="H13" s="323">
        <f>'Measured Data'!B18</f>
        <v>43702.724305555559</v>
      </c>
      <c r="I13" s="324">
        <f>'Measured Data'!C18</f>
        <v>43702.724305555559</v>
      </c>
      <c r="J13">
        <f>'In Process Calc.'!B14</f>
        <v>8.9951388888948713</v>
      </c>
      <c r="K13">
        <f>'In Process Calc.'!C14</f>
        <v>215.88333333347691</v>
      </c>
      <c r="L13">
        <f>'Measured Data'!Y18</f>
        <v>0.83694104376851675</v>
      </c>
      <c r="M13">
        <f>'Measured Data'!AE18</f>
        <v>21.271018974331149</v>
      </c>
      <c r="N13">
        <f>'Measured Data'!Z18</f>
        <v>3.9461531951252383E-2</v>
      </c>
      <c r="O13">
        <f>'Measured Data'!V18</f>
        <v>4.8849024209427896E-2</v>
      </c>
      <c r="P13">
        <f>'Measured Data'!W18</f>
        <v>5.54848759653351E-2</v>
      </c>
      <c r="Q13">
        <f>'In Process Calc.'!CF14</f>
        <v>12.402841588182142</v>
      </c>
      <c r="R13">
        <f t="shared" si="3"/>
        <v>21.271018974331149</v>
      </c>
      <c r="S13">
        <f>'In Process Calc.'!CG14</f>
        <v>1.004310658890099</v>
      </c>
      <c r="T13">
        <f>'In Process Calc.'!CC14</f>
        <v>0.52996706565243212</v>
      </c>
      <c r="U13">
        <f>'In Process Calc.'!CD14</f>
        <v>0.16249477884113214</v>
      </c>
      <c r="V13">
        <f t="shared" si="4"/>
        <v>6.6198913159753294</v>
      </c>
      <c r="W13">
        <f t="shared" si="5"/>
        <v>21.271018974331149</v>
      </c>
      <c r="X13">
        <f t="shared" si="6"/>
        <v>0.52188609542067566</v>
      </c>
      <c r="Y13">
        <f t="shared" si="7"/>
        <v>0.28940804493093003</v>
      </c>
      <c r="Z13">
        <f t="shared" si="8"/>
        <v>0.10898982740323362</v>
      </c>
      <c r="AA13">
        <f>'Growth Regression'!P13</f>
        <v>1.6482979926185786E-4</v>
      </c>
      <c r="AB13">
        <f>AA13/'Growth Regression'!$O$24</f>
        <v>3.3970177882858576E-3</v>
      </c>
      <c r="AC13">
        <f>'Post Process Calc.'!J14</f>
        <v>3.3400420669139209E-2</v>
      </c>
      <c r="AD13">
        <f>'Post Process Calc.'!P14</f>
        <v>-1.1880339160598748E-2</v>
      </c>
      <c r="AE13">
        <f>'Post Process Calc.'!K14</f>
        <v>2.0705784314402659E-3</v>
      </c>
      <c r="AF13">
        <f>'Post Process Calc.'!G14</f>
        <v>4.0002764439320049E-4</v>
      </c>
      <c r="AG13">
        <f>'Post Process Calc.'!H14</f>
        <v>-2.469976095137879E-4</v>
      </c>
      <c r="AH13">
        <f>'Post Process Calc.'!AF14</f>
        <v>-0.35569429733487623</v>
      </c>
      <c r="AI13">
        <f t="shared" si="9"/>
        <v>20.875262918212005</v>
      </c>
      <c r="AJ13">
        <f t="shared" si="9"/>
        <v>-7.425211975374217</v>
      </c>
      <c r="AK13">
        <f t="shared" si="1"/>
        <v>1.294111519650166</v>
      </c>
      <c r="AL13">
        <f t="shared" si="1"/>
        <v>0.25001727774575028</v>
      </c>
      <c r="AM13">
        <f t="shared" si="1"/>
        <v>-0.15437350594611743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t="s">
        <v>581</v>
      </c>
      <c r="C14" s="326" t="s">
        <v>587</v>
      </c>
      <c r="D14">
        <v>1</v>
      </c>
      <c r="E14">
        <f>'Measured Data'!H19</f>
        <v>15.6</v>
      </c>
      <c r="F14" s="334">
        <f>'Measured Data'!K19</f>
        <v>65.2</v>
      </c>
      <c r="G14" t="s">
        <v>514</v>
      </c>
      <c r="H14" s="323">
        <f>'Measured Data'!B19</f>
        <v>43703.468055555553</v>
      </c>
      <c r="I14" s="324">
        <f>'Measured Data'!C19</f>
        <v>43703.468055555553</v>
      </c>
      <c r="J14">
        <f>'In Process Calc.'!B15</f>
        <v>9.7388888888890506</v>
      </c>
      <c r="K14">
        <f>'In Process Calc.'!C15</f>
        <v>233.73333333333721</v>
      </c>
      <c r="L14">
        <f>'Measured Data'!Y19</f>
        <v>2.6372649925699165</v>
      </c>
      <c r="M14">
        <f>'Measured Data'!AE19</f>
        <v>14.981221815619449</v>
      </c>
      <c r="N14">
        <f>'Measured Data'!Z19</f>
        <v>0.23608841686217771</v>
      </c>
      <c r="O14">
        <f>'Measured Data'!V19</f>
        <v>4.1063088422911044E-2</v>
      </c>
      <c r="P14">
        <f>'Measured Data'!W19</f>
        <v>0.14081349877569882</v>
      </c>
      <c r="Q14">
        <f>'In Process Calc.'!CF15</f>
        <v>2.6372649925699165</v>
      </c>
      <c r="R14">
        <f t="shared" si="3"/>
        <v>14.981221815619449</v>
      </c>
      <c r="S14">
        <f>'In Process Calc.'!CG15</f>
        <v>0.23608841686217771</v>
      </c>
      <c r="T14">
        <f>'In Process Calc.'!CC15</f>
        <v>4.1063088422911044E-2</v>
      </c>
      <c r="U14">
        <f>'In Process Calc.'!CD15</f>
        <v>0.14081349877569882</v>
      </c>
      <c r="V14">
        <f t="shared" si="4"/>
        <v>2.6372649925699165</v>
      </c>
      <c r="W14">
        <f t="shared" si="5"/>
        <v>14.981221815619449</v>
      </c>
      <c r="X14">
        <f t="shared" si="6"/>
        <v>0.23608841686217771</v>
      </c>
      <c r="Y14">
        <f t="shared" si="7"/>
        <v>4.1063088422911044E-2</v>
      </c>
      <c r="Z14">
        <f t="shared" si="8"/>
        <v>0.14081349877569882</v>
      </c>
      <c r="AA14">
        <f>'Growth Regression'!P14</f>
        <v>6.9461144229394451E-5</v>
      </c>
      <c r="AB14">
        <f>AA14/'Growth Regression'!$O$24</f>
        <v>1.4315417697444504E-3</v>
      </c>
      <c r="AC14">
        <f>'Post Process Calc.'!J15</f>
        <v>2.7066585589485062E-2</v>
      </c>
      <c r="AD14">
        <f>'Post Process Calc.'!P15</f>
        <v>-6.1777630184271896E-2</v>
      </c>
      <c r="AE14">
        <f>'Post Process Calc.'!K15</f>
        <v>1.7794476487886064E-3</v>
      </c>
      <c r="AF14">
        <f>'Post Process Calc.'!G15</f>
        <v>-8.4186703298344523E-4</v>
      </c>
      <c r="AG14">
        <f>'Post Process Calc.'!H15</f>
        <v>-1.0620566180913034E-3</v>
      </c>
      <c r="AH14">
        <f>'Post Process Calc.'!AF15</f>
        <v>-2.2824315974406288</v>
      </c>
      <c r="AI14">
        <f t="shared" si="9"/>
        <v>16.916615993428163</v>
      </c>
      <c r="AJ14">
        <f t="shared" si="9"/>
        <v>-38.611018865169932</v>
      </c>
      <c r="AK14">
        <f t="shared" si="1"/>
        <v>1.1121547804928789</v>
      </c>
      <c r="AL14">
        <f t="shared" si="1"/>
        <v>-0.52616689561465324</v>
      </c>
      <c r="AM14">
        <f t="shared" si="1"/>
        <v>-0.66378538630706463</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activeCell="A2" sqref="A2:XFD13"/>
    </sheetView>
  </sheetViews>
  <sheetFormatPr baseColWidth="10" defaultColWidth="8.83203125" defaultRowHeight="13" x14ac:dyDescent="0.15"/>
  <cols>
    <col min="2" max="2" width="18.6640625" customWidth="1"/>
  </cols>
  <sheetData>
    <row r="1" spans="1:99" x14ac:dyDescent="0.15">
      <c r="A1" t="str">
        <f>'Measured Data'!A6</f>
        <v>SAMPLE #</v>
      </c>
      <c r="B1" t="s">
        <v>116</v>
      </c>
      <c r="C1" t="s">
        <v>508</v>
      </c>
      <c r="D1" t="s">
        <v>509</v>
      </c>
      <c r="E1" t="s">
        <v>510</v>
      </c>
      <c r="F1" t="str">
        <f>'In Process Calc.'!B2</f>
        <v>RUN TIME (DAYS)</v>
      </c>
      <c r="G1" t="str">
        <f>'In Process Calc.'!C2</f>
        <v>RUN TIME (HOURS)</v>
      </c>
      <c r="H1" t="s">
        <v>641</v>
      </c>
      <c r="I1" t="s">
        <v>642</v>
      </c>
      <c r="J1" t="s">
        <v>643</v>
      </c>
      <c r="K1" t="s">
        <v>644</v>
      </c>
      <c r="L1" t="s">
        <v>645</v>
      </c>
      <c r="M1" t="s">
        <v>495</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496</v>
      </c>
      <c r="V1" t="s">
        <v>497</v>
      </c>
      <c r="W1" t="s">
        <v>498</v>
      </c>
      <c r="X1" t="s">
        <v>499</v>
      </c>
      <c r="Y1" t="s">
        <v>500</v>
      </c>
      <c r="Z1" t="s">
        <v>501</v>
      </c>
      <c r="AA1" t="s">
        <v>502</v>
      </c>
      <c r="AB1" t="s">
        <v>503</v>
      </c>
      <c r="AC1" t="s">
        <v>504</v>
      </c>
      <c r="AD1" t="s">
        <v>505</v>
      </c>
      <c r="AE1" t="s">
        <v>506</v>
      </c>
      <c r="AF1" t="s">
        <v>507</v>
      </c>
      <c r="AG1" t="s">
        <v>516</v>
      </c>
      <c r="AH1" t="s">
        <v>517</v>
      </c>
      <c r="AI1" t="s">
        <v>518</v>
      </c>
      <c r="AJ1" t="s">
        <v>519</v>
      </c>
      <c r="AK1" t="s">
        <v>520</v>
      </c>
      <c r="AL1" t="s">
        <v>521</v>
      </c>
      <c r="AM1" t="s">
        <v>522</v>
      </c>
      <c r="AN1" t="s">
        <v>523</v>
      </c>
      <c r="AO1" t="s">
        <v>524</v>
      </c>
      <c r="AP1" t="s">
        <v>525</v>
      </c>
      <c r="AQ1" t="s">
        <v>526</v>
      </c>
      <c r="AR1" t="s">
        <v>527</v>
      </c>
      <c r="AS1" t="s">
        <v>528</v>
      </c>
      <c r="AT1" t="s">
        <v>529</v>
      </c>
      <c r="AU1" t="s">
        <v>530</v>
      </c>
      <c r="AV1" t="s">
        <v>531</v>
      </c>
      <c r="AW1" t="s">
        <v>532</v>
      </c>
      <c r="AX1" t="s">
        <v>533</v>
      </c>
      <c r="AY1" t="s">
        <v>534</v>
      </c>
      <c r="AZ1" t="s">
        <v>535</v>
      </c>
      <c r="BA1" t="s">
        <v>536</v>
      </c>
      <c r="BB1" t="s">
        <v>537</v>
      </c>
      <c r="BC1" t="s">
        <v>538</v>
      </c>
      <c r="BD1" t="s">
        <v>539</v>
      </c>
      <c r="BE1" t="s">
        <v>540</v>
      </c>
      <c r="BF1" t="s">
        <v>541</v>
      </c>
      <c r="BG1" t="s">
        <v>542</v>
      </c>
      <c r="BH1" t="s">
        <v>543</v>
      </c>
      <c r="BI1" t="s">
        <v>544</v>
      </c>
      <c r="BJ1" t="s">
        <v>545</v>
      </c>
      <c r="BK1" t="s">
        <v>546</v>
      </c>
      <c r="BL1" t="s">
        <v>547</v>
      </c>
      <c r="BM1" t="s">
        <v>548</v>
      </c>
      <c r="BN1" t="s">
        <v>549</v>
      </c>
      <c r="BO1" t="s">
        <v>550</v>
      </c>
      <c r="BP1" t="s">
        <v>551</v>
      </c>
      <c r="BQ1" t="s">
        <v>552</v>
      </c>
      <c r="BR1" t="s">
        <v>553</v>
      </c>
      <c r="BS1" t="s">
        <v>554</v>
      </c>
      <c r="BT1" t="s">
        <v>555</v>
      </c>
      <c r="BU1" t="s">
        <v>556</v>
      </c>
      <c r="BV1" t="s">
        <v>557</v>
      </c>
      <c r="BW1" t="s">
        <v>558</v>
      </c>
      <c r="BX1" t="s">
        <v>559</v>
      </c>
      <c r="BY1" t="s">
        <v>560</v>
      </c>
      <c r="BZ1" t="s">
        <v>561</v>
      </c>
      <c r="CA1" t="s">
        <v>562</v>
      </c>
      <c r="CB1" t="s">
        <v>563</v>
      </c>
      <c r="CC1" t="s">
        <v>564</v>
      </c>
      <c r="CD1" t="s">
        <v>565</v>
      </c>
      <c r="CE1" t="s">
        <v>566</v>
      </c>
      <c r="CF1" t="s">
        <v>567</v>
      </c>
      <c r="CG1" t="s">
        <v>568</v>
      </c>
      <c r="CH1" t="s">
        <v>569</v>
      </c>
      <c r="CI1" t="s">
        <v>570</v>
      </c>
      <c r="CJ1" t="s">
        <v>571</v>
      </c>
      <c r="CK1" t="s">
        <v>572</v>
      </c>
      <c r="CL1" t="s">
        <v>573</v>
      </c>
      <c r="CM1" t="s">
        <v>574</v>
      </c>
      <c r="CN1" t="s">
        <v>575</v>
      </c>
      <c r="CO1" t="s">
        <v>576</v>
      </c>
      <c r="CP1" t="s">
        <v>577</v>
      </c>
      <c r="CQ1" t="s">
        <v>578</v>
      </c>
      <c r="CR1" t="s">
        <v>589</v>
      </c>
      <c r="CS1" t="s">
        <v>646</v>
      </c>
      <c r="CT1" t="s">
        <v>579</v>
      </c>
      <c r="CU1" t="s">
        <v>622</v>
      </c>
    </row>
    <row r="2" spans="1:99" x14ac:dyDescent="0.15">
      <c r="A2">
        <f>'Measured Data'!A7</f>
        <v>0</v>
      </c>
      <c r="B2" t="s">
        <v>581</v>
      </c>
      <c r="C2" s="326" t="s">
        <v>587</v>
      </c>
      <c r="D2">
        <v>1</v>
      </c>
      <c r="E2" t="s">
        <v>515</v>
      </c>
      <c r="F2" s="334">
        <f>AVERAGE('In Process Calc.'!B3:B4)</f>
        <v>0.49861111111385981</v>
      </c>
      <c r="G2" s="334">
        <f>AVERAGE('In Process Calc.'!C3:C4)</f>
        <v>11.966666666732635</v>
      </c>
      <c r="H2">
        <f>AVERAGE('TL input - regression'!Q2,'TL input - regression'!L3)</f>
        <v>29.523355637050862</v>
      </c>
      <c r="I2">
        <f>AVERAGE('TL input - regression'!R2,'TL input - regression'!M3)</f>
        <v>1.717937207502978</v>
      </c>
      <c r="J2">
        <f>AVERAGE('TL input - regression'!S2,'TL input - regression'!N3)</f>
        <v>2.0454525187539496</v>
      </c>
      <c r="K2">
        <f>AVERAGE('TL input - regression'!T2,'TL input - regression'!O3)</f>
        <v>3.3903838831688664</v>
      </c>
      <c r="L2">
        <f>AVERAGE('TL input - regression'!U2,'TL input - regression'!P3)</f>
        <v>1.4400860862117026</v>
      </c>
      <c r="M2">
        <f>'Growth Regression'!T2</f>
        <v>4.7814152436972783E-2</v>
      </c>
      <c r="N2">
        <f>M2/'Growth Regression'!$O$24</f>
        <v>0.98541360292606939</v>
      </c>
      <c r="O2">
        <f>'Post Process Calc.'!C19</f>
        <v>0.37354080607589923</v>
      </c>
      <c r="P2">
        <f>'Post Process Calc.'!D19</f>
        <v>0.49130053398687179</v>
      </c>
      <c r="Q2">
        <f>'Post Process Calc.'!E19</f>
        <v>6.7745088561652983E-2</v>
      </c>
      <c r="R2">
        <f>'Post Process Calc.'!F19</f>
        <v>-5.9541063588351061E-2</v>
      </c>
      <c r="S2">
        <f>'Post Process Calc.'!G19</f>
        <v>-3.4249068775915381E-2</v>
      </c>
      <c r="T2">
        <f>P2/O2</f>
        <v>1.3152526470884285</v>
      </c>
      <c r="U2">
        <f>O2/0.0016</f>
        <v>233.46300379743701</v>
      </c>
      <c r="V2">
        <f>P2/0.0016</f>
        <v>307.06283374179486</v>
      </c>
      <c r="W2">
        <f t="shared" ref="W2:Y12" si="0">Q2/0.0016</f>
        <v>42.340680351033114</v>
      </c>
      <c r="X2">
        <f t="shared" si="0"/>
        <v>-37.213164742719414</v>
      </c>
      <c r="Y2">
        <f t="shared" si="0"/>
        <v>-21.405667984947112</v>
      </c>
      <c r="Z2">
        <v>100</v>
      </c>
      <c r="AA2">
        <v>0.32</v>
      </c>
      <c r="AB2">
        <v>7</v>
      </c>
      <c r="AC2">
        <v>0.7</v>
      </c>
      <c r="AD2">
        <f t="shared" ref="AD2:AD13" si="1">10^(-7.3)</f>
        <v>5.0118723362727164E-8</v>
      </c>
      <c r="AE2">
        <v>1</v>
      </c>
      <c r="AF2">
        <v>0.311</v>
      </c>
      <c r="AG2">
        <f t="array" ref="AG2">INDEX(Transcriptome!D$2:D$28,MATCH(1,(Transcriptome!$A$2:$A$28=$B2)*(Transcriptome!$C$2:$C$28=$E2),0))</f>
        <v>0.9615872007048516</v>
      </c>
      <c r="AH2">
        <f t="array" ref="AH2">INDEX(Transcriptome!E$2:E$28,MATCH(1,(Transcriptome!$A$2:$A$28=$B2)*(Transcriptome!$C$2:$C$28=$E2),0))</f>
        <v>1.0081250592997881</v>
      </c>
      <c r="AI2">
        <f t="array" ref="AI2">INDEX(Transcriptome!F$2:F$28,MATCH(1,(Transcriptome!$A$2:$A$28=$B2)*(Transcriptome!$C$2:$C$28=$E2),0))</f>
        <v>0.96845331445029958</v>
      </c>
      <c r="AJ2">
        <f t="array" ref="AJ2">INDEX(Transcriptome!G$2:G$28,MATCH(1,(Transcriptome!$A$2:$A$28=$B2)*(Transcriptome!$C$2:$C$28=$E2),0))</f>
        <v>0.71849764784898529</v>
      </c>
      <c r="AK2">
        <f t="array" ref="AK2">INDEX(Transcriptome!H$2:H$28,MATCH(1,(Transcriptome!$A$2:$A$28=$B2)*(Transcriptome!$C$2:$C$28=$E2),0))</f>
        <v>0</v>
      </c>
      <c r="AL2">
        <f t="array" ref="AL2">INDEX(Transcriptome!I$2:I$28,MATCH(1,(Transcriptome!$A$2:$A$28=$B2)*(Transcriptome!$C$2:$C$28=$E2),0))</f>
        <v>0.96637824852454401</v>
      </c>
      <c r="AM2">
        <f t="array" ref="AM2">INDEX(Transcriptome!J$2:J$28,MATCH(1,(Transcriptome!$A$2:$A$28=$B2)*(Transcriptome!$C$2:$C$28=$E2),0))</f>
        <v>0.93803024394892276</v>
      </c>
      <c r="AN2">
        <f t="array" ref="AN2">INDEX(Transcriptome!K$2:K$28,MATCH(1,(Transcriptome!$A$2:$A$28=$B2)*(Transcriptome!$C$2:$C$28=$E2),0))</f>
        <v>0.98297322798407893</v>
      </c>
      <c r="AO2">
        <f t="array" ref="AO2">INDEX(Transcriptome!L$2:L$28,MATCH(1,(Transcriptome!$A$2:$A$28=$B2)*(Transcriptome!$C$2:$C$28=$E2),0))</f>
        <v>1.0045085902146473</v>
      </c>
      <c r="AP2">
        <f t="array" ref="AP2">INDEX(Transcriptome!M$2:M$28,MATCH(1,(Transcriptome!$A$2:$A$28=$B2)*(Transcriptome!$C$2:$C$28=$E2),0))</f>
        <v>0.96626438614596732</v>
      </c>
      <c r="AQ2">
        <f t="array" ref="AQ2">INDEX(Transcriptome!N$2:N$28,MATCH(1,(Transcriptome!$A$2:$A$28=$B2)*(Transcriptome!$C$2:$C$28=$E2),0))</f>
        <v>0.99573246012237593</v>
      </c>
      <c r="AR2">
        <f t="array" ref="AR2">INDEX(Transcriptome!O$2:O$28,MATCH(1,(Transcriptome!$A$2:$A$28=$B2)*(Transcriptome!$C$2:$C$28=$E2),0))</f>
        <v>1.0098974657583839</v>
      </c>
      <c r="AS2">
        <f t="array" ref="AS2">INDEX(Transcriptome!P$2:P$28,MATCH(1,(Transcriptome!$A$2:$A$28=$B2)*(Transcriptome!$C$2:$C$28=$E2),0))</f>
        <v>0.99255922165699151</v>
      </c>
      <c r="AT2">
        <f t="array" ref="AT2">INDEX(Transcriptome!Q$2:Q$28,MATCH(1,(Transcriptome!$A$2:$A$28=$B2)*(Transcriptome!$C$2:$C$28=$E2),0))</f>
        <v>1.0248439887773844</v>
      </c>
      <c r="AU2">
        <f t="array" ref="AU2">INDEX(Transcriptome!R$2:R$28,MATCH(1,(Transcriptome!$A$2:$A$28=$B2)*(Transcriptome!$C$2:$C$28=$E2),0))</f>
        <v>0.99290412187832711</v>
      </c>
      <c r="AV2">
        <f t="array" ref="AV2">INDEX(Transcriptome!S$2:S$28,MATCH(1,(Transcriptome!$A$2:$A$28=$B2)*(Transcriptome!$C$2:$C$28=$E2),0))</f>
        <v>1.0390889660200859</v>
      </c>
      <c r="AW2">
        <f t="array" ref="AW2">INDEX(Transcriptome!T$2:T$28,MATCH(1,(Transcriptome!$A$2:$A$28=$B2)*(Transcriptome!$C$2:$C$28=$E2),0))</f>
        <v>1.0043706424582399</v>
      </c>
      <c r="AX2">
        <f t="array" ref="AX2">INDEX(Transcriptome!U$2:U$28,MATCH(1,(Transcriptome!$A$2:$A$28=$B2)*(Transcriptome!$C$2:$C$28=$E2),0))</f>
        <v>0.8900797385806396</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0.99829982910968496</v>
      </c>
      <c r="BB2">
        <f t="array" ref="BB2">INDEX(Transcriptome!Y$2:Y$28,MATCH(1,(Transcriptome!$A$2:$A$28=$B2)*(Transcriptome!$C$2:$C$28=$E2),0))</f>
        <v>0</v>
      </c>
      <c r="BC2">
        <f t="array" ref="BC2">INDEX(Transcriptome!Z$2:Z$28,MATCH(1,(Transcriptome!$A$2:$A$28=$B2)*(Transcriptome!$C$2:$C$28=$E2),0))</f>
        <v>0.79240188738597039</v>
      </c>
      <c r="BD2">
        <f t="array" ref="BD2">INDEX(Transcriptome!AA$2:AA$28,MATCH(1,(Transcriptome!$A$2:$A$28=$B2)*(Transcriptome!$C$2:$C$28=$E2),0))</f>
        <v>0.99409482777809932</v>
      </c>
      <c r="BE2">
        <f t="array" ref="BE2">INDEX(Transcriptome!AB$2:AB$28,MATCH(1,(Transcriptome!$A$2:$A$28=$B2)*(Transcriptome!$C$2:$C$28=$E2),0))</f>
        <v>1.003416600192127</v>
      </c>
      <c r="BF2">
        <f t="array" ref="BF2">INDEX(Transcriptome!AC$2:AC$28,MATCH(1,(Transcriptome!$A$2:$A$28=$B2)*(Transcriptome!$C$2:$C$28=$E2),0))</f>
        <v>1.0248271355270304</v>
      </c>
      <c r="BG2">
        <f t="array" ref="BG2">INDEX(Transcriptome!AD$2:AD$28,MATCH(1,(Transcriptome!$A$2:$A$28=$B2)*(Transcriptome!$C$2:$C$28=$E2),0))</f>
        <v>0.98563305926004363</v>
      </c>
      <c r="BH2">
        <f t="array" ref="BH2">INDEX(Transcriptome!AE$2:AE$28,MATCH(1,(Transcriptome!$A$2:$A$28=$B2)*(Transcriptome!$C$2:$C$28=$E2),0))</f>
        <v>0.97911877431296956</v>
      </c>
      <c r="BI2">
        <f t="array" ref="BI2">INDEX(Transcriptome!AF$2:AF$28,MATCH(1,(Transcriptome!$A$2:$A$28=$B2)*(Transcriptome!$C$2:$C$28=$E2),0))</f>
        <v>0.99219097833872116</v>
      </c>
      <c r="BJ2">
        <f t="array" ref="BJ2">INDEX(Transcriptome!AG$2:AG$28,MATCH(1,(Transcriptome!$A$2:$A$28=$B2)*(Transcriptome!$C$2:$C$28=$E2),0))</f>
        <v>1.0311323444945424</v>
      </c>
      <c r="BK2">
        <f t="array" ref="BK2">INDEX(Transcriptome!AH$2:AH$28,MATCH(1,(Transcriptome!$A$2:$A$28=$B2)*(Transcriptome!$C$2:$C$28=$E2),0))</f>
        <v>0.93254825262843088</v>
      </c>
      <c r="BL2">
        <f t="array" ref="BL2">INDEX(Transcriptome!AI$2:AI$28,MATCH(1,(Transcriptome!$A$2:$A$28=$B2)*(Transcriptome!$C$2:$C$28=$E2),0))</f>
        <v>0.97047642530312306</v>
      </c>
      <c r="BM2">
        <f t="array" ref="BM2">INDEX(Transcriptome!AJ$2:AJ$28,MATCH(1,(Transcriptome!$A$2:$A$28=$B2)*(Transcriptome!$C$2:$C$28=$E2),0))</f>
        <v>0.99598102793001964</v>
      </c>
      <c r="BN2">
        <f t="array" ref="BN2">INDEX(Transcriptome!AK$2:AK$28,MATCH(1,(Transcriptome!$A$2:$A$28=$B2)*(Transcriptome!$C$2:$C$28=$E2),0))</f>
        <v>0.99435728491465236</v>
      </c>
      <c r="BO2">
        <f t="array" ref="BO2">INDEX(Transcriptome!AL$2:AL$28,MATCH(1,(Transcriptome!$A$2:$A$28=$B2)*(Transcriptome!$C$2:$C$28=$E2),0))</f>
        <v>1</v>
      </c>
      <c r="BP2">
        <f t="array" ref="BP2">INDEX(Transcriptome!AM$2:AM$28,MATCH(1,(Transcriptome!$A$2:$A$28=$B2)*(Transcriptome!$C$2:$C$28=$E2),0))</f>
        <v>0.98394517179783769</v>
      </c>
      <c r="BQ2">
        <f t="array" ref="BQ2">INDEX(Transcriptome!AN$2:AN$28,MATCH(1,(Transcriptome!$A$2:$A$28=$B2)*(Transcriptome!$C$2:$C$28=$E2),0))</f>
        <v>1.0211788070650316</v>
      </c>
      <c r="BR2">
        <f t="array" ref="BR2">INDEX(Transcriptome!AO$2:AO$28,MATCH(1,(Transcriptome!$A$2:$A$28=$B2)*(Transcriptome!$C$2:$C$28=$E2),0))</f>
        <v>0.98404310594953381</v>
      </c>
      <c r="BS2">
        <f t="array" ref="BS2">INDEX(Transcriptome!AP$2:AP$28,MATCH(1,(Transcriptome!$A$2:$A$28=$B2)*(Transcriptome!$C$2:$C$28=$E2),0))</f>
        <v>0.99950707159014762</v>
      </c>
      <c r="BT2">
        <f t="array" ref="BT2">INDEX(Transcriptome!AQ$2:AQ$28,MATCH(1,(Transcriptome!$A$2:$A$28=$B2)*(Transcriptome!$C$2:$C$28=$E2),0))</f>
        <v>0.99103241094645067</v>
      </c>
      <c r="BU2">
        <f t="array" ref="BU2">INDEX(Transcriptome!AR$2:AR$28,MATCH(1,(Transcriptome!$A$2:$A$28=$B2)*(Transcriptome!$C$2:$C$28=$E2),0))</f>
        <v>1.0031005933120665</v>
      </c>
      <c r="BV2">
        <f t="array" ref="BV2">INDEX(Transcriptome!AS$2:AS$28,MATCH(1,(Transcriptome!$A$2:$A$28=$B2)*(Transcriptome!$C$2:$C$28=$E2),0))</f>
        <v>0.9957798009457739</v>
      </c>
      <c r="BW2">
        <f t="array" ref="BW2">INDEX(Transcriptome!AT$2:AT$28,MATCH(1,(Transcriptome!$A$2:$A$28=$B2)*(Transcriptome!$C$2:$C$28=$E2),0))</f>
        <v>0.98012687448949265</v>
      </c>
      <c r="BX2">
        <f t="array" ref="BX2">INDEX(Transcriptome!AU$2:AU$28,MATCH(1,(Transcriptome!$A$2:$A$28=$B2)*(Transcriptome!$C$2:$C$28=$E2),0))</f>
        <v>0.99320828260132177</v>
      </c>
      <c r="BY2">
        <f t="array" ref="BY2">INDEX(Transcriptome!AV$2:AV$28,MATCH(1,(Transcriptome!$A$2:$A$28=$B2)*(Transcriptome!$C$2:$C$28=$E2),0))</f>
        <v>1.001849098652176</v>
      </c>
      <c r="BZ2">
        <f t="array" ref="BZ2">INDEX(Transcriptome!AW$2:AW$28,MATCH(1,(Transcriptome!$A$2:$A$28=$B2)*(Transcriptome!$C$2:$C$28=$E2),0))</f>
        <v>0.9785997952370693</v>
      </c>
      <c r="CA2">
        <f t="array" ref="CA2">INDEX(Transcriptome!AX$2:AX$28,MATCH(1,(Transcriptome!$A$2:$A$28=$B2)*(Transcriptome!$C$2:$C$28=$E2),0))</f>
        <v>1.0287849565394998</v>
      </c>
      <c r="CB2">
        <f t="array" ref="CB2">INDEX(Transcriptome!AY$2:AY$28,MATCH(1,(Transcriptome!$A$2:$A$28=$B2)*(Transcriptome!$C$2:$C$28=$E2),0))</f>
        <v>0.96753619829763005</v>
      </c>
      <c r="CC2">
        <f t="array" ref="CC2">INDEX(Transcriptome!AZ$2:AZ$28,MATCH(1,(Transcriptome!$A$2:$A$28=$B2)*(Transcriptome!$C$2:$C$28=$E2),0))</f>
        <v>0.99447034930233957</v>
      </c>
      <c r="CD2">
        <f t="array" ref="CD2">INDEX(Transcriptome!BA$2:BA$28,MATCH(1,(Transcriptome!$A$2:$A$28=$B2)*(Transcriptome!$C$2:$C$28=$E2),0))</f>
        <v>1.0593985991770065</v>
      </c>
      <c r="CE2">
        <f t="array" ref="CE2">INDEX(Transcriptome!BB$2:BB$28,MATCH(1,(Transcriptome!$A$2:$A$28=$B2)*(Transcriptome!$C$2:$C$28=$E2),0))</f>
        <v>1.3662366771413206</v>
      </c>
      <c r="CF2">
        <f t="array" ref="CF2">INDEX(Transcriptome!BC$2:BC$28,MATCH(1,(Transcriptome!$A$2:$A$28=$B2)*(Transcriptome!$C$2:$C$28=$E2),0))</f>
        <v>0</v>
      </c>
      <c r="CG2">
        <f t="array" ref="CG2">INDEX(Transcriptome!BD$2:BD$28,MATCH(1,(Transcriptome!$A$2:$A$28=$B2)*(Transcriptome!$C$2:$C$28=$E2),0))</f>
        <v>1.0024853860848628</v>
      </c>
      <c r="CH2">
        <f t="array" ref="CH2">INDEX(Transcriptome!BE$2:BE$28,MATCH(1,(Transcriptome!$A$2:$A$28=$B2)*(Transcriptome!$C$2:$C$28=$E2),0))</f>
        <v>0.88231400612674304</v>
      </c>
      <c r="CI2">
        <f t="array" ref="CI2">INDEX(Transcriptome!BF$2:BF$28,MATCH(1,(Transcriptome!$A$2:$A$28=$B2)*(Transcriptome!$C$2:$C$28=$E2),0))</f>
        <v>0.4620000259687152</v>
      </c>
      <c r="CJ2">
        <f t="array" ref="CJ2">INDEX(Transcriptome!BG$2:BG$28,MATCH(1,(Transcriptome!$A$2:$A$28=$B2)*(Transcriptome!$C$2:$C$28=$E2),0))</f>
        <v>0.84079493804236027</v>
      </c>
      <c r="CK2">
        <f t="array" ref="CK2">INDEX(Transcriptome!BH$2:BH$28,MATCH(1,(Transcriptome!$A$2:$A$28=$B2)*(Transcriptome!$C$2:$C$28=$E2),0))</f>
        <v>0.94997173130305113</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0.9804812110760236</v>
      </c>
      <c r="CO2">
        <f t="array" ref="CO2">INDEX(Transcriptome!BL$2:BL$28,MATCH(1,(Transcriptome!$A$2:$A$28=$B2)*(Transcriptome!$C$2:$C$28=$E2),0))</f>
        <v>1.0552770920017649</v>
      </c>
      <c r="CP2">
        <f t="array" ref="CP2">INDEX(Transcriptome!BM$2:BM$28,MATCH(1,(Transcriptome!$A$2:$A$28=$B2)*(Transcriptome!$C$2:$C$28=$E2),0))</f>
        <v>0.99774284053394957</v>
      </c>
      <c r="CQ2">
        <f t="array" ref="CQ2">INDEX(Transcriptome!BN$2:BN$28,MATCH(1,(Transcriptome!$A$2:$A$28=$B2)*(Transcriptome!$C$2:$C$28=$E2),0))</f>
        <v>0.9566357934766031</v>
      </c>
      <c r="CR2">
        <f t="array" ref="CR2">INDEX(Transcriptome!BO$2:BO$28,MATCH(1,(Transcriptome!$A$2:$A$28=$B2)*(Transcriptome!$C$2:$C$28=$E2),0))</f>
        <v>0.92404365838198899</v>
      </c>
      <c r="CS2">
        <f t="array" ref="CS2">INDEX(Transcriptome!BP$2:BP$28,MATCH(1,(Transcriptome!$A$2:$A$28=$B2)*(Transcriptome!$C$2:$C$28=$E2),0))</f>
        <v>0.94997173130305113</v>
      </c>
      <c r="CT2">
        <f t="array" ref="CT2">INDEX(Transcriptome!BQ$2:BQ$28,MATCH(1,(Transcriptome!$A$2:$A$28=$B2)*(Transcriptome!$C$2:$C$28=$E2),0))</f>
        <v>1</v>
      </c>
      <c r="CU2">
        <f t="array" ref="CU2">INDEX(Transcriptome!BR$2:BR$28,MATCH(1,(Transcriptome!$A$2:$A$28=$B2)*(Transcriptome!$C$2:$C$28=$E2),0))</f>
        <v>0.95962833654259161</v>
      </c>
    </row>
    <row r="3" spans="1:99" x14ac:dyDescent="0.15">
      <c r="A3">
        <f>'Measured Data'!A8</f>
        <v>1</v>
      </c>
      <c r="B3" t="s">
        <v>581</v>
      </c>
      <c r="C3" s="326" t="s">
        <v>587</v>
      </c>
      <c r="D3">
        <v>1</v>
      </c>
      <c r="E3" t="s">
        <v>515</v>
      </c>
      <c r="F3" s="334">
        <f>AVERAGE('In Process Calc.'!B4:B5)</f>
        <v>1.3031250000021828</v>
      </c>
      <c r="G3" s="334">
        <f>AVERAGE('In Process Calc.'!C4:C5)</f>
        <v>31.275000000052387</v>
      </c>
      <c r="H3">
        <f>AVERAGE('TL input - regression'!Q3,'TL input - regression'!L4)</f>
        <v>27.247415821808801</v>
      </c>
      <c r="I3">
        <f>AVERAGE('TL input - regression'!R3,'TL input - regression'!M4)</f>
        <v>5.348799467591447</v>
      </c>
      <c r="J3">
        <f>AVERAGE('TL input - regression'!S3,'TL input - regression'!N4)</f>
        <v>1.6883081084253457</v>
      </c>
      <c r="K3">
        <f>AVERAGE('TL input - regression'!T3,'TL input - regression'!O4)</f>
        <v>3.4472815552310969</v>
      </c>
      <c r="L3">
        <f>AVERAGE('TL input - regression'!U3,'TL input - regression'!P4)</f>
        <v>1.5076410416690098</v>
      </c>
      <c r="M3">
        <f>'Growth Regression'!T3</f>
        <v>4.6755693118398424E-2</v>
      </c>
      <c r="N3">
        <f>M3/'Growth Regression'!$O$24</f>
        <v>0.96359955504470396</v>
      </c>
      <c r="O3">
        <f>'Post Process Calc.'!C20</f>
        <v>0.24703662402608659</v>
      </c>
      <c r="P3">
        <f>'Post Process Calc.'!D20</f>
        <v>0.58849058352266048</v>
      </c>
      <c r="Q3">
        <f>'Post Process Calc.'!E20</f>
        <v>4.1156622237566068E-2</v>
      </c>
      <c r="R3">
        <f>'Post Process Calc.'!F20</f>
        <v>2.4073049568838407E-3</v>
      </c>
      <c r="S3">
        <f>'Post Process Calc.'!G20</f>
        <v>-5.0401032775329079E-3</v>
      </c>
      <c r="T3">
        <f t="shared" ref="T3:T13" si="2">P3/O3</f>
        <v>2.3821997480847901</v>
      </c>
      <c r="U3">
        <f t="shared" ref="U3:V12" si="3">O3/0.0016</f>
        <v>154.3978900163041</v>
      </c>
      <c r="V3">
        <f t="shared" si="3"/>
        <v>367.8066147016628</v>
      </c>
      <c r="W3">
        <f t="shared" si="0"/>
        <v>25.722888898478793</v>
      </c>
      <c r="X3">
        <f t="shared" si="0"/>
        <v>1.5045655980524004</v>
      </c>
      <c r="Y3">
        <f t="shared" si="0"/>
        <v>-3.1500645484580674</v>
      </c>
      <c r="Z3">
        <v>100</v>
      </c>
      <c r="AA3">
        <v>0.32</v>
      </c>
      <c r="AB3">
        <v>7</v>
      </c>
      <c r="AC3">
        <v>0.7</v>
      </c>
      <c r="AD3">
        <f t="shared" si="1"/>
        <v>5.0118723362727164E-8</v>
      </c>
      <c r="AE3">
        <v>1</v>
      </c>
      <c r="AF3">
        <v>0.311</v>
      </c>
      <c r="AG3">
        <f t="array" ref="AG3">INDEX(Transcriptome!D$2:D$28,MATCH(1,(Transcriptome!$A$2:$A$28=$B3)*(Transcriptome!$C$2:$C$28=$E3),0))</f>
        <v>0.9615872007048516</v>
      </c>
      <c r="AH3">
        <f t="array" ref="AH3">INDEX(Transcriptome!E$2:E$28,MATCH(1,(Transcriptome!$A$2:$A$28=$B3)*(Transcriptome!$C$2:$C$28=$E3),0))</f>
        <v>1.0081250592997881</v>
      </c>
      <c r="AI3">
        <f t="array" ref="AI3">INDEX(Transcriptome!F$2:F$28,MATCH(1,(Transcriptome!$A$2:$A$28=$B3)*(Transcriptome!$C$2:$C$28=$E3),0))</f>
        <v>0.96845331445029958</v>
      </c>
      <c r="AJ3">
        <f t="array" ref="AJ3">INDEX(Transcriptome!G$2:G$28,MATCH(1,(Transcriptome!$A$2:$A$28=$B3)*(Transcriptome!$C$2:$C$28=$E3),0))</f>
        <v>0.71849764784898529</v>
      </c>
      <c r="AK3">
        <f t="array" ref="AK3">INDEX(Transcriptome!H$2:H$28,MATCH(1,(Transcriptome!$A$2:$A$28=$B3)*(Transcriptome!$C$2:$C$28=$E3),0))</f>
        <v>0</v>
      </c>
      <c r="AL3">
        <f t="array" ref="AL3">INDEX(Transcriptome!I$2:I$28,MATCH(1,(Transcriptome!$A$2:$A$28=$B3)*(Transcriptome!$C$2:$C$28=$E3),0))</f>
        <v>0.96637824852454401</v>
      </c>
      <c r="AM3">
        <f t="array" ref="AM3">INDEX(Transcriptome!J$2:J$28,MATCH(1,(Transcriptome!$A$2:$A$28=$B3)*(Transcriptome!$C$2:$C$28=$E3),0))</f>
        <v>0.93803024394892276</v>
      </c>
      <c r="AN3">
        <f t="array" ref="AN3">INDEX(Transcriptome!K$2:K$28,MATCH(1,(Transcriptome!$A$2:$A$28=$B3)*(Transcriptome!$C$2:$C$28=$E3),0))</f>
        <v>0.98297322798407893</v>
      </c>
      <c r="AO3">
        <f t="array" ref="AO3">INDEX(Transcriptome!L$2:L$28,MATCH(1,(Transcriptome!$A$2:$A$28=$B3)*(Transcriptome!$C$2:$C$28=$E3),0))</f>
        <v>1.0045085902146473</v>
      </c>
      <c r="AP3">
        <f t="array" ref="AP3">INDEX(Transcriptome!M$2:M$28,MATCH(1,(Transcriptome!$A$2:$A$28=$B3)*(Transcriptome!$C$2:$C$28=$E3),0))</f>
        <v>0.96626438614596732</v>
      </c>
      <c r="AQ3">
        <f t="array" ref="AQ3">INDEX(Transcriptome!N$2:N$28,MATCH(1,(Transcriptome!$A$2:$A$28=$B3)*(Transcriptome!$C$2:$C$28=$E3),0))</f>
        <v>0.99573246012237593</v>
      </c>
      <c r="AR3">
        <f t="array" ref="AR3">INDEX(Transcriptome!O$2:O$28,MATCH(1,(Transcriptome!$A$2:$A$28=$B3)*(Transcriptome!$C$2:$C$28=$E3),0))</f>
        <v>1.0098974657583839</v>
      </c>
      <c r="AS3">
        <f t="array" ref="AS3">INDEX(Transcriptome!P$2:P$28,MATCH(1,(Transcriptome!$A$2:$A$28=$B3)*(Transcriptome!$C$2:$C$28=$E3),0))</f>
        <v>0.99255922165699151</v>
      </c>
      <c r="AT3">
        <f t="array" ref="AT3">INDEX(Transcriptome!Q$2:Q$28,MATCH(1,(Transcriptome!$A$2:$A$28=$B3)*(Transcriptome!$C$2:$C$28=$E3),0))</f>
        <v>1.0248439887773844</v>
      </c>
      <c r="AU3">
        <f t="array" ref="AU3">INDEX(Transcriptome!R$2:R$28,MATCH(1,(Transcriptome!$A$2:$A$28=$B3)*(Transcriptome!$C$2:$C$28=$E3),0))</f>
        <v>0.99290412187832711</v>
      </c>
      <c r="AV3">
        <f t="array" ref="AV3">INDEX(Transcriptome!S$2:S$28,MATCH(1,(Transcriptome!$A$2:$A$28=$B3)*(Transcriptome!$C$2:$C$28=$E3),0))</f>
        <v>1.0390889660200859</v>
      </c>
      <c r="AW3">
        <f t="array" ref="AW3">INDEX(Transcriptome!T$2:T$28,MATCH(1,(Transcriptome!$A$2:$A$28=$B3)*(Transcriptome!$C$2:$C$28=$E3),0))</f>
        <v>1.0043706424582399</v>
      </c>
      <c r="AX3">
        <f t="array" ref="AX3">INDEX(Transcriptome!U$2:U$28,MATCH(1,(Transcriptome!$A$2:$A$28=$B3)*(Transcriptome!$C$2:$C$28=$E3),0))</f>
        <v>0.8900797385806396</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0.99829982910968496</v>
      </c>
      <c r="BB3">
        <f t="array" ref="BB3">INDEX(Transcriptome!Y$2:Y$28,MATCH(1,(Transcriptome!$A$2:$A$28=$B3)*(Transcriptome!$C$2:$C$28=$E3),0))</f>
        <v>0</v>
      </c>
      <c r="BC3">
        <f t="array" ref="BC3">INDEX(Transcriptome!Z$2:Z$28,MATCH(1,(Transcriptome!$A$2:$A$28=$B3)*(Transcriptome!$C$2:$C$28=$E3),0))</f>
        <v>0.79240188738597039</v>
      </c>
      <c r="BD3">
        <f t="array" ref="BD3">INDEX(Transcriptome!AA$2:AA$28,MATCH(1,(Transcriptome!$A$2:$A$28=$B3)*(Transcriptome!$C$2:$C$28=$E3),0))</f>
        <v>0.99409482777809932</v>
      </c>
      <c r="BE3">
        <f t="array" ref="BE3">INDEX(Transcriptome!AB$2:AB$28,MATCH(1,(Transcriptome!$A$2:$A$28=$B3)*(Transcriptome!$C$2:$C$28=$E3),0))</f>
        <v>1.003416600192127</v>
      </c>
      <c r="BF3">
        <f t="array" ref="BF3">INDEX(Transcriptome!AC$2:AC$28,MATCH(1,(Transcriptome!$A$2:$A$28=$B3)*(Transcriptome!$C$2:$C$28=$E3),0))</f>
        <v>1.0248271355270304</v>
      </c>
      <c r="BG3">
        <f t="array" ref="BG3">INDEX(Transcriptome!AD$2:AD$28,MATCH(1,(Transcriptome!$A$2:$A$28=$B3)*(Transcriptome!$C$2:$C$28=$E3),0))</f>
        <v>0.98563305926004363</v>
      </c>
      <c r="BH3">
        <f t="array" ref="BH3">INDEX(Transcriptome!AE$2:AE$28,MATCH(1,(Transcriptome!$A$2:$A$28=$B3)*(Transcriptome!$C$2:$C$28=$E3),0))</f>
        <v>0.97911877431296956</v>
      </c>
      <c r="BI3">
        <f t="array" ref="BI3">INDEX(Transcriptome!AF$2:AF$28,MATCH(1,(Transcriptome!$A$2:$A$28=$B3)*(Transcriptome!$C$2:$C$28=$E3),0))</f>
        <v>0.99219097833872116</v>
      </c>
      <c r="BJ3">
        <f t="array" ref="BJ3">INDEX(Transcriptome!AG$2:AG$28,MATCH(1,(Transcriptome!$A$2:$A$28=$B3)*(Transcriptome!$C$2:$C$28=$E3),0))</f>
        <v>1.0311323444945424</v>
      </c>
      <c r="BK3">
        <f t="array" ref="BK3">INDEX(Transcriptome!AH$2:AH$28,MATCH(1,(Transcriptome!$A$2:$A$28=$B3)*(Transcriptome!$C$2:$C$28=$E3),0))</f>
        <v>0.93254825262843088</v>
      </c>
      <c r="BL3">
        <f t="array" ref="BL3">INDEX(Transcriptome!AI$2:AI$28,MATCH(1,(Transcriptome!$A$2:$A$28=$B3)*(Transcriptome!$C$2:$C$28=$E3),0))</f>
        <v>0.97047642530312306</v>
      </c>
      <c r="BM3">
        <f t="array" ref="BM3">INDEX(Transcriptome!AJ$2:AJ$28,MATCH(1,(Transcriptome!$A$2:$A$28=$B3)*(Transcriptome!$C$2:$C$28=$E3),0))</f>
        <v>0.99598102793001964</v>
      </c>
      <c r="BN3">
        <f t="array" ref="BN3">INDEX(Transcriptome!AK$2:AK$28,MATCH(1,(Transcriptome!$A$2:$A$28=$B3)*(Transcriptome!$C$2:$C$28=$E3),0))</f>
        <v>0.99435728491465236</v>
      </c>
      <c r="BO3">
        <f t="array" ref="BO3">INDEX(Transcriptome!AL$2:AL$28,MATCH(1,(Transcriptome!$A$2:$A$28=$B3)*(Transcriptome!$C$2:$C$28=$E3),0))</f>
        <v>1</v>
      </c>
      <c r="BP3">
        <f t="array" ref="BP3">INDEX(Transcriptome!AM$2:AM$28,MATCH(1,(Transcriptome!$A$2:$A$28=$B3)*(Transcriptome!$C$2:$C$28=$E3),0))</f>
        <v>0.98394517179783769</v>
      </c>
      <c r="BQ3">
        <f t="array" ref="BQ3">INDEX(Transcriptome!AN$2:AN$28,MATCH(1,(Transcriptome!$A$2:$A$28=$B3)*(Transcriptome!$C$2:$C$28=$E3),0))</f>
        <v>1.0211788070650316</v>
      </c>
      <c r="BR3">
        <f t="array" ref="BR3">INDEX(Transcriptome!AO$2:AO$28,MATCH(1,(Transcriptome!$A$2:$A$28=$B3)*(Transcriptome!$C$2:$C$28=$E3),0))</f>
        <v>0.98404310594953381</v>
      </c>
      <c r="BS3">
        <f t="array" ref="BS3">INDEX(Transcriptome!AP$2:AP$28,MATCH(1,(Transcriptome!$A$2:$A$28=$B3)*(Transcriptome!$C$2:$C$28=$E3),0))</f>
        <v>0.99950707159014762</v>
      </c>
      <c r="BT3">
        <f t="array" ref="BT3">INDEX(Transcriptome!AQ$2:AQ$28,MATCH(1,(Transcriptome!$A$2:$A$28=$B3)*(Transcriptome!$C$2:$C$28=$E3),0))</f>
        <v>0.99103241094645067</v>
      </c>
      <c r="BU3">
        <f t="array" ref="BU3">INDEX(Transcriptome!AR$2:AR$28,MATCH(1,(Transcriptome!$A$2:$A$28=$B3)*(Transcriptome!$C$2:$C$28=$E3),0))</f>
        <v>1.0031005933120665</v>
      </c>
      <c r="BV3">
        <f t="array" ref="BV3">INDEX(Transcriptome!AS$2:AS$28,MATCH(1,(Transcriptome!$A$2:$A$28=$B3)*(Transcriptome!$C$2:$C$28=$E3),0))</f>
        <v>0.9957798009457739</v>
      </c>
      <c r="BW3">
        <f t="array" ref="BW3">INDEX(Transcriptome!AT$2:AT$28,MATCH(1,(Transcriptome!$A$2:$A$28=$B3)*(Transcriptome!$C$2:$C$28=$E3),0))</f>
        <v>0.98012687448949265</v>
      </c>
      <c r="BX3">
        <f t="array" ref="BX3">INDEX(Transcriptome!AU$2:AU$28,MATCH(1,(Transcriptome!$A$2:$A$28=$B3)*(Transcriptome!$C$2:$C$28=$E3),0))</f>
        <v>0.99320828260132177</v>
      </c>
      <c r="BY3">
        <f t="array" ref="BY3">INDEX(Transcriptome!AV$2:AV$28,MATCH(1,(Transcriptome!$A$2:$A$28=$B3)*(Transcriptome!$C$2:$C$28=$E3),0))</f>
        <v>1.001849098652176</v>
      </c>
      <c r="BZ3">
        <f t="array" ref="BZ3">INDEX(Transcriptome!AW$2:AW$28,MATCH(1,(Transcriptome!$A$2:$A$28=$B3)*(Transcriptome!$C$2:$C$28=$E3),0))</f>
        <v>0.9785997952370693</v>
      </c>
      <c r="CA3">
        <f t="array" ref="CA3">INDEX(Transcriptome!AX$2:AX$28,MATCH(1,(Transcriptome!$A$2:$A$28=$B3)*(Transcriptome!$C$2:$C$28=$E3),0))</f>
        <v>1.0287849565394998</v>
      </c>
      <c r="CB3">
        <f t="array" ref="CB3">INDEX(Transcriptome!AY$2:AY$28,MATCH(1,(Transcriptome!$A$2:$A$28=$B3)*(Transcriptome!$C$2:$C$28=$E3),0))</f>
        <v>0.96753619829763005</v>
      </c>
      <c r="CC3">
        <f t="array" ref="CC3">INDEX(Transcriptome!AZ$2:AZ$28,MATCH(1,(Transcriptome!$A$2:$A$28=$B3)*(Transcriptome!$C$2:$C$28=$E3),0))</f>
        <v>0.99447034930233957</v>
      </c>
      <c r="CD3">
        <f t="array" ref="CD3">INDEX(Transcriptome!BA$2:BA$28,MATCH(1,(Transcriptome!$A$2:$A$28=$B3)*(Transcriptome!$C$2:$C$28=$E3),0))</f>
        <v>1.0593985991770065</v>
      </c>
      <c r="CE3">
        <f t="array" ref="CE3">INDEX(Transcriptome!BB$2:BB$28,MATCH(1,(Transcriptome!$A$2:$A$28=$B3)*(Transcriptome!$C$2:$C$28=$E3),0))</f>
        <v>1.3662366771413206</v>
      </c>
      <c r="CF3">
        <f t="array" ref="CF3">INDEX(Transcriptome!BC$2:BC$28,MATCH(1,(Transcriptome!$A$2:$A$28=$B3)*(Transcriptome!$C$2:$C$28=$E3),0))</f>
        <v>0</v>
      </c>
      <c r="CG3">
        <f t="array" ref="CG3">INDEX(Transcriptome!BD$2:BD$28,MATCH(1,(Transcriptome!$A$2:$A$28=$B3)*(Transcriptome!$C$2:$C$28=$E3),0))</f>
        <v>1.0024853860848628</v>
      </c>
      <c r="CH3">
        <f t="array" ref="CH3">INDEX(Transcriptome!BE$2:BE$28,MATCH(1,(Transcriptome!$A$2:$A$28=$B3)*(Transcriptome!$C$2:$C$28=$E3),0))</f>
        <v>0.88231400612674304</v>
      </c>
      <c r="CI3">
        <f t="array" ref="CI3">INDEX(Transcriptome!BF$2:BF$28,MATCH(1,(Transcriptome!$A$2:$A$28=$B3)*(Transcriptome!$C$2:$C$28=$E3),0))</f>
        <v>0.4620000259687152</v>
      </c>
      <c r="CJ3">
        <f t="array" ref="CJ3">INDEX(Transcriptome!BG$2:BG$28,MATCH(1,(Transcriptome!$A$2:$A$28=$B3)*(Transcriptome!$C$2:$C$28=$E3),0))</f>
        <v>0.84079493804236027</v>
      </c>
      <c r="CK3">
        <f t="array" ref="CK3">INDEX(Transcriptome!BH$2:BH$28,MATCH(1,(Transcriptome!$A$2:$A$28=$B3)*(Transcriptome!$C$2:$C$28=$E3),0))</f>
        <v>0.94997173130305113</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0.9804812110760236</v>
      </c>
      <c r="CO3">
        <f t="array" ref="CO3">INDEX(Transcriptome!BL$2:BL$28,MATCH(1,(Transcriptome!$A$2:$A$28=$B3)*(Transcriptome!$C$2:$C$28=$E3),0))</f>
        <v>1.0552770920017649</v>
      </c>
      <c r="CP3">
        <f t="array" ref="CP3">INDEX(Transcriptome!BM$2:BM$28,MATCH(1,(Transcriptome!$A$2:$A$28=$B3)*(Transcriptome!$C$2:$C$28=$E3),0))</f>
        <v>0.99774284053394957</v>
      </c>
      <c r="CQ3">
        <f t="array" ref="CQ3">INDEX(Transcriptome!BN$2:BN$28,MATCH(1,(Transcriptome!$A$2:$A$28=$B3)*(Transcriptome!$C$2:$C$28=$E3),0))</f>
        <v>0.9566357934766031</v>
      </c>
      <c r="CR3">
        <f t="array" ref="CR3">INDEX(Transcriptome!BO$2:BO$28,MATCH(1,(Transcriptome!$A$2:$A$28=$B3)*(Transcriptome!$C$2:$C$28=$E3),0))</f>
        <v>0.92404365838198899</v>
      </c>
      <c r="CS3">
        <f t="array" ref="CS3">INDEX(Transcriptome!BP$2:BP$28,MATCH(1,(Transcriptome!$A$2:$A$28=$B3)*(Transcriptome!$C$2:$C$28=$E3),0))</f>
        <v>0.94997173130305113</v>
      </c>
      <c r="CT3">
        <f t="array" ref="CT3">INDEX(Transcriptome!BQ$2:BQ$28,MATCH(1,(Transcriptome!$A$2:$A$28=$B3)*(Transcriptome!$C$2:$C$28=$E3),0))</f>
        <v>1</v>
      </c>
      <c r="CU3">
        <f t="array" ref="CU3">INDEX(Transcriptome!BR$2:BR$28,MATCH(1,(Transcriptome!$A$2:$A$28=$B3)*(Transcriptome!$C$2:$C$28=$E3),0))</f>
        <v>0.95962833654259161</v>
      </c>
    </row>
    <row r="4" spans="1:99" x14ac:dyDescent="0.15">
      <c r="A4">
        <f>'Measured Data'!A9</f>
        <v>2</v>
      </c>
      <c r="B4" t="s">
        <v>581</v>
      </c>
      <c r="C4" s="326" t="s">
        <v>587</v>
      </c>
      <c r="D4">
        <v>1</v>
      </c>
      <c r="E4" t="s">
        <v>515</v>
      </c>
      <c r="F4" s="334">
        <f>AVERAGE('In Process Calc.'!B5:B6)</f>
        <v>1.8003472222226264</v>
      </c>
      <c r="G4" s="334">
        <f>AVERAGE('In Process Calc.'!C5:C6)</f>
        <v>43.208333333343035</v>
      </c>
      <c r="H4">
        <f>AVERAGE('TL input - regression'!Q4,'TL input - regression'!L5)</f>
        <v>24.450071628985775</v>
      </c>
      <c r="I4">
        <f>AVERAGE('TL input - regression'!R4,'TL input - regression'!M5)</f>
        <v>9.2834675496106414</v>
      </c>
      <c r="J4">
        <f>AVERAGE('TL input - regression'!S4,'TL input - regression'!N5)</f>
        <v>1.3475469916191503</v>
      </c>
      <c r="K4">
        <f>AVERAGE('TL input - regression'!T4,'TL input - regression'!O5)</f>
        <v>3.3987256208463417</v>
      </c>
      <c r="L4">
        <f>AVERAGE('TL input - regression'!U4,'TL input - regression'!P5)</f>
        <v>1.5249494431694659</v>
      </c>
      <c r="M4">
        <f>'Growth Regression'!T4</f>
        <v>4.5457915229655477E-2</v>
      </c>
      <c r="N4">
        <f>M4/'Growth Regression'!$O$24</f>
        <v>0.93685333201315035</v>
      </c>
      <c r="O4">
        <f>'Post Process Calc.'!C21</f>
        <v>0.16032316288033444</v>
      </c>
      <c r="P4">
        <f>'Post Process Calc.'!D21</f>
        <v>0.312521843024676</v>
      </c>
      <c r="Q4">
        <f>'Post Process Calc.'!E21</f>
        <v>2.4272711823395549E-2</v>
      </c>
      <c r="R4">
        <f>'Post Process Calc.'!F21</f>
        <v>9.6082731413919611E-3</v>
      </c>
      <c r="S4">
        <f>'Post Process Calc.'!G21</f>
        <v>6.500396987724011E-4</v>
      </c>
      <c r="T4">
        <f t="shared" si="2"/>
        <v>1.9493243359847074</v>
      </c>
      <c r="U4">
        <f t="shared" si="3"/>
        <v>100.20197680020901</v>
      </c>
      <c r="V4">
        <f t="shared" si="3"/>
        <v>195.32615189042249</v>
      </c>
      <c r="W4">
        <f t="shared" si="0"/>
        <v>15.170444889622217</v>
      </c>
      <c r="X4">
        <f t="shared" si="0"/>
        <v>6.0051707133699752</v>
      </c>
      <c r="Y4">
        <f t="shared" si="0"/>
        <v>0.40627481173275065</v>
      </c>
      <c r="Z4">
        <v>100</v>
      </c>
      <c r="AA4">
        <v>0.32</v>
      </c>
      <c r="AB4">
        <v>7</v>
      </c>
      <c r="AC4">
        <v>0.7</v>
      </c>
      <c r="AD4">
        <f t="shared" si="1"/>
        <v>5.0118723362727164E-8</v>
      </c>
      <c r="AE4">
        <v>1</v>
      </c>
      <c r="AF4">
        <v>0.311</v>
      </c>
      <c r="AG4">
        <f t="array" ref="AG4">INDEX(Transcriptome!D$2:D$28,MATCH(1,(Transcriptome!$A$2:$A$28=$B4)*(Transcriptome!$C$2:$C$28=$E4),0))</f>
        <v>0.9615872007048516</v>
      </c>
      <c r="AH4">
        <f t="array" ref="AH4">INDEX(Transcriptome!E$2:E$28,MATCH(1,(Transcriptome!$A$2:$A$28=$B4)*(Transcriptome!$C$2:$C$28=$E4),0))</f>
        <v>1.0081250592997881</v>
      </c>
      <c r="AI4">
        <f t="array" ref="AI4">INDEX(Transcriptome!F$2:F$28,MATCH(1,(Transcriptome!$A$2:$A$28=$B4)*(Transcriptome!$C$2:$C$28=$E4),0))</f>
        <v>0.96845331445029958</v>
      </c>
      <c r="AJ4">
        <f t="array" ref="AJ4">INDEX(Transcriptome!G$2:G$28,MATCH(1,(Transcriptome!$A$2:$A$28=$B4)*(Transcriptome!$C$2:$C$28=$E4),0))</f>
        <v>0.71849764784898529</v>
      </c>
      <c r="AK4">
        <f t="array" ref="AK4">INDEX(Transcriptome!H$2:H$28,MATCH(1,(Transcriptome!$A$2:$A$28=$B4)*(Transcriptome!$C$2:$C$28=$E4),0))</f>
        <v>0</v>
      </c>
      <c r="AL4">
        <f t="array" ref="AL4">INDEX(Transcriptome!I$2:I$28,MATCH(1,(Transcriptome!$A$2:$A$28=$B4)*(Transcriptome!$C$2:$C$28=$E4),0))</f>
        <v>0.96637824852454401</v>
      </c>
      <c r="AM4">
        <f t="array" ref="AM4">INDEX(Transcriptome!J$2:J$28,MATCH(1,(Transcriptome!$A$2:$A$28=$B4)*(Transcriptome!$C$2:$C$28=$E4),0))</f>
        <v>0.93803024394892276</v>
      </c>
      <c r="AN4">
        <f t="array" ref="AN4">INDEX(Transcriptome!K$2:K$28,MATCH(1,(Transcriptome!$A$2:$A$28=$B4)*(Transcriptome!$C$2:$C$28=$E4),0))</f>
        <v>0.98297322798407893</v>
      </c>
      <c r="AO4">
        <f t="array" ref="AO4">INDEX(Transcriptome!L$2:L$28,MATCH(1,(Transcriptome!$A$2:$A$28=$B4)*(Transcriptome!$C$2:$C$28=$E4),0))</f>
        <v>1.0045085902146473</v>
      </c>
      <c r="AP4">
        <f t="array" ref="AP4">INDEX(Transcriptome!M$2:M$28,MATCH(1,(Transcriptome!$A$2:$A$28=$B4)*(Transcriptome!$C$2:$C$28=$E4),0))</f>
        <v>0.96626438614596732</v>
      </c>
      <c r="AQ4">
        <f t="array" ref="AQ4">INDEX(Transcriptome!N$2:N$28,MATCH(1,(Transcriptome!$A$2:$A$28=$B4)*(Transcriptome!$C$2:$C$28=$E4),0))</f>
        <v>0.99573246012237593</v>
      </c>
      <c r="AR4">
        <f t="array" ref="AR4">INDEX(Transcriptome!O$2:O$28,MATCH(1,(Transcriptome!$A$2:$A$28=$B4)*(Transcriptome!$C$2:$C$28=$E4),0))</f>
        <v>1.0098974657583839</v>
      </c>
      <c r="AS4">
        <f t="array" ref="AS4">INDEX(Transcriptome!P$2:P$28,MATCH(1,(Transcriptome!$A$2:$A$28=$B4)*(Transcriptome!$C$2:$C$28=$E4),0))</f>
        <v>0.99255922165699151</v>
      </c>
      <c r="AT4">
        <f t="array" ref="AT4">INDEX(Transcriptome!Q$2:Q$28,MATCH(1,(Transcriptome!$A$2:$A$28=$B4)*(Transcriptome!$C$2:$C$28=$E4),0))</f>
        <v>1.0248439887773844</v>
      </c>
      <c r="AU4">
        <f t="array" ref="AU4">INDEX(Transcriptome!R$2:R$28,MATCH(1,(Transcriptome!$A$2:$A$28=$B4)*(Transcriptome!$C$2:$C$28=$E4),0))</f>
        <v>0.99290412187832711</v>
      </c>
      <c r="AV4">
        <f t="array" ref="AV4">INDEX(Transcriptome!S$2:S$28,MATCH(1,(Transcriptome!$A$2:$A$28=$B4)*(Transcriptome!$C$2:$C$28=$E4),0))</f>
        <v>1.0390889660200859</v>
      </c>
      <c r="AW4">
        <f t="array" ref="AW4">INDEX(Transcriptome!T$2:T$28,MATCH(1,(Transcriptome!$A$2:$A$28=$B4)*(Transcriptome!$C$2:$C$28=$E4),0))</f>
        <v>1.0043706424582399</v>
      </c>
      <c r="AX4">
        <f t="array" ref="AX4">INDEX(Transcriptome!U$2:U$28,MATCH(1,(Transcriptome!$A$2:$A$28=$B4)*(Transcriptome!$C$2:$C$28=$E4),0))</f>
        <v>0.8900797385806396</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0.99829982910968496</v>
      </c>
      <c r="BB4">
        <f t="array" ref="BB4">INDEX(Transcriptome!Y$2:Y$28,MATCH(1,(Transcriptome!$A$2:$A$28=$B4)*(Transcriptome!$C$2:$C$28=$E4),0))</f>
        <v>0</v>
      </c>
      <c r="BC4">
        <f t="array" ref="BC4">INDEX(Transcriptome!Z$2:Z$28,MATCH(1,(Transcriptome!$A$2:$A$28=$B4)*(Transcriptome!$C$2:$C$28=$E4),0))</f>
        <v>0.79240188738597039</v>
      </c>
      <c r="BD4">
        <f t="array" ref="BD4">INDEX(Transcriptome!AA$2:AA$28,MATCH(1,(Transcriptome!$A$2:$A$28=$B4)*(Transcriptome!$C$2:$C$28=$E4),0))</f>
        <v>0.99409482777809932</v>
      </c>
      <c r="BE4">
        <f t="array" ref="BE4">INDEX(Transcriptome!AB$2:AB$28,MATCH(1,(Transcriptome!$A$2:$A$28=$B4)*(Transcriptome!$C$2:$C$28=$E4),0))</f>
        <v>1.003416600192127</v>
      </c>
      <c r="BF4">
        <f t="array" ref="BF4">INDEX(Transcriptome!AC$2:AC$28,MATCH(1,(Transcriptome!$A$2:$A$28=$B4)*(Transcriptome!$C$2:$C$28=$E4),0))</f>
        <v>1.0248271355270304</v>
      </c>
      <c r="BG4">
        <f t="array" ref="BG4">INDEX(Transcriptome!AD$2:AD$28,MATCH(1,(Transcriptome!$A$2:$A$28=$B4)*(Transcriptome!$C$2:$C$28=$E4),0))</f>
        <v>0.98563305926004363</v>
      </c>
      <c r="BH4">
        <f t="array" ref="BH4">INDEX(Transcriptome!AE$2:AE$28,MATCH(1,(Transcriptome!$A$2:$A$28=$B4)*(Transcriptome!$C$2:$C$28=$E4),0))</f>
        <v>0.97911877431296956</v>
      </c>
      <c r="BI4">
        <f t="array" ref="BI4">INDEX(Transcriptome!AF$2:AF$28,MATCH(1,(Transcriptome!$A$2:$A$28=$B4)*(Transcriptome!$C$2:$C$28=$E4),0))</f>
        <v>0.99219097833872116</v>
      </c>
      <c r="BJ4">
        <f t="array" ref="BJ4">INDEX(Transcriptome!AG$2:AG$28,MATCH(1,(Transcriptome!$A$2:$A$28=$B4)*(Transcriptome!$C$2:$C$28=$E4),0))</f>
        <v>1.0311323444945424</v>
      </c>
      <c r="BK4">
        <f t="array" ref="BK4">INDEX(Transcriptome!AH$2:AH$28,MATCH(1,(Transcriptome!$A$2:$A$28=$B4)*(Transcriptome!$C$2:$C$28=$E4),0))</f>
        <v>0.93254825262843088</v>
      </c>
      <c r="BL4">
        <f t="array" ref="BL4">INDEX(Transcriptome!AI$2:AI$28,MATCH(1,(Transcriptome!$A$2:$A$28=$B4)*(Transcriptome!$C$2:$C$28=$E4),0))</f>
        <v>0.97047642530312306</v>
      </c>
      <c r="BM4">
        <f t="array" ref="BM4">INDEX(Transcriptome!AJ$2:AJ$28,MATCH(1,(Transcriptome!$A$2:$A$28=$B4)*(Transcriptome!$C$2:$C$28=$E4),0))</f>
        <v>0.99598102793001964</v>
      </c>
      <c r="BN4">
        <f t="array" ref="BN4">INDEX(Transcriptome!AK$2:AK$28,MATCH(1,(Transcriptome!$A$2:$A$28=$B4)*(Transcriptome!$C$2:$C$28=$E4),0))</f>
        <v>0.99435728491465236</v>
      </c>
      <c r="BO4">
        <f t="array" ref="BO4">INDEX(Transcriptome!AL$2:AL$28,MATCH(1,(Transcriptome!$A$2:$A$28=$B4)*(Transcriptome!$C$2:$C$28=$E4),0))</f>
        <v>1</v>
      </c>
      <c r="BP4">
        <f t="array" ref="BP4">INDEX(Transcriptome!AM$2:AM$28,MATCH(1,(Transcriptome!$A$2:$A$28=$B4)*(Transcriptome!$C$2:$C$28=$E4),0))</f>
        <v>0.98394517179783769</v>
      </c>
      <c r="BQ4">
        <f t="array" ref="BQ4">INDEX(Transcriptome!AN$2:AN$28,MATCH(1,(Transcriptome!$A$2:$A$28=$B4)*(Transcriptome!$C$2:$C$28=$E4),0))</f>
        <v>1.0211788070650316</v>
      </c>
      <c r="BR4">
        <f t="array" ref="BR4">INDEX(Transcriptome!AO$2:AO$28,MATCH(1,(Transcriptome!$A$2:$A$28=$B4)*(Transcriptome!$C$2:$C$28=$E4),0))</f>
        <v>0.98404310594953381</v>
      </c>
      <c r="BS4">
        <f t="array" ref="BS4">INDEX(Transcriptome!AP$2:AP$28,MATCH(1,(Transcriptome!$A$2:$A$28=$B4)*(Transcriptome!$C$2:$C$28=$E4),0))</f>
        <v>0.99950707159014762</v>
      </c>
      <c r="BT4">
        <f t="array" ref="BT4">INDEX(Transcriptome!AQ$2:AQ$28,MATCH(1,(Transcriptome!$A$2:$A$28=$B4)*(Transcriptome!$C$2:$C$28=$E4),0))</f>
        <v>0.99103241094645067</v>
      </c>
      <c r="BU4">
        <f t="array" ref="BU4">INDEX(Transcriptome!AR$2:AR$28,MATCH(1,(Transcriptome!$A$2:$A$28=$B4)*(Transcriptome!$C$2:$C$28=$E4),0))</f>
        <v>1.0031005933120665</v>
      </c>
      <c r="BV4">
        <f t="array" ref="BV4">INDEX(Transcriptome!AS$2:AS$28,MATCH(1,(Transcriptome!$A$2:$A$28=$B4)*(Transcriptome!$C$2:$C$28=$E4),0))</f>
        <v>0.9957798009457739</v>
      </c>
      <c r="BW4">
        <f t="array" ref="BW4">INDEX(Transcriptome!AT$2:AT$28,MATCH(1,(Transcriptome!$A$2:$A$28=$B4)*(Transcriptome!$C$2:$C$28=$E4),0))</f>
        <v>0.98012687448949265</v>
      </c>
      <c r="BX4">
        <f t="array" ref="BX4">INDEX(Transcriptome!AU$2:AU$28,MATCH(1,(Transcriptome!$A$2:$A$28=$B4)*(Transcriptome!$C$2:$C$28=$E4),0))</f>
        <v>0.99320828260132177</v>
      </c>
      <c r="BY4">
        <f t="array" ref="BY4">INDEX(Transcriptome!AV$2:AV$28,MATCH(1,(Transcriptome!$A$2:$A$28=$B4)*(Transcriptome!$C$2:$C$28=$E4),0))</f>
        <v>1.001849098652176</v>
      </c>
      <c r="BZ4">
        <f t="array" ref="BZ4">INDEX(Transcriptome!AW$2:AW$28,MATCH(1,(Transcriptome!$A$2:$A$28=$B4)*(Transcriptome!$C$2:$C$28=$E4),0))</f>
        <v>0.9785997952370693</v>
      </c>
      <c r="CA4">
        <f t="array" ref="CA4">INDEX(Transcriptome!AX$2:AX$28,MATCH(1,(Transcriptome!$A$2:$A$28=$B4)*(Transcriptome!$C$2:$C$28=$E4),0))</f>
        <v>1.0287849565394998</v>
      </c>
      <c r="CB4">
        <f t="array" ref="CB4">INDEX(Transcriptome!AY$2:AY$28,MATCH(1,(Transcriptome!$A$2:$A$28=$B4)*(Transcriptome!$C$2:$C$28=$E4),0))</f>
        <v>0.96753619829763005</v>
      </c>
      <c r="CC4">
        <f t="array" ref="CC4">INDEX(Transcriptome!AZ$2:AZ$28,MATCH(1,(Transcriptome!$A$2:$A$28=$B4)*(Transcriptome!$C$2:$C$28=$E4),0))</f>
        <v>0.99447034930233957</v>
      </c>
      <c r="CD4">
        <f t="array" ref="CD4">INDEX(Transcriptome!BA$2:BA$28,MATCH(1,(Transcriptome!$A$2:$A$28=$B4)*(Transcriptome!$C$2:$C$28=$E4),0))</f>
        <v>1.0593985991770065</v>
      </c>
      <c r="CE4">
        <f t="array" ref="CE4">INDEX(Transcriptome!BB$2:BB$28,MATCH(1,(Transcriptome!$A$2:$A$28=$B4)*(Transcriptome!$C$2:$C$28=$E4),0))</f>
        <v>1.3662366771413206</v>
      </c>
      <c r="CF4">
        <f t="array" ref="CF4">INDEX(Transcriptome!BC$2:BC$28,MATCH(1,(Transcriptome!$A$2:$A$28=$B4)*(Transcriptome!$C$2:$C$28=$E4),0))</f>
        <v>0</v>
      </c>
      <c r="CG4">
        <f t="array" ref="CG4">INDEX(Transcriptome!BD$2:BD$28,MATCH(1,(Transcriptome!$A$2:$A$28=$B4)*(Transcriptome!$C$2:$C$28=$E4),0))</f>
        <v>1.0024853860848628</v>
      </c>
      <c r="CH4">
        <f t="array" ref="CH4">INDEX(Transcriptome!BE$2:BE$28,MATCH(1,(Transcriptome!$A$2:$A$28=$B4)*(Transcriptome!$C$2:$C$28=$E4),0))</f>
        <v>0.88231400612674304</v>
      </c>
      <c r="CI4">
        <f t="array" ref="CI4">INDEX(Transcriptome!BF$2:BF$28,MATCH(1,(Transcriptome!$A$2:$A$28=$B4)*(Transcriptome!$C$2:$C$28=$E4),0))</f>
        <v>0.4620000259687152</v>
      </c>
      <c r="CJ4">
        <f t="array" ref="CJ4">INDEX(Transcriptome!BG$2:BG$28,MATCH(1,(Transcriptome!$A$2:$A$28=$B4)*(Transcriptome!$C$2:$C$28=$E4),0))</f>
        <v>0.84079493804236027</v>
      </c>
      <c r="CK4">
        <f t="array" ref="CK4">INDEX(Transcriptome!BH$2:BH$28,MATCH(1,(Transcriptome!$A$2:$A$28=$B4)*(Transcriptome!$C$2:$C$28=$E4),0))</f>
        <v>0.94997173130305113</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0.9804812110760236</v>
      </c>
      <c r="CO4">
        <f t="array" ref="CO4">INDEX(Transcriptome!BL$2:BL$28,MATCH(1,(Transcriptome!$A$2:$A$28=$B4)*(Transcriptome!$C$2:$C$28=$E4),0))</f>
        <v>1.0552770920017649</v>
      </c>
      <c r="CP4">
        <f t="array" ref="CP4">INDEX(Transcriptome!BM$2:BM$28,MATCH(1,(Transcriptome!$A$2:$A$28=$B4)*(Transcriptome!$C$2:$C$28=$E4),0))</f>
        <v>0.99774284053394957</v>
      </c>
      <c r="CQ4">
        <f t="array" ref="CQ4">INDEX(Transcriptome!BN$2:BN$28,MATCH(1,(Transcriptome!$A$2:$A$28=$B4)*(Transcriptome!$C$2:$C$28=$E4),0))</f>
        <v>0.9566357934766031</v>
      </c>
      <c r="CR4">
        <f t="array" ref="CR4">INDEX(Transcriptome!BO$2:BO$28,MATCH(1,(Transcriptome!$A$2:$A$28=$B4)*(Transcriptome!$C$2:$C$28=$E4),0))</f>
        <v>0.92404365838198899</v>
      </c>
      <c r="CS4">
        <f t="array" ref="CS4">INDEX(Transcriptome!BP$2:BP$28,MATCH(1,(Transcriptome!$A$2:$A$28=$B4)*(Transcriptome!$C$2:$C$28=$E4),0))</f>
        <v>0.94997173130305113</v>
      </c>
      <c r="CT4">
        <f t="array" ref="CT4">INDEX(Transcriptome!BQ$2:BQ$28,MATCH(1,(Transcriptome!$A$2:$A$28=$B4)*(Transcriptome!$C$2:$C$28=$E4),0))</f>
        <v>1</v>
      </c>
      <c r="CU4">
        <f t="array" ref="CU4">INDEX(Transcriptome!BR$2:BR$28,MATCH(1,(Transcriptome!$A$2:$A$28=$B4)*(Transcriptome!$C$2:$C$28=$E4),0))</f>
        <v>0.95962833654259161</v>
      </c>
    </row>
    <row r="5" spans="1:99" x14ac:dyDescent="0.15">
      <c r="A5">
        <f>'Measured Data'!A10</f>
        <v>3</v>
      </c>
      <c r="B5" t="s">
        <v>581</v>
      </c>
      <c r="C5" s="326" t="s">
        <v>587</v>
      </c>
      <c r="D5">
        <v>1</v>
      </c>
      <c r="E5" t="s">
        <v>515</v>
      </c>
      <c r="F5" s="334">
        <f>AVERAGE('In Process Calc.'!B6:B7)</f>
        <v>2.3024305555591127</v>
      </c>
      <c r="G5" s="334">
        <f>AVERAGE('In Process Calc.'!C6:C7)</f>
        <v>55.258333333418705</v>
      </c>
      <c r="H5">
        <f>AVERAGE('TL input - regression'!Q5,'TL input - regression'!L6)</f>
        <v>21.10757207606494</v>
      </c>
      <c r="I5">
        <f>AVERAGE('TL input - regression'!R5,'TL input - regression'!M6)</f>
        <v>14.547069695027368</v>
      </c>
      <c r="J5">
        <f>AVERAGE('TL input - regression'!S5,'TL input - regression'!N6)</f>
        <v>0.93710211773958818</v>
      </c>
      <c r="K5">
        <f>AVERAGE('TL input - regression'!T5,'TL input - regression'!O6)</f>
        <v>3.3314192144547388</v>
      </c>
      <c r="L5">
        <f>AVERAGE('TL input - regression'!U5,'TL input - regression'!P6)</f>
        <v>1.5526388735148258</v>
      </c>
      <c r="M5">
        <f>'Growth Regression'!T5</f>
        <v>4.3286417835516816E-2</v>
      </c>
      <c r="N5">
        <f>M5/'Growth Regression'!$O$24</f>
        <v>0.89210040925197831</v>
      </c>
      <c r="O5">
        <f>'Post Process Calc.'!C22</f>
        <v>0.1023190351921802</v>
      </c>
      <c r="P5">
        <f>'Post Process Calc.'!D22</f>
        <v>0.13874273090564546</v>
      </c>
      <c r="Q5">
        <f>'Post Process Calc.'!E22</f>
        <v>1.3959031289181785E-2</v>
      </c>
      <c r="R5">
        <f>'Post Process Calc.'!F22</f>
        <v>8.8685108793732075E-3</v>
      </c>
      <c r="S5">
        <f>'Post Process Calc.'!G22</f>
        <v>1.9553926159290797E-3</v>
      </c>
      <c r="T5">
        <f t="shared" si="2"/>
        <v>1.355981618132468</v>
      </c>
      <c r="U5">
        <f t="shared" si="3"/>
        <v>63.949396995112622</v>
      </c>
      <c r="V5">
        <f t="shared" si="3"/>
        <v>86.714206816028408</v>
      </c>
      <c r="W5">
        <f t="shared" si="0"/>
        <v>8.7243945557386144</v>
      </c>
      <c r="X5">
        <f t="shared" si="0"/>
        <v>5.5428192996082544</v>
      </c>
      <c r="Y5">
        <f t="shared" si="0"/>
        <v>1.2221203849556748</v>
      </c>
      <c r="Z5">
        <v>100</v>
      </c>
      <c r="AA5">
        <v>0.32</v>
      </c>
      <c r="AB5">
        <v>7</v>
      </c>
      <c r="AC5">
        <v>0.7</v>
      </c>
      <c r="AD5">
        <f t="shared" si="1"/>
        <v>5.0118723362727164E-8</v>
      </c>
      <c r="AE5">
        <v>1</v>
      </c>
      <c r="AF5">
        <v>0.311</v>
      </c>
      <c r="AG5">
        <f t="array" ref="AG5">INDEX(Transcriptome!D$2:D$28,MATCH(1,(Transcriptome!$A$2:$A$28=$B5)*(Transcriptome!$C$2:$C$28=$E5),0))</f>
        <v>0.9615872007048516</v>
      </c>
      <c r="AH5">
        <f t="array" ref="AH5">INDEX(Transcriptome!E$2:E$28,MATCH(1,(Transcriptome!$A$2:$A$28=$B5)*(Transcriptome!$C$2:$C$28=$E5),0))</f>
        <v>1.0081250592997881</v>
      </c>
      <c r="AI5">
        <f t="array" ref="AI5">INDEX(Transcriptome!F$2:F$28,MATCH(1,(Transcriptome!$A$2:$A$28=$B5)*(Transcriptome!$C$2:$C$28=$E5),0))</f>
        <v>0.96845331445029958</v>
      </c>
      <c r="AJ5">
        <f t="array" ref="AJ5">INDEX(Transcriptome!G$2:G$28,MATCH(1,(Transcriptome!$A$2:$A$28=$B5)*(Transcriptome!$C$2:$C$28=$E5),0))</f>
        <v>0.71849764784898529</v>
      </c>
      <c r="AK5">
        <f t="array" ref="AK5">INDEX(Transcriptome!H$2:H$28,MATCH(1,(Transcriptome!$A$2:$A$28=$B5)*(Transcriptome!$C$2:$C$28=$E5),0))</f>
        <v>0</v>
      </c>
      <c r="AL5">
        <f t="array" ref="AL5">INDEX(Transcriptome!I$2:I$28,MATCH(1,(Transcriptome!$A$2:$A$28=$B5)*(Transcriptome!$C$2:$C$28=$E5),0))</f>
        <v>0.96637824852454401</v>
      </c>
      <c r="AM5">
        <f t="array" ref="AM5">INDEX(Transcriptome!J$2:J$28,MATCH(1,(Transcriptome!$A$2:$A$28=$B5)*(Transcriptome!$C$2:$C$28=$E5),0))</f>
        <v>0.93803024394892276</v>
      </c>
      <c r="AN5">
        <f t="array" ref="AN5">INDEX(Transcriptome!K$2:K$28,MATCH(1,(Transcriptome!$A$2:$A$28=$B5)*(Transcriptome!$C$2:$C$28=$E5),0))</f>
        <v>0.98297322798407893</v>
      </c>
      <c r="AO5">
        <f t="array" ref="AO5">INDEX(Transcriptome!L$2:L$28,MATCH(1,(Transcriptome!$A$2:$A$28=$B5)*(Transcriptome!$C$2:$C$28=$E5),0))</f>
        <v>1.0045085902146473</v>
      </c>
      <c r="AP5">
        <f t="array" ref="AP5">INDEX(Transcriptome!M$2:M$28,MATCH(1,(Transcriptome!$A$2:$A$28=$B5)*(Transcriptome!$C$2:$C$28=$E5),0))</f>
        <v>0.96626438614596732</v>
      </c>
      <c r="AQ5">
        <f t="array" ref="AQ5">INDEX(Transcriptome!N$2:N$28,MATCH(1,(Transcriptome!$A$2:$A$28=$B5)*(Transcriptome!$C$2:$C$28=$E5),0))</f>
        <v>0.99573246012237593</v>
      </c>
      <c r="AR5">
        <f t="array" ref="AR5">INDEX(Transcriptome!O$2:O$28,MATCH(1,(Transcriptome!$A$2:$A$28=$B5)*(Transcriptome!$C$2:$C$28=$E5),0))</f>
        <v>1.0098974657583839</v>
      </c>
      <c r="AS5">
        <f t="array" ref="AS5">INDEX(Transcriptome!P$2:P$28,MATCH(1,(Transcriptome!$A$2:$A$28=$B5)*(Transcriptome!$C$2:$C$28=$E5),0))</f>
        <v>0.99255922165699151</v>
      </c>
      <c r="AT5">
        <f t="array" ref="AT5">INDEX(Transcriptome!Q$2:Q$28,MATCH(1,(Transcriptome!$A$2:$A$28=$B5)*(Transcriptome!$C$2:$C$28=$E5),0))</f>
        <v>1.0248439887773844</v>
      </c>
      <c r="AU5">
        <f t="array" ref="AU5">INDEX(Transcriptome!R$2:R$28,MATCH(1,(Transcriptome!$A$2:$A$28=$B5)*(Transcriptome!$C$2:$C$28=$E5),0))</f>
        <v>0.99290412187832711</v>
      </c>
      <c r="AV5">
        <f t="array" ref="AV5">INDEX(Transcriptome!S$2:S$28,MATCH(1,(Transcriptome!$A$2:$A$28=$B5)*(Transcriptome!$C$2:$C$28=$E5),0))</f>
        <v>1.0390889660200859</v>
      </c>
      <c r="AW5">
        <f t="array" ref="AW5">INDEX(Transcriptome!T$2:T$28,MATCH(1,(Transcriptome!$A$2:$A$28=$B5)*(Transcriptome!$C$2:$C$28=$E5),0))</f>
        <v>1.0043706424582399</v>
      </c>
      <c r="AX5">
        <f t="array" ref="AX5">INDEX(Transcriptome!U$2:U$28,MATCH(1,(Transcriptome!$A$2:$A$28=$B5)*(Transcriptome!$C$2:$C$28=$E5),0))</f>
        <v>0.8900797385806396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0.99829982910968496</v>
      </c>
      <c r="BB5">
        <f t="array" ref="BB5">INDEX(Transcriptome!Y$2:Y$28,MATCH(1,(Transcriptome!$A$2:$A$28=$B5)*(Transcriptome!$C$2:$C$28=$E5),0))</f>
        <v>0</v>
      </c>
      <c r="BC5">
        <f t="array" ref="BC5">INDEX(Transcriptome!Z$2:Z$28,MATCH(1,(Transcriptome!$A$2:$A$28=$B5)*(Transcriptome!$C$2:$C$28=$E5),0))</f>
        <v>0.79240188738597039</v>
      </c>
      <c r="BD5">
        <f t="array" ref="BD5">INDEX(Transcriptome!AA$2:AA$28,MATCH(1,(Transcriptome!$A$2:$A$28=$B5)*(Transcriptome!$C$2:$C$28=$E5),0))</f>
        <v>0.99409482777809932</v>
      </c>
      <c r="BE5">
        <f t="array" ref="BE5">INDEX(Transcriptome!AB$2:AB$28,MATCH(1,(Transcriptome!$A$2:$A$28=$B5)*(Transcriptome!$C$2:$C$28=$E5),0))</f>
        <v>1.003416600192127</v>
      </c>
      <c r="BF5">
        <f t="array" ref="BF5">INDEX(Transcriptome!AC$2:AC$28,MATCH(1,(Transcriptome!$A$2:$A$28=$B5)*(Transcriptome!$C$2:$C$28=$E5),0))</f>
        <v>1.0248271355270304</v>
      </c>
      <c r="BG5">
        <f t="array" ref="BG5">INDEX(Transcriptome!AD$2:AD$28,MATCH(1,(Transcriptome!$A$2:$A$28=$B5)*(Transcriptome!$C$2:$C$28=$E5),0))</f>
        <v>0.98563305926004363</v>
      </c>
      <c r="BH5">
        <f t="array" ref="BH5">INDEX(Transcriptome!AE$2:AE$28,MATCH(1,(Transcriptome!$A$2:$A$28=$B5)*(Transcriptome!$C$2:$C$28=$E5),0))</f>
        <v>0.97911877431296956</v>
      </c>
      <c r="BI5">
        <f t="array" ref="BI5">INDEX(Transcriptome!AF$2:AF$28,MATCH(1,(Transcriptome!$A$2:$A$28=$B5)*(Transcriptome!$C$2:$C$28=$E5),0))</f>
        <v>0.99219097833872116</v>
      </c>
      <c r="BJ5">
        <f t="array" ref="BJ5">INDEX(Transcriptome!AG$2:AG$28,MATCH(1,(Transcriptome!$A$2:$A$28=$B5)*(Transcriptome!$C$2:$C$28=$E5),0))</f>
        <v>1.0311323444945424</v>
      </c>
      <c r="BK5">
        <f t="array" ref="BK5">INDEX(Transcriptome!AH$2:AH$28,MATCH(1,(Transcriptome!$A$2:$A$28=$B5)*(Transcriptome!$C$2:$C$28=$E5),0))</f>
        <v>0.93254825262843088</v>
      </c>
      <c r="BL5">
        <f t="array" ref="BL5">INDEX(Transcriptome!AI$2:AI$28,MATCH(1,(Transcriptome!$A$2:$A$28=$B5)*(Transcriptome!$C$2:$C$28=$E5),0))</f>
        <v>0.97047642530312306</v>
      </c>
      <c r="BM5">
        <f t="array" ref="BM5">INDEX(Transcriptome!AJ$2:AJ$28,MATCH(1,(Transcriptome!$A$2:$A$28=$B5)*(Transcriptome!$C$2:$C$28=$E5),0))</f>
        <v>0.99598102793001964</v>
      </c>
      <c r="BN5">
        <f t="array" ref="BN5">INDEX(Transcriptome!AK$2:AK$28,MATCH(1,(Transcriptome!$A$2:$A$28=$B5)*(Transcriptome!$C$2:$C$28=$E5),0))</f>
        <v>0.99435728491465236</v>
      </c>
      <c r="BO5">
        <f t="array" ref="BO5">INDEX(Transcriptome!AL$2:AL$28,MATCH(1,(Transcriptome!$A$2:$A$28=$B5)*(Transcriptome!$C$2:$C$28=$E5),0))</f>
        <v>1</v>
      </c>
      <c r="BP5">
        <f t="array" ref="BP5">INDEX(Transcriptome!AM$2:AM$28,MATCH(1,(Transcriptome!$A$2:$A$28=$B5)*(Transcriptome!$C$2:$C$28=$E5),0))</f>
        <v>0.98394517179783769</v>
      </c>
      <c r="BQ5">
        <f t="array" ref="BQ5">INDEX(Transcriptome!AN$2:AN$28,MATCH(1,(Transcriptome!$A$2:$A$28=$B5)*(Transcriptome!$C$2:$C$28=$E5),0))</f>
        <v>1.0211788070650316</v>
      </c>
      <c r="BR5">
        <f t="array" ref="BR5">INDEX(Transcriptome!AO$2:AO$28,MATCH(1,(Transcriptome!$A$2:$A$28=$B5)*(Transcriptome!$C$2:$C$28=$E5),0))</f>
        <v>0.98404310594953381</v>
      </c>
      <c r="BS5">
        <f t="array" ref="BS5">INDEX(Transcriptome!AP$2:AP$28,MATCH(1,(Transcriptome!$A$2:$A$28=$B5)*(Transcriptome!$C$2:$C$28=$E5),0))</f>
        <v>0.99950707159014762</v>
      </c>
      <c r="BT5">
        <f t="array" ref="BT5">INDEX(Transcriptome!AQ$2:AQ$28,MATCH(1,(Transcriptome!$A$2:$A$28=$B5)*(Transcriptome!$C$2:$C$28=$E5),0))</f>
        <v>0.99103241094645067</v>
      </c>
      <c r="BU5">
        <f t="array" ref="BU5">INDEX(Transcriptome!AR$2:AR$28,MATCH(1,(Transcriptome!$A$2:$A$28=$B5)*(Transcriptome!$C$2:$C$28=$E5),0))</f>
        <v>1.0031005933120665</v>
      </c>
      <c r="BV5">
        <f t="array" ref="BV5">INDEX(Transcriptome!AS$2:AS$28,MATCH(1,(Transcriptome!$A$2:$A$28=$B5)*(Transcriptome!$C$2:$C$28=$E5),0))</f>
        <v>0.9957798009457739</v>
      </c>
      <c r="BW5">
        <f t="array" ref="BW5">INDEX(Transcriptome!AT$2:AT$28,MATCH(1,(Transcriptome!$A$2:$A$28=$B5)*(Transcriptome!$C$2:$C$28=$E5),0))</f>
        <v>0.98012687448949265</v>
      </c>
      <c r="BX5">
        <f t="array" ref="BX5">INDEX(Transcriptome!AU$2:AU$28,MATCH(1,(Transcriptome!$A$2:$A$28=$B5)*(Transcriptome!$C$2:$C$28=$E5),0))</f>
        <v>0.99320828260132177</v>
      </c>
      <c r="BY5">
        <f t="array" ref="BY5">INDEX(Transcriptome!AV$2:AV$28,MATCH(1,(Transcriptome!$A$2:$A$28=$B5)*(Transcriptome!$C$2:$C$28=$E5),0))</f>
        <v>1.001849098652176</v>
      </c>
      <c r="BZ5">
        <f t="array" ref="BZ5">INDEX(Transcriptome!AW$2:AW$28,MATCH(1,(Transcriptome!$A$2:$A$28=$B5)*(Transcriptome!$C$2:$C$28=$E5),0))</f>
        <v>0.9785997952370693</v>
      </c>
      <c r="CA5">
        <f t="array" ref="CA5">INDEX(Transcriptome!AX$2:AX$28,MATCH(1,(Transcriptome!$A$2:$A$28=$B5)*(Transcriptome!$C$2:$C$28=$E5),0))</f>
        <v>1.0287849565394998</v>
      </c>
      <c r="CB5">
        <f t="array" ref="CB5">INDEX(Transcriptome!AY$2:AY$28,MATCH(1,(Transcriptome!$A$2:$A$28=$B5)*(Transcriptome!$C$2:$C$28=$E5),0))</f>
        <v>0.96753619829763005</v>
      </c>
      <c r="CC5">
        <f t="array" ref="CC5">INDEX(Transcriptome!AZ$2:AZ$28,MATCH(1,(Transcriptome!$A$2:$A$28=$B5)*(Transcriptome!$C$2:$C$28=$E5),0))</f>
        <v>0.99447034930233957</v>
      </c>
      <c r="CD5">
        <f t="array" ref="CD5">INDEX(Transcriptome!BA$2:BA$28,MATCH(1,(Transcriptome!$A$2:$A$28=$B5)*(Transcriptome!$C$2:$C$28=$E5),0))</f>
        <v>1.0593985991770065</v>
      </c>
      <c r="CE5">
        <f t="array" ref="CE5">INDEX(Transcriptome!BB$2:BB$28,MATCH(1,(Transcriptome!$A$2:$A$28=$B5)*(Transcriptome!$C$2:$C$28=$E5),0))</f>
        <v>1.3662366771413206</v>
      </c>
      <c r="CF5">
        <f t="array" ref="CF5">INDEX(Transcriptome!BC$2:BC$28,MATCH(1,(Transcriptome!$A$2:$A$28=$B5)*(Transcriptome!$C$2:$C$28=$E5),0))</f>
        <v>0</v>
      </c>
      <c r="CG5">
        <f t="array" ref="CG5">INDEX(Transcriptome!BD$2:BD$28,MATCH(1,(Transcriptome!$A$2:$A$28=$B5)*(Transcriptome!$C$2:$C$28=$E5),0))</f>
        <v>1.0024853860848628</v>
      </c>
      <c r="CH5">
        <f t="array" ref="CH5">INDEX(Transcriptome!BE$2:BE$28,MATCH(1,(Transcriptome!$A$2:$A$28=$B5)*(Transcriptome!$C$2:$C$28=$E5),0))</f>
        <v>0.88231400612674304</v>
      </c>
      <c r="CI5">
        <f t="array" ref="CI5">INDEX(Transcriptome!BF$2:BF$28,MATCH(1,(Transcriptome!$A$2:$A$28=$B5)*(Transcriptome!$C$2:$C$28=$E5),0))</f>
        <v>0.4620000259687152</v>
      </c>
      <c r="CJ5">
        <f t="array" ref="CJ5">INDEX(Transcriptome!BG$2:BG$28,MATCH(1,(Transcriptome!$A$2:$A$28=$B5)*(Transcriptome!$C$2:$C$28=$E5),0))</f>
        <v>0.84079493804236027</v>
      </c>
      <c r="CK5">
        <f t="array" ref="CK5">INDEX(Transcriptome!BH$2:BH$28,MATCH(1,(Transcriptome!$A$2:$A$28=$B5)*(Transcriptome!$C$2:$C$28=$E5),0))</f>
        <v>0.94997173130305113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0.9804812110760236</v>
      </c>
      <c r="CO5">
        <f t="array" ref="CO5">INDEX(Transcriptome!BL$2:BL$28,MATCH(1,(Transcriptome!$A$2:$A$28=$B5)*(Transcriptome!$C$2:$C$28=$E5),0))</f>
        <v>1.0552770920017649</v>
      </c>
      <c r="CP5">
        <f t="array" ref="CP5">INDEX(Transcriptome!BM$2:BM$28,MATCH(1,(Transcriptome!$A$2:$A$28=$B5)*(Transcriptome!$C$2:$C$28=$E5),0))</f>
        <v>0.99774284053394957</v>
      </c>
      <c r="CQ5">
        <f t="array" ref="CQ5">INDEX(Transcriptome!BN$2:BN$28,MATCH(1,(Transcriptome!$A$2:$A$28=$B5)*(Transcriptome!$C$2:$C$28=$E5),0))</f>
        <v>0.9566357934766031</v>
      </c>
      <c r="CR5">
        <f t="array" ref="CR5">INDEX(Transcriptome!BO$2:BO$28,MATCH(1,(Transcriptome!$A$2:$A$28=$B5)*(Transcriptome!$C$2:$C$28=$E5),0))</f>
        <v>0.92404365838198899</v>
      </c>
      <c r="CS5">
        <f t="array" ref="CS5">INDEX(Transcriptome!BP$2:BP$28,MATCH(1,(Transcriptome!$A$2:$A$28=$B5)*(Transcriptome!$C$2:$C$28=$E5),0))</f>
        <v>0.94997173130305113</v>
      </c>
      <c r="CT5">
        <f t="array" ref="CT5">INDEX(Transcriptome!BQ$2:BQ$28,MATCH(1,(Transcriptome!$A$2:$A$28=$B5)*(Transcriptome!$C$2:$C$28=$E5),0))</f>
        <v>1</v>
      </c>
      <c r="CU5">
        <f t="array" ref="CU5">INDEX(Transcriptome!BR$2:BR$28,MATCH(1,(Transcriptome!$A$2:$A$28=$B5)*(Transcriptome!$C$2:$C$28=$E5),0))</f>
        <v>0.95962833654259161</v>
      </c>
    </row>
    <row r="6" spans="1:99" x14ac:dyDescent="0.15">
      <c r="A6">
        <f>'Measured Data'!A11</f>
        <v>4</v>
      </c>
      <c r="B6" t="s">
        <v>581</v>
      </c>
      <c r="C6" s="326" t="s">
        <v>587</v>
      </c>
      <c r="D6">
        <v>1</v>
      </c>
      <c r="E6" t="s">
        <v>515</v>
      </c>
      <c r="F6" s="334">
        <f>AVERAGE('In Process Calc.'!B7:B8)</f>
        <v>2.812500000003638</v>
      </c>
      <c r="G6" s="334">
        <f>AVERAGE('In Process Calc.'!C7:C8)</f>
        <v>67.500000000087311</v>
      </c>
      <c r="H6">
        <f>AVERAGE('TL input - regression'!Q6,'TL input - regression'!L7)</f>
        <v>17.965390748016802</v>
      </c>
      <c r="I6">
        <f>AVERAGE('TL input - regression'!R6,'TL input - regression'!M7)</f>
        <v>19.35413339720499</v>
      </c>
      <c r="J6">
        <f>AVERAGE('TL input - regression'!S6,'TL input - regression'!N7)</f>
        <v>0.5384618438489932</v>
      </c>
      <c r="K6">
        <f>AVERAGE('TL input - regression'!T6,'TL input - regression'!O7)</f>
        <v>3.3224949416599556</v>
      </c>
      <c r="L6">
        <f>AVERAGE('TL input - regression'!U6,'TL input - regression'!P7)</f>
        <v>1.6280997156242012</v>
      </c>
      <c r="M6">
        <f>'Growth Regression'!T6</f>
        <v>3.9802576196245221E-2</v>
      </c>
      <c r="N6">
        <f>M6/'Growth Regression'!$O$24</f>
        <v>0.82030106184529161</v>
      </c>
      <c r="O6">
        <f>'Post Process Calc.'!C23</f>
        <v>7.2269807359482893E-2</v>
      </c>
      <c r="P6">
        <f>'Post Process Calc.'!D23</f>
        <v>5.8439869114508797E-2</v>
      </c>
      <c r="Q6">
        <f>'Post Process Calc.'!E23</f>
        <v>8.8809630248205228E-3</v>
      </c>
      <c r="R6">
        <f>'Post Process Calc.'!F23</f>
        <v>7.1838211472168671E-3</v>
      </c>
      <c r="S6">
        <f>'Post Process Calc.'!G23</f>
        <v>2.0307693068562691E-3</v>
      </c>
      <c r="T6">
        <f t="shared" si="2"/>
        <v>0.80863463249346268</v>
      </c>
      <c r="U6">
        <f t="shared" si="3"/>
        <v>45.168629599676805</v>
      </c>
      <c r="V6">
        <f t="shared" si="3"/>
        <v>36.524918196567995</v>
      </c>
      <c r="W6">
        <f t="shared" si="0"/>
        <v>5.5506018905128265</v>
      </c>
      <c r="X6">
        <f t="shared" si="0"/>
        <v>4.4898882170105416</v>
      </c>
      <c r="Y6">
        <f t="shared" si="0"/>
        <v>1.269230816785168</v>
      </c>
      <c r="Z6">
        <v>100</v>
      </c>
      <c r="AA6">
        <v>0.32</v>
      </c>
      <c r="AB6">
        <v>7</v>
      </c>
      <c r="AC6">
        <v>0.7</v>
      </c>
      <c r="AD6">
        <f t="shared" si="1"/>
        <v>5.0118723362727164E-8</v>
      </c>
      <c r="AE6">
        <v>1</v>
      </c>
      <c r="AF6">
        <v>0.311</v>
      </c>
      <c r="AG6">
        <f t="array" ref="AG6">INDEX(Transcriptome!D$2:D$28,MATCH(1,(Transcriptome!$A$2:$A$28=$B6)*(Transcriptome!$C$2:$C$28=$E6),0))</f>
        <v>0.9615872007048516</v>
      </c>
      <c r="AH6">
        <f t="array" ref="AH6">INDEX(Transcriptome!E$2:E$28,MATCH(1,(Transcriptome!$A$2:$A$28=$B6)*(Transcriptome!$C$2:$C$28=$E6),0))</f>
        <v>1.0081250592997881</v>
      </c>
      <c r="AI6">
        <f t="array" ref="AI6">INDEX(Transcriptome!F$2:F$28,MATCH(1,(Transcriptome!$A$2:$A$28=$B6)*(Transcriptome!$C$2:$C$28=$E6),0))</f>
        <v>0.96845331445029958</v>
      </c>
      <c r="AJ6">
        <f t="array" ref="AJ6">INDEX(Transcriptome!G$2:G$28,MATCH(1,(Transcriptome!$A$2:$A$28=$B6)*(Transcriptome!$C$2:$C$28=$E6),0))</f>
        <v>0.71849764784898529</v>
      </c>
      <c r="AK6">
        <f t="array" ref="AK6">INDEX(Transcriptome!H$2:H$28,MATCH(1,(Transcriptome!$A$2:$A$28=$B6)*(Transcriptome!$C$2:$C$28=$E6),0))</f>
        <v>0</v>
      </c>
      <c r="AL6">
        <f t="array" ref="AL6">INDEX(Transcriptome!I$2:I$28,MATCH(1,(Transcriptome!$A$2:$A$28=$B6)*(Transcriptome!$C$2:$C$28=$E6),0))</f>
        <v>0.96637824852454401</v>
      </c>
      <c r="AM6">
        <f t="array" ref="AM6">INDEX(Transcriptome!J$2:J$28,MATCH(1,(Transcriptome!$A$2:$A$28=$B6)*(Transcriptome!$C$2:$C$28=$E6),0))</f>
        <v>0.93803024394892276</v>
      </c>
      <c r="AN6">
        <f t="array" ref="AN6">INDEX(Transcriptome!K$2:K$28,MATCH(1,(Transcriptome!$A$2:$A$28=$B6)*(Transcriptome!$C$2:$C$28=$E6),0))</f>
        <v>0.98297322798407893</v>
      </c>
      <c r="AO6">
        <f t="array" ref="AO6">INDEX(Transcriptome!L$2:L$28,MATCH(1,(Transcriptome!$A$2:$A$28=$B6)*(Transcriptome!$C$2:$C$28=$E6),0))</f>
        <v>1.0045085902146473</v>
      </c>
      <c r="AP6">
        <f t="array" ref="AP6">INDEX(Transcriptome!M$2:M$28,MATCH(1,(Transcriptome!$A$2:$A$28=$B6)*(Transcriptome!$C$2:$C$28=$E6),0))</f>
        <v>0.96626438614596732</v>
      </c>
      <c r="AQ6">
        <f t="array" ref="AQ6">INDEX(Transcriptome!N$2:N$28,MATCH(1,(Transcriptome!$A$2:$A$28=$B6)*(Transcriptome!$C$2:$C$28=$E6),0))</f>
        <v>0.99573246012237593</v>
      </c>
      <c r="AR6">
        <f t="array" ref="AR6">INDEX(Transcriptome!O$2:O$28,MATCH(1,(Transcriptome!$A$2:$A$28=$B6)*(Transcriptome!$C$2:$C$28=$E6),0))</f>
        <v>1.0098974657583839</v>
      </c>
      <c r="AS6">
        <f t="array" ref="AS6">INDEX(Transcriptome!P$2:P$28,MATCH(1,(Transcriptome!$A$2:$A$28=$B6)*(Transcriptome!$C$2:$C$28=$E6),0))</f>
        <v>0.99255922165699151</v>
      </c>
      <c r="AT6">
        <f t="array" ref="AT6">INDEX(Transcriptome!Q$2:Q$28,MATCH(1,(Transcriptome!$A$2:$A$28=$B6)*(Transcriptome!$C$2:$C$28=$E6),0))</f>
        <v>1.0248439887773844</v>
      </c>
      <c r="AU6">
        <f t="array" ref="AU6">INDEX(Transcriptome!R$2:R$28,MATCH(1,(Transcriptome!$A$2:$A$28=$B6)*(Transcriptome!$C$2:$C$28=$E6),0))</f>
        <v>0.99290412187832711</v>
      </c>
      <c r="AV6">
        <f t="array" ref="AV6">INDEX(Transcriptome!S$2:S$28,MATCH(1,(Transcriptome!$A$2:$A$28=$B6)*(Transcriptome!$C$2:$C$28=$E6),0))</f>
        <v>1.0390889660200859</v>
      </c>
      <c r="AW6">
        <f t="array" ref="AW6">INDEX(Transcriptome!T$2:T$28,MATCH(1,(Transcriptome!$A$2:$A$28=$B6)*(Transcriptome!$C$2:$C$28=$E6),0))</f>
        <v>1.0043706424582399</v>
      </c>
      <c r="AX6">
        <f t="array" ref="AX6">INDEX(Transcriptome!U$2:U$28,MATCH(1,(Transcriptome!$A$2:$A$28=$B6)*(Transcriptome!$C$2:$C$28=$E6),0))</f>
        <v>0.8900797385806396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0.99829982910968496</v>
      </c>
      <c r="BB6">
        <f t="array" ref="BB6">INDEX(Transcriptome!Y$2:Y$28,MATCH(1,(Transcriptome!$A$2:$A$28=$B6)*(Transcriptome!$C$2:$C$28=$E6),0))</f>
        <v>0</v>
      </c>
      <c r="BC6">
        <f t="array" ref="BC6">INDEX(Transcriptome!Z$2:Z$28,MATCH(1,(Transcriptome!$A$2:$A$28=$B6)*(Transcriptome!$C$2:$C$28=$E6),0))</f>
        <v>0.79240188738597039</v>
      </c>
      <c r="BD6">
        <f t="array" ref="BD6">INDEX(Transcriptome!AA$2:AA$28,MATCH(1,(Transcriptome!$A$2:$A$28=$B6)*(Transcriptome!$C$2:$C$28=$E6),0))</f>
        <v>0.99409482777809932</v>
      </c>
      <c r="BE6">
        <f t="array" ref="BE6">INDEX(Transcriptome!AB$2:AB$28,MATCH(1,(Transcriptome!$A$2:$A$28=$B6)*(Transcriptome!$C$2:$C$28=$E6),0))</f>
        <v>1.003416600192127</v>
      </c>
      <c r="BF6">
        <f t="array" ref="BF6">INDEX(Transcriptome!AC$2:AC$28,MATCH(1,(Transcriptome!$A$2:$A$28=$B6)*(Transcriptome!$C$2:$C$28=$E6),0))</f>
        <v>1.0248271355270304</v>
      </c>
      <c r="BG6">
        <f t="array" ref="BG6">INDEX(Transcriptome!AD$2:AD$28,MATCH(1,(Transcriptome!$A$2:$A$28=$B6)*(Transcriptome!$C$2:$C$28=$E6),0))</f>
        <v>0.98563305926004363</v>
      </c>
      <c r="BH6">
        <f t="array" ref="BH6">INDEX(Transcriptome!AE$2:AE$28,MATCH(1,(Transcriptome!$A$2:$A$28=$B6)*(Transcriptome!$C$2:$C$28=$E6),0))</f>
        <v>0.97911877431296956</v>
      </c>
      <c r="BI6">
        <f t="array" ref="BI6">INDEX(Transcriptome!AF$2:AF$28,MATCH(1,(Transcriptome!$A$2:$A$28=$B6)*(Transcriptome!$C$2:$C$28=$E6),0))</f>
        <v>0.99219097833872116</v>
      </c>
      <c r="BJ6">
        <f t="array" ref="BJ6">INDEX(Transcriptome!AG$2:AG$28,MATCH(1,(Transcriptome!$A$2:$A$28=$B6)*(Transcriptome!$C$2:$C$28=$E6),0))</f>
        <v>1.0311323444945424</v>
      </c>
      <c r="BK6">
        <f t="array" ref="BK6">INDEX(Transcriptome!AH$2:AH$28,MATCH(1,(Transcriptome!$A$2:$A$28=$B6)*(Transcriptome!$C$2:$C$28=$E6),0))</f>
        <v>0.93254825262843088</v>
      </c>
      <c r="BL6">
        <f t="array" ref="BL6">INDEX(Transcriptome!AI$2:AI$28,MATCH(1,(Transcriptome!$A$2:$A$28=$B6)*(Transcriptome!$C$2:$C$28=$E6),0))</f>
        <v>0.97047642530312306</v>
      </c>
      <c r="BM6">
        <f t="array" ref="BM6">INDEX(Transcriptome!AJ$2:AJ$28,MATCH(1,(Transcriptome!$A$2:$A$28=$B6)*(Transcriptome!$C$2:$C$28=$E6),0))</f>
        <v>0.99598102793001964</v>
      </c>
      <c r="BN6">
        <f t="array" ref="BN6">INDEX(Transcriptome!AK$2:AK$28,MATCH(1,(Transcriptome!$A$2:$A$28=$B6)*(Transcriptome!$C$2:$C$28=$E6),0))</f>
        <v>0.99435728491465236</v>
      </c>
      <c r="BO6">
        <f t="array" ref="BO6">INDEX(Transcriptome!AL$2:AL$28,MATCH(1,(Transcriptome!$A$2:$A$28=$B6)*(Transcriptome!$C$2:$C$28=$E6),0))</f>
        <v>1</v>
      </c>
      <c r="BP6">
        <f t="array" ref="BP6">INDEX(Transcriptome!AM$2:AM$28,MATCH(1,(Transcriptome!$A$2:$A$28=$B6)*(Transcriptome!$C$2:$C$28=$E6),0))</f>
        <v>0.98394517179783769</v>
      </c>
      <c r="BQ6">
        <f t="array" ref="BQ6">INDEX(Transcriptome!AN$2:AN$28,MATCH(1,(Transcriptome!$A$2:$A$28=$B6)*(Transcriptome!$C$2:$C$28=$E6),0))</f>
        <v>1.0211788070650316</v>
      </c>
      <c r="BR6">
        <f t="array" ref="BR6">INDEX(Transcriptome!AO$2:AO$28,MATCH(1,(Transcriptome!$A$2:$A$28=$B6)*(Transcriptome!$C$2:$C$28=$E6),0))</f>
        <v>0.98404310594953381</v>
      </c>
      <c r="BS6">
        <f t="array" ref="BS6">INDEX(Transcriptome!AP$2:AP$28,MATCH(1,(Transcriptome!$A$2:$A$28=$B6)*(Transcriptome!$C$2:$C$28=$E6),0))</f>
        <v>0.99950707159014762</v>
      </c>
      <c r="BT6">
        <f t="array" ref="BT6">INDEX(Transcriptome!AQ$2:AQ$28,MATCH(1,(Transcriptome!$A$2:$A$28=$B6)*(Transcriptome!$C$2:$C$28=$E6),0))</f>
        <v>0.99103241094645067</v>
      </c>
      <c r="BU6">
        <f t="array" ref="BU6">INDEX(Transcriptome!AR$2:AR$28,MATCH(1,(Transcriptome!$A$2:$A$28=$B6)*(Transcriptome!$C$2:$C$28=$E6),0))</f>
        <v>1.0031005933120665</v>
      </c>
      <c r="BV6">
        <f t="array" ref="BV6">INDEX(Transcriptome!AS$2:AS$28,MATCH(1,(Transcriptome!$A$2:$A$28=$B6)*(Transcriptome!$C$2:$C$28=$E6),0))</f>
        <v>0.9957798009457739</v>
      </c>
      <c r="BW6">
        <f t="array" ref="BW6">INDEX(Transcriptome!AT$2:AT$28,MATCH(1,(Transcriptome!$A$2:$A$28=$B6)*(Transcriptome!$C$2:$C$28=$E6),0))</f>
        <v>0.98012687448949265</v>
      </c>
      <c r="BX6">
        <f t="array" ref="BX6">INDEX(Transcriptome!AU$2:AU$28,MATCH(1,(Transcriptome!$A$2:$A$28=$B6)*(Transcriptome!$C$2:$C$28=$E6),0))</f>
        <v>0.99320828260132177</v>
      </c>
      <c r="BY6">
        <f t="array" ref="BY6">INDEX(Transcriptome!AV$2:AV$28,MATCH(1,(Transcriptome!$A$2:$A$28=$B6)*(Transcriptome!$C$2:$C$28=$E6),0))</f>
        <v>1.001849098652176</v>
      </c>
      <c r="BZ6">
        <f t="array" ref="BZ6">INDEX(Transcriptome!AW$2:AW$28,MATCH(1,(Transcriptome!$A$2:$A$28=$B6)*(Transcriptome!$C$2:$C$28=$E6),0))</f>
        <v>0.9785997952370693</v>
      </c>
      <c r="CA6">
        <f t="array" ref="CA6">INDEX(Transcriptome!AX$2:AX$28,MATCH(1,(Transcriptome!$A$2:$A$28=$B6)*(Transcriptome!$C$2:$C$28=$E6),0))</f>
        <v>1.0287849565394998</v>
      </c>
      <c r="CB6">
        <f t="array" ref="CB6">INDEX(Transcriptome!AY$2:AY$28,MATCH(1,(Transcriptome!$A$2:$A$28=$B6)*(Transcriptome!$C$2:$C$28=$E6),0))</f>
        <v>0.96753619829763005</v>
      </c>
      <c r="CC6">
        <f t="array" ref="CC6">INDEX(Transcriptome!AZ$2:AZ$28,MATCH(1,(Transcriptome!$A$2:$A$28=$B6)*(Transcriptome!$C$2:$C$28=$E6),0))</f>
        <v>0.99447034930233957</v>
      </c>
      <c r="CD6">
        <f t="array" ref="CD6">INDEX(Transcriptome!BA$2:BA$28,MATCH(1,(Transcriptome!$A$2:$A$28=$B6)*(Transcriptome!$C$2:$C$28=$E6),0))</f>
        <v>1.0593985991770065</v>
      </c>
      <c r="CE6">
        <f t="array" ref="CE6">INDEX(Transcriptome!BB$2:BB$28,MATCH(1,(Transcriptome!$A$2:$A$28=$B6)*(Transcriptome!$C$2:$C$28=$E6),0))</f>
        <v>1.3662366771413206</v>
      </c>
      <c r="CF6">
        <f t="array" ref="CF6">INDEX(Transcriptome!BC$2:BC$28,MATCH(1,(Transcriptome!$A$2:$A$28=$B6)*(Transcriptome!$C$2:$C$28=$E6),0))</f>
        <v>0</v>
      </c>
      <c r="CG6">
        <f t="array" ref="CG6">INDEX(Transcriptome!BD$2:BD$28,MATCH(1,(Transcriptome!$A$2:$A$28=$B6)*(Transcriptome!$C$2:$C$28=$E6),0))</f>
        <v>1.0024853860848628</v>
      </c>
      <c r="CH6">
        <f t="array" ref="CH6">INDEX(Transcriptome!BE$2:BE$28,MATCH(1,(Transcriptome!$A$2:$A$28=$B6)*(Transcriptome!$C$2:$C$28=$E6),0))</f>
        <v>0.88231400612674304</v>
      </c>
      <c r="CI6">
        <f t="array" ref="CI6">INDEX(Transcriptome!BF$2:BF$28,MATCH(1,(Transcriptome!$A$2:$A$28=$B6)*(Transcriptome!$C$2:$C$28=$E6),0))</f>
        <v>0.4620000259687152</v>
      </c>
      <c r="CJ6">
        <f t="array" ref="CJ6">INDEX(Transcriptome!BG$2:BG$28,MATCH(1,(Transcriptome!$A$2:$A$28=$B6)*(Transcriptome!$C$2:$C$28=$E6),0))</f>
        <v>0.84079493804236027</v>
      </c>
      <c r="CK6">
        <f t="array" ref="CK6">INDEX(Transcriptome!BH$2:BH$28,MATCH(1,(Transcriptome!$A$2:$A$28=$B6)*(Transcriptome!$C$2:$C$28=$E6),0))</f>
        <v>0.94997173130305113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0.9804812110760236</v>
      </c>
      <c r="CO6">
        <f t="array" ref="CO6">INDEX(Transcriptome!BL$2:BL$28,MATCH(1,(Transcriptome!$A$2:$A$28=$B6)*(Transcriptome!$C$2:$C$28=$E6),0))</f>
        <v>1.0552770920017649</v>
      </c>
      <c r="CP6">
        <f t="array" ref="CP6">INDEX(Transcriptome!BM$2:BM$28,MATCH(1,(Transcriptome!$A$2:$A$28=$B6)*(Transcriptome!$C$2:$C$28=$E6),0))</f>
        <v>0.99774284053394957</v>
      </c>
      <c r="CQ6">
        <f t="array" ref="CQ6">INDEX(Transcriptome!BN$2:BN$28,MATCH(1,(Transcriptome!$A$2:$A$28=$B6)*(Transcriptome!$C$2:$C$28=$E6),0))</f>
        <v>0.9566357934766031</v>
      </c>
      <c r="CR6">
        <f t="array" ref="CR6">INDEX(Transcriptome!BO$2:BO$28,MATCH(1,(Transcriptome!$A$2:$A$28=$B6)*(Transcriptome!$C$2:$C$28=$E6),0))</f>
        <v>0.92404365838198899</v>
      </c>
      <c r="CS6">
        <f t="array" ref="CS6">INDEX(Transcriptome!BP$2:BP$28,MATCH(1,(Transcriptome!$A$2:$A$28=$B6)*(Transcriptome!$C$2:$C$28=$E6),0))</f>
        <v>0.94997173130305113</v>
      </c>
      <c r="CT6">
        <f t="array" ref="CT6">INDEX(Transcriptome!BQ$2:BQ$28,MATCH(1,(Transcriptome!$A$2:$A$28=$B6)*(Transcriptome!$C$2:$C$28=$E6),0))</f>
        <v>1</v>
      </c>
      <c r="CU6">
        <f t="array" ref="CU6">INDEX(Transcriptome!BR$2:BR$28,MATCH(1,(Transcriptome!$A$2:$A$28=$B6)*(Transcriptome!$C$2:$C$28=$E6),0))</f>
        <v>0.95962833654259161</v>
      </c>
    </row>
    <row r="7" spans="1:99" x14ac:dyDescent="0.15">
      <c r="A7">
        <f>'Measured Data'!A12</f>
        <v>5</v>
      </c>
      <c r="B7" t="s">
        <v>581</v>
      </c>
      <c r="C7" s="326" t="s">
        <v>587</v>
      </c>
      <c r="D7">
        <v>1</v>
      </c>
      <c r="E7" t="s">
        <v>512</v>
      </c>
      <c r="F7" s="334">
        <f>AVERAGE('In Process Calc.'!B8:B9)</f>
        <v>3.507986111111677</v>
      </c>
      <c r="G7" s="334">
        <f>AVERAGE('In Process Calc.'!C8:C9)</f>
        <v>84.191666666680248</v>
      </c>
      <c r="H7">
        <f>AVERAGE('TL input - regression'!Q7,'TL input - regression'!L8)</f>
        <v>20.490919266665415</v>
      </c>
      <c r="I7">
        <f>AVERAGE('TL input - regression'!R7,'TL input - regression'!M8)</f>
        <v>20.802179000808671</v>
      </c>
      <c r="J7">
        <f>AVERAGE('TL input - regression'!S7,'TL input - regression'!N8)</f>
        <v>0.74956496826956553</v>
      </c>
      <c r="K7">
        <f>AVERAGE('TL input - regression'!T7,'TL input - regression'!O8)</f>
        <v>3.0569757922978833</v>
      </c>
      <c r="L7">
        <f>AVERAGE('TL input - regression'!U7,'TL input - regression'!P8)</f>
        <v>1.5107190462043631</v>
      </c>
      <c r="M7">
        <f>'Growth Regression'!T7</f>
        <v>3.2512812574769567E-2</v>
      </c>
      <c r="N7">
        <f>M7/'Growth Regression'!$O$24</f>
        <v>0.67006453419405476</v>
      </c>
      <c r="O7">
        <f>'Post Process Calc.'!C24</f>
        <v>5.2653470780469176E-2</v>
      </c>
      <c r="P7">
        <f>'Post Process Calc.'!D24</f>
        <v>1.4314511379356829E-2</v>
      </c>
      <c r="Q7">
        <f>'Post Process Calc.'!E24</f>
        <v>5.6605139429956649E-3</v>
      </c>
      <c r="R7">
        <f>'Post Process Calc.'!F24</f>
        <v>5.4747597899529607E-3</v>
      </c>
      <c r="S7">
        <f>'Post Process Calc.'!G24</f>
        <v>1.8010913756038572E-3</v>
      </c>
      <c r="T7">
        <f t="shared" si="2"/>
        <v>0.27186263635001495</v>
      </c>
      <c r="U7">
        <f t="shared" si="3"/>
        <v>32.908419237793233</v>
      </c>
      <c r="V7">
        <f t="shared" si="3"/>
        <v>8.9465696120980169</v>
      </c>
      <c r="W7">
        <f t="shared" si="0"/>
        <v>3.5378212143722902</v>
      </c>
      <c r="X7">
        <f t="shared" si="0"/>
        <v>3.4217248687206001</v>
      </c>
      <c r="Y7">
        <f t="shared" si="0"/>
        <v>1.1256821097524106</v>
      </c>
      <c r="Z7">
        <v>100</v>
      </c>
      <c r="AA7">
        <v>0.32</v>
      </c>
      <c r="AB7">
        <v>7</v>
      </c>
      <c r="AC7">
        <v>0.7</v>
      </c>
      <c r="AD7">
        <f t="shared" si="1"/>
        <v>5.0118723362727164E-8</v>
      </c>
      <c r="AE7">
        <v>1</v>
      </c>
      <c r="AF7">
        <v>0.311</v>
      </c>
      <c r="AG7">
        <f t="array" ref="AG7">INDEX(Transcriptome!D$2:D$28,MATCH(1,(Transcriptome!$A$2:$A$28=$B7)*(Transcriptome!$C$2:$C$28=$E7),0))</f>
        <v>0.68367071137915258</v>
      </c>
      <c r="AH7">
        <f t="array" ref="AH7">INDEX(Transcriptome!E$2:E$28,MATCH(1,(Transcriptome!$A$2:$A$28=$B7)*(Transcriptome!$C$2:$C$28=$E7),0))</f>
        <v>0.8927318226382871</v>
      </c>
      <c r="AI7">
        <f t="array" ref="AI7">INDEX(Transcriptome!F$2:F$28,MATCH(1,(Transcriptome!$A$2:$A$28=$B7)*(Transcriptome!$C$2:$C$28=$E7),0))</f>
        <v>0.81954958751286988</v>
      </c>
      <c r="AJ7">
        <f t="array" ref="AJ7">INDEX(Transcriptome!G$2:G$28,MATCH(1,(Transcriptome!$A$2:$A$28=$B7)*(Transcriptome!$C$2:$C$28=$E7),0))</f>
        <v>0.59376690630728624</v>
      </c>
      <c r="AK7">
        <f t="array" ref="AK7">INDEX(Transcriptome!H$2:H$28,MATCH(1,(Transcriptome!$A$2:$A$28=$B7)*(Transcriptome!$C$2:$C$28=$E7),0))</f>
        <v>0</v>
      </c>
      <c r="AL7">
        <f t="array" ref="AL7">INDEX(Transcriptome!I$2:I$28,MATCH(1,(Transcriptome!$A$2:$A$28=$B7)*(Transcriptome!$C$2:$C$28=$E7),0))</f>
        <v>1.0504060369146695</v>
      </c>
      <c r="AM7">
        <f t="array" ref="AM7">INDEX(Transcriptome!J$2:J$28,MATCH(1,(Transcriptome!$A$2:$A$28=$B7)*(Transcriptome!$C$2:$C$28=$E7),0))</f>
        <v>0.79702217263719832</v>
      </c>
      <c r="AN7">
        <f t="array" ref="AN7">INDEX(Transcriptome!K$2:K$28,MATCH(1,(Transcriptome!$A$2:$A$28=$B7)*(Transcriptome!$C$2:$C$28=$E7),0))</f>
        <v>0.5650425046463623</v>
      </c>
      <c r="AO7">
        <f t="array" ref="AO7">INDEX(Transcriptome!L$2:L$28,MATCH(1,(Transcriptome!$A$2:$A$28=$B7)*(Transcriptome!$C$2:$C$28=$E7),0))</f>
        <v>1.0738046605914977</v>
      </c>
      <c r="AP7">
        <f t="array" ref="AP7">INDEX(Transcriptome!M$2:M$28,MATCH(1,(Transcriptome!$A$2:$A$28=$B7)*(Transcriptome!$C$2:$C$28=$E7),0))</f>
        <v>1.1481483487615034</v>
      </c>
      <c r="AQ7">
        <f t="array" ref="AQ7">INDEX(Transcriptome!N$2:N$28,MATCH(1,(Transcriptome!$A$2:$A$28=$B7)*(Transcriptome!$C$2:$C$28=$E7),0))</f>
        <v>0.6351217117207637</v>
      </c>
      <c r="AR7">
        <f t="array" ref="AR7">INDEX(Transcriptome!O$2:O$28,MATCH(1,(Transcriptome!$A$2:$A$28=$B7)*(Transcriptome!$C$2:$C$28=$E7),0))</f>
        <v>0.82399399394119477</v>
      </c>
      <c r="AS7">
        <f t="array" ref="AS7">INDEX(Transcriptome!P$2:P$28,MATCH(1,(Transcriptome!$A$2:$A$28=$B7)*(Transcriptome!$C$2:$C$28=$E7),0))</f>
        <v>0.74448981479114795</v>
      </c>
      <c r="AT7">
        <f t="array" ref="AT7">INDEX(Transcriptome!Q$2:Q$28,MATCH(1,(Transcriptome!$A$2:$A$28=$B7)*(Transcriptome!$C$2:$C$28=$E7),0))</f>
        <v>0.81199684995247734</v>
      </c>
      <c r="AU7">
        <f t="array" ref="AU7">INDEX(Transcriptome!R$2:R$28,MATCH(1,(Transcriptome!$A$2:$A$28=$B7)*(Transcriptome!$C$2:$C$28=$E7),0))</f>
        <v>0.79011080666749534</v>
      </c>
      <c r="AV7">
        <f t="array" ref="AV7">INDEX(Transcriptome!S$2:S$28,MATCH(1,(Transcriptome!$A$2:$A$28=$B7)*(Transcriptome!$C$2:$C$28=$E7),0))</f>
        <v>0.85707194002901355</v>
      </c>
      <c r="AW7">
        <f t="array" ref="AW7">INDEX(Transcriptome!T$2:T$28,MATCH(1,(Transcriptome!$A$2:$A$28=$B7)*(Transcriptome!$C$2:$C$28=$E7),0))</f>
        <v>0.77801927424627315</v>
      </c>
      <c r="AX7">
        <f t="array" ref="AX7">INDEX(Transcriptome!U$2:U$28,MATCH(1,(Transcriptome!$A$2:$A$28=$B7)*(Transcriptome!$C$2:$C$28=$E7),0))</f>
        <v>1.4385874189305161</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0.69113448639906949</v>
      </c>
      <c r="BB7">
        <f t="array" ref="BB7">INDEX(Transcriptome!Y$2:Y$28,MATCH(1,(Transcriptome!$A$2:$A$28=$B7)*(Transcriptome!$C$2:$C$28=$E7),0))</f>
        <v>0</v>
      </c>
      <c r="BC7">
        <f t="array" ref="BC7">INDEX(Transcriptome!Z$2:Z$28,MATCH(1,(Transcriptome!$A$2:$A$28=$B7)*(Transcriptome!$C$2:$C$28=$E7),0))</f>
        <v>1.593962042571039</v>
      </c>
      <c r="BD7">
        <f t="array" ref="BD7">INDEX(Transcriptome!AA$2:AA$28,MATCH(1,(Transcriptome!$A$2:$A$28=$B7)*(Transcriptome!$C$2:$C$28=$E7),0))</f>
        <v>0.95794202953393015</v>
      </c>
      <c r="BE7">
        <f t="array" ref="BE7">INDEX(Transcriptome!AB$2:AB$28,MATCH(1,(Transcriptome!$A$2:$A$28=$B7)*(Transcriptome!$C$2:$C$28=$E7),0))</f>
        <v>0.6913903178003723</v>
      </c>
      <c r="BF7">
        <f t="array" ref="BF7">INDEX(Transcriptome!AC$2:AC$28,MATCH(1,(Transcriptome!$A$2:$A$28=$B7)*(Transcriptome!$C$2:$C$28=$E7),0))</f>
        <v>1.3066354479047151</v>
      </c>
      <c r="BG7">
        <f t="array" ref="BG7">INDEX(Transcriptome!AD$2:AD$28,MATCH(1,(Transcriptome!$A$2:$A$28=$B7)*(Transcriptome!$C$2:$C$28=$E7),0))</f>
        <v>0.67500218476818752</v>
      </c>
      <c r="BH7">
        <f t="array" ref="BH7">INDEX(Transcriptome!AE$2:AE$28,MATCH(1,(Transcriptome!$A$2:$A$28=$B7)*(Transcriptome!$C$2:$C$28=$E7),0))</f>
        <v>1.0682011835282039</v>
      </c>
      <c r="BI7">
        <f t="array" ref="BI7">INDEX(Transcriptome!AF$2:AF$28,MATCH(1,(Transcriptome!$A$2:$A$28=$B7)*(Transcriptome!$C$2:$C$28=$E7),0))</f>
        <v>0.63867924756576788</v>
      </c>
      <c r="BJ7">
        <f t="array" ref="BJ7">INDEX(Transcriptome!AG$2:AG$28,MATCH(1,(Transcriptome!$A$2:$A$28=$B7)*(Transcriptome!$C$2:$C$28=$E7),0))</f>
        <v>0.58253886956178302</v>
      </c>
      <c r="BK7">
        <f t="array" ref="BK7">INDEX(Transcriptome!AH$2:AH$28,MATCH(1,(Transcriptome!$A$2:$A$28=$B7)*(Transcriptome!$C$2:$C$28=$E7),0))</f>
        <v>0.71180417283143893</v>
      </c>
      <c r="BL7">
        <f t="array" ref="BL7">INDEX(Transcriptome!AI$2:AI$28,MATCH(1,(Transcriptome!$A$2:$A$28=$B7)*(Transcriptome!$C$2:$C$28=$E7),0))</f>
        <v>0.62915338781203489</v>
      </c>
      <c r="BM7">
        <f t="array" ref="BM7">INDEX(Transcriptome!AJ$2:AJ$28,MATCH(1,(Transcriptome!$A$2:$A$28=$B7)*(Transcriptome!$C$2:$C$28=$E7),0))</f>
        <v>1.2884723063999048</v>
      </c>
      <c r="BN7">
        <f t="array" ref="BN7">INDEX(Transcriptome!AK$2:AK$28,MATCH(1,(Transcriptome!$A$2:$A$28=$B7)*(Transcriptome!$C$2:$C$28=$E7),0))</f>
        <v>0.76680437042270333</v>
      </c>
      <c r="BO7">
        <f t="array" ref="BO7">INDEX(Transcriptome!AL$2:AL$28,MATCH(1,(Transcriptome!$A$2:$A$28=$B7)*(Transcriptome!$C$2:$C$28=$E7),0))</f>
        <v>1</v>
      </c>
      <c r="BP7">
        <f t="array" ref="BP7">INDEX(Transcriptome!AM$2:AM$28,MATCH(1,(Transcriptome!$A$2:$A$28=$B7)*(Transcriptome!$C$2:$C$28=$E7),0))</f>
        <v>0.3563742656309471</v>
      </c>
      <c r="BQ7">
        <f t="array" ref="BQ7">INDEX(Transcriptome!AN$2:AN$28,MATCH(1,(Transcriptome!$A$2:$A$28=$B7)*(Transcriptome!$C$2:$C$28=$E7),0))</f>
        <v>0.82990859156501184</v>
      </c>
      <c r="BR7">
        <f t="array" ref="BR7">INDEX(Transcriptome!AO$2:AO$28,MATCH(1,(Transcriptome!$A$2:$A$28=$B7)*(Transcriptome!$C$2:$C$28=$E7),0))</f>
        <v>1.1216996397071113</v>
      </c>
      <c r="BS7">
        <f t="array" ref="BS7">INDEX(Transcriptome!AP$2:AP$28,MATCH(1,(Transcriptome!$A$2:$A$28=$B7)*(Transcriptome!$C$2:$C$28=$E7),0))</f>
        <v>0.80727814356489624</v>
      </c>
      <c r="BT7">
        <f t="array" ref="BT7">INDEX(Transcriptome!AQ$2:AQ$28,MATCH(1,(Transcriptome!$A$2:$A$28=$B7)*(Transcriptome!$C$2:$C$28=$E7),0))</f>
        <v>0.64016910059017773</v>
      </c>
      <c r="BU7">
        <f t="array" ref="BU7">INDEX(Transcriptome!AR$2:AR$28,MATCH(1,(Transcriptome!$A$2:$A$28=$B7)*(Transcriptome!$C$2:$C$28=$E7),0))</f>
        <v>1.0030706606520525</v>
      </c>
      <c r="BV7">
        <f t="array" ref="BV7">INDEX(Transcriptome!AS$2:AS$28,MATCH(1,(Transcriptome!$A$2:$A$28=$B7)*(Transcriptome!$C$2:$C$28=$E7),0))</f>
        <v>0.96111915205391063</v>
      </c>
      <c r="BW7">
        <f t="array" ref="BW7">INDEX(Transcriptome!AT$2:AT$28,MATCH(1,(Transcriptome!$A$2:$A$28=$B7)*(Transcriptome!$C$2:$C$28=$E7),0))</f>
        <v>0.72171906109525741</v>
      </c>
      <c r="BX7">
        <f t="array" ref="BX7">INDEX(Transcriptome!AU$2:AU$28,MATCH(1,(Transcriptome!$A$2:$A$28=$B7)*(Transcriptome!$C$2:$C$28=$E7),0))</f>
        <v>1.1493373958155648</v>
      </c>
      <c r="BY7">
        <f t="array" ref="BY7">INDEX(Transcriptome!AV$2:AV$28,MATCH(1,(Transcriptome!$A$2:$A$28=$B7)*(Transcriptome!$C$2:$C$28=$E7),0))</f>
        <v>0.76385297574527189</v>
      </c>
      <c r="BZ7">
        <f t="array" ref="BZ7">INDEX(Transcriptome!AW$2:AW$28,MATCH(1,(Transcriptome!$A$2:$A$28=$B7)*(Transcriptome!$C$2:$C$28=$E7),0))</f>
        <v>0.86781122916861286</v>
      </c>
      <c r="CA7">
        <f t="array" ref="CA7">INDEX(Transcriptome!AX$2:AX$28,MATCH(1,(Transcriptome!$A$2:$A$28=$B7)*(Transcriptome!$C$2:$C$28=$E7),0))</f>
        <v>0.5495976996525993</v>
      </c>
      <c r="CB7">
        <f t="array" ref="CB7">INDEX(Transcriptome!AY$2:AY$28,MATCH(1,(Transcriptome!$A$2:$A$28=$B7)*(Transcriptome!$C$2:$C$28=$E7),0))</f>
        <v>0.76470778922945026</v>
      </c>
      <c r="CC7">
        <f t="array" ref="CC7">INDEX(Transcriptome!AZ$2:AZ$28,MATCH(1,(Transcriptome!$A$2:$A$28=$B7)*(Transcriptome!$C$2:$C$28=$E7),0))</f>
        <v>0.48179537370418501</v>
      </c>
      <c r="CD7">
        <f t="array" ref="CD7">INDEX(Transcriptome!BA$2:BA$28,MATCH(1,(Transcriptome!$A$2:$A$28=$B7)*(Transcriptome!$C$2:$C$28=$E7),0))</f>
        <v>1.3361888695683724</v>
      </c>
      <c r="CE7">
        <f t="array" ref="CE7">INDEX(Transcriptome!BB$2:BB$28,MATCH(1,(Transcriptome!$A$2:$A$28=$B7)*(Transcriptome!$C$2:$C$28=$E7),0))</f>
        <v>2.4747839893666415</v>
      </c>
      <c r="CF7">
        <f t="array" ref="CF7">INDEX(Transcriptome!BC$2:BC$28,MATCH(1,(Transcriptome!$A$2:$A$28=$B7)*(Transcriptome!$C$2:$C$28=$E7),0))</f>
        <v>0</v>
      </c>
      <c r="CG7">
        <f t="array" ref="CG7">INDEX(Transcriptome!BD$2:BD$28,MATCH(1,(Transcriptome!$A$2:$A$28=$B7)*(Transcriptome!$C$2:$C$28=$E7),0))</f>
        <v>1.2785283122972428</v>
      </c>
      <c r="CH7">
        <f t="array" ref="CH7">INDEX(Transcriptome!BE$2:BE$28,MATCH(1,(Transcriptome!$A$2:$A$28=$B7)*(Transcriptome!$C$2:$C$28=$E7),0))</f>
        <v>0.99210202264647696</v>
      </c>
      <c r="CI7">
        <f t="array" ref="CI7">INDEX(Transcriptome!BF$2:BF$28,MATCH(1,(Transcriptome!$A$2:$A$28=$B7)*(Transcriptome!$C$2:$C$28=$E7),0))</f>
        <v>0.68070588599702742</v>
      </c>
      <c r="CJ7">
        <f t="array" ref="CJ7">INDEX(Transcriptome!BG$2:BG$28,MATCH(1,(Transcriptome!$A$2:$A$28=$B7)*(Transcriptome!$C$2:$C$28=$E7),0))</f>
        <v>1.7110288441066774</v>
      </c>
      <c r="CK7">
        <f t="array" ref="CK7">INDEX(Transcriptome!BH$2:BH$28,MATCH(1,(Transcriptome!$A$2:$A$28=$B7)*(Transcriptome!$C$2:$C$28=$E7),0))</f>
        <v>0.93908144732982979</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1.2794213701929014</v>
      </c>
      <c r="CO7">
        <f t="array" ref="CO7">INDEX(Transcriptome!BL$2:BL$28,MATCH(1,(Transcriptome!$A$2:$A$28=$B7)*(Transcriptome!$C$2:$C$28=$E7),0))</f>
        <v>2.4055877880411196</v>
      </c>
      <c r="CP7">
        <f t="array" ref="CP7">INDEX(Transcriptome!BM$2:BM$28,MATCH(1,(Transcriptome!$A$2:$A$28=$B7)*(Transcriptome!$C$2:$C$28=$E7),0))</f>
        <v>0.56031667650402139</v>
      </c>
      <c r="CQ7">
        <f t="array" ref="CQ7">INDEX(Transcriptome!BN$2:BN$28,MATCH(1,(Transcriptome!$A$2:$A$28=$B7)*(Transcriptome!$C$2:$C$28=$E7),0))</f>
        <v>0.60785466091426532</v>
      </c>
      <c r="CR7">
        <f t="array" ref="CR7">INDEX(Transcriptome!BO$2:BO$28,MATCH(1,(Transcriptome!$A$2:$A$28=$B7)*(Transcriptome!$C$2:$C$28=$E7),0))</f>
        <v>0.9672122109087653</v>
      </c>
      <c r="CS7">
        <f t="array" ref="CS7">INDEX(Transcriptome!BP$2:BP$28,MATCH(1,(Transcriptome!$A$2:$A$28=$B7)*(Transcriptome!$C$2:$C$28=$E7),0))</f>
        <v>0.93908144732982979</v>
      </c>
      <c r="CT7">
        <f t="array" ref="CT7">INDEX(Transcriptome!BQ$2:BQ$28,MATCH(1,(Transcriptome!$A$2:$A$28=$B7)*(Transcriptome!$C$2:$C$28=$E7),0))</f>
        <v>1</v>
      </c>
      <c r="CU7">
        <f t="array" ref="CU7">INDEX(Transcriptome!BR$2:BR$28,MATCH(1,(Transcriptome!$A$2:$A$28=$B7)*(Transcriptome!$C$2:$C$28=$E7),0))</f>
        <v>1.4678150819413798</v>
      </c>
    </row>
    <row r="8" spans="1:99" x14ac:dyDescent="0.15">
      <c r="A8">
        <f>'Measured Data'!A13</f>
        <v>6</v>
      </c>
      <c r="B8" t="s">
        <v>581</v>
      </c>
      <c r="C8" s="326" t="s">
        <v>587</v>
      </c>
      <c r="D8">
        <v>1</v>
      </c>
      <c r="E8" t="s">
        <v>512</v>
      </c>
      <c r="F8" s="334">
        <f>AVERAGE('In Process Calc.'!B9:B10)</f>
        <v>4.53125</v>
      </c>
      <c r="G8" s="334">
        <f>AVERAGE('In Process Calc.'!C9:C10)</f>
        <v>108.75</v>
      </c>
      <c r="H8">
        <f>AVERAGE('TL input - regression'!Q8,'TL input - regression'!L9)</f>
        <v>21.270897211272722</v>
      </c>
      <c r="I8">
        <f>AVERAGE('TL input - regression'!R8,'TL input - regression'!M9)</f>
        <v>20.174747781146536</v>
      </c>
      <c r="J8">
        <f>AVERAGE('TL input - regression'!S8,'TL input - regression'!N9)</f>
        <v>0.58113054486261928</v>
      </c>
      <c r="K8">
        <f>AVERAGE('TL input - regression'!T8,'TL input - regression'!O9)</f>
        <v>2.1159925778982771</v>
      </c>
      <c r="L8">
        <f>AVERAGE('TL input - regression'!U8,'TL input - regression'!P9)</f>
        <v>1.1127568420325686</v>
      </c>
      <c r="M8">
        <f>'Growth Regression'!T8</f>
        <v>1.8511636150953067E-2</v>
      </c>
      <c r="N8">
        <f>M8/'Growth Regression'!$O$24</f>
        <v>0.38151085287170372</v>
      </c>
      <c r="O8">
        <f>'Post Process Calc.'!C25</f>
        <v>3.5526449233078392E-2</v>
      </c>
      <c r="P8">
        <f>'Post Process Calc.'!D25</f>
        <v>-2.8049922194403236E-3</v>
      </c>
      <c r="Q8">
        <f>'Post Process Calc.'!E25</f>
        <v>3.213029907067812E-3</v>
      </c>
      <c r="R8">
        <f>'Post Process Calc.'!F25</f>
        <v>3.4865933801677142E-3</v>
      </c>
      <c r="S8">
        <f>'Post Process Calc.'!G25</f>
        <v>1.2845780462633265E-3</v>
      </c>
      <c r="T8">
        <f t="shared" si="2"/>
        <v>-7.8955039977049488E-2</v>
      </c>
      <c r="U8">
        <f t="shared" si="3"/>
        <v>22.204030770673995</v>
      </c>
      <c r="V8">
        <f t="shared" si="3"/>
        <v>-1.7531201371502021</v>
      </c>
      <c r="W8">
        <f t="shared" si="0"/>
        <v>2.0081436919173825</v>
      </c>
      <c r="X8">
        <f t="shared" si="0"/>
        <v>2.1791208626048211</v>
      </c>
      <c r="Y8">
        <f t="shared" si="0"/>
        <v>0.80286127891457904</v>
      </c>
      <c r="Z8">
        <v>100</v>
      </c>
      <c r="AA8">
        <v>0.32</v>
      </c>
      <c r="AB8">
        <v>7</v>
      </c>
      <c r="AC8">
        <v>0.7</v>
      </c>
      <c r="AD8">
        <f t="shared" si="1"/>
        <v>5.0118723362727164E-8</v>
      </c>
      <c r="AE8">
        <v>1</v>
      </c>
      <c r="AF8">
        <v>0.311</v>
      </c>
      <c r="AG8">
        <f t="array" ref="AG8">INDEX(Transcriptome!D$2:D$28,MATCH(1,(Transcriptome!$A$2:$A$28=$B8)*(Transcriptome!$C$2:$C$28=$E8),0))</f>
        <v>0.68367071137915258</v>
      </c>
      <c r="AH8">
        <f t="array" ref="AH8">INDEX(Transcriptome!E$2:E$28,MATCH(1,(Transcriptome!$A$2:$A$28=$B8)*(Transcriptome!$C$2:$C$28=$E8),0))</f>
        <v>0.8927318226382871</v>
      </c>
      <c r="AI8">
        <f t="array" ref="AI8">INDEX(Transcriptome!F$2:F$28,MATCH(1,(Transcriptome!$A$2:$A$28=$B8)*(Transcriptome!$C$2:$C$28=$E8),0))</f>
        <v>0.81954958751286988</v>
      </c>
      <c r="AJ8">
        <f t="array" ref="AJ8">INDEX(Transcriptome!G$2:G$28,MATCH(1,(Transcriptome!$A$2:$A$28=$B8)*(Transcriptome!$C$2:$C$28=$E8),0))</f>
        <v>0.59376690630728624</v>
      </c>
      <c r="AK8">
        <f t="array" ref="AK8">INDEX(Transcriptome!H$2:H$28,MATCH(1,(Transcriptome!$A$2:$A$28=$B8)*(Transcriptome!$C$2:$C$28=$E8),0))</f>
        <v>0</v>
      </c>
      <c r="AL8">
        <f t="array" ref="AL8">INDEX(Transcriptome!I$2:I$28,MATCH(1,(Transcriptome!$A$2:$A$28=$B8)*(Transcriptome!$C$2:$C$28=$E8),0))</f>
        <v>1.0504060369146695</v>
      </c>
      <c r="AM8">
        <f t="array" ref="AM8">INDEX(Transcriptome!J$2:J$28,MATCH(1,(Transcriptome!$A$2:$A$28=$B8)*(Transcriptome!$C$2:$C$28=$E8),0))</f>
        <v>0.79702217263719832</v>
      </c>
      <c r="AN8">
        <f t="array" ref="AN8">INDEX(Transcriptome!K$2:K$28,MATCH(1,(Transcriptome!$A$2:$A$28=$B8)*(Transcriptome!$C$2:$C$28=$E8),0))</f>
        <v>0.5650425046463623</v>
      </c>
      <c r="AO8">
        <f t="array" ref="AO8">INDEX(Transcriptome!L$2:L$28,MATCH(1,(Transcriptome!$A$2:$A$28=$B8)*(Transcriptome!$C$2:$C$28=$E8),0))</f>
        <v>1.0738046605914977</v>
      </c>
      <c r="AP8">
        <f t="array" ref="AP8">INDEX(Transcriptome!M$2:M$28,MATCH(1,(Transcriptome!$A$2:$A$28=$B8)*(Transcriptome!$C$2:$C$28=$E8),0))</f>
        <v>1.1481483487615034</v>
      </c>
      <c r="AQ8">
        <f t="array" ref="AQ8">INDEX(Transcriptome!N$2:N$28,MATCH(1,(Transcriptome!$A$2:$A$28=$B8)*(Transcriptome!$C$2:$C$28=$E8),0))</f>
        <v>0.6351217117207637</v>
      </c>
      <c r="AR8">
        <f t="array" ref="AR8">INDEX(Transcriptome!O$2:O$28,MATCH(1,(Transcriptome!$A$2:$A$28=$B8)*(Transcriptome!$C$2:$C$28=$E8),0))</f>
        <v>0.82399399394119477</v>
      </c>
      <c r="AS8">
        <f t="array" ref="AS8">INDEX(Transcriptome!P$2:P$28,MATCH(1,(Transcriptome!$A$2:$A$28=$B8)*(Transcriptome!$C$2:$C$28=$E8),0))</f>
        <v>0.74448981479114795</v>
      </c>
      <c r="AT8">
        <f t="array" ref="AT8">INDEX(Transcriptome!Q$2:Q$28,MATCH(1,(Transcriptome!$A$2:$A$28=$B8)*(Transcriptome!$C$2:$C$28=$E8),0))</f>
        <v>0.81199684995247734</v>
      </c>
      <c r="AU8">
        <f t="array" ref="AU8">INDEX(Transcriptome!R$2:R$28,MATCH(1,(Transcriptome!$A$2:$A$28=$B8)*(Transcriptome!$C$2:$C$28=$E8),0))</f>
        <v>0.79011080666749534</v>
      </c>
      <c r="AV8">
        <f t="array" ref="AV8">INDEX(Transcriptome!S$2:S$28,MATCH(1,(Transcriptome!$A$2:$A$28=$B8)*(Transcriptome!$C$2:$C$28=$E8),0))</f>
        <v>0.85707194002901355</v>
      </c>
      <c r="AW8">
        <f t="array" ref="AW8">INDEX(Transcriptome!T$2:T$28,MATCH(1,(Transcriptome!$A$2:$A$28=$B8)*(Transcriptome!$C$2:$C$28=$E8),0))</f>
        <v>0.77801927424627315</v>
      </c>
      <c r="AX8">
        <f t="array" ref="AX8">INDEX(Transcriptome!U$2:U$28,MATCH(1,(Transcriptome!$A$2:$A$28=$B8)*(Transcriptome!$C$2:$C$28=$E8),0))</f>
        <v>1.4385874189305161</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0.69113448639906949</v>
      </c>
      <c r="BB8">
        <f t="array" ref="BB8">INDEX(Transcriptome!Y$2:Y$28,MATCH(1,(Transcriptome!$A$2:$A$28=$B8)*(Transcriptome!$C$2:$C$28=$E8),0))</f>
        <v>0</v>
      </c>
      <c r="BC8">
        <f t="array" ref="BC8">INDEX(Transcriptome!Z$2:Z$28,MATCH(1,(Transcriptome!$A$2:$A$28=$B8)*(Transcriptome!$C$2:$C$28=$E8),0))</f>
        <v>1.593962042571039</v>
      </c>
      <c r="BD8">
        <f t="array" ref="BD8">INDEX(Transcriptome!AA$2:AA$28,MATCH(1,(Transcriptome!$A$2:$A$28=$B8)*(Transcriptome!$C$2:$C$28=$E8),0))</f>
        <v>0.95794202953393015</v>
      </c>
      <c r="BE8">
        <f t="array" ref="BE8">INDEX(Transcriptome!AB$2:AB$28,MATCH(1,(Transcriptome!$A$2:$A$28=$B8)*(Transcriptome!$C$2:$C$28=$E8),0))</f>
        <v>0.6913903178003723</v>
      </c>
      <c r="BF8">
        <f t="array" ref="BF8">INDEX(Transcriptome!AC$2:AC$28,MATCH(1,(Transcriptome!$A$2:$A$28=$B8)*(Transcriptome!$C$2:$C$28=$E8),0))</f>
        <v>1.3066354479047151</v>
      </c>
      <c r="BG8">
        <f t="array" ref="BG8">INDEX(Transcriptome!AD$2:AD$28,MATCH(1,(Transcriptome!$A$2:$A$28=$B8)*(Transcriptome!$C$2:$C$28=$E8),0))</f>
        <v>0.67500218476818752</v>
      </c>
      <c r="BH8">
        <f t="array" ref="BH8">INDEX(Transcriptome!AE$2:AE$28,MATCH(1,(Transcriptome!$A$2:$A$28=$B8)*(Transcriptome!$C$2:$C$28=$E8),0))</f>
        <v>1.0682011835282039</v>
      </c>
      <c r="BI8">
        <f t="array" ref="BI8">INDEX(Transcriptome!AF$2:AF$28,MATCH(1,(Transcriptome!$A$2:$A$28=$B8)*(Transcriptome!$C$2:$C$28=$E8),0))</f>
        <v>0.63867924756576788</v>
      </c>
      <c r="BJ8">
        <f t="array" ref="BJ8">INDEX(Transcriptome!AG$2:AG$28,MATCH(1,(Transcriptome!$A$2:$A$28=$B8)*(Transcriptome!$C$2:$C$28=$E8),0))</f>
        <v>0.58253886956178302</v>
      </c>
      <c r="BK8">
        <f t="array" ref="BK8">INDEX(Transcriptome!AH$2:AH$28,MATCH(1,(Transcriptome!$A$2:$A$28=$B8)*(Transcriptome!$C$2:$C$28=$E8),0))</f>
        <v>0.71180417283143893</v>
      </c>
      <c r="BL8">
        <f t="array" ref="BL8">INDEX(Transcriptome!AI$2:AI$28,MATCH(1,(Transcriptome!$A$2:$A$28=$B8)*(Transcriptome!$C$2:$C$28=$E8),0))</f>
        <v>0.62915338781203489</v>
      </c>
      <c r="BM8">
        <f t="array" ref="BM8">INDEX(Transcriptome!AJ$2:AJ$28,MATCH(1,(Transcriptome!$A$2:$A$28=$B8)*(Transcriptome!$C$2:$C$28=$E8),0))</f>
        <v>1.2884723063999048</v>
      </c>
      <c r="BN8">
        <f t="array" ref="BN8">INDEX(Transcriptome!AK$2:AK$28,MATCH(1,(Transcriptome!$A$2:$A$28=$B8)*(Transcriptome!$C$2:$C$28=$E8),0))</f>
        <v>0.76680437042270333</v>
      </c>
      <c r="BO8">
        <f t="array" ref="BO8">INDEX(Transcriptome!AL$2:AL$28,MATCH(1,(Transcriptome!$A$2:$A$28=$B8)*(Transcriptome!$C$2:$C$28=$E8),0))</f>
        <v>1</v>
      </c>
      <c r="BP8">
        <f t="array" ref="BP8">INDEX(Transcriptome!AM$2:AM$28,MATCH(1,(Transcriptome!$A$2:$A$28=$B8)*(Transcriptome!$C$2:$C$28=$E8),0))</f>
        <v>0.3563742656309471</v>
      </c>
      <c r="BQ8">
        <f t="array" ref="BQ8">INDEX(Transcriptome!AN$2:AN$28,MATCH(1,(Transcriptome!$A$2:$A$28=$B8)*(Transcriptome!$C$2:$C$28=$E8),0))</f>
        <v>0.82990859156501184</v>
      </c>
      <c r="BR8">
        <f t="array" ref="BR8">INDEX(Transcriptome!AO$2:AO$28,MATCH(1,(Transcriptome!$A$2:$A$28=$B8)*(Transcriptome!$C$2:$C$28=$E8),0))</f>
        <v>1.1216996397071113</v>
      </c>
      <c r="BS8">
        <f t="array" ref="BS8">INDEX(Transcriptome!AP$2:AP$28,MATCH(1,(Transcriptome!$A$2:$A$28=$B8)*(Transcriptome!$C$2:$C$28=$E8),0))</f>
        <v>0.80727814356489624</v>
      </c>
      <c r="BT8">
        <f t="array" ref="BT8">INDEX(Transcriptome!AQ$2:AQ$28,MATCH(1,(Transcriptome!$A$2:$A$28=$B8)*(Transcriptome!$C$2:$C$28=$E8),0))</f>
        <v>0.64016910059017773</v>
      </c>
      <c r="BU8">
        <f t="array" ref="BU8">INDEX(Transcriptome!AR$2:AR$28,MATCH(1,(Transcriptome!$A$2:$A$28=$B8)*(Transcriptome!$C$2:$C$28=$E8),0))</f>
        <v>1.0030706606520525</v>
      </c>
      <c r="BV8">
        <f t="array" ref="BV8">INDEX(Transcriptome!AS$2:AS$28,MATCH(1,(Transcriptome!$A$2:$A$28=$B8)*(Transcriptome!$C$2:$C$28=$E8),0))</f>
        <v>0.96111915205391063</v>
      </c>
      <c r="BW8">
        <f t="array" ref="BW8">INDEX(Transcriptome!AT$2:AT$28,MATCH(1,(Transcriptome!$A$2:$A$28=$B8)*(Transcriptome!$C$2:$C$28=$E8),0))</f>
        <v>0.72171906109525741</v>
      </c>
      <c r="BX8">
        <f t="array" ref="BX8">INDEX(Transcriptome!AU$2:AU$28,MATCH(1,(Transcriptome!$A$2:$A$28=$B8)*(Transcriptome!$C$2:$C$28=$E8),0))</f>
        <v>1.1493373958155648</v>
      </c>
      <c r="BY8">
        <f t="array" ref="BY8">INDEX(Transcriptome!AV$2:AV$28,MATCH(1,(Transcriptome!$A$2:$A$28=$B8)*(Transcriptome!$C$2:$C$28=$E8),0))</f>
        <v>0.76385297574527189</v>
      </c>
      <c r="BZ8">
        <f t="array" ref="BZ8">INDEX(Transcriptome!AW$2:AW$28,MATCH(1,(Transcriptome!$A$2:$A$28=$B8)*(Transcriptome!$C$2:$C$28=$E8),0))</f>
        <v>0.86781122916861286</v>
      </c>
      <c r="CA8">
        <f t="array" ref="CA8">INDEX(Transcriptome!AX$2:AX$28,MATCH(1,(Transcriptome!$A$2:$A$28=$B8)*(Transcriptome!$C$2:$C$28=$E8),0))</f>
        <v>0.5495976996525993</v>
      </c>
      <c r="CB8">
        <f t="array" ref="CB8">INDEX(Transcriptome!AY$2:AY$28,MATCH(1,(Transcriptome!$A$2:$A$28=$B8)*(Transcriptome!$C$2:$C$28=$E8),0))</f>
        <v>0.76470778922945026</v>
      </c>
      <c r="CC8">
        <f t="array" ref="CC8">INDEX(Transcriptome!AZ$2:AZ$28,MATCH(1,(Transcriptome!$A$2:$A$28=$B8)*(Transcriptome!$C$2:$C$28=$E8),0))</f>
        <v>0.48179537370418501</v>
      </c>
      <c r="CD8">
        <f t="array" ref="CD8">INDEX(Transcriptome!BA$2:BA$28,MATCH(1,(Transcriptome!$A$2:$A$28=$B8)*(Transcriptome!$C$2:$C$28=$E8),0))</f>
        <v>1.3361888695683724</v>
      </c>
      <c r="CE8">
        <f t="array" ref="CE8">INDEX(Transcriptome!BB$2:BB$28,MATCH(1,(Transcriptome!$A$2:$A$28=$B8)*(Transcriptome!$C$2:$C$28=$E8),0))</f>
        <v>2.4747839893666415</v>
      </c>
      <c r="CF8">
        <f t="array" ref="CF8">INDEX(Transcriptome!BC$2:BC$28,MATCH(1,(Transcriptome!$A$2:$A$28=$B8)*(Transcriptome!$C$2:$C$28=$E8),0))</f>
        <v>0</v>
      </c>
      <c r="CG8">
        <f t="array" ref="CG8">INDEX(Transcriptome!BD$2:BD$28,MATCH(1,(Transcriptome!$A$2:$A$28=$B8)*(Transcriptome!$C$2:$C$28=$E8),0))</f>
        <v>1.2785283122972428</v>
      </c>
      <c r="CH8">
        <f t="array" ref="CH8">INDEX(Transcriptome!BE$2:BE$28,MATCH(1,(Transcriptome!$A$2:$A$28=$B8)*(Transcriptome!$C$2:$C$28=$E8),0))</f>
        <v>0.99210202264647696</v>
      </c>
      <c r="CI8">
        <f t="array" ref="CI8">INDEX(Transcriptome!BF$2:BF$28,MATCH(1,(Transcriptome!$A$2:$A$28=$B8)*(Transcriptome!$C$2:$C$28=$E8),0))</f>
        <v>0.68070588599702742</v>
      </c>
      <c r="CJ8">
        <f t="array" ref="CJ8">INDEX(Transcriptome!BG$2:BG$28,MATCH(1,(Transcriptome!$A$2:$A$28=$B8)*(Transcriptome!$C$2:$C$28=$E8),0))</f>
        <v>1.7110288441066774</v>
      </c>
      <c r="CK8">
        <f t="array" ref="CK8">INDEX(Transcriptome!BH$2:BH$28,MATCH(1,(Transcriptome!$A$2:$A$28=$B8)*(Transcriptome!$C$2:$C$28=$E8),0))</f>
        <v>0.93908144732982979</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1.2794213701929014</v>
      </c>
      <c r="CO8">
        <f t="array" ref="CO8">INDEX(Transcriptome!BL$2:BL$28,MATCH(1,(Transcriptome!$A$2:$A$28=$B8)*(Transcriptome!$C$2:$C$28=$E8),0))</f>
        <v>2.4055877880411196</v>
      </c>
      <c r="CP8">
        <f t="array" ref="CP8">INDEX(Transcriptome!BM$2:BM$28,MATCH(1,(Transcriptome!$A$2:$A$28=$B8)*(Transcriptome!$C$2:$C$28=$E8),0))</f>
        <v>0.56031667650402139</v>
      </c>
      <c r="CQ8">
        <f t="array" ref="CQ8">INDEX(Transcriptome!BN$2:BN$28,MATCH(1,(Transcriptome!$A$2:$A$28=$B8)*(Transcriptome!$C$2:$C$28=$E8),0))</f>
        <v>0.60785466091426532</v>
      </c>
      <c r="CR8">
        <f t="array" ref="CR8">INDEX(Transcriptome!BO$2:BO$28,MATCH(1,(Transcriptome!$A$2:$A$28=$B8)*(Transcriptome!$C$2:$C$28=$E8),0))</f>
        <v>0.9672122109087653</v>
      </c>
      <c r="CS8">
        <f t="array" ref="CS8">INDEX(Transcriptome!BP$2:BP$28,MATCH(1,(Transcriptome!$A$2:$A$28=$B8)*(Transcriptome!$C$2:$C$28=$E8),0))</f>
        <v>0.93908144732982979</v>
      </c>
      <c r="CT8">
        <f t="array" ref="CT8">INDEX(Transcriptome!BQ$2:BQ$28,MATCH(1,(Transcriptome!$A$2:$A$28=$B8)*(Transcriptome!$C$2:$C$28=$E8),0))</f>
        <v>1</v>
      </c>
      <c r="CU8">
        <f t="array" ref="CU8">INDEX(Transcriptome!BR$2:BR$28,MATCH(1,(Transcriptome!$A$2:$A$28=$B8)*(Transcriptome!$C$2:$C$28=$E8),0))</f>
        <v>1.4678150819413798</v>
      </c>
    </row>
    <row r="9" spans="1:99" x14ac:dyDescent="0.15">
      <c r="A9">
        <f>'Measured Data'!A14</f>
        <v>7</v>
      </c>
      <c r="B9" t="s">
        <v>581</v>
      </c>
      <c r="C9" s="326" t="s">
        <v>587</v>
      </c>
      <c r="D9">
        <v>1</v>
      </c>
      <c r="E9" t="s">
        <v>512</v>
      </c>
      <c r="F9" s="334">
        <f>AVERAGE('In Process Calc.'!B10:B11)</f>
        <v>5.5284722222240816</v>
      </c>
      <c r="G9" s="334">
        <f>AVERAGE('In Process Calc.'!C10:C11)</f>
        <v>132.68333333337796</v>
      </c>
      <c r="H9">
        <f>AVERAGE('TL input - regression'!Q9,'TL input - regression'!L10)</f>
        <v>18.946092895799243</v>
      </c>
      <c r="I9">
        <f>AVERAGE('TL input - regression'!R9,'TL input - regression'!M10)</f>
        <v>18.42549625478286</v>
      </c>
      <c r="J9">
        <f>AVERAGE('TL input - regression'!S9,'TL input - regression'!N10)</f>
        <v>0.53454865188820555</v>
      </c>
      <c r="K9">
        <f>AVERAGE('TL input - regression'!T9,'TL input - regression'!O10)</f>
        <v>0.94333758331725237</v>
      </c>
      <c r="L9">
        <f>AVERAGE('TL input - regression'!U9,'TL input - regression'!P10)</f>
        <v>0.53793164993243758</v>
      </c>
      <c r="M9">
        <f>'Growth Regression'!T9</f>
        <v>7.8539011436367726E-3</v>
      </c>
      <c r="N9">
        <f>M9/'Growth Regression'!$O$24</f>
        <v>0.16186297630556271</v>
      </c>
      <c r="O9">
        <f>'Post Process Calc.'!C26</f>
        <v>3.3924995768809793E-2</v>
      </c>
      <c r="P9">
        <f>'Post Process Calc.'!D26</f>
        <v>-1.9617194963717725E-3</v>
      </c>
      <c r="Q9">
        <f>'Post Process Calc.'!E26</f>
        <v>2.6663283286849039E-3</v>
      </c>
      <c r="R9">
        <f>'Post Process Calc.'!F26</f>
        <v>2.9320316654795689E-3</v>
      </c>
      <c r="S9">
        <f>'Post Process Calc.'!G26</f>
        <v>1.1431353911075693E-3</v>
      </c>
      <c r="T9">
        <f t="shared" si="2"/>
        <v>-5.7825195019636594E-2</v>
      </c>
      <c r="U9">
        <f t="shared" si="3"/>
        <v>21.203122355506121</v>
      </c>
      <c r="V9">
        <f t="shared" si="3"/>
        <v>-1.2260746852323576</v>
      </c>
      <c r="W9">
        <f t="shared" si="0"/>
        <v>1.6664552054280648</v>
      </c>
      <c r="X9">
        <f t="shared" si="0"/>
        <v>1.8325197909247304</v>
      </c>
      <c r="Y9">
        <f t="shared" si="0"/>
        <v>0.7144596194422308</v>
      </c>
      <c r="Z9">
        <v>100</v>
      </c>
      <c r="AA9">
        <v>0.32</v>
      </c>
      <c r="AB9">
        <v>7</v>
      </c>
      <c r="AC9">
        <v>0.7</v>
      </c>
      <c r="AD9">
        <f t="shared" si="1"/>
        <v>5.0118723362727164E-8</v>
      </c>
      <c r="AE9">
        <v>1</v>
      </c>
      <c r="AF9">
        <v>0.311</v>
      </c>
      <c r="AG9">
        <f t="array" ref="AG9">INDEX(Transcriptome!D$2:D$28,MATCH(1,(Transcriptome!$A$2:$A$28=$B9)*(Transcriptome!$C$2:$C$28=$E9),0))</f>
        <v>0.68367071137915258</v>
      </c>
      <c r="AH9">
        <f t="array" ref="AH9">INDEX(Transcriptome!E$2:E$28,MATCH(1,(Transcriptome!$A$2:$A$28=$B9)*(Transcriptome!$C$2:$C$28=$E9),0))</f>
        <v>0.8927318226382871</v>
      </c>
      <c r="AI9">
        <f t="array" ref="AI9">INDEX(Transcriptome!F$2:F$28,MATCH(1,(Transcriptome!$A$2:$A$28=$B9)*(Transcriptome!$C$2:$C$28=$E9),0))</f>
        <v>0.81954958751286988</v>
      </c>
      <c r="AJ9">
        <f t="array" ref="AJ9">INDEX(Transcriptome!G$2:G$28,MATCH(1,(Transcriptome!$A$2:$A$28=$B9)*(Transcriptome!$C$2:$C$28=$E9),0))</f>
        <v>0.59376690630728624</v>
      </c>
      <c r="AK9">
        <f t="array" ref="AK9">INDEX(Transcriptome!H$2:H$28,MATCH(1,(Transcriptome!$A$2:$A$28=$B9)*(Transcriptome!$C$2:$C$28=$E9),0))</f>
        <v>0</v>
      </c>
      <c r="AL9">
        <f t="array" ref="AL9">INDEX(Transcriptome!I$2:I$28,MATCH(1,(Transcriptome!$A$2:$A$28=$B9)*(Transcriptome!$C$2:$C$28=$E9),0))</f>
        <v>1.0504060369146695</v>
      </c>
      <c r="AM9">
        <f t="array" ref="AM9">INDEX(Transcriptome!J$2:J$28,MATCH(1,(Transcriptome!$A$2:$A$28=$B9)*(Transcriptome!$C$2:$C$28=$E9),0))</f>
        <v>0.79702217263719832</v>
      </c>
      <c r="AN9">
        <f t="array" ref="AN9">INDEX(Transcriptome!K$2:K$28,MATCH(1,(Transcriptome!$A$2:$A$28=$B9)*(Transcriptome!$C$2:$C$28=$E9),0))</f>
        <v>0.5650425046463623</v>
      </c>
      <c r="AO9">
        <f t="array" ref="AO9">INDEX(Transcriptome!L$2:L$28,MATCH(1,(Transcriptome!$A$2:$A$28=$B9)*(Transcriptome!$C$2:$C$28=$E9),0))</f>
        <v>1.0738046605914977</v>
      </c>
      <c r="AP9">
        <f t="array" ref="AP9">INDEX(Transcriptome!M$2:M$28,MATCH(1,(Transcriptome!$A$2:$A$28=$B9)*(Transcriptome!$C$2:$C$28=$E9),0))</f>
        <v>1.1481483487615034</v>
      </c>
      <c r="AQ9">
        <f t="array" ref="AQ9">INDEX(Transcriptome!N$2:N$28,MATCH(1,(Transcriptome!$A$2:$A$28=$B9)*(Transcriptome!$C$2:$C$28=$E9),0))</f>
        <v>0.6351217117207637</v>
      </c>
      <c r="AR9">
        <f t="array" ref="AR9">INDEX(Transcriptome!O$2:O$28,MATCH(1,(Transcriptome!$A$2:$A$28=$B9)*(Transcriptome!$C$2:$C$28=$E9),0))</f>
        <v>0.82399399394119477</v>
      </c>
      <c r="AS9">
        <f t="array" ref="AS9">INDEX(Transcriptome!P$2:P$28,MATCH(1,(Transcriptome!$A$2:$A$28=$B9)*(Transcriptome!$C$2:$C$28=$E9),0))</f>
        <v>0.74448981479114795</v>
      </c>
      <c r="AT9">
        <f t="array" ref="AT9">INDEX(Transcriptome!Q$2:Q$28,MATCH(1,(Transcriptome!$A$2:$A$28=$B9)*(Transcriptome!$C$2:$C$28=$E9),0))</f>
        <v>0.81199684995247734</v>
      </c>
      <c r="AU9">
        <f t="array" ref="AU9">INDEX(Transcriptome!R$2:R$28,MATCH(1,(Transcriptome!$A$2:$A$28=$B9)*(Transcriptome!$C$2:$C$28=$E9),0))</f>
        <v>0.79011080666749534</v>
      </c>
      <c r="AV9">
        <f t="array" ref="AV9">INDEX(Transcriptome!S$2:S$28,MATCH(1,(Transcriptome!$A$2:$A$28=$B9)*(Transcriptome!$C$2:$C$28=$E9),0))</f>
        <v>0.85707194002901355</v>
      </c>
      <c r="AW9">
        <f t="array" ref="AW9">INDEX(Transcriptome!T$2:T$28,MATCH(1,(Transcriptome!$A$2:$A$28=$B9)*(Transcriptome!$C$2:$C$28=$E9),0))</f>
        <v>0.77801927424627315</v>
      </c>
      <c r="AX9">
        <f t="array" ref="AX9">INDEX(Transcriptome!U$2:U$28,MATCH(1,(Transcriptome!$A$2:$A$28=$B9)*(Transcriptome!$C$2:$C$28=$E9),0))</f>
        <v>1.4385874189305161</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0.69113448639906949</v>
      </c>
      <c r="BB9">
        <f t="array" ref="BB9">INDEX(Transcriptome!Y$2:Y$28,MATCH(1,(Transcriptome!$A$2:$A$28=$B9)*(Transcriptome!$C$2:$C$28=$E9),0))</f>
        <v>0</v>
      </c>
      <c r="BC9">
        <f t="array" ref="BC9">INDEX(Transcriptome!Z$2:Z$28,MATCH(1,(Transcriptome!$A$2:$A$28=$B9)*(Transcriptome!$C$2:$C$28=$E9),0))</f>
        <v>1.593962042571039</v>
      </c>
      <c r="BD9">
        <f t="array" ref="BD9">INDEX(Transcriptome!AA$2:AA$28,MATCH(1,(Transcriptome!$A$2:$A$28=$B9)*(Transcriptome!$C$2:$C$28=$E9),0))</f>
        <v>0.95794202953393015</v>
      </c>
      <c r="BE9">
        <f t="array" ref="BE9">INDEX(Transcriptome!AB$2:AB$28,MATCH(1,(Transcriptome!$A$2:$A$28=$B9)*(Transcriptome!$C$2:$C$28=$E9),0))</f>
        <v>0.6913903178003723</v>
      </c>
      <c r="BF9">
        <f t="array" ref="BF9">INDEX(Transcriptome!AC$2:AC$28,MATCH(1,(Transcriptome!$A$2:$A$28=$B9)*(Transcriptome!$C$2:$C$28=$E9),0))</f>
        <v>1.3066354479047151</v>
      </c>
      <c r="BG9">
        <f t="array" ref="BG9">INDEX(Transcriptome!AD$2:AD$28,MATCH(1,(Transcriptome!$A$2:$A$28=$B9)*(Transcriptome!$C$2:$C$28=$E9),0))</f>
        <v>0.67500218476818752</v>
      </c>
      <c r="BH9">
        <f t="array" ref="BH9">INDEX(Transcriptome!AE$2:AE$28,MATCH(1,(Transcriptome!$A$2:$A$28=$B9)*(Transcriptome!$C$2:$C$28=$E9),0))</f>
        <v>1.0682011835282039</v>
      </c>
      <c r="BI9">
        <f t="array" ref="BI9">INDEX(Transcriptome!AF$2:AF$28,MATCH(1,(Transcriptome!$A$2:$A$28=$B9)*(Transcriptome!$C$2:$C$28=$E9),0))</f>
        <v>0.63867924756576788</v>
      </c>
      <c r="BJ9">
        <f t="array" ref="BJ9">INDEX(Transcriptome!AG$2:AG$28,MATCH(1,(Transcriptome!$A$2:$A$28=$B9)*(Transcriptome!$C$2:$C$28=$E9),0))</f>
        <v>0.58253886956178302</v>
      </c>
      <c r="BK9">
        <f t="array" ref="BK9">INDEX(Transcriptome!AH$2:AH$28,MATCH(1,(Transcriptome!$A$2:$A$28=$B9)*(Transcriptome!$C$2:$C$28=$E9),0))</f>
        <v>0.71180417283143893</v>
      </c>
      <c r="BL9">
        <f t="array" ref="BL9">INDEX(Transcriptome!AI$2:AI$28,MATCH(1,(Transcriptome!$A$2:$A$28=$B9)*(Transcriptome!$C$2:$C$28=$E9),0))</f>
        <v>0.62915338781203489</v>
      </c>
      <c r="BM9">
        <f t="array" ref="BM9">INDEX(Transcriptome!AJ$2:AJ$28,MATCH(1,(Transcriptome!$A$2:$A$28=$B9)*(Transcriptome!$C$2:$C$28=$E9),0))</f>
        <v>1.2884723063999048</v>
      </c>
      <c r="BN9">
        <f t="array" ref="BN9">INDEX(Transcriptome!AK$2:AK$28,MATCH(1,(Transcriptome!$A$2:$A$28=$B9)*(Transcriptome!$C$2:$C$28=$E9),0))</f>
        <v>0.76680437042270333</v>
      </c>
      <c r="BO9">
        <f t="array" ref="BO9">INDEX(Transcriptome!AL$2:AL$28,MATCH(1,(Transcriptome!$A$2:$A$28=$B9)*(Transcriptome!$C$2:$C$28=$E9),0))</f>
        <v>1</v>
      </c>
      <c r="BP9">
        <f t="array" ref="BP9">INDEX(Transcriptome!AM$2:AM$28,MATCH(1,(Transcriptome!$A$2:$A$28=$B9)*(Transcriptome!$C$2:$C$28=$E9),0))</f>
        <v>0.3563742656309471</v>
      </c>
      <c r="BQ9">
        <f t="array" ref="BQ9">INDEX(Transcriptome!AN$2:AN$28,MATCH(1,(Transcriptome!$A$2:$A$28=$B9)*(Transcriptome!$C$2:$C$28=$E9),0))</f>
        <v>0.82990859156501184</v>
      </c>
      <c r="BR9">
        <f t="array" ref="BR9">INDEX(Transcriptome!AO$2:AO$28,MATCH(1,(Transcriptome!$A$2:$A$28=$B9)*(Transcriptome!$C$2:$C$28=$E9),0))</f>
        <v>1.1216996397071113</v>
      </c>
      <c r="BS9">
        <f t="array" ref="BS9">INDEX(Transcriptome!AP$2:AP$28,MATCH(1,(Transcriptome!$A$2:$A$28=$B9)*(Transcriptome!$C$2:$C$28=$E9),0))</f>
        <v>0.80727814356489624</v>
      </c>
      <c r="BT9">
        <f t="array" ref="BT9">INDEX(Transcriptome!AQ$2:AQ$28,MATCH(1,(Transcriptome!$A$2:$A$28=$B9)*(Transcriptome!$C$2:$C$28=$E9),0))</f>
        <v>0.64016910059017773</v>
      </c>
      <c r="BU9">
        <f t="array" ref="BU9">INDEX(Transcriptome!AR$2:AR$28,MATCH(1,(Transcriptome!$A$2:$A$28=$B9)*(Transcriptome!$C$2:$C$28=$E9),0))</f>
        <v>1.0030706606520525</v>
      </c>
      <c r="BV9">
        <f t="array" ref="BV9">INDEX(Transcriptome!AS$2:AS$28,MATCH(1,(Transcriptome!$A$2:$A$28=$B9)*(Transcriptome!$C$2:$C$28=$E9),0))</f>
        <v>0.96111915205391063</v>
      </c>
      <c r="BW9">
        <f t="array" ref="BW9">INDEX(Transcriptome!AT$2:AT$28,MATCH(1,(Transcriptome!$A$2:$A$28=$B9)*(Transcriptome!$C$2:$C$28=$E9),0))</f>
        <v>0.72171906109525741</v>
      </c>
      <c r="BX9">
        <f t="array" ref="BX9">INDEX(Transcriptome!AU$2:AU$28,MATCH(1,(Transcriptome!$A$2:$A$28=$B9)*(Transcriptome!$C$2:$C$28=$E9),0))</f>
        <v>1.1493373958155648</v>
      </c>
      <c r="BY9">
        <f t="array" ref="BY9">INDEX(Transcriptome!AV$2:AV$28,MATCH(1,(Transcriptome!$A$2:$A$28=$B9)*(Transcriptome!$C$2:$C$28=$E9),0))</f>
        <v>0.76385297574527189</v>
      </c>
      <c r="BZ9">
        <f t="array" ref="BZ9">INDEX(Transcriptome!AW$2:AW$28,MATCH(1,(Transcriptome!$A$2:$A$28=$B9)*(Transcriptome!$C$2:$C$28=$E9),0))</f>
        <v>0.86781122916861286</v>
      </c>
      <c r="CA9">
        <f t="array" ref="CA9">INDEX(Transcriptome!AX$2:AX$28,MATCH(1,(Transcriptome!$A$2:$A$28=$B9)*(Transcriptome!$C$2:$C$28=$E9),0))</f>
        <v>0.5495976996525993</v>
      </c>
      <c r="CB9">
        <f t="array" ref="CB9">INDEX(Transcriptome!AY$2:AY$28,MATCH(1,(Transcriptome!$A$2:$A$28=$B9)*(Transcriptome!$C$2:$C$28=$E9),0))</f>
        <v>0.76470778922945026</v>
      </c>
      <c r="CC9">
        <f t="array" ref="CC9">INDEX(Transcriptome!AZ$2:AZ$28,MATCH(1,(Transcriptome!$A$2:$A$28=$B9)*(Transcriptome!$C$2:$C$28=$E9),0))</f>
        <v>0.48179537370418501</v>
      </c>
      <c r="CD9">
        <f t="array" ref="CD9">INDEX(Transcriptome!BA$2:BA$28,MATCH(1,(Transcriptome!$A$2:$A$28=$B9)*(Transcriptome!$C$2:$C$28=$E9),0))</f>
        <v>1.3361888695683724</v>
      </c>
      <c r="CE9">
        <f t="array" ref="CE9">INDEX(Transcriptome!BB$2:BB$28,MATCH(1,(Transcriptome!$A$2:$A$28=$B9)*(Transcriptome!$C$2:$C$28=$E9),0))</f>
        <v>2.4747839893666415</v>
      </c>
      <c r="CF9">
        <f t="array" ref="CF9">INDEX(Transcriptome!BC$2:BC$28,MATCH(1,(Transcriptome!$A$2:$A$28=$B9)*(Transcriptome!$C$2:$C$28=$E9),0))</f>
        <v>0</v>
      </c>
      <c r="CG9">
        <f t="array" ref="CG9">INDEX(Transcriptome!BD$2:BD$28,MATCH(1,(Transcriptome!$A$2:$A$28=$B9)*(Transcriptome!$C$2:$C$28=$E9),0))</f>
        <v>1.2785283122972428</v>
      </c>
      <c r="CH9">
        <f t="array" ref="CH9">INDEX(Transcriptome!BE$2:BE$28,MATCH(1,(Transcriptome!$A$2:$A$28=$B9)*(Transcriptome!$C$2:$C$28=$E9),0))</f>
        <v>0.99210202264647696</v>
      </c>
      <c r="CI9">
        <f t="array" ref="CI9">INDEX(Transcriptome!BF$2:BF$28,MATCH(1,(Transcriptome!$A$2:$A$28=$B9)*(Transcriptome!$C$2:$C$28=$E9),0))</f>
        <v>0.68070588599702742</v>
      </c>
      <c r="CJ9">
        <f t="array" ref="CJ9">INDEX(Transcriptome!BG$2:BG$28,MATCH(1,(Transcriptome!$A$2:$A$28=$B9)*(Transcriptome!$C$2:$C$28=$E9),0))</f>
        <v>1.7110288441066774</v>
      </c>
      <c r="CK9">
        <f t="array" ref="CK9">INDEX(Transcriptome!BH$2:BH$28,MATCH(1,(Transcriptome!$A$2:$A$28=$B9)*(Transcriptome!$C$2:$C$28=$E9),0))</f>
        <v>0.93908144732982979</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1.2794213701929014</v>
      </c>
      <c r="CO9">
        <f t="array" ref="CO9">INDEX(Transcriptome!BL$2:BL$28,MATCH(1,(Transcriptome!$A$2:$A$28=$B9)*(Transcriptome!$C$2:$C$28=$E9),0))</f>
        <v>2.4055877880411196</v>
      </c>
      <c r="CP9">
        <f t="array" ref="CP9">INDEX(Transcriptome!BM$2:BM$28,MATCH(1,(Transcriptome!$A$2:$A$28=$B9)*(Transcriptome!$C$2:$C$28=$E9),0))</f>
        <v>0.56031667650402139</v>
      </c>
      <c r="CQ9">
        <f t="array" ref="CQ9">INDEX(Transcriptome!BN$2:BN$28,MATCH(1,(Transcriptome!$A$2:$A$28=$B9)*(Transcriptome!$C$2:$C$28=$E9),0))</f>
        <v>0.60785466091426532</v>
      </c>
      <c r="CR9">
        <f t="array" ref="CR9">INDEX(Transcriptome!BO$2:BO$28,MATCH(1,(Transcriptome!$A$2:$A$28=$B9)*(Transcriptome!$C$2:$C$28=$E9),0))</f>
        <v>0.9672122109087653</v>
      </c>
      <c r="CS9">
        <f t="array" ref="CS9">INDEX(Transcriptome!BP$2:BP$28,MATCH(1,(Transcriptome!$A$2:$A$28=$B9)*(Transcriptome!$C$2:$C$28=$E9),0))</f>
        <v>0.93908144732982979</v>
      </c>
      <c r="CT9">
        <f t="array" ref="CT9">INDEX(Transcriptome!BQ$2:BQ$28,MATCH(1,(Transcriptome!$A$2:$A$28=$B9)*(Transcriptome!$C$2:$C$28=$E9),0))</f>
        <v>1</v>
      </c>
      <c r="CU9">
        <f t="array" ref="CU9">INDEX(Transcriptome!BR$2:BR$28,MATCH(1,(Transcriptome!$A$2:$A$28=$B9)*(Transcriptome!$C$2:$C$28=$E9),0))</f>
        <v>1.4678150819413798</v>
      </c>
    </row>
    <row r="10" spans="1:99" x14ac:dyDescent="0.15">
      <c r="A10">
        <f>'Measured Data'!A15</f>
        <v>8</v>
      </c>
      <c r="B10" t="s">
        <v>581</v>
      </c>
      <c r="C10" s="326" t="s">
        <v>587</v>
      </c>
      <c r="D10">
        <v>1</v>
      </c>
      <c r="E10" t="s">
        <v>513</v>
      </c>
      <c r="F10" s="334">
        <f>AVERAGE('In Process Calc.'!B11:B12)</f>
        <v>6.4916666666686069</v>
      </c>
      <c r="G10" s="334">
        <f>AVERAGE('In Process Calc.'!C11:C12)</f>
        <v>155.80000000004657</v>
      </c>
      <c r="H10">
        <f>AVERAGE('TL input - regression'!Q10,'TL input - regression'!L11)</f>
        <v>15.354975597991711</v>
      </c>
      <c r="I10">
        <f>AVERAGE('TL input - regression'!R10,'TL input - regression'!M11)</f>
        <v>18.86946948934758</v>
      </c>
      <c r="J10">
        <f>AVERAGE('TL input - regression'!S10,'TL input - regression'!N11)</f>
        <v>0.50529898989710698</v>
      </c>
      <c r="K10">
        <f>AVERAGE('TL input - regression'!T10,'TL input - regression'!O11)</f>
        <v>0.33947740444525759</v>
      </c>
      <c r="L10">
        <f>AVERAGE('TL input - regression'!U10,'TL input - regression'!P11)</f>
        <v>0.15990151745030501</v>
      </c>
      <c r="M10">
        <f>'Growth Regression'!T10</f>
        <v>2.8717209337324472E-3</v>
      </c>
      <c r="N10">
        <f>M10/'Growth Regression'!$O$24</f>
        <v>5.9184001549284174E-2</v>
      </c>
      <c r="O10">
        <f>'Post Process Calc.'!C27</f>
        <v>3.3879028188526533E-2</v>
      </c>
      <c r="P10">
        <f>'Post Process Calc.'!D27</f>
        <v>4.5075360296619842E-3</v>
      </c>
      <c r="Q10">
        <f>'Post Process Calc.'!E27</f>
        <v>2.3862000630546802E-3</v>
      </c>
      <c r="R10">
        <f>'Post Process Calc.'!F27</f>
        <v>2.4474199467314902E-3</v>
      </c>
      <c r="S10">
        <f>'Post Process Calc.'!G27</f>
        <v>9.6436373447603672E-4</v>
      </c>
      <c r="T10">
        <f t="shared" si="2"/>
        <v>0.13304797305810873</v>
      </c>
      <c r="U10">
        <f t="shared" si="3"/>
        <v>21.174392617829081</v>
      </c>
      <c r="V10">
        <f t="shared" si="3"/>
        <v>2.8172100185387401</v>
      </c>
      <c r="W10">
        <f t="shared" si="0"/>
        <v>1.4913750394091752</v>
      </c>
      <c r="X10">
        <f t="shared" si="0"/>
        <v>1.5296374667071813</v>
      </c>
      <c r="Y10">
        <f t="shared" si="0"/>
        <v>0.60272733404752288</v>
      </c>
      <c r="Z10">
        <v>100</v>
      </c>
      <c r="AA10">
        <v>0.32</v>
      </c>
      <c r="AB10">
        <v>7</v>
      </c>
      <c r="AC10">
        <v>0.7</v>
      </c>
      <c r="AD10">
        <f t="shared" si="1"/>
        <v>5.0118723362727164E-8</v>
      </c>
      <c r="AE10">
        <v>1</v>
      </c>
      <c r="AF10">
        <v>0.311</v>
      </c>
      <c r="AG10">
        <f t="array" ref="AG10">INDEX(Transcriptome!D$2:D$28,MATCH(1,(Transcriptome!$A$2:$A$28=$B10)*(Transcriptome!$C$2:$C$28=$E10),0))</f>
        <v>0.54114891708243806</v>
      </c>
      <c r="AH10">
        <f t="array" ref="AH10">INDEX(Transcriptome!E$2:E$28,MATCH(1,(Transcriptome!$A$2:$A$28=$B10)*(Transcriptome!$C$2:$C$28=$E10),0))</f>
        <v>0.71675871311553185</v>
      </c>
      <c r="AI10">
        <f t="array" ref="AI10">INDEX(Transcriptome!F$2:F$28,MATCH(1,(Transcriptome!$A$2:$A$28=$B10)*(Transcriptome!$C$2:$C$28=$E10),0))</f>
        <v>0.58896993340255188</v>
      </c>
      <c r="AJ10">
        <f t="array" ref="AJ10">INDEX(Transcriptome!G$2:G$28,MATCH(1,(Transcriptome!$A$2:$A$28=$B10)*(Transcriptome!$C$2:$C$28=$E10),0))</f>
        <v>1.0342354053750875</v>
      </c>
      <c r="AK10">
        <f t="array" ref="AK10">INDEX(Transcriptome!H$2:H$28,MATCH(1,(Transcriptome!$A$2:$A$28=$B10)*(Transcriptome!$C$2:$C$28=$E10),0))</f>
        <v>0</v>
      </c>
      <c r="AL10">
        <f t="array" ref="AL10">INDEX(Transcriptome!I$2:I$28,MATCH(1,(Transcriptome!$A$2:$A$28=$B10)*(Transcriptome!$C$2:$C$28=$E10),0))</f>
        <v>0.98583745686717383</v>
      </c>
      <c r="AM10">
        <f t="array" ref="AM10">INDEX(Transcriptome!J$2:J$28,MATCH(1,(Transcriptome!$A$2:$A$28=$B10)*(Transcriptome!$C$2:$C$28=$E10),0))</f>
        <v>0.62275247282397983</v>
      </c>
      <c r="AN10">
        <f t="array" ref="AN10">INDEX(Transcriptome!K$2:K$28,MATCH(1,(Transcriptome!$A$2:$A$28=$B10)*(Transcriptome!$C$2:$C$28=$E10),0))</f>
        <v>0.48015732630441266</v>
      </c>
      <c r="AO10">
        <f t="array" ref="AO10">INDEX(Transcriptome!L$2:L$28,MATCH(1,(Transcriptome!$A$2:$A$28=$B10)*(Transcriptome!$C$2:$C$28=$E10),0))</f>
        <v>0.90877671007851646</v>
      </c>
      <c r="AP10">
        <f t="array" ref="AP10">INDEX(Transcriptome!M$2:M$28,MATCH(1,(Transcriptome!$A$2:$A$28=$B10)*(Transcriptome!$C$2:$C$28=$E10),0))</f>
        <v>0.76401702329407817</v>
      </c>
      <c r="AQ10">
        <f t="array" ref="AQ10">INDEX(Transcriptome!N$2:N$28,MATCH(1,(Transcriptome!$A$2:$A$28=$B10)*(Transcriptome!$C$2:$C$28=$E10),0))</f>
        <v>0.64353141067511321</v>
      </c>
      <c r="AR10">
        <f t="array" ref="AR10">INDEX(Transcriptome!O$2:O$28,MATCH(1,(Transcriptome!$A$2:$A$28=$B10)*(Transcriptome!$C$2:$C$28=$E10),0))</f>
        <v>0.75295383937181259</v>
      </c>
      <c r="AS10">
        <f t="array" ref="AS10">INDEX(Transcriptome!P$2:P$28,MATCH(1,(Transcriptome!$A$2:$A$28=$B10)*(Transcriptome!$C$2:$C$28=$E10),0))</f>
        <v>0.82067475770119191</v>
      </c>
      <c r="AT10">
        <f t="array" ref="AT10">INDEX(Transcriptome!Q$2:Q$28,MATCH(1,(Transcriptome!$A$2:$A$28=$B10)*(Transcriptome!$C$2:$C$28=$E10),0))</f>
        <v>0.69411162329600007</v>
      </c>
      <c r="AU10">
        <f t="array" ref="AU10">INDEX(Transcriptome!R$2:R$28,MATCH(1,(Transcriptome!$A$2:$A$28=$B10)*(Transcriptome!$C$2:$C$28=$E10),0))</f>
        <v>0.74432518901625089</v>
      </c>
      <c r="AV10">
        <f t="array" ref="AV10">INDEX(Transcriptome!S$2:S$28,MATCH(1,(Transcriptome!$A$2:$A$28=$B10)*(Transcriptome!$C$2:$C$28=$E10),0))</f>
        <v>0.80287275780778888</v>
      </c>
      <c r="AW10">
        <f t="array" ref="AW10">INDEX(Transcriptome!T$2:T$28,MATCH(1,(Transcriptome!$A$2:$A$28=$B10)*(Transcriptome!$C$2:$C$28=$E10),0))</f>
        <v>0.78996711100907802</v>
      </c>
      <c r="AX10">
        <f t="array" ref="AX10">INDEX(Transcriptome!U$2:U$28,MATCH(1,(Transcriptome!$A$2:$A$28=$B10)*(Transcriptome!$C$2:$C$28=$E10),0))</f>
        <v>1.795790824571444</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0.47543301090921158</v>
      </c>
      <c r="BB10">
        <f t="array" ref="BB10">INDEX(Transcriptome!Y$2:Y$28,MATCH(1,(Transcriptome!$A$2:$A$28=$B10)*(Transcriptome!$C$2:$C$28=$E10),0))</f>
        <v>0</v>
      </c>
      <c r="BC10">
        <f t="array" ref="BC10">INDEX(Transcriptome!Z$2:Z$28,MATCH(1,(Transcriptome!$A$2:$A$28=$B10)*(Transcriptome!$C$2:$C$28=$E10),0))</f>
        <v>1.0667320960469748</v>
      </c>
      <c r="BD10">
        <f t="array" ref="BD10">INDEX(Transcriptome!AA$2:AA$28,MATCH(1,(Transcriptome!$A$2:$A$28=$B10)*(Transcriptome!$C$2:$C$28=$E10),0))</f>
        <v>0.94128773545006517</v>
      </c>
      <c r="BE10">
        <f t="array" ref="BE10">INDEX(Transcriptome!AB$2:AB$28,MATCH(1,(Transcriptome!$A$2:$A$28=$B10)*(Transcriptome!$C$2:$C$28=$E10),0))</f>
        <v>0.44011893043289463</v>
      </c>
      <c r="BF10">
        <f t="array" ref="BF10">INDEX(Transcriptome!AC$2:AC$28,MATCH(1,(Transcriptome!$A$2:$A$28=$B10)*(Transcriptome!$C$2:$C$28=$E10),0))</f>
        <v>1.0916185461620271</v>
      </c>
      <c r="BG10">
        <f t="array" ref="BG10">INDEX(Transcriptome!AD$2:AD$28,MATCH(1,(Transcriptome!$A$2:$A$28=$B10)*(Transcriptome!$C$2:$C$28=$E10),0))</f>
        <v>0.4709929780305403</v>
      </c>
      <c r="BH10">
        <f t="array" ref="BH10">INDEX(Transcriptome!AE$2:AE$28,MATCH(1,(Transcriptome!$A$2:$A$28=$B10)*(Transcriptome!$C$2:$C$28=$E10),0))</f>
        <v>0.91275247094643497</v>
      </c>
      <c r="BI10">
        <f t="array" ref="BI10">INDEX(Transcriptome!AF$2:AF$28,MATCH(1,(Transcriptome!$A$2:$A$28=$B10)*(Transcriptome!$C$2:$C$28=$E10),0))</f>
        <v>0.4535937187453622</v>
      </c>
      <c r="BJ10">
        <f t="array" ref="BJ10">INDEX(Transcriptome!AG$2:AG$28,MATCH(1,(Transcriptome!$A$2:$A$28=$B10)*(Transcriptome!$C$2:$C$28=$E10),0))</f>
        <v>0.38184141448914088</v>
      </c>
      <c r="BK10">
        <f t="array" ref="BK10">INDEX(Transcriptome!AH$2:AH$28,MATCH(1,(Transcriptome!$A$2:$A$28=$B10)*(Transcriptome!$C$2:$C$28=$E10),0))</f>
        <v>0.53017107766201477</v>
      </c>
      <c r="BL10">
        <f t="array" ref="BL10">INDEX(Transcriptome!AI$2:AI$28,MATCH(1,(Transcriptome!$A$2:$A$28=$B10)*(Transcriptome!$C$2:$C$28=$E10),0))</f>
        <v>0.40186557065305001</v>
      </c>
      <c r="BM10">
        <f t="array" ref="BM10">INDEX(Transcriptome!AJ$2:AJ$28,MATCH(1,(Transcriptome!$A$2:$A$28=$B10)*(Transcriptome!$C$2:$C$28=$E10),0))</f>
        <v>1.1823720287083361</v>
      </c>
      <c r="BN10">
        <f t="array" ref="BN10">INDEX(Transcriptome!AK$2:AK$28,MATCH(1,(Transcriptome!$A$2:$A$28=$B10)*(Transcriptome!$C$2:$C$28=$E10),0))</f>
        <v>0.64076615721001318</v>
      </c>
      <c r="BO10">
        <f t="array" ref="BO10">INDEX(Transcriptome!AL$2:AL$28,MATCH(1,(Transcriptome!$A$2:$A$28=$B10)*(Transcriptome!$C$2:$C$28=$E10),0))</f>
        <v>1</v>
      </c>
      <c r="BP10">
        <f t="array" ref="BP10">INDEX(Transcriptome!AM$2:AM$28,MATCH(1,(Transcriptome!$A$2:$A$28=$B10)*(Transcriptome!$C$2:$C$28=$E10),0))</f>
        <v>0.1754860945587457</v>
      </c>
      <c r="BQ10">
        <f t="array" ref="BQ10">INDEX(Transcriptome!AN$2:AN$28,MATCH(1,(Transcriptome!$A$2:$A$28=$B10)*(Transcriptome!$C$2:$C$28=$E10),0))</f>
        <v>0.56711294043963878</v>
      </c>
      <c r="BR10">
        <f t="array" ref="BR10">INDEX(Transcriptome!AO$2:AO$28,MATCH(1,(Transcriptome!$A$2:$A$28=$B10)*(Transcriptome!$C$2:$C$28=$E10),0))</f>
        <v>0.90775898241329134</v>
      </c>
      <c r="BS10">
        <f t="array" ref="BS10">INDEX(Transcriptome!AP$2:AP$28,MATCH(1,(Transcriptome!$A$2:$A$28=$B10)*(Transcriptome!$C$2:$C$28=$E10),0))</f>
        <v>0.52559506677670975</v>
      </c>
      <c r="BT10">
        <f t="array" ref="BT10">INDEX(Transcriptome!AQ$2:AQ$28,MATCH(1,(Transcriptome!$A$2:$A$28=$B10)*(Transcriptome!$C$2:$C$28=$E10),0))</f>
        <v>0.24587804460736687</v>
      </c>
      <c r="BU10">
        <f t="array" ref="BU10">INDEX(Transcriptome!AR$2:AR$28,MATCH(1,(Transcriptome!$A$2:$A$28=$B10)*(Transcriptome!$C$2:$C$28=$E10),0))</f>
        <v>0.84333792876244718</v>
      </c>
      <c r="BV10">
        <f t="array" ref="BV10">INDEX(Transcriptome!AS$2:AS$28,MATCH(1,(Transcriptome!$A$2:$A$28=$B10)*(Transcriptome!$C$2:$C$28=$E10),0))</f>
        <v>0.7425760763477649</v>
      </c>
      <c r="BW10">
        <f t="array" ref="BW10">INDEX(Transcriptome!AT$2:AT$28,MATCH(1,(Transcriptome!$A$2:$A$28=$B10)*(Transcriptome!$C$2:$C$28=$E10),0))</f>
        <v>0.4685575260805504</v>
      </c>
      <c r="BX10">
        <f t="array" ref="BX10">INDEX(Transcriptome!AU$2:AU$28,MATCH(1,(Transcriptome!$A$2:$A$28=$B10)*(Transcriptome!$C$2:$C$28=$E10),0))</f>
        <v>0.77686590867649741</v>
      </c>
      <c r="BY10">
        <f t="array" ref="BY10">INDEX(Transcriptome!AV$2:AV$28,MATCH(1,(Transcriptome!$A$2:$A$28=$B10)*(Transcriptome!$C$2:$C$28=$E10),0))</f>
        <v>0.55911681650970035</v>
      </c>
      <c r="BZ10">
        <f t="array" ref="BZ10">INDEX(Transcriptome!AW$2:AW$28,MATCH(1,(Transcriptome!$A$2:$A$28=$B10)*(Transcriptome!$C$2:$C$28=$E10),0))</f>
        <v>0.62626494492944829</v>
      </c>
      <c r="CA10">
        <f t="array" ref="CA10">INDEX(Transcriptome!AX$2:AX$28,MATCH(1,(Transcriptome!$A$2:$A$28=$B10)*(Transcriptome!$C$2:$C$28=$E10),0))</f>
        <v>0.32606364337121702</v>
      </c>
      <c r="CB10">
        <f t="array" ref="CB10">INDEX(Transcriptome!AY$2:AY$28,MATCH(1,(Transcriptome!$A$2:$A$28=$B10)*(Transcriptome!$C$2:$C$28=$E10),0))</f>
        <v>0.57431608961134895</v>
      </c>
      <c r="CC10">
        <f t="array" ref="CC10">INDEX(Transcriptome!AZ$2:AZ$28,MATCH(1,(Transcriptome!$A$2:$A$28=$B10)*(Transcriptome!$C$2:$C$28=$E10),0))</f>
        <v>0.27619728371270058</v>
      </c>
      <c r="CD10">
        <f t="array" ref="CD10">INDEX(Transcriptome!BA$2:BA$28,MATCH(1,(Transcriptome!$A$2:$A$28=$B10)*(Transcriptome!$C$2:$C$28=$E10),0))</f>
        <v>1.7554540144402522</v>
      </c>
      <c r="CE10">
        <f t="array" ref="CE10">INDEX(Transcriptome!BB$2:BB$28,MATCH(1,(Transcriptome!$A$2:$A$28=$B10)*(Transcriptome!$C$2:$C$28=$E10),0))</f>
        <v>1.8630094956743082</v>
      </c>
      <c r="CF10">
        <f t="array" ref="CF10">INDEX(Transcriptome!BC$2:BC$28,MATCH(1,(Transcriptome!$A$2:$A$28=$B10)*(Transcriptome!$C$2:$C$28=$E10),0))</f>
        <v>0</v>
      </c>
      <c r="CG10">
        <f t="array" ref="CG10">INDEX(Transcriptome!BD$2:BD$28,MATCH(1,(Transcriptome!$A$2:$A$28=$B10)*(Transcriptome!$C$2:$C$28=$E10),0))</f>
        <v>1.8020602244388149</v>
      </c>
      <c r="CH10">
        <f t="array" ref="CH10">INDEX(Transcriptome!BE$2:BE$28,MATCH(1,(Transcriptome!$A$2:$A$28=$B10)*(Transcriptome!$C$2:$C$28=$E10),0))</f>
        <v>1.4155887450899649</v>
      </c>
      <c r="CI10">
        <f t="array" ref="CI10">INDEX(Transcriptome!BF$2:BF$28,MATCH(1,(Transcriptome!$A$2:$A$28=$B10)*(Transcriptome!$C$2:$C$28=$E10),0))</f>
        <v>0.6675621180271849</v>
      </c>
      <c r="CJ10">
        <f t="array" ref="CJ10">INDEX(Transcriptome!BG$2:BG$28,MATCH(1,(Transcriptome!$A$2:$A$28=$B10)*(Transcriptome!$C$2:$C$28=$E10),0))</f>
        <v>1.383233731672</v>
      </c>
      <c r="CK10">
        <f t="array" ref="CK10">INDEX(Transcriptome!BH$2:BH$28,MATCH(1,(Transcriptome!$A$2:$A$28=$B10)*(Transcriptome!$C$2:$C$28=$E10),0))</f>
        <v>0.9057349247667843</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0.88422176175208944</v>
      </c>
      <c r="CO10">
        <f t="array" ref="CO10">INDEX(Transcriptome!BL$2:BL$28,MATCH(1,(Transcriptome!$A$2:$A$28=$B10)*(Transcriptome!$C$2:$C$28=$E10),0))</f>
        <v>1.9757004335887214</v>
      </c>
      <c r="CP10">
        <f t="array" ref="CP10">INDEX(Transcriptome!BM$2:BM$28,MATCH(1,(Transcriptome!$A$2:$A$28=$B10)*(Transcriptome!$C$2:$C$28=$E10),0))</f>
        <v>0.38492170150221322</v>
      </c>
      <c r="CQ10">
        <f t="array" ref="CQ10">INDEX(Transcriptome!BN$2:BN$28,MATCH(1,(Transcriptome!$A$2:$A$28=$B10)*(Transcriptome!$C$2:$C$28=$E10),0))</f>
        <v>0.38250894660045326</v>
      </c>
      <c r="CR10">
        <f t="array" ref="CR10">INDEX(Transcriptome!BO$2:BO$28,MATCH(1,(Transcriptome!$A$2:$A$28=$B10)*(Transcriptome!$C$2:$C$28=$E10),0))</f>
        <v>1.1656807642096605</v>
      </c>
      <c r="CS10">
        <f t="array" ref="CS10">INDEX(Transcriptome!BP$2:BP$28,MATCH(1,(Transcriptome!$A$2:$A$28=$B10)*(Transcriptome!$C$2:$C$28=$E10),0))</f>
        <v>0.9057349247667843</v>
      </c>
      <c r="CT10">
        <f t="array" ref="CT10">INDEX(Transcriptome!BQ$2:BQ$28,MATCH(1,(Transcriptome!$A$2:$A$28=$B10)*(Transcriptome!$C$2:$C$28=$E10),0))</f>
        <v>1</v>
      </c>
      <c r="CU10">
        <f t="array" ref="CU10">INDEX(Transcriptome!BR$2:BR$28,MATCH(1,(Transcriptome!$A$2:$A$28=$B10)*(Transcriptome!$C$2:$C$28=$E10),0))</f>
        <v>0.92358290180795966</v>
      </c>
    </row>
    <row r="11" spans="1:99" x14ac:dyDescent="0.15">
      <c r="A11">
        <f>'Measured Data'!A16</f>
        <v>9</v>
      </c>
      <c r="B11" t="s">
        <v>581</v>
      </c>
      <c r="C11" s="326" t="s">
        <v>587</v>
      </c>
      <c r="D11">
        <v>1</v>
      </c>
      <c r="E11" t="s">
        <v>513</v>
      </c>
      <c r="F11" s="334">
        <f>AVERAGE('In Process Calc.'!B12:B13)</f>
        <v>7.5020833333364862</v>
      </c>
      <c r="G11" s="334">
        <f>AVERAGE('In Process Calc.'!C12:C13)</f>
        <v>180.05000000007567</v>
      </c>
      <c r="H11">
        <f>AVERAGE('TL input - regression'!Q11,'TL input - regression'!L12)</f>
        <v>10.420909392635492</v>
      </c>
      <c r="I11">
        <f>AVERAGE('TL input - regression'!R11,'TL input - regression'!M12)</f>
        <v>23.622016412979349</v>
      </c>
      <c r="J11">
        <f>AVERAGE('TL input - regression'!S11,'TL input - regression'!N12)</f>
        <v>0.48309178743961351</v>
      </c>
      <c r="K11">
        <f>AVERAGE('TL input - regression'!T11,'TL input - regression'!O12)</f>
        <v>0.27977726717093043</v>
      </c>
      <c r="L11">
        <f>AVERAGE('TL input - regression'!U11,'TL input - regression'!P12)</f>
        <v>0.10878093811103182</v>
      </c>
      <c r="M11">
        <f>'Growth Regression'!T11</f>
        <v>9.2316594635709066E-4</v>
      </c>
      <c r="N11">
        <f>M11/'Growth Regression'!$O$24</f>
        <v>1.9025753567367642E-2</v>
      </c>
      <c r="O11">
        <f>'Post Process Calc.'!C28</f>
        <v>3.5302186854286211E-2</v>
      </c>
      <c r="P11">
        <f>'Post Process Calc.'!D28</f>
        <v>1.0854869191626789E-2</v>
      </c>
      <c r="Q11">
        <f>'Post Process Calc.'!E28</f>
        <v>2.2833637379286848E-3</v>
      </c>
      <c r="R11">
        <f>'Post Process Calc.'!F28</f>
        <v>1.9087728376083483E-3</v>
      </c>
      <c r="S11">
        <f>'Post Process Calc.'!G28</f>
        <v>6.8956281908592377E-4</v>
      </c>
      <c r="T11">
        <f t="shared" si="2"/>
        <v>0.30748432771124051</v>
      </c>
      <c r="U11">
        <f t="shared" si="3"/>
        <v>22.06386678392888</v>
      </c>
      <c r="V11">
        <f t="shared" si="3"/>
        <v>6.7842932447667428</v>
      </c>
      <c r="W11">
        <f t="shared" si="0"/>
        <v>1.427102336205428</v>
      </c>
      <c r="X11">
        <f t="shared" si="0"/>
        <v>1.1929830235052177</v>
      </c>
      <c r="Y11">
        <f t="shared" si="0"/>
        <v>0.43097676192870232</v>
      </c>
      <c r="Z11">
        <v>100</v>
      </c>
      <c r="AA11">
        <v>0.32</v>
      </c>
      <c r="AB11">
        <v>7</v>
      </c>
      <c r="AC11">
        <v>0.7</v>
      </c>
      <c r="AD11">
        <f t="shared" si="1"/>
        <v>5.0118723362727164E-8</v>
      </c>
      <c r="AE11">
        <v>1</v>
      </c>
      <c r="AF11">
        <v>0.311</v>
      </c>
      <c r="AG11">
        <f t="array" ref="AG11">INDEX(Transcriptome!D$2:D$28,MATCH(1,(Transcriptome!$A$2:$A$28=$B11)*(Transcriptome!$C$2:$C$28=$E11),0))</f>
        <v>0.54114891708243806</v>
      </c>
      <c r="AH11">
        <f t="array" ref="AH11">INDEX(Transcriptome!E$2:E$28,MATCH(1,(Transcriptome!$A$2:$A$28=$B11)*(Transcriptome!$C$2:$C$28=$E11),0))</f>
        <v>0.71675871311553185</v>
      </c>
      <c r="AI11">
        <f t="array" ref="AI11">INDEX(Transcriptome!F$2:F$28,MATCH(1,(Transcriptome!$A$2:$A$28=$B11)*(Transcriptome!$C$2:$C$28=$E11),0))</f>
        <v>0.58896993340255188</v>
      </c>
      <c r="AJ11">
        <f t="array" ref="AJ11">INDEX(Transcriptome!G$2:G$28,MATCH(1,(Transcriptome!$A$2:$A$28=$B11)*(Transcriptome!$C$2:$C$28=$E11),0))</f>
        <v>1.0342354053750875</v>
      </c>
      <c r="AK11">
        <f t="array" ref="AK11">INDEX(Transcriptome!H$2:H$28,MATCH(1,(Transcriptome!$A$2:$A$28=$B11)*(Transcriptome!$C$2:$C$28=$E11),0))</f>
        <v>0</v>
      </c>
      <c r="AL11">
        <f t="array" ref="AL11">INDEX(Transcriptome!I$2:I$28,MATCH(1,(Transcriptome!$A$2:$A$28=$B11)*(Transcriptome!$C$2:$C$28=$E11),0))</f>
        <v>0.98583745686717383</v>
      </c>
      <c r="AM11">
        <f t="array" ref="AM11">INDEX(Transcriptome!J$2:J$28,MATCH(1,(Transcriptome!$A$2:$A$28=$B11)*(Transcriptome!$C$2:$C$28=$E11),0))</f>
        <v>0.62275247282397983</v>
      </c>
      <c r="AN11">
        <f t="array" ref="AN11">INDEX(Transcriptome!K$2:K$28,MATCH(1,(Transcriptome!$A$2:$A$28=$B11)*(Transcriptome!$C$2:$C$28=$E11),0))</f>
        <v>0.48015732630441266</v>
      </c>
      <c r="AO11">
        <f t="array" ref="AO11">INDEX(Transcriptome!L$2:L$28,MATCH(1,(Transcriptome!$A$2:$A$28=$B11)*(Transcriptome!$C$2:$C$28=$E11),0))</f>
        <v>0.90877671007851646</v>
      </c>
      <c r="AP11">
        <f t="array" ref="AP11">INDEX(Transcriptome!M$2:M$28,MATCH(1,(Transcriptome!$A$2:$A$28=$B11)*(Transcriptome!$C$2:$C$28=$E11),0))</f>
        <v>0.76401702329407817</v>
      </c>
      <c r="AQ11">
        <f t="array" ref="AQ11">INDEX(Transcriptome!N$2:N$28,MATCH(1,(Transcriptome!$A$2:$A$28=$B11)*(Transcriptome!$C$2:$C$28=$E11),0))</f>
        <v>0.64353141067511321</v>
      </c>
      <c r="AR11">
        <f t="array" ref="AR11">INDEX(Transcriptome!O$2:O$28,MATCH(1,(Transcriptome!$A$2:$A$28=$B11)*(Transcriptome!$C$2:$C$28=$E11),0))</f>
        <v>0.75295383937181259</v>
      </c>
      <c r="AS11">
        <f t="array" ref="AS11">INDEX(Transcriptome!P$2:P$28,MATCH(1,(Transcriptome!$A$2:$A$28=$B11)*(Transcriptome!$C$2:$C$28=$E11),0))</f>
        <v>0.82067475770119191</v>
      </c>
      <c r="AT11">
        <f t="array" ref="AT11">INDEX(Transcriptome!Q$2:Q$28,MATCH(1,(Transcriptome!$A$2:$A$28=$B11)*(Transcriptome!$C$2:$C$28=$E11),0))</f>
        <v>0.69411162329600007</v>
      </c>
      <c r="AU11">
        <f t="array" ref="AU11">INDEX(Transcriptome!R$2:R$28,MATCH(1,(Transcriptome!$A$2:$A$28=$B11)*(Transcriptome!$C$2:$C$28=$E11),0))</f>
        <v>0.74432518901625089</v>
      </c>
      <c r="AV11">
        <f t="array" ref="AV11">INDEX(Transcriptome!S$2:S$28,MATCH(1,(Transcriptome!$A$2:$A$28=$B11)*(Transcriptome!$C$2:$C$28=$E11),0))</f>
        <v>0.80287275780778888</v>
      </c>
      <c r="AW11">
        <f t="array" ref="AW11">INDEX(Transcriptome!T$2:T$28,MATCH(1,(Transcriptome!$A$2:$A$28=$B11)*(Transcriptome!$C$2:$C$28=$E11),0))</f>
        <v>0.78996711100907802</v>
      </c>
      <c r="AX11">
        <f t="array" ref="AX11">INDEX(Transcriptome!U$2:U$28,MATCH(1,(Transcriptome!$A$2:$A$28=$B11)*(Transcriptome!$C$2:$C$28=$E11),0))</f>
        <v>1.795790824571444</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0.47543301090921158</v>
      </c>
      <c r="BB11">
        <f t="array" ref="BB11">INDEX(Transcriptome!Y$2:Y$28,MATCH(1,(Transcriptome!$A$2:$A$28=$B11)*(Transcriptome!$C$2:$C$28=$E11),0))</f>
        <v>0</v>
      </c>
      <c r="BC11">
        <f t="array" ref="BC11">INDEX(Transcriptome!Z$2:Z$28,MATCH(1,(Transcriptome!$A$2:$A$28=$B11)*(Transcriptome!$C$2:$C$28=$E11),0))</f>
        <v>1.0667320960469748</v>
      </c>
      <c r="BD11">
        <f t="array" ref="BD11">INDEX(Transcriptome!AA$2:AA$28,MATCH(1,(Transcriptome!$A$2:$A$28=$B11)*(Transcriptome!$C$2:$C$28=$E11),0))</f>
        <v>0.94128773545006517</v>
      </c>
      <c r="BE11">
        <f t="array" ref="BE11">INDEX(Transcriptome!AB$2:AB$28,MATCH(1,(Transcriptome!$A$2:$A$28=$B11)*(Transcriptome!$C$2:$C$28=$E11),0))</f>
        <v>0.44011893043289463</v>
      </c>
      <c r="BF11">
        <f t="array" ref="BF11">INDEX(Transcriptome!AC$2:AC$28,MATCH(1,(Transcriptome!$A$2:$A$28=$B11)*(Transcriptome!$C$2:$C$28=$E11),0))</f>
        <v>1.0916185461620271</v>
      </c>
      <c r="BG11">
        <f t="array" ref="BG11">INDEX(Transcriptome!AD$2:AD$28,MATCH(1,(Transcriptome!$A$2:$A$28=$B11)*(Transcriptome!$C$2:$C$28=$E11),0))</f>
        <v>0.4709929780305403</v>
      </c>
      <c r="BH11">
        <f t="array" ref="BH11">INDEX(Transcriptome!AE$2:AE$28,MATCH(1,(Transcriptome!$A$2:$A$28=$B11)*(Transcriptome!$C$2:$C$28=$E11),0))</f>
        <v>0.91275247094643497</v>
      </c>
      <c r="BI11">
        <f t="array" ref="BI11">INDEX(Transcriptome!AF$2:AF$28,MATCH(1,(Transcriptome!$A$2:$A$28=$B11)*(Transcriptome!$C$2:$C$28=$E11),0))</f>
        <v>0.4535937187453622</v>
      </c>
      <c r="BJ11">
        <f t="array" ref="BJ11">INDEX(Transcriptome!AG$2:AG$28,MATCH(1,(Transcriptome!$A$2:$A$28=$B11)*(Transcriptome!$C$2:$C$28=$E11),0))</f>
        <v>0.38184141448914088</v>
      </c>
      <c r="BK11">
        <f t="array" ref="BK11">INDEX(Transcriptome!AH$2:AH$28,MATCH(1,(Transcriptome!$A$2:$A$28=$B11)*(Transcriptome!$C$2:$C$28=$E11),0))</f>
        <v>0.53017107766201477</v>
      </c>
      <c r="BL11">
        <f t="array" ref="BL11">INDEX(Transcriptome!AI$2:AI$28,MATCH(1,(Transcriptome!$A$2:$A$28=$B11)*(Transcriptome!$C$2:$C$28=$E11),0))</f>
        <v>0.40186557065305001</v>
      </c>
      <c r="BM11">
        <f t="array" ref="BM11">INDEX(Transcriptome!AJ$2:AJ$28,MATCH(1,(Transcriptome!$A$2:$A$28=$B11)*(Transcriptome!$C$2:$C$28=$E11),0))</f>
        <v>1.1823720287083361</v>
      </c>
      <c r="BN11">
        <f t="array" ref="BN11">INDEX(Transcriptome!AK$2:AK$28,MATCH(1,(Transcriptome!$A$2:$A$28=$B11)*(Transcriptome!$C$2:$C$28=$E11),0))</f>
        <v>0.64076615721001318</v>
      </c>
      <c r="BO11">
        <f t="array" ref="BO11">INDEX(Transcriptome!AL$2:AL$28,MATCH(1,(Transcriptome!$A$2:$A$28=$B11)*(Transcriptome!$C$2:$C$28=$E11),0))</f>
        <v>1</v>
      </c>
      <c r="BP11">
        <f t="array" ref="BP11">INDEX(Transcriptome!AM$2:AM$28,MATCH(1,(Transcriptome!$A$2:$A$28=$B11)*(Transcriptome!$C$2:$C$28=$E11),0))</f>
        <v>0.1754860945587457</v>
      </c>
      <c r="BQ11">
        <f t="array" ref="BQ11">INDEX(Transcriptome!AN$2:AN$28,MATCH(1,(Transcriptome!$A$2:$A$28=$B11)*(Transcriptome!$C$2:$C$28=$E11),0))</f>
        <v>0.56711294043963878</v>
      </c>
      <c r="BR11">
        <f t="array" ref="BR11">INDEX(Transcriptome!AO$2:AO$28,MATCH(1,(Transcriptome!$A$2:$A$28=$B11)*(Transcriptome!$C$2:$C$28=$E11),0))</f>
        <v>0.90775898241329134</v>
      </c>
      <c r="BS11">
        <f t="array" ref="BS11">INDEX(Transcriptome!AP$2:AP$28,MATCH(1,(Transcriptome!$A$2:$A$28=$B11)*(Transcriptome!$C$2:$C$28=$E11),0))</f>
        <v>0.52559506677670975</v>
      </c>
      <c r="BT11">
        <f t="array" ref="BT11">INDEX(Transcriptome!AQ$2:AQ$28,MATCH(1,(Transcriptome!$A$2:$A$28=$B11)*(Transcriptome!$C$2:$C$28=$E11),0))</f>
        <v>0.24587804460736687</v>
      </c>
      <c r="BU11">
        <f t="array" ref="BU11">INDEX(Transcriptome!AR$2:AR$28,MATCH(1,(Transcriptome!$A$2:$A$28=$B11)*(Transcriptome!$C$2:$C$28=$E11),0))</f>
        <v>0.84333792876244718</v>
      </c>
      <c r="BV11">
        <f t="array" ref="BV11">INDEX(Transcriptome!AS$2:AS$28,MATCH(1,(Transcriptome!$A$2:$A$28=$B11)*(Transcriptome!$C$2:$C$28=$E11),0))</f>
        <v>0.7425760763477649</v>
      </c>
      <c r="BW11">
        <f t="array" ref="BW11">INDEX(Transcriptome!AT$2:AT$28,MATCH(1,(Transcriptome!$A$2:$A$28=$B11)*(Transcriptome!$C$2:$C$28=$E11),0))</f>
        <v>0.4685575260805504</v>
      </c>
      <c r="BX11">
        <f t="array" ref="BX11">INDEX(Transcriptome!AU$2:AU$28,MATCH(1,(Transcriptome!$A$2:$A$28=$B11)*(Transcriptome!$C$2:$C$28=$E11),0))</f>
        <v>0.77686590867649741</v>
      </c>
      <c r="BY11">
        <f t="array" ref="BY11">INDEX(Transcriptome!AV$2:AV$28,MATCH(1,(Transcriptome!$A$2:$A$28=$B11)*(Transcriptome!$C$2:$C$28=$E11),0))</f>
        <v>0.55911681650970035</v>
      </c>
      <c r="BZ11">
        <f t="array" ref="BZ11">INDEX(Transcriptome!AW$2:AW$28,MATCH(1,(Transcriptome!$A$2:$A$28=$B11)*(Transcriptome!$C$2:$C$28=$E11),0))</f>
        <v>0.62626494492944829</v>
      </c>
      <c r="CA11">
        <f t="array" ref="CA11">INDEX(Transcriptome!AX$2:AX$28,MATCH(1,(Transcriptome!$A$2:$A$28=$B11)*(Transcriptome!$C$2:$C$28=$E11),0))</f>
        <v>0.32606364337121702</v>
      </c>
      <c r="CB11">
        <f t="array" ref="CB11">INDEX(Transcriptome!AY$2:AY$28,MATCH(1,(Transcriptome!$A$2:$A$28=$B11)*(Transcriptome!$C$2:$C$28=$E11),0))</f>
        <v>0.57431608961134895</v>
      </c>
      <c r="CC11">
        <f t="array" ref="CC11">INDEX(Transcriptome!AZ$2:AZ$28,MATCH(1,(Transcriptome!$A$2:$A$28=$B11)*(Transcriptome!$C$2:$C$28=$E11),0))</f>
        <v>0.27619728371270058</v>
      </c>
      <c r="CD11">
        <f t="array" ref="CD11">INDEX(Transcriptome!BA$2:BA$28,MATCH(1,(Transcriptome!$A$2:$A$28=$B11)*(Transcriptome!$C$2:$C$28=$E11),0))</f>
        <v>1.7554540144402522</v>
      </c>
      <c r="CE11">
        <f t="array" ref="CE11">INDEX(Transcriptome!BB$2:BB$28,MATCH(1,(Transcriptome!$A$2:$A$28=$B11)*(Transcriptome!$C$2:$C$28=$E11),0))</f>
        <v>1.8630094956743082</v>
      </c>
      <c r="CF11">
        <f t="array" ref="CF11">INDEX(Transcriptome!BC$2:BC$28,MATCH(1,(Transcriptome!$A$2:$A$28=$B11)*(Transcriptome!$C$2:$C$28=$E11),0))</f>
        <v>0</v>
      </c>
      <c r="CG11">
        <f t="array" ref="CG11">INDEX(Transcriptome!BD$2:BD$28,MATCH(1,(Transcriptome!$A$2:$A$28=$B11)*(Transcriptome!$C$2:$C$28=$E11),0))</f>
        <v>1.8020602244388149</v>
      </c>
      <c r="CH11">
        <f t="array" ref="CH11">INDEX(Transcriptome!BE$2:BE$28,MATCH(1,(Transcriptome!$A$2:$A$28=$B11)*(Transcriptome!$C$2:$C$28=$E11),0))</f>
        <v>1.4155887450899649</v>
      </c>
      <c r="CI11">
        <f t="array" ref="CI11">INDEX(Transcriptome!BF$2:BF$28,MATCH(1,(Transcriptome!$A$2:$A$28=$B11)*(Transcriptome!$C$2:$C$28=$E11),0))</f>
        <v>0.6675621180271849</v>
      </c>
      <c r="CJ11">
        <f t="array" ref="CJ11">INDEX(Transcriptome!BG$2:BG$28,MATCH(1,(Transcriptome!$A$2:$A$28=$B11)*(Transcriptome!$C$2:$C$28=$E11),0))</f>
        <v>1.383233731672</v>
      </c>
      <c r="CK11">
        <f t="array" ref="CK11">INDEX(Transcriptome!BH$2:BH$28,MATCH(1,(Transcriptome!$A$2:$A$28=$B11)*(Transcriptome!$C$2:$C$28=$E11),0))</f>
        <v>0.9057349247667843</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0.88422176175208944</v>
      </c>
      <c r="CO11">
        <f t="array" ref="CO11">INDEX(Transcriptome!BL$2:BL$28,MATCH(1,(Transcriptome!$A$2:$A$28=$B11)*(Transcriptome!$C$2:$C$28=$E11),0))</f>
        <v>1.9757004335887214</v>
      </c>
      <c r="CP11">
        <f t="array" ref="CP11">INDEX(Transcriptome!BM$2:BM$28,MATCH(1,(Transcriptome!$A$2:$A$28=$B11)*(Transcriptome!$C$2:$C$28=$E11),0))</f>
        <v>0.38492170150221322</v>
      </c>
      <c r="CQ11">
        <f t="array" ref="CQ11">INDEX(Transcriptome!BN$2:BN$28,MATCH(1,(Transcriptome!$A$2:$A$28=$B11)*(Transcriptome!$C$2:$C$28=$E11),0))</f>
        <v>0.38250894660045326</v>
      </c>
      <c r="CR11">
        <f t="array" ref="CR11">INDEX(Transcriptome!BO$2:BO$28,MATCH(1,(Transcriptome!$A$2:$A$28=$B11)*(Transcriptome!$C$2:$C$28=$E11),0))</f>
        <v>1.1656807642096605</v>
      </c>
      <c r="CS11">
        <f t="array" ref="CS11">INDEX(Transcriptome!BP$2:BP$28,MATCH(1,(Transcriptome!$A$2:$A$28=$B11)*(Transcriptome!$C$2:$C$28=$E11),0))</f>
        <v>0.9057349247667843</v>
      </c>
      <c r="CT11">
        <f t="array" ref="CT11">INDEX(Transcriptome!BQ$2:BQ$28,MATCH(1,(Transcriptome!$A$2:$A$28=$B11)*(Transcriptome!$C$2:$C$28=$E11),0))</f>
        <v>1</v>
      </c>
      <c r="CU11">
        <f t="array" ref="CU11">INDEX(Transcriptome!BR$2:BR$28,MATCH(1,(Transcriptome!$A$2:$A$28=$B11)*(Transcriptome!$C$2:$C$28=$E11),0))</f>
        <v>0.92358290180795966</v>
      </c>
    </row>
    <row r="12" spans="1:99" x14ac:dyDescent="0.15">
      <c r="A12">
        <f>'Measured Data'!A17</f>
        <v>10</v>
      </c>
      <c r="B12" t="s">
        <v>581</v>
      </c>
      <c r="C12" s="326" t="s">
        <v>587</v>
      </c>
      <c r="D12">
        <v>1</v>
      </c>
      <c r="E12" t="s">
        <v>514</v>
      </c>
      <c r="F12" s="334">
        <f>AVERAGE('In Process Calc.'!B13:B14)</f>
        <v>8.5072916666722449</v>
      </c>
      <c r="G12" s="334">
        <f>AVERAGE('In Process Calc.'!C13:C14)</f>
        <v>204.17500000013388</v>
      </c>
      <c r="H12">
        <f>AVERAGE('TL input - regression'!Q12,'TL input - regression'!L13)</f>
        <v>7.1720581309076614</v>
      </c>
      <c r="I12">
        <f>AVERAGE('TL input - regression'!R12,'TL input - regression'!M13)</f>
        <v>24.067218357007327</v>
      </c>
      <c r="J12">
        <f>AVERAGE('TL input - regression'!S12,'TL input - regression'!N13)</f>
        <v>0.50282255341523974</v>
      </c>
      <c r="K12">
        <f>AVERAGE('TL input - regression'!T12,'TL input - regression'!O13)</f>
        <v>0.28497725641985339</v>
      </c>
      <c r="L12">
        <f>AVERAGE('TL input - regression'!U12,'TL input - regression'!P13)</f>
        <v>0.10894287442836496</v>
      </c>
      <c r="M12">
        <f>'Growth Regression'!T12</f>
        <v>2.9015899649008245E-4</v>
      </c>
      <c r="N12">
        <f>M12/'Growth Regression'!$O$24</f>
        <v>5.9799579743592644E-3</v>
      </c>
      <c r="O12">
        <f>'Post Process Calc.'!C29</f>
        <v>3.5620760747878143E-2</v>
      </c>
      <c r="P12">
        <f>'Post Process Calc.'!D29</f>
        <v>3.7896786746039459E-3</v>
      </c>
      <c r="Q12">
        <f>'Post Process Calc.'!E29</f>
        <v>2.2045513997785357E-3</v>
      </c>
      <c r="R12">
        <f>'Post Process Calc.'!F29</f>
        <v>1.0428890306051516E-3</v>
      </c>
      <c r="S12">
        <f>'Post Process Calc.'!G29</f>
        <v>1.5823503644291629E-4</v>
      </c>
      <c r="T12">
        <f t="shared" si="2"/>
        <v>0.10638960524810491</v>
      </c>
      <c r="U12">
        <f t="shared" si="3"/>
        <v>22.262975467423839</v>
      </c>
      <c r="V12">
        <f t="shared" si="3"/>
        <v>2.3685491716274663</v>
      </c>
      <c r="W12">
        <f t="shared" si="0"/>
        <v>1.3778446248615848</v>
      </c>
      <c r="X12">
        <f t="shared" si="0"/>
        <v>0.65180564412821973</v>
      </c>
      <c r="Y12">
        <f t="shared" si="0"/>
        <v>9.8896897776822673E-2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t="s">
        <v>581</v>
      </c>
      <c r="C13" s="326" t="s">
        <v>587</v>
      </c>
      <c r="D13">
        <v>1</v>
      </c>
      <c r="E13" t="s">
        <v>514</v>
      </c>
      <c r="F13" s="334">
        <f>AVERAGE('In Process Calc.'!B14:B15)</f>
        <v>9.367013888891961</v>
      </c>
      <c r="G13" s="334">
        <f>AVERAGE('In Process Calc.'!C14:C15)</f>
        <v>224.80833333340706</v>
      </c>
      <c r="H13">
        <f>AVERAGE('TL input - regression'!Q13,'TL input - regression'!L14)</f>
        <v>7.5200532903760289</v>
      </c>
      <c r="I13">
        <f>AVERAGE('TL input - regression'!R13,'TL input - regression'!M14)</f>
        <v>18.126120394975299</v>
      </c>
      <c r="J13">
        <f>AVERAGE('TL input - regression'!S13,'TL input - regression'!N14)</f>
        <v>0.62019953787613835</v>
      </c>
      <c r="K13">
        <f>AVERAGE('TL input - regression'!T13,'TL input - regression'!O14)</f>
        <v>0.28551507703767159</v>
      </c>
      <c r="L13">
        <f>AVERAGE('TL input - regression'!U13,'TL input - regression'!P14)</f>
        <v>0.1516541388084155</v>
      </c>
      <c r="M13">
        <f>'Growth Regression'!T13</f>
        <v>1.0702367182611653E-4</v>
      </c>
      <c r="N13">
        <f>M13/'Growth Regression'!$O$24</f>
        <v>2.2056771202118128E-3</v>
      </c>
      <c r="O13">
        <f>'Post Process Calc.'!C30</f>
        <v>3.1066511971922828E-2</v>
      </c>
      <c r="P13">
        <f>'Post Process Calc.'!D30</f>
        <v>-3.2552811314500586E-2</v>
      </c>
      <c r="Q13">
        <f>'Post Process Calc.'!E30</f>
        <v>1.9608165553300747E-3</v>
      </c>
      <c r="R13">
        <f>'Post Process Calc.'!F30</f>
        <v>-1.8288976302129791E-4</v>
      </c>
      <c r="S13">
        <f>'Post Process Calc.'!G30</f>
        <v>-6.3069761928909759E-4</v>
      </c>
      <c r="T13">
        <f t="shared" si="2"/>
        <v>-1.0478424917454858</v>
      </c>
      <c r="U13">
        <f t="shared" ref="U13" si="4">O13/0.0016</f>
        <v>19.416569982451765</v>
      </c>
      <c r="V13">
        <f t="shared" ref="V13" si="5">P13/0.0016</f>
        <v>-20.345507071562867</v>
      </c>
      <c r="W13">
        <f t="shared" ref="W13" si="6">Q13/0.0016</f>
        <v>1.2255103470812967</v>
      </c>
      <c r="X13">
        <f t="shared" ref="X13" si="7">R13/0.0016</f>
        <v>-0.11430610188831118</v>
      </c>
      <c r="Y13">
        <f t="shared" ref="Y13" si="8">S13/0.0016</f>
        <v>-0.39418601205568599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329</v>
      </c>
    </row>
    <row r="3" spans="1:2" ht="17" thickBot="1" x14ac:dyDescent="0.25">
      <c r="A3" s="126"/>
      <c r="B3" s="131" t="s">
        <v>390</v>
      </c>
    </row>
    <row r="4" spans="1:2" ht="16" x14ac:dyDescent="0.2">
      <c r="A4" s="157" t="s">
        <v>302</v>
      </c>
      <c r="B4" s="132">
        <v>4</v>
      </c>
    </row>
    <row r="5" spans="1:2" ht="16" x14ac:dyDescent="0.2">
      <c r="A5" s="158" t="s">
        <v>303</v>
      </c>
      <c r="B5" s="133">
        <v>4</v>
      </c>
    </row>
    <row r="6" spans="1:2" ht="17" thickBot="1" x14ac:dyDescent="0.25">
      <c r="A6" s="159" t="s">
        <v>304</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22" zoomScale="160" zoomScaleNormal="160" workbookViewId="0">
      <selection activeCell="B8" sqref="B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329</v>
      </c>
      <c r="C1" s="46"/>
    </row>
    <row r="2" spans="1:3" ht="17" thickBot="1" x14ac:dyDescent="0.25">
      <c r="A2" s="126" t="s">
        <v>301</v>
      </c>
      <c r="B2" s="131" t="s">
        <v>390</v>
      </c>
      <c r="C2" s="46"/>
    </row>
    <row r="3" spans="1:3" x14ac:dyDescent="0.2">
      <c r="A3" s="127" t="s">
        <v>306</v>
      </c>
      <c r="B3" s="135">
        <v>3</v>
      </c>
    </row>
    <row r="4" spans="1:3" x14ac:dyDescent="0.2">
      <c r="A4" s="128" t="s">
        <v>307</v>
      </c>
      <c r="B4" s="136">
        <v>3</v>
      </c>
    </row>
    <row r="5" spans="1:3" x14ac:dyDescent="0.2">
      <c r="A5" s="128" t="s">
        <v>308</v>
      </c>
      <c r="B5" s="136">
        <v>3</v>
      </c>
    </row>
    <row r="6" spans="1:3" x14ac:dyDescent="0.2">
      <c r="A6" s="128" t="s">
        <v>309</v>
      </c>
      <c r="B6" s="136">
        <v>3</v>
      </c>
    </row>
    <row r="7" spans="1:3" x14ac:dyDescent="0.2">
      <c r="A7" s="128" t="s">
        <v>310</v>
      </c>
      <c r="B7" s="136">
        <v>3</v>
      </c>
    </row>
    <row r="8" spans="1:3" x14ac:dyDescent="0.2">
      <c r="A8" s="128" t="s">
        <v>311</v>
      </c>
      <c r="B8" s="136">
        <v>4</v>
      </c>
    </row>
    <row r="9" spans="1:3" x14ac:dyDescent="0.2">
      <c r="A9" s="128" t="s">
        <v>312</v>
      </c>
      <c r="B9" s="136">
        <v>3</v>
      </c>
    </row>
    <row r="10" spans="1:3" x14ac:dyDescent="0.2">
      <c r="A10" s="128" t="s">
        <v>362</v>
      </c>
      <c r="B10" s="136">
        <v>3</v>
      </c>
    </row>
    <row r="11" spans="1:3" x14ac:dyDescent="0.2">
      <c r="A11" s="128" t="s">
        <v>337</v>
      </c>
      <c r="B11" s="136">
        <v>3</v>
      </c>
    </row>
    <row r="12" spans="1:3" x14ac:dyDescent="0.2">
      <c r="A12" s="128" t="s">
        <v>313</v>
      </c>
      <c r="B12" s="136">
        <v>4</v>
      </c>
    </row>
    <row r="13" spans="1:3" x14ac:dyDescent="0.2">
      <c r="A13" s="128" t="s">
        <v>330</v>
      </c>
      <c r="B13" s="136">
        <v>3</v>
      </c>
    </row>
    <row r="14" spans="1:3" x14ac:dyDescent="0.2">
      <c r="A14" s="128" t="s">
        <v>314</v>
      </c>
      <c r="B14" s="136">
        <v>4</v>
      </c>
    </row>
    <row r="15" spans="1:3" x14ac:dyDescent="0.2">
      <c r="A15" s="128" t="s">
        <v>315</v>
      </c>
      <c r="B15" s="136">
        <v>3</v>
      </c>
    </row>
    <row r="16" spans="1:3" x14ac:dyDescent="0.2">
      <c r="A16" s="128" t="s">
        <v>316</v>
      </c>
      <c r="B16" s="136">
        <v>3</v>
      </c>
    </row>
    <row r="17" spans="1:29" x14ac:dyDescent="0.2">
      <c r="A17" s="128" t="s">
        <v>317</v>
      </c>
      <c r="B17" s="136">
        <v>3</v>
      </c>
    </row>
    <row r="18" spans="1:29" x14ac:dyDescent="0.2">
      <c r="A18" s="128" t="s">
        <v>342</v>
      </c>
      <c r="B18" s="136">
        <v>5</v>
      </c>
    </row>
    <row r="19" spans="1:29" x14ac:dyDescent="0.2">
      <c r="A19" s="128" t="s">
        <v>318</v>
      </c>
      <c r="B19" s="136">
        <v>3</v>
      </c>
    </row>
    <row r="20" spans="1:29" x14ac:dyDescent="0.2">
      <c r="A20" s="128" t="s">
        <v>319</v>
      </c>
      <c r="B20" s="136">
        <v>3</v>
      </c>
    </row>
    <row r="21" spans="1:29" x14ac:dyDescent="0.2">
      <c r="A21" s="128" t="s">
        <v>320</v>
      </c>
      <c r="B21" s="136">
        <v>3</v>
      </c>
    </row>
    <row r="22" spans="1:29" x14ac:dyDescent="0.2">
      <c r="A22" s="128" t="s">
        <v>321</v>
      </c>
      <c r="B22" s="136">
        <v>3</v>
      </c>
    </row>
    <row r="23" spans="1:29" x14ac:dyDescent="0.2">
      <c r="A23" s="128" t="s">
        <v>322</v>
      </c>
      <c r="B23" s="136">
        <v>3</v>
      </c>
    </row>
    <row r="24" spans="1:29" x14ac:dyDescent="0.2">
      <c r="A24" s="128" t="s">
        <v>323</v>
      </c>
      <c r="B24" s="136">
        <v>3</v>
      </c>
    </row>
    <row r="25" spans="1:29" x14ac:dyDescent="0.2">
      <c r="A25" s="128" t="s">
        <v>343</v>
      </c>
      <c r="B25" s="136">
        <v>3</v>
      </c>
    </row>
    <row r="26" spans="1:29" x14ac:dyDescent="0.2">
      <c r="A26" s="128" t="s">
        <v>324</v>
      </c>
      <c r="B26" s="136">
        <v>3</v>
      </c>
    </row>
    <row r="27" spans="1:29" x14ac:dyDescent="0.2">
      <c r="A27" s="128" t="s">
        <v>363</v>
      </c>
      <c r="B27" s="136">
        <v>3</v>
      </c>
    </row>
    <row r="28" spans="1:29" x14ac:dyDescent="0.2">
      <c r="A28" s="128" t="s">
        <v>325</v>
      </c>
      <c r="B28" s="136">
        <v>3</v>
      </c>
    </row>
    <row r="29" spans="1:29" x14ac:dyDescent="0.2">
      <c r="A29" s="128" t="s">
        <v>326</v>
      </c>
      <c r="B29" s="136">
        <v>3</v>
      </c>
    </row>
    <row r="30" spans="1:29" x14ac:dyDescent="0.2">
      <c r="A30" s="128" t="s">
        <v>364</v>
      </c>
      <c r="B30" s="136">
        <v>3</v>
      </c>
      <c r="AC30" s="47">
        <v>5</v>
      </c>
    </row>
    <row r="31" spans="1:29" x14ac:dyDescent="0.2">
      <c r="A31" s="128" t="s">
        <v>327</v>
      </c>
      <c r="B31" s="136">
        <v>3</v>
      </c>
    </row>
    <row r="32" spans="1:29" ht="17" thickBot="1" x14ac:dyDescent="0.25">
      <c r="A32" s="129" t="s">
        <v>328</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10"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428</v>
      </c>
      <c r="D2" s="380"/>
      <c r="E2" s="384" t="s">
        <v>420</v>
      </c>
      <c r="F2" s="384"/>
      <c r="G2" s="384"/>
      <c r="H2" s="384"/>
      <c r="I2" s="162"/>
      <c r="J2" s="382" t="s">
        <v>425</v>
      </c>
      <c r="K2" s="386" t="s">
        <v>431</v>
      </c>
      <c r="L2" s="384"/>
      <c r="M2" s="384"/>
      <c r="N2" s="384"/>
      <c r="O2" s="384" t="s">
        <v>432</v>
      </c>
      <c r="P2" s="384"/>
      <c r="Q2" s="384"/>
      <c r="R2" s="387"/>
    </row>
    <row r="3" spans="1:18" ht="14" thickBot="1" x14ac:dyDescent="0.2">
      <c r="A3" s="163"/>
      <c r="B3" s="164"/>
      <c r="C3" s="392" t="s">
        <v>277</v>
      </c>
      <c r="D3" s="392"/>
      <c r="E3" s="165"/>
      <c r="F3" s="165" t="s">
        <v>332</v>
      </c>
      <c r="G3" s="165"/>
      <c r="H3" s="165" t="s">
        <v>440</v>
      </c>
      <c r="I3" s="166"/>
      <c r="J3" s="383"/>
      <c r="K3" s="167"/>
      <c r="L3" s="168" t="s">
        <v>332</v>
      </c>
      <c r="M3" s="168"/>
      <c r="N3" s="168" t="s">
        <v>294</v>
      </c>
      <c r="O3" s="168"/>
      <c r="P3" s="168" t="s">
        <v>332</v>
      </c>
      <c r="Q3" s="168"/>
      <c r="R3" s="169" t="s">
        <v>294</v>
      </c>
    </row>
    <row r="4" spans="1:18" x14ac:dyDescent="0.15">
      <c r="A4" s="170" t="s">
        <v>278</v>
      </c>
      <c r="B4" s="171"/>
      <c r="C4" s="172"/>
      <c r="D4" s="173">
        <v>0.45050000000000001</v>
      </c>
      <c r="E4" s="174"/>
      <c r="F4" s="175">
        <f>SLOPE('In Process Calc.'!$T$3:$T$193,'In Process Calc.'!$S$3:$S$193)</f>
        <v>8.3748121044290358E-2</v>
      </c>
      <c r="G4" s="175"/>
      <c r="H4" s="176">
        <f>RSQ('In Process Calc.'!$T$3:$T$193,'In Process Calc.'!$S$3:$S$193)</f>
        <v>0.97947706534628576</v>
      </c>
      <c r="I4" s="176"/>
      <c r="J4" s="205" t="s">
        <v>427</v>
      </c>
      <c r="K4" s="177" t="s">
        <v>278</v>
      </c>
      <c r="L4" s="176" cm="1">
        <f t="array" ref="L4">IF($J4="Yes", SLOPE(IF('In Process Calc.'!$A$3:$A$193&lt;=NS, 'In Process Calc.'!$T$3:$T$193),IF('In Process Calc.'!$A$3:$A$193&lt;=NS,'In Process Calc.'!$S$3:$S$193)), $F4)</f>
        <v>9.5523993442845193E-2</v>
      </c>
      <c r="M4" s="175"/>
      <c r="N4" s="176" cm="1">
        <f t="array" ref="N4">IF($J4="Yes", RSQ(IF('In Process Calc.'!$A$3:$A$193&lt;=NS, 'In Process Calc.'!$T$3:$T$193),IF('In Process Calc.'!$A$3:$A$193&lt;=NS,'In Process Calc.'!$S$3:$S$193)), $H4)</f>
        <v>0.98061074757446198</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422</v>
      </c>
      <c r="B5" s="164"/>
      <c r="C5" s="174"/>
      <c r="D5" s="175"/>
      <c r="E5" s="174"/>
      <c r="F5" s="175">
        <f>SLOPE('In Process Calc.'!$Y$3:$Y$193,'In Process Calc.'!$S$3:$S$193)</f>
        <v>0.18504928285993807</v>
      </c>
      <c r="G5" s="175"/>
      <c r="H5" s="176">
        <f>RSQ('In Process Calc.'!$Y$3:$Y$193,'In Process Calc.'!$S$3:$S$193)</f>
        <v>0.51862879874283707</v>
      </c>
      <c r="I5" s="176"/>
      <c r="J5" s="206" t="s">
        <v>427</v>
      </c>
      <c r="K5" s="179" t="s">
        <v>422</v>
      </c>
      <c r="L5" s="180" cm="1">
        <f t="array" ref="L5">IF($J5="Yes", SLOPE(IF('In Process Calc.'!$A$3:$A$193&lt;=NS, 'In Process Calc.'!$Y$3:$Y$193),IF('In Process Calc.'!$A$3:$A$193&lt;=NS,'In Process Calc.'!$S$3:$S$193)), $F5)</f>
        <v>0.39957638686567309</v>
      </c>
      <c r="M5" s="181"/>
      <c r="N5" s="180" cm="1">
        <f t="array" ref="N5">IF($J5="Yes", RSQ(IF('In Process Calc.'!$A$3:$A$193&lt;=NS, 'In Process Calc.'!$Y$3:$Y$193),IF('In Process Calc.'!$A$3:$A$193&lt;=NS,'In Process Calc.'!$S$3:$S$193)), $H5)</f>
        <v>0.79180850375856693</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429</v>
      </c>
      <c r="D7" s="381"/>
      <c r="E7" s="385" t="s">
        <v>421</v>
      </c>
      <c r="F7" s="385"/>
      <c r="G7" s="385"/>
      <c r="H7" s="385"/>
      <c r="I7" s="189"/>
      <c r="J7" s="390" t="s">
        <v>425</v>
      </c>
      <c r="K7" s="388" t="s">
        <v>441</v>
      </c>
      <c r="L7" s="385"/>
      <c r="M7" s="385"/>
      <c r="N7" s="385"/>
      <c r="O7" s="385" t="s">
        <v>442</v>
      </c>
      <c r="P7" s="385"/>
      <c r="Q7" s="385"/>
      <c r="R7" s="389"/>
    </row>
    <row r="8" spans="1:18" ht="14" thickBot="1" x14ac:dyDescent="0.2">
      <c r="A8" s="190"/>
      <c r="B8" s="191"/>
      <c r="C8" s="393" t="s">
        <v>277</v>
      </c>
      <c r="D8" s="393"/>
      <c r="E8" s="192"/>
      <c r="F8" s="192" t="s">
        <v>332</v>
      </c>
      <c r="G8" s="192"/>
      <c r="H8" s="192" t="s">
        <v>294</v>
      </c>
      <c r="I8" s="193"/>
      <c r="J8" s="391"/>
      <c r="K8" s="194"/>
      <c r="L8" s="195" t="s">
        <v>332</v>
      </c>
      <c r="M8" s="195"/>
      <c r="N8" s="195" t="s">
        <v>294</v>
      </c>
      <c r="O8" s="195"/>
      <c r="P8" s="195" t="s">
        <v>332</v>
      </c>
      <c r="Q8" s="195"/>
      <c r="R8" s="196" t="s">
        <v>294</v>
      </c>
    </row>
    <row r="9" spans="1:18" x14ac:dyDescent="0.15">
      <c r="A9" s="197" t="s">
        <v>279</v>
      </c>
      <c r="B9" s="198"/>
      <c r="C9" s="174"/>
      <c r="D9" s="176">
        <v>1.6666666666666666E-2</v>
      </c>
      <c r="E9" s="175"/>
      <c r="F9" s="176">
        <f>SLOPE('In Process Calc.'!$N$3:$N$193,'In Process Calc.'!$T$3:$T$193)</f>
        <v>-1.1979723003643077</v>
      </c>
      <c r="G9" s="175"/>
      <c r="H9" s="176">
        <f>RSQ('In Process Calc.'!$N$3:$N$193,'In Process Calc.'!$T$3:$T$193)</f>
        <v>0.89161054469622314</v>
      </c>
      <c r="I9" s="199"/>
      <c r="J9" s="205" t="s">
        <v>427</v>
      </c>
      <c r="K9" s="200" t="s">
        <v>279</v>
      </c>
      <c r="L9" s="176" cm="1">
        <f t="array" ref="L9">IF($J9="Yes", SLOPE(IF('In Process Calc.'!$A$3:$A$193&lt;=NS, 'In Process Calc.'!$N$3:$N$193),IF('In Process Calc.'!$A$3:$A$193&lt;=NS,'In Process Calc.'!$T$3:$T$193)), $F9)</f>
        <v>-1.1661030952626006</v>
      </c>
      <c r="M9" s="175"/>
      <c r="N9" s="176" cm="1">
        <f t="array" ref="N9">IF($J9="Yes", RSQ(IF('In Process Calc.'!$A$3:$A$193&lt;=NS, 'In Process Calc.'!$N$3:$N$193),IF('In Process Calc.'!$A$3:$A$193&lt;=NS,'In Process Calc.'!$T$3:$T$193)), $H9)</f>
        <v>0.94072090160079702</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280</v>
      </c>
      <c r="B10" s="198"/>
      <c r="C10" s="174"/>
      <c r="D10" s="176">
        <v>0.23333333333333334</v>
      </c>
      <c r="E10" s="175"/>
      <c r="F10" s="176">
        <f>SLOPE('In Process Calc.'!$O$3:$O$193,'In Process Calc.'!$T$3:$T$193)</f>
        <v>0.27517928234353334</v>
      </c>
      <c r="G10" s="175"/>
      <c r="H10" s="176">
        <f>RSQ('In Process Calc.'!$O$3:$O$193,'In Process Calc.'!$T$3:$T$193)</f>
        <v>0.96664550959040541</v>
      </c>
      <c r="I10" s="199"/>
      <c r="J10" s="205" t="s">
        <v>427</v>
      </c>
      <c r="K10" s="201" t="s">
        <v>280</v>
      </c>
      <c r="L10" s="176" cm="1">
        <f t="array" ref="L10">IF($J10="Yes", SLOPE(IF('In Process Calc.'!$A$3:$A$193&lt;=NS,'In Process Calc.'!$O$3:$O$193),IF('In Process Calc.'!$A$3:$A$193&lt;=NS,'In Process Calc.'!$T$3:$T$193)),$F10)</f>
        <v>0.21960659606488381</v>
      </c>
      <c r="M10" s="175"/>
      <c r="N10" s="176" cm="1">
        <f t="array" ref="N10">IF($J10="Yes", RSQ(IF('In Process Calc.'!$A$3:$A$193&lt;=NS,'In Process Calc.'!$O$3:$O$193),IF('In Process Calc.'!$A$3:$A$193&lt;=NS,'In Process Calc.'!$T$3:$T$193)),$H10)</f>
        <v>0.94535317311004929</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281</v>
      </c>
      <c r="B11" s="198"/>
      <c r="C11" s="174"/>
      <c r="D11" s="176">
        <v>1.6666666666666666E-2</v>
      </c>
      <c r="E11" s="175"/>
      <c r="F11" s="176">
        <f>SLOPE('In Process Calc.'!$P$3:$P$193,'In Process Calc.'!$T$3:$T$193)</f>
        <v>0.83463358834109547</v>
      </c>
      <c r="G11" s="175"/>
      <c r="H11" s="176">
        <f>RSQ('In Process Calc.'!$P$3:$P$193,'In Process Calc.'!$T$3:$T$193)</f>
        <v>0.95886957977078024</v>
      </c>
      <c r="I11" s="199"/>
      <c r="J11" s="205" t="s">
        <v>427</v>
      </c>
      <c r="K11" s="201" t="s">
        <v>281</v>
      </c>
      <c r="L11" s="176" cm="1">
        <f t="array" ref="L11">IF($J11="Yes", SLOPE(IF('In Process Calc.'!$A$3:$A$193&lt;=NS,'In Process Calc.'!$P$3:$P$193),IF('In Process Calc.'!$A$3:$A$193&lt;=NS,'In Process Calc.'!$T$3:$T$193)),$F11)</f>
        <v>0.69767966159441008</v>
      </c>
      <c r="M11" s="175"/>
      <c r="N11" s="176" cm="1">
        <f t="array" ref="N11">IF($J11="Yes", RSQ(IF('In Process Calc.'!$A$3:$A$193&lt;=NS,'In Process Calc.'!$P$3:$P$193),IF('In Process Calc.'!$A$3:$A$193&lt;=NS,'In Process Calc.'!$T$3:$T$193)),$H11)</f>
        <v>0.93991702712952974</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282</v>
      </c>
      <c r="B12" s="198"/>
      <c r="C12" s="174"/>
      <c r="D12" s="176">
        <v>1.6666666666666666E-2</v>
      </c>
      <c r="E12" s="175"/>
      <c r="F12" s="176">
        <f>SLOPE('In Process Calc.'!$Q$3:$Q$193,'In Process Calc.'!$T$3:$T$193)</f>
        <v>0.27384335560912099</v>
      </c>
      <c r="G12" s="175"/>
      <c r="H12" s="176">
        <f>RSQ('In Process Calc.'!$Q$3:$Q$193,'In Process Calc.'!$T$3:$T$193)</f>
        <v>0.90527390267910546</v>
      </c>
      <c r="I12" s="199"/>
      <c r="J12" s="205" t="s">
        <v>427</v>
      </c>
      <c r="K12" s="201" t="s">
        <v>282</v>
      </c>
      <c r="L12" s="176" cm="1">
        <f t="array" ref="L12">IF($J12="Yes", SLOPE(IF('In Process Calc.'!$A$3:$A$193&lt;=NS,'In Process Calc.'!$Q$3:$Q$193),IF('In Process Calc.'!$A$3:$A$193&lt;=NS,'In Process Calc.'!$T$3:$T$193)),$F12)</f>
        <v>0.21018343951450938</v>
      </c>
      <c r="M12" s="175"/>
      <c r="N12" s="176" cm="1">
        <f t="array" ref="N12">IF($J12="Yes", RSQ(IF('In Process Calc.'!$A$3:$A$193&lt;=NS,'In Process Calc.'!$Q$3:$Q$193),IF('In Process Calc.'!$A$3:$A$193&lt;=NS,'In Process Calc.'!$T$3:$T$193)),$H12)</f>
        <v>0.8508353945723296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376</v>
      </c>
      <c r="B13" s="198"/>
      <c r="C13" s="174"/>
      <c r="D13" s="175"/>
      <c r="E13" s="175"/>
      <c r="F13" s="176">
        <f>SLOPE('In Process Calc.'!$R$3:$R$193,'In Process Calc.'!$T$3:$T$193)</f>
        <v>0.20869719999594843</v>
      </c>
      <c r="G13" s="175"/>
      <c r="H13" s="176">
        <f>RSQ('In Process Calc.'!$R$3:$R$193,'In Process Calc.'!$T$3:$T$193)</f>
        <v>0.97830240840388893</v>
      </c>
      <c r="I13" s="199"/>
      <c r="J13" s="205" t="s">
        <v>427</v>
      </c>
      <c r="K13" s="201" t="s">
        <v>376</v>
      </c>
      <c r="L13" s="176" cm="1">
        <f t="array" ref="L13">IF($J13="Yes", SLOPE(IF('In Process Calc.'!$A$3:$A$193&lt;=NS,'In Process Calc.'!$R$3:$R$193),IF('In Process Calc.'!$A$3:$A$193&lt;=NS,'In Process Calc.'!$T$3:$T$193)),$F13)</f>
        <v>0.17484226169715525</v>
      </c>
      <c r="M13" s="175"/>
      <c r="N13" s="176" cm="1">
        <f t="array" ref="N13">IF($J13="Yes", RSQ(IF('In Process Calc.'!$A$3:$A$193&lt;=NS,'In Process Calc.'!$R$3:$R$193),IF('In Process Calc.'!$A$3:$A$193&lt;=NS,'In Process Calc.'!$T$3:$T$193)),$H13)</f>
        <v>0.96800624130358837</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283</v>
      </c>
      <c r="B14" s="198"/>
      <c r="C14" s="174"/>
      <c r="D14" s="176">
        <v>2.2202486678507993</v>
      </c>
      <c r="E14" s="175"/>
      <c r="F14" s="176">
        <f>SLOPE('In Process Calc.'!$U$3:$U$193,'In Process Calc.'!$T$3:$T$193)</f>
        <v>0.35662257800856201</v>
      </c>
      <c r="G14" s="175"/>
      <c r="H14" s="176">
        <f>RSQ('In Process Calc.'!$U$3:$U$193,'In Process Calc.'!$T$3:$T$193)</f>
        <v>0.84970299558169204</v>
      </c>
      <c r="I14" s="199"/>
      <c r="J14" s="205" t="s">
        <v>427</v>
      </c>
      <c r="K14" s="201" t="s">
        <v>283</v>
      </c>
      <c r="L14" s="176" cm="1">
        <f t="array" ref="L14">IF($J14="Yes", SLOPE(IF('In Process Calc.'!$A$3:$A$193&lt;=NS,'In Process Calc.'!$U$3:$U$193),IF('In Process Calc.'!$A$3:$A$193&lt;=NS,'In Process Calc.'!$T$3:$T$193)),$F14)</f>
        <v>0.22399195083855544</v>
      </c>
      <c r="M14" s="175"/>
      <c r="N14" s="176" cm="1">
        <f t="array" ref="N14">IF($J14="Yes", RSQ(IF('In Process Calc.'!$A$3:$A$193&lt;=NS,'In Process Calc.'!$U$3:$U$193),IF('In Process Calc.'!$A$3:$A$193&lt;=NS,'In Process Calc.'!$T$3:$T$193)),$H14)</f>
        <v>0.6786468659452769</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162</v>
      </c>
      <c r="B15" s="198"/>
      <c r="C15" s="174"/>
      <c r="D15" s="176">
        <v>8.3333333333333329E-2</v>
      </c>
      <c r="E15" s="175"/>
      <c r="F15" s="176">
        <f>SLOPE('In Process Calc.'!$V$3:$V$193,'In Process Calc.'!$T$3:$T$193)</f>
        <v>0.11082835835412418</v>
      </c>
      <c r="G15" s="175"/>
      <c r="H15" s="176">
        <f>RSQ('In Process Calc.'!$V$3:$V$193,'In Process Calc.'!$T$3:$T$193)</f>
        <v>0.78290459091494302</v>
      </c>
      <c r="I15" s="199"/>
      <c r="J15" s="205" t="s">
        <v>427</v>
      </c>
      <c r="K15" s="201" t="s">
        <v>162</v>
      </c>
      <c r="L15" s="176" cm="1">
        <f t="array" ref="L15">IF($J15="Yes", SLOPE(IF('In Process Calc.'!$A$3:$A$193&lt;=NS,'In Process Calc.'!$V$3:$V$193),IF('In Process Calc.'!$A$3:$A$193&lt;=NS,'In Process Calc.'!$T$3:$T$193)),$F15)</f>
        <v>5.8649806910739413E-2</v>
      </c>
      <c r="M15" s="175"/>
      <c r="N15" s="176" cm="1">
        <f t="array" ref="N15">IF($J15="Yes", RSQ(IF('In Process Calc.'!$A$3:$A$193&lt;=NS,'In Process Calc.'!$V$3:$V$193),IF('In Process Calc.'!$A$3:$A$193&lt;=NS,'In Process Calc.'!$T$3:$T$193)),$H15)</f>
        <v>0.52921959361715742</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284</v>
      </c>
      <c r="B16" s="198"/>
      <c r="C16" s="174"/>
      <c r="D16" s="176">
        <v>5.1000000000000004E-2</v>
      </c>
      <c r="E16" s="175"/>
      <c r="F16" s="176">
        <f>SLOPE('In Process Calc.'!$W$3:$W$193,'In Process Calc.'!$T$3:$T$193)</f>
        <v>-1.0839832561739721E-2</v>
      </c>
      <c r="G16" s="175"/>
      <c r="H16" s="176">
        <f>RSQ('In Process Calc.'!$W$3:$W$193,'In Process Calc.'!$T$3:$T$193)</f>
        <v>0.15815736175699585</v>
      </c>
      <c r="I16" s="199"/>
      <c r="J16" s="205" t="s">
        <v>427</v>
      </c>
      <c r="K16" s="201" t="s">
        <v>284</v>
      </c>
      <c r="L16" s="176" cm="1">
        <f t="array" ref="L16">IF($J16="Yes", SLOPE(IF('In Process Calc.'!$A$3:$A$193&lt;=NS,'In Process Calc.'!$W$3:$W$193),IF('In Process Calc.'!$A$3:$A$193&lt;=NS,'In Process Calc.'!$T$3:$T$193)),$F16)</f>
        <v>1.4449543717055292E-2</v>
      </c>
      <c r="M16" s="175"/>
      <c r="N16" s="176" cm="1">
        <f t="array" ref="N16">IF($J16="Yes", RSQ(IF('In Process Calc.'!$A$3:$A$193&lt;=NS,'In Process Calc.'!$W$3:$W$193),IF('In Process Calc.'!$A$3:$A$193&lt;=NS,'In Process Calc.'!$T$3:$T$193)),$H16)</f>
        <v>0.30521820474843353</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285</v>
      </c>
      <c r="B17" s="198"/>
      <c r="C17" s="174"/>
      <c r="D17" s="176">
        <v>0.13833333333333334</v>
      </c>
      <c r="E17" s="175"/>
      <c r="F17" s="176">
        <f>SLOPE('In Process Calc.'!$X$3:$X$193,'In Process Calc.'!$T$3:$T$193)</f>
        <v>0.35089848624449366</v>
      </c>
      <c r="G17" s="175"/>
      <c r="H17" s="176">
        <f>RSQ('In Process Calc.'!$X$3:$X$193,'In Process Calc.'!$T$3:$T$193)</f>
        <v>0.94532421569070846</v>
      </c>
      <c r="I17" s="199"/>
      <c r="J17" s="205" t="s">
        <v>427</v>
      </c>
      <c r="K17" s="201" t="s">
        <v>285</v>
      </c>
      <c r="L17" s="176" cm="1">
        <f t="array" ref="L17">IF($J17="Yes", SLOPE(IF('In Process Calc.'!$A$3:$A$193&lt;=NS,'In Process Calc.'!$X$3:$X$193),IF('In Process Calc.'!$A$3:$A$193&lt;=NS,'In Process Calc.'!$T$3:$T$193)),$F17)</f>
        <v>0.26622423767892828</v>
      </c>
      <c r="M17" s="175"/>
      <c r="N17" s="176" cm="1">
        <f t="array" ref="N17">IF($J17="Yes", RSQ(IF('In Process Calc.'!$A$3:$A$193&lt;=NS,'In Process Calc.'!$X$3:$X$193),IF('In Process Calc.'!$A$3:$A$193&lt;=NS,'In Process Calc.'!$T$3:$T$193)),$H17)</f>
        <v>0.91469307832306401</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286</v>
      </c>
      <c r="B18" s="198"/>
      <c r="C18" s="174"/>
      <c r="D18" s="176">
        <v>0.15</v>
      </c>
      <c r="E18" s="175"/>
      <c r="F18" s="176">
        <f>SLOPE('In Process Calc.'!$Z$3:$Z$193,'In Process Calc.'!$T$3:$T$193)</f>
        <v>0.70413476520027762</v>
      </c>
      <c r="G18" s="175"/>
      <c r="H18" s="176">
        <f>RSQ('In Process Calc.'!$Z$3:$Z$193,'In Process Calc.'!$T$3:$T$193)</f>
        <v>0.95679098774155669</v>
      </c>
      <c r="I18" s="199"/>
      <c r="J18" s="205" t="s">
        <v>427</v>
      </c>
      <c r="K18" s="201" t="s">
        <v>286</v>
      </c>
      <c r="L18" s="176" cm="1">
        <f t="array" ref="L18">IF($J18="Yes", SLOPE(IF('In Process Calc.'!$A$3:$A$193&lt;=NS,'In Process Calc.'!$Z$3:$Z$193),IF('In Process Calc.'!$A$3:$A$193&lt;=NS,'In Process Calc.'!$T$3:$T$193)),$F18)</f>
        <v>0.5572690278455259</v>
      </c>
      <c r="M18" s="175"/>
      <c r="N18" s="176" cm="1">
        <f t="array" ref="N18">IF($J18="Yes", RSQ(IF('In Process Calc.'!$A$3:$A$193&lt;=NS,'In Process Calc.'!$Z$3:$Z$193),IF('In Process Calc.'!$A$3:$A$193&lt;=NS,'In Process Calc.'!$T$3:$T$193)),$H18)</f>
        <v>0.93699379037316177</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287</v>
      </c>
      <c r="B19" s="198"/>
      <c r="C19" s="174"/>
      <c r="D19" s="176">
        <v>0.16666666666666666</v>
      </c>
      <c r="E19" s="175"/>
      <c r="F19" s="176">
        <f>SLOPE('In Process Calc.'!$AA$3:$AA$193,'In Process Calc.'!$T$3:$T$193)</f>
        <v>0.41023277485187731</v>
      </c>
      <c r="G19" s="175"/>
      <c r="H19" s="176">
        <f>RSQ('In Process Calc.'!$AA$3:$AA$193,'In Process Calc.'!$T$3:$T$193)</f>
        <v>0.96994337943755726</v>
      </c>
      <c r="I19" s="199"/>
      <c r="J19" s="205" t="s">
        <v>427</v>
      </c>
      <c r="K19" s="201" t="s">
        <v>287</v>
      </c>
      <c r="L19" s="176" cm="1">
        <f t="array" ref="L19">IF($J19="Yes", SLOPE(IF('In Process Calc.'!$A$3:$A$193&lt;=NS,'In Process Calc.'!$AA$3:$AA$193),IF('In Process Calc.'!$A$3:$A$193&lt;=NS,'In Process Calc.'!$T$3:$T$193)),$F19)</f>
        <v>0.33275754166356247</v>
      </c>
      <c r="M19" s="175"/>
      <c r="N19" s="176" cm="1">
        <f t="array" ref="N19">IF($J19="Yes", RSQ(IF('In Process Calc.'!$A$3:$A$193&lt;=NS,'In Process Calc.'!$AA$3:$AA$193),IF('In Process Calc.'!$A$3:$A$193&lt;=NS,'In Process Calc.'!$T$3:$T$193)),$H19)</f>
        <v>0.95250674018065784</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288</v>
      </c>
      <c r="B20" s="198"/>
      <c r="C20" s="174"/>
      <c r="D20" s="176">
        <v>3.833333333333333E-2</v>
      </c>
      <c r="E20" s="175"/>
      <c r="F20" s="176">
        <f>SLOPE('In Process Calc.'!$AB$3:$AB$193,'In Process Calc.'!$T$3:$T$193)</f>
        <v>0.1783451440599077</v>
      </c>
      <c r="G20" s="175"/>
      <c r="H20" s="176">
        <f>RSQ('In Process Calc.'!$AB$3:$AB$193,'In Process Calc.'!$T$3:$T$193)</f>
        <v>0.96807907505064328</v>
      </c>
      <c r="I20" s="199"/>
      <c r="J20" s="205" t="s">
        <v>427</v>
      </c>
      <c r="K20" s="201" t="s">
        <v>288</v>
      </c>
      <c r="L20" s="176" cm="1">
        <f t="array" ref="L20">IF($J20="Yes", SLOPE(IF('In Process Calc.'!$A$3:$A$193&lt;=NS,'In Process Calc.'!$AB$3:$AB$193),IF('In Process Calc.'!$A$3:$A$193&lt;=NS,'In Process Calc.'!$T$3:$T$193)),$F20)</f>
        <v>0.14595942235534579</v>
      </c>
      <c r="M20" s="175"/>
      <c r="N20" s="176" cm="1">
        <f t="array" ref="N20">IF($J20="Yes", RSQ(IF('In Process Calc.'!$A$3:$A$193&lt;=NS,'In Process Calc.'!$AB$3:$AB$193),IF('In Process Calc.'!$A$3:$A$193&lt;=NS,'In Process Calc.'!$T$3:$T$193)),$H20)</f>
        <v>0.95385988394156407</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88</v>
      </c>
      <c r="B21" s="198"/>
      <c r="C21" s="174"/>
      <c r="D21" s="176"/>
      <c r="E21" s="175"/>
      <c r="F21" s="176">
        <f>SLOPE('In Process Calc.'!$AC$3:$AC$193,'In Process Calc.'!$T$3:$T$193)</f>
        <v>-1.1273959057955529</v>
      </c>
      <c r="G21" s="175"/>
      <c r="H21" s="176">
        <f>RSQ('In Process Calc.'!$AC$3:$AC$193,'In Process Calc.'!$T$3:$T$193)</f>
        <v>0.91514712236736806</v>
      </c>
      <c r="I21" s="199"/>
      <c r="J21" s="205" t="s">
        <v>427</v>
      </c>
      <c r="K21" s="201" t="s">
        <v>88</v>
      </c>
      <c r="L21" s="176" cm="1">
        <f t="array" ref="L21">IF($J21="Yes", SLOPE(IF('In Process Calc.'!$A$3:$A$193&lt;=NS,'In Process Calc.'!$AC$3:$AC$193),IF('In Process Calc.'!$A$3:$A$193&lt;=NS,'In Process Calc.'!$T$3:$T$193)),$F21)</f>
        <v>-1.2245927927927074</v>
      </c>
      <c r="M21" s="175"/>
      <c r="N21" s="176" cm="1">
        <f t="array" ref="N21">IF($J21="Yes", RSQ(IF('In Process Calc.'!$A$3:$A$193&lt;=NS,'In Process Calc.'!$AC$3:$AC$193),IF('In Process Calc.'!$A$3:$A$193&lt;=NS,'In Process Calc.'!$T$3:$T$193)),$H21)</f>
        <v>0.96447998066906881</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289</v>
      </c>
      <c r="B22" s="198"/>
      <c r="C22" s="174"/>
      <c r="D22" s="176">
        <v>7.166666666666667E-2</v>
      </c>
      <c r="E22" s="175"/>
      <c r="F22" s="176">
        <f>SLOPE('In Process Calc.'!$AD$3:$AD$193,'In Process Calc.'!$T$3:$T$193)</f>
        <v>0.21798521360419126</v>
      </c>
      <c r="G22" s="175"/>
      <c r="H22" s="176">
        <f>RSQ('In Process Calc.'!$AD$3:$AD$193,'In Process Calc.'!$T$3:$T$193)</f>
        <v>0.96719595151095283</v>
      </c>
      <c r="I22" s="199"/>
      <c r="J22" s="205" t="s">
        <v>427</v>
      </c>
      <c r="K22" s="201" t="s">
        <v>289</v>
      </c>
      <c r="L22" s="176" cm="1">
        <f t="array" ref="L22">IF($J22="Yes", SLOPE(IF('In Process Calc.'!$A$3:$A$193&lt;=NS,'In Process Calc.'!$AD$3:$AD$193),IF('In Process Calc.'!$A$3:$A$193&lt;=NS,'In Process Calc.'!$T$3:$T$193)),$F22)</f>
        <v>0.17195633933586729</v>
      </c>
      <c r="M22" s="175"/>
      <c r="N22" s="176" cm="1">
        <f t="array" ref="N22">IF($J22="Yes", RSQ(IF('In Process Calc.'!$A$3:$A$193&lt;=NS,'In Process Calc.'!$AD$3:$AD$193),IF('In Process Calc.'!$A$3:$A$193&lt;=NS,'In Process Calc.'!$T$3:$T$193)),$H22)</f>
        <v>0.94582029536770873</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377</v>
      </c>
      <c r="B23" s="198"/>
      <c r="C23" s="174"/>
      <c r="D23" s="175"/>
      <c r="E23" s="175"/>
      <c r="F23" s="176">
        <f>SLOPE('In Process Calc.'!$AE$3:$AE$193,'In Process Calc.'!$T$3:$T$193)</f>
        <v>0.35153384278629451</v>
      </c>
      <c r="G23" s="175"/>
      <c r="H23" s="176">
        <f>RSQ('In Process Calc.'!$AE$3:$AE$193,'In Process Calc.'!$T$3:$T$193)</f>
        <v>0.94192856774367295</v>
      </c>
      <c r="I23" s="199"/>
      <c r="J23" s="205" t="s">
        <v>427</v>
      </c>
      <c r="K23" s="201" t="s">
        <v>377</v>
      </c>
      <c r="L23" s="176" cm="1">
        <f t="array" ref="L23">IF($J23="Yes", SLOPE(IF('In Process Calc.'!$A$3:$A$193&lt;=NS,'In Process Calc.'!$O$3:$O$193),IF('In Process Calc.'!$A$3:$A$193&lt;=NS,'In Process Calc.'!$T$3:$T$193)),$F23)</f>
        <v>0.21960659606488381</v>
      </c>
      <c r="M23" s="175"/>
      <c r="N23" s="176" cm="1">
        <f t="array" ref="N23">IF($J23="Yes", RSQ(IF('In Process Calc.'!$A$3:$A$193&lt;=NS,'In Process Calc.'!$O$3:$O$193),IF('In Process Calc.'!$A$3:$A$193&lt;=NS,'In Process Calc.'!$T$3:$T$193)),$H23)</f>
        <v>0.94535317311004929</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290</v>
      </c>
      <c r="B24" s="198"/>
      <c r="C24" s="174"/>
      <c r="D24" s="176">
        <v>8.3333333333333329E-2</v>
      </c>
      <c r="E24" s="175"/>
      <c r="F24" s="176">
        <f>SLOPE('In Process Calc.'!$AF$3:$AF$193,'In Process Calc.'!$T$3:$T$193)</f>
        <v>0.70563649049970689</v>
      </c>
      <c r="G24" s="175"/>
      <c r="H24" s="176">
        <f>RSQ('In Process Calc.'!$AF$3:$AF$193,'In Process Calc.'!$T$3:$T$193)</f>
        <v>0.98814349545135549</v>
      </c>
      <c r="I24" s="199"/>
      <c r="J24" s="205" t="s">
        <v>427</v>
      </c>
      <c r="K24" s="201" t="s">
        <v>290</v>
      </c>
      <c r="L24" s="176" cm="1">
        <f t="array" ref="L24">IF($J24="Yes", SLOPE(IF('In Process Calc.'!$A$3:$A$193&lt;=NS,'In Process Calc.'!$AF$3:$AF$193),IF('In Process Calc.'!$A$3:$A$193&lt;=NS,'In Process Calc.'!$T$3:$T$193)),$F24)</f>
        <v>0.61132502380191278</v>
      </c>
      <c r="M24" s="175"/>
      <c r="N24" s="176" cm="1">
        <f t="array" ref="N24">IF($J24="Yes", RSQ(IF('In Process Calc.'!$A$3:$A$193&lt;=NS,'In Process Calc.'!$AF$3:$AF$193),IF('In Process Calc.'!$A$3:$A$193&lt;=NS,'In Process Calc.'!$T$3:$T$193)),$H24)</f>
        <v>0.98144418384866638</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291</v>
      </c>
      <c r="B25" s="198"/>
      <c r="C25" s="174"/>
      <c r="D25" s="176">
        <v>0.15</v>
      </c>
      <c r="E25" s="175"/>
      <c r="F25" s="176">
        <f>SLOPE('In Process Calc.'!$AG$3:$AG$193,'In Process Calc.'!$T$3:$T$193)</f>
        <v>0.25262634722725791</v>
      </c>
      <c r="G25" s="175"/>
      <c r="H25" s="176">
        <f>RSQ('In Process Calc.'!$AG$3:$AG$193,'In Process Calc.'!$T$3:$T$193)</f>
        <v>0.8715365749733659</v>
      </c>
      <c r="I25" s="199"/>
      <c r="J25" s="205" t="s">
        <v>426</v>
      </c>
      <c r="K25" s="201" t="s">
        <v>291</v>
      </c>
      <c r="L25" s="176" cm="1">
        <f t="array" ref="L25">IF($J25="Yes", SLOPE(IF('In Process Calc.'!$A$3:$A$193&lt;=NS,'In Process Calc.'!$AG$3:$AG$193),IF('In Process Calc.'!$A$3:$A$193&lt;=NS,'In Process Calc.'!$T$3:$T$193)),$F25)</f>
        <v>0.25262634722725791</v>
      </c>
      <c r="M25" s="175"/>
      <c r="N25" s="176" cm="1">
        <f t="array" ref="N25">IF($J25="Yes", RSQ(IF('In Process Calc.'!$A$3:$A$193&lt;=NS,'In Process Calc.'!$AG$3:$AG$193),IF('In Process Calc.'!$A$3:$A$193&lt;=NS,'In Process Calc.'!$T$3:$T$193)),$H25)</f>
        <v>0.8715365749733659</v>
      </c>
      <c r="O25" s="199"/>
      <c r="P25" s="176" cm="1">
        <f t="array" ref="P25">IF($J25="Yes", SLOPE(IF('In Process Calc.'!$A$3:$A$193&gt;NS, 'In Process Calc.'!$AG$3:$AG$193),IF('In Process Calc.'!$A$3:$A$193&gt;NS,'In Process Calc.'!$T$3:$T$193)), $F25)</f>
        <v>0.25262634722725791</v>
      </c>
      <c r="Q25" s="175"/>
      <c r="R25" s="178" cm="1">
        <f t="array" ref="R25">IF($J25="Yes", RSQ(IF('In Process Calc.'!$A$3:$A$193&gt;NS, 'In Process Calc.'!$AG$3:$AG$193),IF('In Process Calc.'!$A$3:$A$193&gt;NS,'In Process Calc.'!$T$3:$T$193)), $H25)</f>
        <v>0.8715365749733659</v>
      </c>
    </row>
    <row r="26" spans="1:24" x14ac:dyDescent="0.15">
      <c r="A26" s="197" t="s">
        <v>378</v>
      </c>
      <c r="B26" s="198"/>
      <c r="C26" s="174"/>
      <c r="D26" s="175"/>
      <c r="E26" s="175"/>
      <c r="F26" s="176">
        <f>SLOPE('In Process Calc.'!$AH$3:$AH$193,'In Process Calc.'!$T$3:$T$193)</f>
        <v>8.8438642910659032E-2</v>
      </c>
      <c r="G26" s="175"/>
      <c r="H26" s="176">
        <f>RSQ('In Process Calc.'!$AH$3:$AH$193,'In Process Calc.'!$T$3:$T$193)</f>
        <v>0.95507621526196262</v>
      </c>
      <c r="I26" s="199"/>
      <c r="J26" s="205" t="s">
        <v>427</v>
      </c>
      <c r="K26" s="201" t="s">
        <v>378</v>
      </c>
      <c r="L26" s="176" cm="1">
        <f t="array" ref="L26">IF($J26="Yes", SLOPE(IF('In Process Calc.'!$A$3:$A$193&lt;=NS,'In Process Calc.'!$AH$3:$AH$193),IF('In Process Calc.'!$A$3:$A$193&lt;=NS,'In Process Calc.'!$T$3:$T$193)),$F26)</f>
        <v>6.9064579570231113E-2</v>
      </c>
      <c r="M26" s="175"/>
      <c r="N26" s="176" cm="1">
        <f t="array" ref="N26">IF($J26="Yes", RSQ(IF('In Process Calc.'!$A$3:$A$193&lt;=NS,'In Process Calc.'!$AH$3:$AH$193),IF('In Process Calc.'!$A$3:$A$193&lt;=NS,'In Process Calc.'!$T$3:$T$193)),$H26)</f>
        <v>0.93157469733579523</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430</v>
      </c>
      <c r="U26" s="368"/>
      <c r="V26" s="369"/>
      <c r="W26" s="376" t="s">
        <v>423</v>
      </c>
      <c r="X26" s="378" t="s">
        <v>424</v>
      </c>
    </row>
    <row r="27" spans="1:24" x14ac:dyDescent="0.15">
      <c r="A27" s="197" t="s">
        <v>292</v>
      </c>
      <c r="B27" s="198"/>
      <c r="C27" s="174"/>
      <c r="D27" s="176">
        <v>7.0000000000000007E-2</v>
      </c>
      <c r="E27" s="175"/>
      <c r="F27" s="176">
        <f>SLOPE('In Process Calc.'!$AI$3:$AI$193,'In Process Calc.'!$T$3:$T$193)</f>
        <v>0.13442188426426713</v>
      </c>
      <c r="G27" s="175"/>
      <c r="H27" s="176">
        <f>RSQ('In Process Calc.'!$AI$3:$AI$193,'In Process Calc.'!$T$3:$T$193)</f>
        <v>0.95958219334751882</v>
      </c>
      <c r="I27" s="199"/>
      <c r="J27" s="205" t="s">
        <v>426</v>
      </c>
      <c r="K27" s="201" t="s">
        <v>292</v>
      </c>
      <c r="L27" s="176" cm="1">
        <f t="array" ref="L27">IF($J27="Yes", SLOPE(IF('In Process Calc.'!$A$3:$A$193&lt;=NS,'In Process Calc.'!$AI$3:$AI$193),IF('In Process Calc.'!$A$3:$A$193&lt;=NS,'In Process Calc.'!$T$3:$T$193)),$F27)</f>
        <v>0.13442188426426713</v>
      </c>
      <c r="M27" s="175"/>
      <c r="N27" s="176" cm="1">
        <f t="array" ref="N27">IF($J27="Yes", RSQ(IF('In Process Calc.'!$A$3:$A$193&lt;=NS,'In Process Calc.'!$AI$3:$AI$193),IF('In Process Calc.'!$A$3:$A$193&lt;=NS,'In Process Calc.'!$T$3:$T$193)),$H27)</f>
        <v>0.95958219334751882</v>
      </c>
      <c r="O27" s="199"/>
      <c r="P27" s="176" cm="1">
        <f t="array" ref="P27">IF($J27="Yes", SLOPE(IF('In Process Calc.'!$A$3:$A$193&gt;NS, 'In Process Calc.'!$AI$3:$AI$193),IF('In Process Calc.'!$A$3:$A$193&gt;NS,'In Process Calc.'!$T$3:$T$193)), $F27)</f>
        <v>0.13442188426426713</v>
      </c>
      <c r="Q27" s="175"/>
      <c r="R27" s="178" cm="1">
        <f t="array" ref="R27">IF($J27="Yes", RSQ(IF('In Process Calc.'!$A$3:$A$193&gt;NS, 'In Process Calc.'!$AI$3:$AI$193),IF('In Process Calc.'!$A$3:$A$193&gt;NS,'In Process Calc.'!$T$3:$T$193)), $H27)</f>
        <v>0.95958219334751882</v>
      </c>
      <c r="T27" s="370"/>
      <c r="U27" s="371"/>
      <c r="V27" s="372"/>
      <c r="W27" s="377"/>
      <c r="X27" s="379"/>
    </row>
    <row r="28" spans="1:24" ht="17" thickBot="1" x14ac:dyDescent="0.2">
      <c r="A28" s="190" t="s">
        <v>293</v>
      </c>
      <c r="B28" s="191"/>
      <c r="C28" s="202"/>
      <c r="D28" s="180">
        <v>0.15</v>
      </c>
      <c r="E28" s="181"/>
      <c r="F28" s="180">
        <f>SLOPE('In Process Calc.'!$AJ$3:$AJ$193,'In Process Calc.'!$T$3:$T$193)</f>
        <v>0.41968837243806589</v>
      </c>
      <c r="G28" s="181"/>
      <c r="H28" s="180">
        <f>RSQ('In Process Calc.'!$AJ$3:$AJ$193,'In Process Calc.'!$T$3:$T$193)</f>
        <v>0.95693246811331645</v>
      </c>
      <c r="I28" s="203"/>
      <c r="J28" s="206" t="s">
        <v>427</v>
      </c>
      <c r="K28" s="204" t="s">
        <v>293</v>
      </c>
      <c r="L28" s="180" cm="1">
        <f t="array" ref="L28">IF($J28="Yes", SLOPE(IF('In Process Calc.'!$A$3:$A$193&lt;=NS,'In Process Calc.'!$AJ$3:$AJ$193),IF('In Process Calc.'!$A$3:$A$193&lt;=NS,'In Process Calc.'!$T$3:$T$193)),$F28)</f>
        <v>0.32473558491636945</v>
      </c>
      <c r="M28" s="181"/>
      <c r="N28" s="180" cm="1">
        <f t="array" ref="N28">IF($J28="Yes", RSQ(IF('In Process Calc.'!$A$3:$A$193&lt;=NS,'In Process Calc.'!$AJ$3:$AJ$193),IF('In Process Calc.'!$A$3:$A$193&lt;=NS,'In Process Calc.'!$T$3:$T$193)),$H28)</f>
        <v>0.93321668152527715</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8.9951388888948713</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433</v>
      </c>
      <c r="B2" s="139" t="s">
        <v>437</v>
      </c>
      <c r="C2" s="140"/>
      <c r="D2" s="67"/>
      <c r="E2" s="141" t="s">
        <v>434</v>
      </c>
      <c r="F2" s="142" t="s">
        <v>437</v>
      </c>
      <c r="G2" s="143"/>
      <c r="H2" s="143"/>
      <c r="I2" s="143"/>
      <c r="J2" s="143"/>
      <c r="K2" s="143"/>
      <c r="L2" s="143"/>
      <c r="M2" s="143"/>
      <c r="N2" s="143"/>
      <c r="O2" s="143"/>
      <c r="P2" s="143"/>
      <c r="Q2" s="143"/>
    </row>
    <row r="3" spans="1:22" s="5" customFormat="1" ht="29" customHeight="1" x14ac:dyDescent="0.15">
      <c r="A3" s="144" t="s">
        <v>147</v>
      </c>
      <c r="B3" s="145" t="str">
        <f>_xlfn.CONCAT("Beginning through ", 24*ROUND('Stoichiometric Ratios'!X28,2), " hrs")</f>
        <v>Beginning through 216 hrs</v>
      </c>
      <c r="C3" s="145" t="str">
        <f>_xlfn.CONCAT(24*ROUND('Stoichiometric Ratios'!X28,2), " hrs through End")</f>
        <v>216 hrs through End</v>
      </c>
      <c r="D3" s="146"/>
      <c r="E3" s="147" t="s">
        <v>391</v>
      </c>
      <c r="F3" s="148">
        <f>'In Process Calc.'!$C4</f>
        <v>23.933333333465271</v>
      </c>
      <c r="G3" s="148">
        <f>'In Process Calc.'!$C5</f>
        <v>38.616666666639503</v>
      </c>
      <c r="H3" s="148">
        <f>'In Process Calc.'!$C6</f>
        <v>47.800000000046566</v>
      </c>
      <c r="I3" s="148">
        <f>'In Process Calc.'!$C7</f>
        <v>62.716666666790843</v>
      </c>
      <c r="J3" s="148">
        <f>'In Process Calc.'!$C8</f>
        <v>72.28333333338378</v>
      </c>
      <c r="K3" s="148">
        <f>'In Process Calc.'!$C9</f>
        <v>96.099999999976717</v>
      </c>
      <c r="L3" s="148">
        <f>'In Process Calc.'!$C10</f>
        <v>121.40000000002328</v>
      </c>
      <c r="M3" s="148">
        <f>'In Process Calc.'!$C11</f>
        <v>143.96666666673264</v>
      </c>
      <c r="N3" s="148">
        <f>'In Process Calc.'!$C12</f>
        <v>167.6333333333605</v>
      </c>
      <c r="O3" s="148" t="e">
        <f>'In Process Calc.'!#REF!</f>
        <v>#REF!</v>
      </c>
      <c r="P3" s="148" t="e">
        <f>'In Process Calc.'!#REF!</f>
        <v>#REF!</v>
      </c>
      <c r="Q3" s="148" t="e">
        <f>'In Process Calc.'!#REF!</f>
        <v>#REF!</v>
      </c>
      <c r="R3" s="4"/>
      <c r="S3" s="4"/>
      <c r="T3" s="4"/>
      <c r="U3" s="4"/>
      <c r="V3" s="24"/>
    </row>
    <row r="4" spans="1:22" x14ac:dyDescent="0.15">
      <c r="A4" s="149" t="s">
        <v>407</v>
      </c>
      <c r="B4" s="236" cm="1">
        <f t="array" ref="B4">-SLOPE(IF('In Process Calc.'!$A$3:$A$93&lt;=NS, 'In Process Calc.'!$M$3:$M$93),IF('In Process Calc.'!$A$3:$A$93 &lt;=NS, 'In Process Calc.'!$S$3:$S$93))*B$15/22.53</f>
        <v>8.4955227580703237E-3</v>
      </c>
      <c r="C4" s="236" t="e" cm="1">
        <f t="array" ref="C4">-SLOPE(IF('In Process Calc.'!$A$3:$A$93&gt;NS, 'In Process Calc.'!$M$3:$M$93),IF('In Process Calc.'!$A$3:$A$93&gt;NS, 'In Process Calc.'!$S$3:$S$93))*C$15/22.53</f>
        <v>#DIV/0!</v>
      </c>
      <c r="D4" s="150"/>
      <c r="E4" s="151" t="s">
        <v>407</v>
      </c>
      <c r="F4" s="238">
        <f>'Post Process Calc.'!$D4/22.53</f>
        <v>9.406219465579355E-3</v>
      </c>
      <c r="G4" s="238">
        <f>'Post Process Calc.'!$D5/22.53</f>
        <v>8.8844626428343232E-3</v>
      </c>
      <c r="H4" s="238">
        <f>'Post Process Calc.'!$D6/22.53</f>
        <v>6.7058180827455783E-3</v>
      </c>
      <c r="I4" s="238">
        <f>'Post Process Calc.'!$D7/22.53</f>
        <v>4.9677745304918756E-3</v>
      </c>
      <c r="J4" s="238">
        <f>'Post Process Calc.'!$D8/22.53</f>
        <v>3.9030842466913377E-3</v>
      </c>
      <c r="K4" s="238">
        <f>'Post Process Calc.'!$D9/22.53</f>
        <v>3.2919682531078872E-3</v>
      </c>
      <c r="L4" s="238">
        <f>'Post Process Calc.'!$D10/22.53</f>
        <v>2.3939787422023271E-3</v>
      </c>
      <c r="M4" s="238">
        <f>'Post Process Calc.'!$D11/22.53</f>
        <v>3.1122979400253128E-3</v>
      </c>
      <c r="N4" s="238">
        <f>'Post Process Calc.'!$D12/22.53</f>
        <v>3.7253560598256795E-3</v>
      </c>
      <c r="O4" s="238">
        <f>'Post Process Calc.'!$D13/22.53</f>
        <v>5.14491728834191E-3</v>
      </c>
      <c r="P4" s="238">
        <f>'Post Process Calc.'!$D14/22.53</f>
        <v>6.6903770812310626E-3</v>
      </c>
      <c r="Q4" s="238">
        <f>'Post Process Calc.'!$D15/22.53</f>
        <v>7.8967718028487843E-3</v>
      </c>
      <c r="R4" s="6"/>
      <c r="S4" s="6"/>
      <c r="T4" s="6"/>
      <c r="U4" s="6"/>
      <c r="V4" s="6"/>
    </row>
    <row r="5" spans="1:22" x14ac:dyDescent="0.15">
      <c r="A5" s="152" t="s">
        <v>68</v>
      </c>
      <c r="B5" s="236">
        <v>0</v>
      </c>
      <c r="C5" s="236">
        <v>0</v>
      </c>
      <c r="D5" s="153"/>
      <c r="E5" s="151" t="s">
        <v>68</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413</v>
      </c>
      <c r="B6" s="237">
        <v>0</v>
      </c>
      <c r="C6" s="237">
        <v>0</v>
      </c>
      <c r="D6" s="153"/>
      <c r="E6" s="154" t="s">
        <v>148</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69</v>
      </c>
      <c r="B7" s="236">
        <f>'Stoichiometric Ratios'!$L9*'Specific Rate Tables'!$B$16</f>
        <v>1.1613765421852988E-2</v>
      </c>
      <c r="C7" s="236" t="e">
        <f>'Stoichiometric Ratios'!$P9*'Specific Rate Tables'!$C$16</f>
        <v>#DIV/0!</v>
      </c>
      <c r="D7" s="153"/>
      <c r="E7" s="151" t="s">
        <v>69</v>
      </c>
      <c r="F7" s="239">
        <f>-'Post Process Calc.'!$E4</f>
        <v>-9.235309131737101E-3</v>
      </c>
      <c r="G7" s="239">
        <f>-'Post Process Calc.'!$E5</f>
        <v>2.3120873333991938E-2</v>
      </c>
      <c r="H7" s="239">
        <f>-'Post Process Calc.'!$E6</f>
        <v>2.1086638902517989E-2</v>
      </c>
      <c r="I7" s="239">
        <f>-'Post Process Calc.'!$E7</f>
        <v>1.6244797723536517E-2</v>
      </c>
      <c r="J7" s="239">
        <f>-'Post Process Calc.'!$E8</f>
        <v>1.2261691823687512E-2</v>
      </c>
      <c r="K7" s="239">
        <f>-'Post Process Calc.'!$E9</f>
        <v>8.4773159621399068E-3</v>
      </c>
      <c r="L7" s="239">
        <f>-'Post Process Calc.'!$E10</f>
        <v>4.4810880206907714E-3</v>
      </c>
      <c r="M7" s="239">
        <f>-'Post Process Calc.'!$E11</f>
        <v>3.9192217876512191E-3</v>
      </c>
      <c r="N7" s="239">
        <f>-'Post Process Calc.'!$E12</f>
        <v>2.4619938633498391E-3</v>
      </c>
      <c r="O7" s="239">
        <f>-'Post Process Calc.'!$E13</f>
        <v>4.5293040182589254E-4</v>
      </c>
      <c r="P7" s="239">
        <f>-'Post Process Calc.'!$E14</f>
        <v>-2.6897676395776157E-3</v>
      </c>
      <c r="Q7" s="239">
        <f>-'Post Process Calc.'!$E15</f>
        <v>-5.8864370258788932E-3</v>
      </c>
      <c r="R7" s="7"/>
      <c r="S7" s="7"/>
      <c r="T7" s="7"/>
      <c r="U7" s="7"/>
      <c r="V7" s="7"/>
    </row>
    <row r="8" spans="1:22" x14ac:dyDescent="0.15">
      <c r="A8" s="152" t="s">
        <v>70</v>
      </c>
      <c r="B8" s="236">
        <f>'Stoichiometric Ratios'!$L10*'Specific Rate Tables'!$B$16</f>
        <v>-2.1871646702171159E-3</v>
      </c>
      <c r="C8" s="236" t="e">
        <f>'Stoichiometric Ratios'!$P10*'Specific Rate Tables'!$C$16</f>
        <v>#DIV/0!</v>
      </c>
      <c r="D8" s="153"/>
      <c r="E8" s="151" t="s">
        <v>70</v>
      </c>
      <c r="F8" s="239">
        <f>-'Post Process Calc.'!$F4</f>
        <v>2.0906589451617713E-3</v>
      </c>
      <c r="G8" s="239">
        <f>-'Post Process Calc.'!$F5</f>
        <v>-2.5508511282508247E-3</v>
      </c>
      <c r="H8" s="239">
        <f>-'Post Process Calc.'!$F6</f>
        <v>-2.5352383340763005E-3</v>
      </c>
      <c r="I8" s="239">
        <f>-'Post Process Calc.'!$F7</f>
        <v>-2.0996081425883818E-3</v>
      </c>
      <c r="J8" s="239">
        <f>-'Post Process Calc.'!$F8</f>
        <v>-1.6464089227884525E-3</v>
      </c>
      <c r="K8" s="239">
        <f>-'Post Process Calc.'!$F9</f>
        <v>-1.258580500836916E-3</v>
      </c>
      <c r="L8" s="239">
        <f>-'Post Process Calc.'!$F10</f>
        <v>-7.6810288160181575E-4</v>
      </c>
      <c r="M8" s="239">
        <f>-'Post Process Calc.'!$F11</f>
        <v>-8.2127981874337253E-4</v>
      </c>
      <c r="N8" s="239">
        <f>-'Post Process Calc.'!$F12</f>
        <v>-7.6988866335288655E-4</v>
      </c>
      <c r="O8" s="239">
        <f>-'Post Process Calc.'!$F13</f>
        <v>-7.7665766641957896E-4</v>
      </c>
      <c r="P8" s="239">
        <f>-'Post Process Calc.'!$F14</f>
        <v>-6.8767792673069038E-4</v>
      </c>
      <c r="Q8" s="239">
        <f>-'Post Process Calc.'!$F15</f>
        <v>-5.4340428542919096E-4</v>
      </c>
      <c r="R8" s="7"/>
      <c r="S8" s="7"/>
      <c r="T8" s="7"/>
      <c r="U8" s="7"/>
      <c r="V8" s="7"/>
    </row>
    <row r="9" spans="1:22" x14ac:dyDescent="0.15">
      <c r="A9" s="152" t="s">
        <v>71</v>
      </c>
      <c r="B9" s="236">
        <f>'Stoichiometric Ratios'!$L11*'Specific Rate Tables'!$B$16</f>
        <v>-6.9485176415988925E-3</v>
      </c>
      <c r="C9" s="236" t="e">
        <f>'Stoichiometric Ratios'!$P11*'Specific Rate Tables'!$C$16</f>
        <v>#DIV/0!</v>
      </c>
      <c r="D9" s="153"/>
      <c r="E9" s="151" t="s">
        <v>71</v>
      </c>
      <c r="F9" s="239">
        <f>-'Post Process Calc.'!$G4</f>
        <v>1.320004702552373E-2</v>
      </c>
      <c r="G9" s="239">
        <f>-'Post Process Calc.'!$G5</f>
        <v>-9.0359526763110747E-3</v>
      </c>
      <c r="H9" s="239">
        <f>-'Post Process Calc.'!$G6</f>
        <v>-9.6869397780027268E-3</v>
      </c>
      <c r="I9" s="239">
        <f>-'Post Process Calc.'!$G7</f>
        <v>-8.1839884727721874E-3</v>
      </c>
      <c r="J9" s="239">
        <f>-'Post Process Calc.'!$G8</f>
        <v>-6.3919040879312902E-3</v>
      </c>
      <c r="K9" s="239">
        <f>-'Post Process Calc.'!$G9</f>
        <v>-4.7279094486937867E-3</v>
      </c>
      <c r="L9" s="239">
        <f>-'Post Process Calc.'!$G10</f>
        <v>-2.7080638053997219E-3</v>
      </c>
      <c r="M9" s="239">
        <f>-'Post Process Calc.'!$G11</f>
        <v>-2.6467722599877461E-3</v>
      </c>
      <c r="N9" s="239">
        <f>-'Post Process Calc.'!$G12</f>
        <v>-2.1204714907393186E-3</v>
      </c>
      <c r="O9" s="239">
        <f>-'Post Process Calc.'!$G13</f>
        <v>-1.5222983392315526E-3</v>
      </c>
      <c r="P9" s="239">
        <f>-'Post Process Calc.'!$G14</f>
        <v>-4.0002764439320049E-4</v>
      </c>
      <c r="Q9" s="239">
        <f>-'Post Process Calc.'!$G15</f>
        <v>8.4186703298344523E-4</v>
      </c>
      <c r="R9" s="7"/>
      <c r="S9" s="7"/>
      <c r="T9" s="7"/>
      <c r="U9" s="7"/>
      <c r="V9" s="7"/>
    </row>
    <row r="10" spans="1:22" x14ac:dyDescent="0.15">
      <c r="A10" s="152" t="s">
        <v>402</v>
      </c>
      <c r="B10" s="236">
        <f>'Stoichiometric Ratios'!$L12*'Specific Rate Tables'!$B$16</f>
        <v>-2.0933150524997382E-3</v>
      </c>
      <c r="C10" s="236" t="e">
        <f>'Stoichiometric Ratios'!$P12*'Specific Rate Tables'!$C$16</f>
        <v>#DIV/0!</v>
      </c>
      <c r="D10" s="153"/>
      <c r="E10" s="151" t="s">
        <v>72</v>
      </c>
      <c r="F10" s="239">
        <f>-'Post Process Calc.'!$H4</f>
        <v>1.4270137749660483E-2</v>
      </c>
      <c r="G10" s="239">
        <f>-'Post Process Calc.'!$H5</f>
        <v>8.1896391590208738E-4</v>
      </c>
      <c r="H10" s="239">
        <f>-'Post Process Calc.'!$H6</f>
        <v>-1.435017262115385E-3</v>
      </c>
      <c r="I10" s="239">
        <f>-'Post Process Calc.'!$H7</f>
        <v>-2.1524967399444515E-3</v>
      </c>
      <c r="J10" s="239">
        <f>-'Post Process Calc.'!$H8</f>
        <v>-1.9095560022365995E-3</v>
      </c>
      <c r="K10" s="239">
        <f>-'Post Process Calc.'!$H9</f>
        <v>-1.6587848001963026E-3</v>
      </c>
      <c r="L10" s="239">
        <f>-'Post Process Calc.'!$H10</f>
        <v>-1.0334202586660577E-3</v>
      </c>
      <c r="M10" s="239">
        <f>-'Post Process Calc.'!$H11</f>
        <v>-1.0440166374640211E-3</v>
      </c>
      <c r="N10" s="239">
        <f>-'Post Process Calc.'!$H12</f>
        <v>-8.1756468998540346E-4</v>
      </c>
      <c r="O10" s="239">
        <f>-'Post Process Calc.'!$H13</f>
        <v>-4.6035989249618029E-4</v>
      </c>
      <c r="P10" s="239">
        <f>-'Post Process Calc.'!$H14</f>
        <v>2.469976095137879E-4</v>
      </c>
      <c r="Q10" s="239">
        <f>-'Post Process Calc.'!$H15</f>
        <v>1.0620566180913034E-3</v>
      </c>
      <c r="R10" s="7"/>
      <c r="S10" s="7"/>
      <c r="T10" s="7"/>
      <c r="U10" s="7"/>
      <c r="V10" s="7"/>
    </row>
    <row r="11" spans="1:22" x14ac:dyDescent="0.15">
      <c r="A11" s="152" t="s">
        <v>73</v>
      </c>
      <c r="B11" s="236">
        <f>-SUMIF('In Process Calc.'!$A$4:$A$93,"&lt;="&amp;NS,'In Process Calc.'!$AR$4:$AR$93)/COUNTIF('In Process Calc.'!$A$4:$A$93,"&lt;="&amp;NS)*240/25.474</f>
        <v>-0.2692085799038707</v>
      </c>
      <c r="C11" s="236">
        <f>-SUMIF('In Process Calc.'!$A$4:$A$93,"&gt;"&amp;NS,'In Process Calc.'!$AR$4:$AR$93)/COUNTIF('In Process Calc.'!$A$4:$A$93,"&gt;"&amp;NS)*240/25.474</f>
        <v>-7.4536290384792731E-2</v>
      </c>
      <c r="D11" s="153"/>
      <c r="E11" s="151" t="s">
        <v>73</v>
      </c>
      <c r="F11" s="238">
        <f>'Post Process Calc.'!$B4*240/25.474</f>
        <v>0.44536109396803847</v>
      </c>
      <c r="G11" s="238">
        <f>'Post Process Calc.'!$B5*240/25.474</f>
        <v>0.4337461940264899</v>
      </c>
      <c r="H11" s="238">
        <f>'Post Process Calc.'!$B6*240/25.474</f>
        <v>0.42163127297997388</v>
      </c>
      <c r="I11" s="238">
        <f>'Post Process Calc.'!$B7*240/25.474</f>
        <v>0.38949215955992694</v>
      </c>
      <c r="J11" s="238">
        <f>'Post Process Calc.'!$B8*240/25.474</f>
        <v>0.35818013347314936</v>
      </c>
      <c r="K11" s="238">
        <f>'Post Process Calc.'!$B9*240/25.474</f>
        <v>0.24348303989485465</v>
      </c>
      <c r="L11" s="238">
        <f>'Post Process Calc.'!$B10*240/25.474</f>
        <v>0.11442891339380523</v>
      </c>
      <c r="M11" s="238">
        <f>'Post Process Calc.'!$B11*240/25.474</f>
        <v>4.5932987073050047E-2</v>
      </c>
      <c r="N11" s="238">
        <f>'Post Process Calc.'!$B12*240/25.474</f>
        <v>1.5641218019583101E-2</v>
      </c>
      <c r="O11" s="238">
        <f>'Post Process Calc.'!$B13*240/25.474</f>
        <v>4.8028104842312317E-3</v>
      </c>
      <c r="P11" s="238">
        <f>'Post Process Calc.'!$B14*240/25.474</f>
        <v>1.5529226592936284E-3</v>
      </c>
      <c r="Q11" s="238">
        <f>'Post Process Calc.'!$B15*240/25.474</f>
        <v>6.544191966340059E-4</v>
      </c>
      <c r="R11" s="6"/>
      <c r="S11" s="6"/>
      <c r="T11" s="6"/>
      <c r="U11" s="6"/>
      <c r="V11" s="6"/>
    </row>
    <row r="12" spans="1:22" x14ac:dyDescent="0.15">
      <c r="A12" s="152" t="s">
        <v>74</v>
      </c>
      <c r="B12" s="236">
        <f>-B42</f>
        <v>0.17961045790314506</v>
      </c>
      <c r="C12" s="236">
        <f>-C42</f>
        <v>0.15230623944739297</v>
      </c>
      <c r="D12" s="153"/>
      <c r="E12" s="151" t="s">
        <v>74</v>
      </c>
      <c r="F12" s="238">
        <f>-F42</f>
        <v>0.20300000000000001</v>
      </c>
      <c r="G12" s="238">
        <f t="shared" ref="G12:Q12" si="0">-G42</f>
        <v>0.29419707607800871</v>
      </c>
      <c r="H12" s="238">
        <f t="shared" si="0"/>
        <v>0.23161481918530163</v>
      </c>
      <c r="I12" s="238" t="e">
        <f t="shared" si="0"/>
        <v>#REF!</v>
      </c>
      <c r="J12" s="238">
        <f t="shared" si="0"/>
        <v>0.28350618356294971</v>
      </c>
      <c r="K12" s="238">
        <f t="shared" si="0"/>
        <v>0.23061681466386197</v>
      </c>
      <c r="L12" s="238">
        <f t="shared" si="0"/>
        <v>0.16600000000000001</v>
      </c>
      <c r="M12" s="238" t="e">
        <f t="shared" si="0"/>
        <v>#REF!</v>
      </c>
      <c r="N12" s="238">
        <f t="shared" si="0"/>
        <v>0.14699999999999999</v>
      </c>
      <c r="O12" s="238" t="e">
        <f t="shared" si="0"/>
        <v>#REF!</v>
      </c>
      <c r="P12" s="238" t="e">
        <f t="shared" si="0"/>
        <v>#REF!</v>
      </c>
      <c r="Q12" s="238" t="e">
        <f t="shared" si="0"/>
        <v>#REF!</v>
      </c>
      <c r="R12" s="6"/>
      <c r="S12" s="6"/>
      <c r="T12" s="6"/>
      <c r="U12" s="6"/>
      <c r="V12" s="6"/>
    </row>
    <row r="13" spans="1:22" x14ac:dyDescent="0.15">
      <c r="A13" s="152" t="s">
        <v>75</v>
      </c>
      <c r="B13" s="236">
        <f>'Stoichiometric Ratios'!$L13*'Specific Rate Tables'!$B$16</f>
        <v>-1.741335754468362E-3</v>
      </c>
      <c r="C13" s="236" t="e">
        <f>'Stoichiometric Ratios'!$P13*'Specific Rate Tables'!$C$16</f>
        <v>#DIV/0!</v>
      </c>
      <c r="D13" s="155"/>
      <c r="E13" s="151" t="s">
        <v>75</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76</v>
      </c>
      <c r="B14" s="237">
        <v>0</v>
      </c>
      <c r="C14" s="237">
        <v>0</v>
      </c>
      <c r="D14" s="155"/>
      <c r="E14" s="151" t="s">
        <v>76</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77</v>
      </c>
      <c r="B15" s="236">
        <f>-SUMIF('In Process Calc.'!$A$4:$A$93,"&lt;="&amp;NS,'In Process Calc.'!$AZ$4:$AZ$93)/COUNTIF('In Process Calc.'!$A$4:$A$93,"&lt;="&amp;NS)</f>
        <v>-0.10426141903290835</v>
      </c>
      <c r="C15" s="236">
        <f>-SUMIF('In Process Calc.'!$A$4:$A$93,"&gt;"&amp;NS,'In Process Calc.'!$AZ$4:$AZ$93)/COUNTIF('In Process Calc.'!$A$4:$A$93,"&gt;"&amp;NS)</f>
        <v>-3.4796246249136568E-2</v>
      </c>
      <c r="D15" s="155"/>
      <c r="E15" s="151" t="s">
        <v>77</v>
      </c>
      <c r="F15" s="239">
        <f>-'Post Process Calc.'!$J4</f>
        <v>-0.33850291329412124</v>
      </c>
      <c r="G15" s="239">
        <f>-'Post Process Calc.'!$J5</f>
        <v>-0.2048767038218105</v>
      </c>
      <c r="H15" s="239">
        <f>-'Post Process Calc.'!$J6</f>
        <v>-0.13395394065447644</v>
      </c>
      <c r="I15" s="239">
        <f>-'Post Process Calc.'!$J7</f>
        <v>-8.5519710287119438E-2</v>
      </c>
      <c r="J15" s="239">
        <f>-'Post Process Calc.'!$J8</f>
        <v>-6.2755271076486666E-2</v>
      </c>
      <c r="K15" s="239">
        <f>-'Post Process Calc.'!$J9</f>
        <v>-4.620039160167673E-2</v>
      </c>
      <c r="L15" s="239">
        <f>-'Post Process Calc.'!$J10</f>
        <v>-2.930620984030605E-2</v>
      </c>
      <c r="M15" s="239">
        <f>-'Post Process Calc.'!$J11</f>
        <v>-3.3160890373934125E-2</v>
      </c>
      <c r="N15" s="239">
        <f>-'Post Process Calc.'!$J12</f>
        <v>-3.3180651332169873E-2</v>
      </c>
      <c r="O15" s="239">
        <f>-'Post Process Calc.'!$J13</f>
        <v>-3.5765071860066215E-2</v>
      </c>
      <c r="P15" s="239">
        <f>-'Post Process Calc.'!$J14</f>
        <v>-3.3400420669139209E-2</v>
      </c>
      <c r="Q15" s="239">
        <f>-'Post Process Calc.'!$J15</f>
        <v>-2.7066585589485062E-2</v>
      </c>
      <c r="R15" s="7"/>
      <c r="S15" s="7"/>
      <c r="T15" s="7"/>
      <c r="U15" s="7"/>
      <c r="V15" s="7"/>
    </row>
    <row r="16" spans="1:22" x14ac:dyDescent="0.15">
      <c r="A16" s="152" t="s">
        <v>408</v>
      </c>
      <c r="B16" s="236">
        <f>'Stoichiometric Ratios'!L4*'Specific Rate Tables'!B15</f>
        <v>-9.9594671080412717E-3</v>
      </c>
      <c r="C16" s="236" t="e">
        <f>'Stoichiometric Ratios'!P4*'Specific Rate Tables'!C15</f>
        <v>#DIV/0!</v>
      </c>
      <c r="D16" s="155"/>
      <c r="E16" s="151" t="s">
        <v>78</v>
      </c>
      <c r="F16" s="239">
        <f>-'Post Process Calc.'!$K4</f>
        <v>-5.9159161029461282E-2</v>
      </c>
      <c r="G16" s="239">
        <f>-'Post Process Calc.'!$K5</f>
        <v>-3.2232710804260281E-2</v>
      </c>
      <c r="H16" s="239">
        <f>-'Post Process Calc.'!$K6</f>
        <v>-1.9496646420107254E-2</v>
      </c>
      <c r="I16" s="239">
        <f>-'Post Process Calc.'!$K7</f>
        <v>-1.0942076050039903E-2</v>
      </c>
      <c r="J16" s="239">
        <f>-'Post Process Calc.'!$K8</f>
        <v>-7.4127882423695723E-3</v>
      </c>
      <c r="K16" s="239">
        <f>-'Post Process Calc.'!$K9</f>
        <v>-4.5506939780877763E-3</v>
      </c>
      <c r="L16" s="239">
        <f>-'Post Process Calc.'!$K10</f>
        <v>-2.4525621793141427E-3</v>
      </c>
      <c r="M16" s="239">
        <f>-'Post Process Calc.'!$K11</f>
        <v>-2.4624988335737938E-3</v>
      </c>
      <c r="N16" s="239">
        <f>-'Post Process Calc.'!$K12</f>
        <v>-2.2325030334537344E-3</v>
      </c>
      <c r="O16" s="239">
        <f>-'Post Process Calc.'!$K13</f>
        <v>-2.2471205395312461E-3</v>
      </c>
      <c r="P16" s="239">
        <f>-'Post Process Calc.'!$K14</f>
        <v>-2.0705784314402659E-3</v>
      </c>
      <c r="Q16" s="239">
        <f>-'Post Process Calc.'!$K15</f>
        <v>-1.7794476487886064E-3</v>
      </c>
      <c r="R16" s="7"/>
      <c r="S16" s="7"/>
      <c r="T16" s="7"/>
      <c r="U16" s="7"/>
      <c r="V16" s="7"/>
    </row>
    <row r="17" spans="1:22" x14ac:dyDescent="0.15">
      <c r="A17" s="152" t="s">
        <v>401</v>
      </c>
      <c r="B17" s="236">
        <f>'Stoichiometric Ratios'!$L14*'Specific Rate Tables'!$B$16</f>
        <v>-2.2308404668425906E-3</v>
      </c>
      <c r="C17" s="236" t="e">
        <f>'Stoichiometric Ratios'!$P14*'Specific Rate Tables'!$C$16</f>
        <v>#DIV/0!</v>
      </c>
      <c r="D17" s="155"/>
      <c r="E17" s="151" t="s">
        <v>79</v>
      </c>
      <c r="F17" s="239">
        <f>-'Post Process Calc.'!$L4</f>
        <v>2.7088269448815056E-2</v>
      </c>
      <c r="G17" s="239">
        <f>-'Post Process Calc.'!$L5</f>
        <v>8.6927874575422649E-3</v>
      </c>
      <c r="H17" s="239">
        <f>-'Post Process Calc.'!$L6</f>
        <v>3.0559435102315243E-3</v>
      </c>
      <c r="I17" s="239">
        <f>-'Post Process Calc.'!$L7</f>
        <v>-1.9895116210966754E-4</v>
      </c>
      <c r="J17" s="239">
        <f>-'Post Process Calc.'!$L8</f>
        <v>-9.2030273455546855E-4</v>
      </c>
      <c r="K17" s="239">
        <f>-'Post Process Calc.'!$L9</f>
        <v>-1.6486715400082124E-3</v>
      </c>
      <c r="L17" s="239">
        <f>-'Post Process Calc.'!$L10</f>
        <v>-1.3787371982835125E-3</v>
      </c>
      <c r="M17" s="239">
        <f>-'Post Process Calc.'!$L11</f>
        <v>-1.6564374300377382E-3</v>
      </c>
      <c r="N17" s="239">
        <f>-'Post Process Calc.'!$L12</f>
        <v>-1.5209651030009519E-3</v>
      </c>
      <c r="O17" s="239">
        <f>-'Post Process Calc.'!$L13</f>
        <v>-1.1004073399884171E-3</v>
      </c>
      <c r="P17" s="239">
        <f>-'Post Process Calc.'!$L14</f>
        <v>1.0895465855365096E-4</v>
      </c>
      <c r="Q17" s="239">
        <f>-'Post Process Calc.'!$L15</f>
        <v>1.7100815114203082E-3</v>
      </c>
      <c r="R17" s="7"/>
      <c r="S17" s="7"/>
      <c r="T17" s="7"/>
      <c r="U17" s="7"/>
      <c r="V17" s="7"/>
    </row>
    <row r="18" spans="1:22" x14ac:dyDescent="0.15">
      <c r="A18" s="152" t="s">
        <v>80</v>
      </c>
      <c r="B18" s="236">
        <f>'Stoichiometric Ratios'!$L15*'Specific Rate Tables'!$B$16</f>
        <v>-5.8412082282048084E-4</v>
      </c>
      <c r="C18" s="236" t="e">
        <f>'Stoichiometric Ratios'!$P15*'Specific Rate Tables'!$C$16</f>
        <v>#DIV/0!</v>
      </c>
      <c r="D18" s="155"/>
      <c r="E18" s="151" t="s">
        <v>80</v>
      </c>
      <c r="F18" s="239">
        <f>-'Post Process Calc.'!$M4</f>
        <v>1.2289648903134102E-2</v>
      </c>
      <c r="G18" s="239">
        <f>-'Post Process Calc.'!$M5</f>
        <v>3.1186583237273178E-3</v>
      </c>
      <c r="H18" s="239">
        <f>-'Post Process Calc.'!$M6</f>
        <v>9.1613473340639603E-4</v>
      </c>
      <c r="I18" s="239">
        <f>-'Post Process Calc.'!$M7</f>
        <v>-1.5515811538779531E-4</v>
      </c>
      <c r="J18" s="239">
        <f>-'Post Process Calc.'!$M8</f>
        <v>-3.3023253701420092E-4</v>
      </c>
      <c r="K18" s="239">
        <f>-'Post Process Calc.'!$M9</f>
        <v>-4.5953325163499407E-4</v>
      </c>
      <c r="L18" s="239">
        <f>-'Post Process Calc.'!$M10</f>
        <v>-3.4828344906722065E-4</v>
      </c>
      <c r="M18" s="239">
        <f>-'Post Process Calc.'!$M11</f>
        <v>-4.1511261705445715E-4</v>
      </c>
      <c r="N18" s="239">
        <f>-'Post Process Calc.'!$M12</f>
        <v>-4.2342193044736683E-4</v>
      </c>
      <c r="O18" s="239">
        <f>-'Post Process Calc.'!$M13</f>
        <v>-4.6363900150470544E-4</v>
      </c>
      <c r="P18" s="239">
        <f>-'Post Process Calc.'!$M14</f>
        <v>-4.5088454301058629E-4</v>
      </c>
      <c r="Q18" s="239">
        <f>-'Post Process Calc.'!$M15</f>
        <v>-3.9771819437430797E-4</v>
      </c>
      <c r="R18" s="7"/>
      <c r="S18" s="7"/>
      <c r="T18" s="7"/>
      <c r="U18" s="7"/>
      <c r="V18" s="7"/>
    </row>
    <row r="19" spans="1:22" x14ac:dyDescent="0.15">
      <c r="A19" s="152" t="s">
        <v>81</v>
      </c>
      <c r="B19" s="236">
        <f>'Stoichiometric Ratios'!$L16*'Specific Rate Tables'!$B$16</f>
        <v>-1.4390975537621661E-4</v>
      </c>
      <c r="C19" s="236" t="e">
        <f>'Stoichiometric Ratios'!$P16*'Specific Rate Tables'!$C$16</f>
        <v>#DIV/0!</v>
      </c>
      <c r="D19" s="155"/>
      <c r="E19" s="151" t="s">
        <v>81</v>
      </c>
      <c r="F19" s="239">
        <f>-'Post Process Calc.'!$N4</f>
        <v>-6.3016327357292134E-3</v>
      </c>
      <c r="G19" s="239">
        <f>-'Post Process Calc.'!$N5</f>
        <v>-2.3144883859292573E-3</v>
      </c>
      <c r="H19" s="239">
        <f>-'Post Process Calc.'!$N6</f>
        <v>-1.0883096411834102E-3</v>
      </c>
      <c r="I19" s="239">
        <f>-'Post Process Calc.'!$N7</f>
        <v>-3.8831890273651582E-4</v>
      </c>
      <c r="J19" s="239">
        <f>-'Post Process Calc.'!$N8</f>
        <v>-1.84770859462094E-4</v>
      </c>
      <c r="K19" s="239">
        <f>-'Post Process Calc.'!$N9</f>
        <v>-1.6711171241037541E-5</v>
      </c>
      <c r="L19" s="239">
        <f>-'Post Process Calc.'!$N10</f>
        <v>3.5929366654171455E-5</v>
      </c>
      <c r="M19" s="239">
        <f>-'Post Process Calc.'!$N11</f>
        <v>7.3294623320983539E-5</v>
      </c>
      <c r="N19" s="239">
        <f>-'Post Process Calc.'!$N12</f>
        <v>1.0354780500745665E-4</v>
      </c>
      <c r="O19" s="239">
        <f>-'Post Process Calc.'!$N13</f>
        <v>1.5144596104163242E-4</v>
      </c>
      <c r="P19" s="239">
        <f>-'Post Process Calc.'!$N14</f>
        <v>1.9736061405375247E-4</v>
      </c>
      <c r="Q19" s="239">
        <f>-'Post Process Calc.'!$N15</f>
        <v>2.2875991425504492E-4</v>
      </c>
      <c r="R19" s="7"/>
      <c r="S19" s="7"/>
      <c r="T19" s="7"/>
      <c r="U19" s="7"/>
      <c r="V19" s="7"/>
    </row>
    <row r="20" spans="1:22" x14ac:dyDescent="0.15">
      <c r="A20" s="152" t="s">
        <v>82</v>
      </c>
      <c r="B20" s="236">
        <f>'Stoichiometric Ratios'!$L17*'Specific Rate Tables'!$B$16</f>
        <v>-2.6514515385266482E-3</v>
      </c>
      <c r="C20" s="236" t="e">
        <f>'Stoichiometric Ratios'!$P17*'Specific Rate Tables'!$C$16</f>
        <v>#DIV/0!</v>
      </c>
      <c r="D20" s="155"/>
      <c r="E20" s="151" t="s">
        <v>82</v>
      </c>
      <c r="F20" s="239">
        <f>-'Post Process Calc.'!$O4</f>
        <v>6.6500690486964971E-3</v>
      </c>
      <c r="G20" s="239">
        <f>-'Post Process Calc.'!$O5</f>
        <v>-1.4778869662673067E-3</v>
      </c>
      <c r="H20" s="239">
        <f>-'Post Process Calc.'!$O6</f>
        <v>-2.2816612808006934E-3</v>
      </c>
      <c r="I20" s="239">
        <f>-'Post Process Calc.'!$O7</f>
        <v>-2.2416658117981169E-3</v>
      </c>
      <c r="J20" s="239">
        <f>-'Post Process Calc.'!$O8</f>
        <v>-1.8436751428311802E-3</v>
      </c>
      <c r="K20" s="239">
        <f>-'Post Process Calc.'!$O9</f>
        <v>-1.5064003754307607E-3</v>
      </c>
      <c r="L20" s="239">
        <f>-'Post Process Calc.'!$O10</f>
        <v>-9.6222544208637319E-4</v>
      </c>
      <c r="M20" s="239">
        <f>-'Post Process Calc.'!$O11</f>
        <v>-1.0679709777606941E-3</v>
      </c>
      <c r="N20" s="239">
        <f>-'Post Process Calc.'!$O12</f>
        <v>-1.0467905119136488E-3</v>
      </c>
      <c r="O20" s="239">
        <f>-'Post Process Calc.'!$O13</f>
        <v>-1.1251830840242575E-3</v>
      </c>
      <c r="P20" s="239">
        <f>-'Post Process Calc.'!$O14</f>
        <v>-1.0962958964663577E-3</v>
      </c>
      <c r="Q20" s="239">
        <f>-'Post Process Calc.'!$O15</f>
        <v>-9.8532844004239721E-4</v>
      </c>
      <c r="R20" s="7"/>
      <c r="S20" s="7"/>
      <c r="T20" s="7"/>
      <c r="U20" s="7"/>
      <c r="V20" s="7"/>
    </row>
    <row r="21" spans="1:22" x14ac:dyDescent="0.15">
      <c r="A21" s="152" t="s">
        <v>83</v>
      </c>
      <c r="B21" s="236">
        <f>'Stoichiometric Ratios'!L5*'Specific Rate Tables'!B15</f>
        <v>-4.166040110665744E-2</v>
      </c>
      <c r="C21" s="236" t="e">
        <f>'Stoichiometric Ratios'!P5*'Specific Rate Tables'!C15</f>
        <v>#DIV/0!</v>
      </c>
      <c r="D21" s="155"/>
      <c r="E21" s="151" t="s">
        <v>83</v>
      </c>
      <c r="F21" s="239">
        <f>'Post Process Calc.'!$P4</f>
        <v>0.80439270256526252</v>
      </c>
      <c r="G21" s="239">
        <f>'Post Process Calc.'!$P5</f>
        <v>0.44105051269554985</v>
      </c>
      <c r="H21" s="239">
        <f>'Post Process Calc.'!$P6</f>
        <v>0.23118783543375165</v>
      </c>
      <c r="I21" s="239">
        <f>'Post Process Calc.'!$P7</f>
        <v>8.6310428226846259E-2</v>
      </c>
      <c r="J21" s="239">
        <f>'Post Process Calc.'!$P8</f>
        <v>3.9424054848457422E-2</v>
      </c>
      <c r="K21" s="239">
        <f>'Post Process Calc.'!$P9</f>
        <v>1.9883862707438908E-3</v>
      </c>
      <c r="L21" s="239">
        <f>'Post Process Calc.'!$P10</f>
        <v>-2.960799010312275E-3</v>
      </c>
      <c r="M21" s="239">
        <f>'Post Process Calc.'!$P11</f>
        <v>8.3103793190854596E-4</v>
      </c>
      <c r="N21" s="239">
        <f>'Post Process Calc.'!$P12</f>
        <v>7.8733719468194636E-3</v>
      </c>
      <c r="O21" s="239">
        <f>'Post Process Calc.'!$P13</f>
        <v>1.0224188378948156E-2</v>
      </c>
      <c r="P21" s="239">
        <f>'Post Process Calc.'!$P14</f>
        <v>-1.1880339160598748E-2</v>
      </c>
      <c r="Q21" s="239">
        <f>'Post Process Calc.'!$P15</f>
        <v>-6.1777630184271896E-2</v>
      </c>
      <c r="R21" s="7"/>
      <c r="S21" s="7"/>
      <c r="T21" s="7"/>
      <c r="U21" s="7"/>
      <c r="V21" s="7"/>
    </row>
    <row r="22" spans="1:22" x14ac:dyDescent="0.15">
      <c r="A22" s="152" t="s">
        <v>84</v>
      </c>
      <c r="B22" s="236">
        <f>'Stoichiometric Ratios'!$L18*'Specific Rate Tables'!$B$16</f>
        <v>-5.5501025531576511E-3</v>
      </c>
      <c r="C22" s="236" t="e">
        <f>'Stoichiometric Ratios'!$P18*'Specific Rate Tables'!$C$16</f>
        <v>#DIV/0!</v>
      </c>
      <c r="D22" s="155"/>
      <c r="E22" s="151" t="s">
        <v>84</v>
      </c>
      <c r="F22" s="239">
        <f>-'Post Process Calc.'!$Q4</f>
        <v>7.4658868639900216E-3</v>
      </c>
      <c r="G22" s="239">
        <f>-'Post Process Calc.'!$Q5</f>
        <v>-5.1859735494464631E-3</v>
      </c>
      <c r="H22" s="239">
        <f>-'Post Process Calc.'!$Q6</f>
        <v>-5.6496329684541744E-3</v>
      </c>
      <c r="I22" s="239">
        <f>-'Post Process Calc.'!$Q7</f>
        <v>-4.9068608813357005E-3</v>
      </c>
      <c r="J22" s="239">
        <f>-'Post Process Calc.'!$Q8</f>
        <v>-3.9093746144230838E-3</v>
      </c>
      <c r="K22" s="239">
        <f>-'Post Process Calc.'!$Q9</f>
        <v>-3.0701824197431021E-3</v>
      </c>
      <c r="L22" s="239">
        <f>-'Post Process Calc.'!$Q10</f>
        <v>-1.9198071786092233E-3</v>
      </c>
      <c r="M22" s="239">
        <f>-'Post Process Calc.'!$Q11</f>
        <v>-2.1028695643300153E-3</v>
      </c>
      <c r="N22" s="239">
        <f>-'Post Process Calc.'!$Q12</f>
        <v>-2.0363432309555155E-3</v>
      </c>
      <c r="O22" s="239">
        <f>-'Post Process Calc.'!$Q13</f>
        <v>-2.1593825241653718E-3</v>
      </c>
      <c r="P22" s="239">
        <f>-'Post Process Calc.'!$Q14</f>
        <v>-2.0691999297021285E-3</v>
      </c>
      <c r="Q22" s="239">
        <f>-'Post Process Calc.'!$Q15</f>
        <v>-1.8249645495934125E-3</v>
      </c>
      <c r="R22" s="7"/>
      <c r="S22" s="7"/>
      <c r="T22" s="7"/>
      <c r="U22" s="7"/>
      <c r="V22" s="7"/>
    </row>
    <row r="23" spans="1:22" x14ac:dyDescent="0.15">
      <c r="A23" s="152" t="s">
        <v>85</v>
      </c>
      <c r="B23" s="236">
        <f>'Stoichiometric Ratios'!$L19*'Specific Rate Tables'!$B$16</f>
        <v>-3.3140877911509237E-3</v>
      </c>
      <c r="C23" s="236" t="e">
        <f>'Stoichiometric Ratios'!$P19*'Specific Rate Tables'!$C$16</f>
        <v>#DIV/0!</v>
      </c>
      <c r="D23" s="155"/>
      <c r="E23" s="151" t="s">
        <v>85</v>
      </c>
      <c r="F23" s="239">
        <f>-'Post Process Calc.'!$R4</f>
        <v>1.5777565742311807E-3</v>
      </c>
      <c r="G23" s="239">
        <f>-'Post Process Calc.'!$R5</f>
        <v>-4.3195006882473623E-3</v>
      </c>
      <c r="H23" s="239">
        <f>-'Post Process Calc.'!$R6</f>
        <v>-4.0060400805320652E-3</v>
      </c>
      <c r="I23" s="239">
        <f>-'Post Process Calc.'!$R7</f>
        <v>-3.1990278517964208E-3</v>
      </c>
      <c r="J23" s="239">
        <f>-'Post Process Calc.'!$R8</f>
        <v>-2.4821289590720151E-3</v>
      </c>
      <c r="K23" s="239">
        <f>-'Post Process Calc.'!$R9</f>
        <v>-1.8727004191572529E-3</v>
      </c>
      <c r="L23" s="239">
        <f>-'Post Process Calc.'!$R10</f>
        <v>-1.1361772108084475E-3</v>
      </c>
      <c r="M23" s="239">
        <f>-'Post Process Calc.'!$R11</f>
        <v>-1.2121176943823879E-3</v>
      </c>
      <c r="N23" s="239">
        <f>-'Post Process Calc.'!$R12</f>
        <v>-1.1358640016921771E-3</v>
      </c>
      <c r="O23" s="239">
        <f>-'Post Process Calc.'!$R13</f>
        <v>-1.1479874205071639E-3</v>
      </c>
      <c r="P23" s="239">
        <f>-'Post Process Calc.'!$R14</f>
        <v>-1.0217588576972663E-3</v>
      </c>
      <c r="Q23" s="239">
        <f>-'Post Process Calc.'!$R15</f>
        <v>-8.148704945771327E-4</v>
      </c>
      <c r="R23" s="7"/>
      <c r="S23" s="7"/>
      <c r="T23" s="7"/>
      <c r="U23" s="7"/>
      <c r="V23" s="7"/>
    </row>
    <row r="24" spans="1:22" x14ac:dyDescent="0.15">
      <c r="A24" s="152" t="s">
        <v>86</v>
      </c>
      <c r="B24" s="236">
        <v>0</v>
      </c>
      <c r="C24" s="236">
        <v>0</v>
      </c>
      <c r="D24" s="155"/>
      <c r="E24" s="151" t="s">
        <v>86</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87</v>
      </c>
      <c r="B25" s="236">
        <f>'Stoichiometric Ratios'!$L20*'Specific Rate Tables'!$B$16</f>
        <v>-1.4536780660567702E-3</v>
      </c>
      <c r="C25" s="236" t="e">
        <f>'Stoichiometric Ratios'!$P20*'Specific Rate Tables'!$C$16</f>
        <v>#DIV/0!</v>
      </c>
      <c r="D25" s="155"/>
      <c r="E25" s="151" t="s">
        <v>87</v>
      </c>
      <c r="F25" s="239">
        <f>-'Post Process Calc.'!$S4</f>
        <v>5.3930483468747517E-4</v>
      </c>
      <c r="G25" s="239">
        <f>-'Post Process Calc.'!$S5</f>
        <v>-1.8659555345864162E-3</v>
      </c>
      <c r="H25" s="239">
        <f>-'Post Process Calc.'!$S6</f>
        <v>-1.7121776376327732E-3</v>
      </c>
      <c r="I25" s="239">
        <f>-'Post Process Calc.'!$S7</f>
        <v>-1.3613773751120265E-3</v>
      </c>
      <c r="J25" s="239">
        <f>-'Post Process Calc.'!$S8</f>
        <v>-1.0559994845798469E-3</v>
      </c>
      <c r="K25" s="239">
        <f>-'Post Process Calc.'!$S9</f>
        <v>-7.9876546477807681E-4</v>
      </c>
      <c r="L25" s="239">
        <f>-'Post Process Calc.'!$S10</f>
        <v>-4.874981656883033E-4</v>
      </c>
      <c r="M25" s="239">
        <f>-'Post Process Calc.'!$S11</f>
        <v>-5.2431347422774593E-4</v>
      </c>
      <c r="N25" s="239">
        <f>-'Post Process Calc.'!$S12</f>
        <v>-4.975519747299756E-4</v>
      </c>
      <c r="O25" s="239">
        <f>-'Post Process Calc.'!$S13</f>
        <v>-5.1355186437687195E-4</v>
      </c>
      <c r="P25" s="239">
        <f>-'Post Process Calc.'!$S14</f>
        <v>-4.73491664255882E-4</v>
      </c>
      <c r="Q25" s="239">
        <f>-'Post Process Calc.'!$S15</f>
        <v>-3.975491367612181E-4</v>
      </c>
      <c r="R25" s="7"/>
      <c r="S25" s="7"/>
      <c r="T25" s="7"/>
      <c r="U25" s="7"/>
      <c r="V25" s="7"/>
    </row>
    <row r="26" spans="1:22" x14ac:dyDescent="0.15">
      <c r="A26" s="152" t="s">
        <v>88</v>
      </c>
      <c r="B26" s="236">
        <f>'Stoichiometric Ratios'!$L21*'Specific Rate Tables'!$B$16</f>
        <v>1.2196291640563369E-2</v>
      </c>
      <c r="C26" s="236" t="e">
        <f>'Stoichiometric Ratios'!$P21*'Specific Rate Tables'!$C$16</f>
        <v>#DIV/0!</v>
      </c>
      <c r="D26" s="155"/>
      <c r="E26" s="151" t="s">
        <v>88</v>
      </c>
      <c r="F26" s="239">
        <f>'Post Process Calc.'!$T4</f>
        <v>-7.9367430968556016E-2</v>
      </c>
      <c r="G26" s="239">
        <f>'Post Process Calc.'!$T5</f>
        <v>-3.9922206009807379E-2</v>
      </c>
      <c r="H26" s="239">
        <f>'Post Process Calc.'!$T6</f>
        <v>-2.3287513362673047E-2</v>
      </c>
      <c r="I26" s="239">
        <f>'Post Process Calc.'!$T7</f>
        <v>-1.2513124247956087E-2</v>
      </c>
      <c r="J26" s="239">
        <f>'Post Process Calc.'!$T8</f>
        <v>-8.307100565564985E-3</v>
      </c>
      <c r="K26" s="239">
        <f>'Post Process Calc.'!$T9</f>
        <v>-4.9423645304655416E-3</v>
      </c>
      <c r="L26" s="239">
        <f>'Post Process Calc.'!$T10</f>
        <v>-2.6367991963134091E-3</v>
      </c>
      <c r="M26" s="239">
        <f>'Post Process Calc.'!$T11</f>
        <v>-2.669602549772943E-3</v>
      </c>
      <c r="N26" s="239">
        <f>'Post Process Calc.'!$T12</f>
        <v>-2.4871666380335373E-3</v>
      </c>
      <c r="O26" s="239">
        <f>'Post Process Calc.'!$T13</f>
        <v>-2.6442402970390778E-3</v>
      </c>
      <c r="P26" s="239">
        <f>'Post Process Calc.'!$T14</f>
        <v>-2.663743967535779E-3</v>
      </c>
      <c r="Q26" s="239">
        <f>'Post Process Calc.'!$T15</f>
        <v>-2.5563256555174918E-3</v>
      </c>
      <c r="R26" s="7"/>
      <c r="S26" s="7"/>
      <c r="T26" s="7"/>
      <c r="U26" s="7"/>
      <c r="V26" s="7"/>
    </row>
    <row r="27" spans="1:22" x14ac:dyDescent="0.15">
      <c r="A27" s="152" t="s">
        <v>89</v>
      </c>
      <c r="B27" s="237">
        <v>0</v>
      </c>
      <c r="C27" s="237">
        <v>0</v>
      </c>
      <c r="D27" s="155"/>
      <c r="E27" s="151" t="s">
        <v>89</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90</v>
      </c>
      <c r="B28" s="236">
        <f>'Stoichiometric Ratios'!$L22*'Specific Rate Tables'!$B$16</f>
        <v>-1.7125935056347538E-3</v>
      </c>
      <c r="C28" s="236" t="e">
        <f>'Stoichiometric Ratios'!$P22*'Specific Rate Tables'!$C$16</f>
        <v>#DIV/0!</v>
      </c>
      <c r="D28" s="155"/>
      <c r="E28" s="151" t="s">
        <v>90</v>
      </c>
      <c r="F28" s="239">
        <f>-'Post Process Calc.'!$U4</f>
        <v>1.0024044601269263E-3</v>
      </c>
      <c r="G28" s="239">
        <f>-'Post Process Calc.'!$U5</f>
        <v>-2.1106098109956056E-3</v>
      </c>
      <c r="H28" s="239">
        <f>-'Post Process Calc.'!$U6</f>
        <v>-1.9963366181327451E-3</v>
      </c>
      <c r="I28" s="239">
        <f>-'Post Process Calc.'!$U7</f>
        <v>-1.6160600105354606E-3</v>
      </c>
      <c r="J28" s="239">
        <f>-'Post Process Calc.'!$U8</f>
        <v>-1.2611450507428919E-3</v>
      </c>
      <c r="K28" s="239">
        <f>-'Post Process Calc.'!$U9</f>
        <v>-9.6315522065127507E-4</v>
      </c>
      <c r="L28" s="239">
        <f>-'Post Process Calc.'!$U10</f>
        <v>-5.9235246633207472E-4</v>
      </c>
      <c r="M28" s="239">
        <f>-'Post Process Calc.'!$U11</f>
        <v>-6.4151753106362773E-4</v>
      </c>
      <c r="N28" s="239">
        <f>-'Post Process Calc.'!$U12</f>
        <v>-6.1413720036876168E-4</v>
      </c>
      <c r="O28" s="239">
        <f>-'Post Process Calc.'!$U13</f>
        <v>-6.4211336462359438E-4</v>
      </c>
      <c r="P28" s="239">
        <f>-'Post Process Calc.'!$U14</f>
        <v>-6.03774819079027E-4</v>
      </c>
      <c r="Q28" s="239">
        <f>-'Post Process Calc.'!$U15</f>
        <v>-5.2040654828208548E-4</v>
      </c>
      <c r="R28" s="7"/>
      <c r="S28" s="7"/>
      <c r="T28" s="7"/>
      <c r="U28" s="7"/>
      <c r="V28" s="7"/>
    </row>
    <row r="29" spans="1:22" x14ac:dyDescent="0.15">
      <c r="A29" s="152" t="s">
        <v>91</v>
      </c>
      <c r="B29" s="236">
        <f>'Stoichiometric Ratios'!$L23*'Specific Rate Tables'!$B$16</f>
        <v>-2.1871646702171159E-3</v>
      </c>
      <c r="C29" s="236" t="e">
        <f>'Stoichiometric Ratios'!$P23*'Specific Rate Tables'!$C$16</f>
        <v>#DIV/0!</v>
      </c>
      <c r="D29" s="155"/>
      <c r="E29" s="151" t="s">
        <v>91</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92</v>
      </c>
      <c r="B30" s="236">
        <v>0</v>
      </c>
      <c r="C30" s="236">
        <v>0</v>
      </c>
      <c r="D30" s="155"/>
      <c r="E30" s="151" t="s">
        <v>92</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93</v>
      </c>
      <c r="B31" s="236">
        <f>'Stoichiometric Ratios'!$L24*'Specific Rate Tables'!$B$16</f>
        <v>-6.0884714668776978E-3</v>
      </c>
      <c r="C31" s="236" t="e">
        <f>'Stoichiometric Ratios'!$P24*'Specific Rate Tables'!$C$16</f>
        <v>#DIV/0!</v>
      </c>
      <c r="D31" s="155"/>
      <c r="E31" s="151" t="s">
        <v>93</v>
      </c>
      <c r="F31" s="239">
        <f>-'Post Process Calc.'!$W4</f>
        <v>-1.4529389288160468E-2</v>
      </c>
      <c r="G31" s="239">
        <f>-'Post Process Calc.'!$W5</f>
        <v>-1.3802743810138837E-2</v>
      </c>
      <c r="H31" s="239">
        <f>-'Post Process Calc.'!$W6</f>
        <v>-9.9150959042720588E-3</v>
      </c>
      <c r="I31" s="239">
        <f>-'Post Process Calc.'!$W7</f>
        <v>-6.6173338518754361E-3</v>
      </c>
      <c r="J31" s="239">
        <f>-'Post Process Calc.'!$W8</f>
        <v>-4.8241461602538012E-3</v>
      </c>
      <c r="K31" s="239">
        <f>-'Post Process Calc.'!$W9</f>
        <v>-3.323287097553352E-3</v>
      </c>
      <c r="L31" s="239">
        <f>-'Post Process Calc.'!$W10</f>
        <v>-1.9066929270653401E-3</v>
      </c>
      <c r="M31" s="239">
        <f>-'Post Process Calc.'!$W11</f>
        <v>-1.9599005939063088E-3</v>
      </c>
      <c r="N31" s="239">
        <f>-'Post Process Calc.'!$W12</f>
        <v>-1.7713274417923914E-3</v>
      </c>
      <c r="O31" s="239">
        <f>-'Post Process Calc.'!$W13</f>
        <v>-1.7128252793562797E-3</v>
      </c>
      <c r="P31" s="239">
        <f>-'Post Process Calc.'!$W14</f>
        <v>-1.430220202352875E-3</v>
      </c>
      <c r="Q31" s="239">
        <f>-'Post Process Calc.'!$W15</f>
        <v>-1.0384183015465175E-3</v>
      </c>
      <c r="R31" s="7"/>
      <c r="S31" s="7"/>
      <c r="T31" s="7"/>
      <c r="U31" s="7"/>
      <c r="V31" s="7"/>
    </row>
    <row r="32" spans="1:22" x14ac:dyDescent="0.15">
      <c r="A32" s="152" t="s">
        <v>94</v>
      </c>
      <c r="B32" s="237">
        <v>0</v>
      </c>
      <c r="C32" s="237">
        <v>0</v>
      </c>
      <c r="D32" s="155"/>
      <c r="E32" s="151" t="s">
        <v>94</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95</v>
      </c>
      <c r="B33" s="236">
        <f>'Stoichiometric Ratios'!$L25*'Specific Rate Tables'!$B$16</f>
        <v>-2.5160237958344886E-3</v>
      </c>
      <c r="C33" s="236" t="e">
        <f>'Stoichiometric Ratios'!$P25*'Specific Rate Tables'!$C$16</f>
        <v>#DIV/0!</v>
      </c>
      <c r="D33" s="155"/>
      <c r="E33" s="151" t="s">
        <v>95</v>
      </c>
      <c r="F33" s="239">
        <f>-'Post Process Calc.'!$X4</f>
        <v>1.4011973296359214E-2</v>
      </c>
      <c r="G33" s="239">
        <f>-'Post Process Calc.'!$X5</f>
        <v>2.6713973452046685E-3</v>
      </c>
      <c r="H33" s="239">
        <f>-'Post Process Calc.'!$X6</f>
        <v>2.4803370475600501E-4</v>
      </c>
      <c r="I33" s="239">
        <f>-'Post Process Calc.'!$X7</f>
        <v>-8.2425510483904031E-4</v>
      </c>
      <c r="J33" s="239">
        <f>-'Post Process Calc.'!$X8</f>
        <v>-8.916814017087307E-4</v>
      </c>
      <c r="K33" s="239">
        <f>-'Post Process Calc.'!$X9</f>
        <v>-9.4727210041755674E-4</v>
      </c>
      <c r="L33" s="239">
        <f>-'Post Process Calc.'!$X10</f>
        <v>-6.8592085640155679E-4</v>
      </c>
      <c r="M33" s="239">
        <f>-'Post Process Calc.'!$X11</f>
        <v>-8.240183890385294E-4</v>
      </c>
      <c r="N33" s="239">
        <f>-'Post Process Calc.'!$X12</f>
        <v>-8.7186428050871649E-4</v>
      </c>
      <c r="O33" s="239">
        <f>-'Post Process Calc.'!$X13</f>
        <v>-1.023941553776316E-3</v>
      </c>
      <c r="P33" s="239">
        <f>-'Post Process Calc.'!$X14</f>
        <v>-1.1103797351851741E-3</v>
      </c>
      <c r="Q33" s="239">
        <f>-'Post Process Calc.'!$X15</f>
        <v>-1.117224024174082E-3</v>
      </c>
      <c r="R33" s="7"/>
      <c r="S33" s="7"/>
      <c r="T33" s="7"/>
      <c r="U33" s="7"/>
      <c r="V33" s="7"/>
    </row>
    <row r="34" spans="1:22" x14ac:dyDescent="0.15">
      <c r="A34" s="152" t="s">
        <v>96</v>
      </c>
      <c r="B34" s="236">
        <f>'Stoichiometric Ratios'!$L27*'Specific Rate Tables'!$B$16</f>
        <v>-1.338770334930899E-3</v>
      </c>
      <c r="C34" s="236" t="e">
        <f>'Stoichiometric Ratios'!$P27*'Specific Rate Tables'!$C$16</f>
        <v>#DIV/0!</v>
      </c>
      <c r="D34" s="155"/>
      <c r="E34" s="151" t="s">
        <v>96</v>
      </c>
      <c r="F34" s="239">
        <f>-'Post Process Calc.'!$Z4</f>
        <v>2.3099183529177881E-3</v>
      </c>
      <c r="G34" s="239">
        <f>-'Post Process Calc.'!$Z5</f>
        <v>-1.0888603794057148E-3</v>
      </c>
      <c r="H34" s="239">
        <f>-'Post Process Calc.'!$Z6</f>
        <v>-1.2787438190139365E-3</v>
      </c>
      <c r="I34" s="239">
        <f>-'Post Process Calc.'!$Z7</f>
        <v>-1.1303189849890085E-3</v>
      </c>
      <c r="J34" s="239">
        <f>-'Post Process Calc.'!$Z8</f>
        <v>-8.9750629599438824E-4</v>
      </c>
      <c r="K34" s="239">
        <f>-'Post Process Calc.'!$Z9</f>
        <v>-6.8630674621137082E-4</v>
      </c>
      <c r="L34" s="239">
        <f>-'Post Process Calc.'!$Z10</f>
        <v>-4.086573743418598E-4</v>
      </c>
      <c r="M34" s="239">
        <f>-'Post Process Calc.'!$Z11</f>
        <v>-4.1932082787244642E-4</v>
      </c>
      <c r="N34" s="239">
        <f>-'Post Process Calc.'!$Z12</f>
        <v>-3.6576634962468387E-4</v>
      </c>
      <c r="O34" s="239">
        <f>-'Post Process Calc.'!$Z13</f>
        <v>-3.2086117177618635E-4</v>
      </c>
      <c r="P34" s="239">
        <f>-'Post Process Calc.'!$Z14</f>
        <v>-2.0915399703931657E-4</v>
      </c>
      <c r="Q34" s="239">
        <f>-'Post Process Calc.'!$Z15</f>
        <v>-7.3213098249894608E-5</v>
      </c>
      <c r="R34" s="7"/>
      <c r="S34" s="7"/>
      <c r="T34" s="7"/>
      <c r="U34" s="7"/>
      <c r="V34" s="7"/>
    </row>
    <row r="35" spans="1:22" x14ac:dyDescent="0.15">
      <c r="A35" s="152" t="s">
        <v>97</v>
      </c>
      <c r="B35" s="236">
        <f>'Stoichiometric Ratios'!$L28*'Specific Rate Tables'!$B$16</f>
        <v>-3.234193376785125E-3</v>
      </c>
      <c r="C35" s="236" t="e">
        <f>'Stoichiometric Ratios'!$P28*'Specific Rate Tables'!$C$16</f>
        <v>#DIV/0!</v>
      </c>
      <c r="D35" s="155"/>
      <c r="E35" s="151" t="s">
        <v>97</v>
      </c>
      <c r="F35" s="239">
        <f>-'Post Process Calc.'!$AA4</f>
        <v>3.8592211297031899E-3</v>
      </c>
      <c r="G35" s="239">
        <f>-'Post Process Calc.'!$AA5</f>
        <v>-3.1304478459076163E-3</v>
      </c>
      <c r="H35" s="239">
        <f>-'Post Process Calc.'!$AA6</f>
        <v>-3.3214981747523259E-3</v>
      </c>
      <c r="I35" s="239">
        <f>-'Post Process Calc.'!$AA7</f>
        <v>-2.8570926237872821E-3</v>
      </c>
      <c r="J35" s="239">
        <f>-'Post Process Calc.'!$AA8</f>
        <v>-2.2732018612328301E-3</v>
      </c>
      <c r="K35" s="239">
        <f>-'Post Process Calc.'!$AA9</f>
        <v>-1.7884935191140553E-3</v>
      </c>
      <c r="L35" s="239">
        <f>-'Post Process Calc.'!$AA10</f>
        <v>-1.125305661312512E-3</v>
      </c>
      <c r="M35" s="239">
        <f>-'Post Process Calc.'!$AA11</f>
        <v>-1.243257027548637E-3</v>
      </c>
      <c r="N35" s="239">
        <f>-'Post Process Calc.'!$AA12</f>
        <v>-1.2196332388649943E-3</v>
      </c>
      <c r="O35" s="239">
        <f>-'Post Process Calc.'!$AA13</f>
        <v>-1.3198880269159655E-3</v>
      </c>
      <c r="P35" s="239">
        <f>-'Post Process Calc.'!$AA14</f>
        <v>-1.3040463275775683E-3</v>
      </c>
      <c r="Q35" s="239">
        <f>-'Post Process Calc.'!$AA15</f>
        <v>-1.1947338083027564E-3</v>
      </c>
      <c r="R35" s="7"/>
      <c r="S35" s="7"/>
      <c r="T35" s="7"/>
      <c r="U35" s="7"/>
      <c r="V35" s="7"/>
    </row>
    <row r="36" spans="1:22" x14ac:dyDescent="0.15">
      <c r="A36" s="152" t="s">
        <v>392</v>
      </c>
      <c r="B36" s="237">
        <v>0</v>
      </c>
      <c r="C36" s="237">
        <v>0</v>
      </c>
      <c r="D36" s="155"/>
      <c r="E36" s="151" t="s">
        <v>392</v>
      </c>
      <c r="F36" s="237">
        <v>0</v>
      </c>
      <c r="G36" s="237">
        <v>0</v>
      </c>
      <c r="H36" s="237">
        <v>0</v>
      </c>
      <c r="I36" s="237">
        <v>0</v>
      </c>
      <c r="J36" s="237">
        <v>0</v>
      </c>
      <c r="K36" s="237">
        <v>0</v>
      </c>
      <c r="L36" s="237">
        <v>0</v>
      </c>
      <c r="M36" s="237">
        <v>0</v>
      </c>
      <c r="N36" s="237">
        <v>0</v>
      </c>
      <c r="O36" s="237">
        <v>0</v>
      </c>
      <c r="P36" s="237">
        <v>0</v>
      </c>
      <c r="Q36" s="237">
        <v>0</v>
      </c>
    </row>
    <row r="37" spans="1:22" x14ac:dyDescent="0.15">
      <c r="A37" s="152" t="s">
        <v>393</v>
      </c>
      <c r="B37" s="237">
        <v>0</v>
      </c>
      <c r="C37" s="237">
        <v>0</v>
      </c>
      <c r="D37" s="155"/>
      <c r="E37" s="151" t="s">
        <v>393</v>
      </c>
      <c r="F37" s="237">
        <v>0</v>
      </c>
      <c r="G37" s="237">
        <v>0</v>
      </c>
      <c r="H37" s="237">
        <v>0</v>
      </c>
      <c r="I37" s="237">
        <v>0</v>
      </c>
      <c r="J37" s="237">
        <v>0</v>
      </c>
      <c r="K37" s="237">
        <v>0</v>
      </c>
      <c r="L37" s="237">
        <v>0</v>
      </c>
      <c r="M37" s="237">
        <v>0</v>
      </c>
      <c r="N37" s="237">
        <v>0</v>
      </c>
      <c r="O37" s="237">
        <v>0</v>
      </c>
      <c r="P37" s="237">
        <v>0</v>
      </c>
      <c r="Q37" s="237">
        <v>0</v>
      </c>
    </row>
    <row r="38" spans="1:22" x14ac:dyDescent="0.15">
      <c r="A38" s="152" t="s">
        <v>394</v>
      </c>
      <c r="B38" s="237">
        <v>0</v>
      </c>
      <c r="C38" s="237">
        <v>0</v>
      </c>
      <c r="D38" s="155"/>
      <c r="E38" s="151" t="s">
        <v>394</v>
      </c>
      <c r="F38" s="237">
        <v>0</v>
      </c>
      <c r="G38" s="237">
        <v>0</v>
      </c>
      <c r="H38" s="237">
        <v>0</v>
      </c>
      <c r="I38" s="237">
        <v>0</v>
      </c>
      <c r="J38" s="237">
        <v>0</v>
      </c>
      <c r="K38" s="237">
        <v>0</v>
      </c>
      <c r="L38" s="237">
        <v>0</v>
      </c>
      <c r="M38" s="237">
        <v>0</v>
      </c>
      <c r="N38" s="237">
        <v>0</v>
      </c>
      <c r="O38" s="237">
        <v>0</v>
      </c>
      <c r="P38" s="237">
        <v>0</v>
      </c>
      <c r="Q38" s="237">
        <v>0</v>
      </c>
    </row>
    <row r="39" spans="1:22" x14ac:dyDescent="0.15">
      <c r="A39" s="152" t="s">
        <v>395</v>
      </c>
      <c r="B39" s="237">
        <v>0</v>
      </c>
      <c r="C39" s="237">
        <v>0</v>
      </c>
      <c r="D39" s="155"/>
      <c r="E39" s="151" t="s">
        <v>395</v>
      </c>
      <c r="F39" s="237">
        <v>0</v>
      </c>
      <c r="G39" s="237">
        <v>0</v>
      </c>
      <c r="H39" s="237">
        <v>0</v>
      </c>
      <c r="I39" s="237">
        <v>0</v>
      </c>
      <c r="J39" s="237">
        <v>0</v>
      </c>
      <c r="K39" s="237">
        <v>0</v>
      </c>
      <c r="L39" s="237">
        <v>0</v>
      </c>
      <c r="M39" s="237">
        <v>0</v>
      </c>
      <c r="N39" s="237">
        <v>0</v>
      </c>
      <c r="O39" s="237">
        <v>0</v>
      </c>
      <c r="P39" s="237">
        <v>0</v>
      </c>
      <c r="Q39" s="237">
        <v>0</v>
      </c>
    </row>
    <row r="40" spans="1:22" x14ac:dyDescent="0.15">
      <c r="A40" s="152" t="s">
        <v>396</v>
      </c>
      <c r="B40" s="237">
        <v>0</v>
      </c>
      <c r="C40" s="237">
        <v>0</v>
      </c>
      <c r="D40" s="155"/>
      <c r="E40" s="151" t="s">
        <v>396</v>
      </c>
      <c r="F40" s="237">
        <v>0</v>
      </c>
      <c r="G40" s="237">
        <v>0</v>
      </c>
      <c r="H40" s="237">
        <v>0</v>
      </c>
      <c r="I40" s="237">
        <v>0</v>
      </c>
      <c r="J40" s="237">
        <v>0</v>
      </c>
      <c r="K40" s="237">
        <v>0</v>
      </c>
      <c r="L40" s="237">
        <v>0</v>
      </c>
      <c r="M40" s="237">
        <v>0</v>
      </c>
      <c r="N40" s="237">
        <v>0</v>
      </c>
      <c r="O40" s="237">
        <v>0</v>
      </c>
      <c r="P40" s="237">
        <v>0</v>
      </c>
      <c r="Q40" s="237">
        <v>0</v>
      </c>
    </row>
    <row r="41" spans="1:22" x14ac:dyDescent="0.15">
      <c r="A41" s="152" t="s">
        <v>397</v>
      </c>
      <c r="B41" s="237">
        <v>0</v>
      </c>
      <c r="C41" s="237">
        <v>0</v>
      </c>
      <c r="D41" s="155"/>
      <c r="E41" s="151" t="s">
        <v>397</v>
      </c>
      <c r="F41" s="237">
        <v>0</v>
      </c>
      <c r="G41" s="237">
        <v>0</v>
      </c>
      <c r="H41" s="237">
        <v>0</v>
      </c>
      <c r="I41" s="237">
        <v>0</v>
      </c>
      <c r="J41" s="237">
        <v>0</v>
      </c>
      <c r="K41" s="237">
        <v>0</v>
      </c>
      <c r="L41" s="237">
        <v>0</v>
      </c>
      <c r="M41" s="237">
        <v>0</v>
      </c>
      <c r="N41" s="237">
        <v>0</v>
      </c>
      <c r="O41" s="237">
        <v>0</v>
      </c>
      <c r="P41" s="237">
        <v>0</v>
      </c>
      <c r="Q41" s="237">
        <v>0</v>
      </c>
    </row>
    <row r="42" spans="1:22" x14ac:dyDescent="0.15">
      <c r="A42" s="152" t="s">
        <v>398</v>
      </c>
      <c r="B42" s="236">
        <f>-SUMIF('In Process Calc.'!$A$4:$A$93,"&lt;="&amp;NS,'In Process Calc.'!$AP$4:$AP$93)/COUNTIF('In Process Calc.'!$A$4:$A$93,"&lt;="&amp;NS)</f>
        <v>-0.17961045790314506</v>
      </c>
      <c r="C42" s="236">
        <f>-SUMIF('In Process Calc.'!$A$4:$A$93,"&gt;"&amp;NS,'In Process Calc.'!$AP$4:$AP$93)/COUNTIF('In Process Calc.'!$A$4:$A$93,"&gt;"&amp;NS)</f>
        <v>-0.15230623944739297</v>
      </c>
      <c r="D42" s="155"/>
      <c r="E42" s="151" t="s">
        <v>398</v>
      </c>
      <c r="F42" s="239">
        <f>-IF('Measured Data'!$O8 &gt;0, 'Measured Data'!$O8, 'Post Process Calc.'!$C$4)</f>
        <v>-0.20300000000000001</v>
      </c>
      <c r="G42" s="239">
        <f>-IF('Measured Data'!$O9 &gt;0, 'Measured Data'!$O9, 'Post Process Calc.'!$C$5)</f>
        <v>-0.29419707607800871</v>
      </c>
      <c r="H42" s="239">
        <f>-IF('Measured Data'!$O10 &gt;0, 'Measured Data'!$O10, 'Post Process Calc.'!$C$6)</f>
        <v>-0.23161481918530163</v>
      </c>
      <c r="I42" s="239" t="e">
        <f>-IF('Measured Data'!#REF! &gt;0, 'Measured Data'!#REF!, 'Post Process Calc.'!$C$7)</f>
        <v>#REF!</v>
      </c>
      <c r="J42" s="239">
        <f>-IF('Measured Data'!$O11 &gt;0, 'Measured Data'!$O11, 'Post Process Calc.'!$C$8)</f>
        <v>-0.28350618356294971</v>
      </c>
      <c r="K42" s="239">
        <f>-IF('Measured Data'!$O12 &gt;0, 'Measured Data'!$O12, 'Post Process Calc.'!$C$9)</f>
        <v>-0.23061681466386197</v>
      </c>
      <c r="L42" s="239">
        <f>-IF('Measured Data'!$O13 &gt;0, 'Measured Data'!$O13, 'Post Process Calc.'!$C$10)</f>
        <v>-0.16600000000000001</v>
      </c>
      <c r="M42" s="239" t="e">
        <f>-IF('Measured Data'!#REF! &gt;0, 'Measured Data'!#REF!, 'Post Process Calc.'!$C$11)</f>
        <v>#REF!</v>
      </c>
      <c r="N42" s="239">
        <f>-IF('Measured Data'!$O14 &gt;0, 'Measured Data'!$O14, 'Post Process Calc.'!$C$12)</f>
        <v>-0.14699999999999999</v>
      </c>
      <c r="O42" s="239" t="e">
        <f>-IF('Measured Data'!#REF! &gt;0, 'Measured Data'!#REF!, 'Post Process Calc.'!$C$13)</f>
        <v>#REF!</v>
      </c>
      <c r="P42" s="239" t="e">
        <f>-IF('Measured Data'!#REF! &gt;0, 'Measured Data'!#REF!, 'Post Process Calc.'!$C$14)</f>
        <v>#REF!</v>
      </c>
      <c r="Q42" s="239" t="e">
        <f>-IF('Measured Data'!#REF! &gt;0, 'Measured Data'!#REF!, 'Post Process Calc.'!$C$15)</f>
        <v>#REF!</v>
      </c>
    </row>
    <row r="43" spans="1:22" x14ac:dyDescent="0.15">
      <c r="A43" s="152" t="s">
        <v>399</v>
      </c>
      <c r="B43" s="237">
        <v>0</v>
      </c>
      <c r="C43" s="237">
        <v>0</v>
      </c>
      <c r="D43" s="155"/>
      <c r="E43" s="151" t="s">
        <v>399</v>
      </c>
      <c r="F43" s="237">
        <v>0</v>
      </c>
      <c r="G43" s="237">
        <v>0</v>
      </c>
      <c r="H43" s="237">
        <v>0</v>
      </c>
      <c r="I43" s="237">
        <v>0</v>
      </c>
      <c r="J43" s="237">
        <v>0</v>
      </c>
      <c r="K43" s="237">
        <v>0</v>
      </c>
      <c r="L43" s="237">
        <v>0</v>
      </c>
      <c r="M43" s="237">
        <v>0</v>
      </c>
      <c r="N43" s="237">
        <v>0</v>
      </c>
      <c r="O43" s="237">
        <v>0</v>
      </c>
      <c r="P43" s="237">
        <v>0</v>
      </c>
      <c r="Q43" s="237">
        <v>0</v>
      </c>
    </row>
    <row r="44" spans="1:22" x14ac:dyDescent="0.15">
      <c r="A44" s="152" t="s">
        <v>400</v>
      </c>
      <c r="B44" s="237">
        <v>0</v>
      </c>
      <c r="C44" s="237">
        <v>0</v>
      </c>
      <c r="D44" s="155"/>
      <c r="E44" s="151" t="s">
        <v>400</v>
      </c>
      <c r="F44" s="237">
        <v>0</v>
      </c>
      <c r="G44" s="237">
        <v>0</v>
      </c>
      <c r="H44" s="237">
        <v>0</v>
      </c>
      <c r="I44" s="237">
        <v>0</v>
      </c>
      <c r="J44" s="237">
        <v>0</v>
      </c>
      <c r="K44" s="237">
        <v>0</v>
      </c>
      <c r="L44" s="237">
        <v>0</v>
      </c>
      <c r="M44" s="237">
        <v>0</v>
      </c>
      <c r="N44" s="237">
        <v>0</v>
      </c>
      <c r="O44" s="237">
        <v>0</v>
      </c>
      <c r="P44" s="237">
        <v>0</v>
      </c>
      <c r="Q44" s="237">
        <v>0</v>
      </c>
    </row>
    <row r="45" spans="1:22" x14ac:dyDescent="0.15">
      <c r="A45" s="152" t="s">
        <v>409</v>
      </c>
      <c r="B45" s="237">
        <v>0</v>
      </c>
      <c r="C45" s="237">
        <v>0</v>
      </c>
      <c r="D45" s="155"/>
      <c r="E45" s="151" t="s">
        <v>409</v>
      </c>
      <c r="F45" s="237">
        <v>0</v>
      </c>
      <c r="G45" s="237">
        <v>0</v>
      </c>
      <c r="H45" s="237">
        <v>0</v>
      </c>
      <c r="I45" s="237">
        <v>0</v>
      </c>
      <c r="J45" s="237">
        <v>0</v>
      </c>
      <c r="K45" s="237">
        <v>0</v>
      </c>
      <c r="L45" s="237">
        <v>0</v>
      </c>
      <c r="M45" s="237">
        <v>0</v>
      </c>
      <c r="N45" s="237">
        <v>0</v>
      </c>
      <c r="O45" s="237">
        <v>0</v>
      </c>
      <c r="P45" s="237">
        <v>0</v>
      </c>
      <c r="Q45" s="237">
        <v>0</v>
      </c>
    </row>
    <row r="46" spans="1:22" x14ac:dyDescent="0.15">
      <c r="A46" s="152" t="s">
        <v>410</v>
      </c>
      <c r="B46" s="237">
        <v>0</v>
      </c>
      <c r="C46" s="237">
        <v>0</v>
      </c>
      <c r="D46" s="155"/>
      <c r="E46" s="151" t="s">
        <v>410</v>
      </c>
      <c r="F46" s="237">
        <v>0</v>
      </c>
      <c r="G46" s="237">
        <v>0</v>
      </c>
      <c r="H46" s="237">
        <v>0</v>
      </c>
      <c r="I46" s="237">
        <v>0</v>
      </c>
      <c r="J46" s="237">
        <v>0</v>
      </c>
      <c r="K46" s="237">
        <v>0</v>
      </c>
      <c r="L46" s="237">
        <v>0</v>
      </c>
      <c r="M46" s="237">
        <v>0</v>
      </c>
      <c r="N46" s="237">
        <v>0</v>
      </c>
      <c r="O46" s="237">
        <v>0</v>
      </c>
      <c r="P46" s="237">
        <v>0</v>
      </c>
      <c r="Q46" s="237">
        <v>0</v>
      </c>
    </row>
    <row r="47" spans="1:22" x14ac:dyDescent="0.15">
      <c r="A47" s="152" t="s">
        <v>403</v>
      </c>
      <c r="B47" s="237">
        <v>0</v>
      </c>
      <c r="C47" s="237">
        <v>0</v>
      </c>
      <c r="D47" s="155"/>
      <c r="E47" s="151" t="s">
        <v>403</v>
      </c>
      <c r="F47" s="237">
        <v>0</v>
      </c>
      <c r="G47" s="237">
        <v>0</v>
      </c>
      <c r="H47" s="237">
        <v>0</v>
      </c>
      <c r="I47" s="237">
        <v>0</v>
      </c>
      <c r="J47" s="237">
        <v>0</v>
      </c>
      <c r="K47" s="237">
        <v>0</v>
      </c>
      <c r="L47" s="237">
        <v>0</v>
      </c>
      <c r="M47" s="237">
        <v>0</v>
      </c>
      <c r="N47" s="237">
        <v>0</v>
      </c>
      <c r="O47" s="237">
        <v>0</v>
      </c>
      <c r="P47" s="237">
        <v>0</v>
      </c>
      <c r="Q47" s="237">
        <v>0</v>
      </c>
    </row>
    <row r="48" spans="1:22" x14ac:dyDescent="0.15">
      <c r="A48" s="152" t="s">
        <v>404</v>
      </c>
      <c r="B48" s="237">
        <v>0</v>
      </c>
      <c r="C48" s="237">
        <v>0</v>
      </c>
      <c r="D48" s="155"/>
      <c r="E48" s="151" t="s">
        <v>404</v>
      </c>
      <c r="F48" s="237">
        <v>0</v>
      </c>
      <c r="G48" s="237">
        <v>0</v>
      </c>
      <c r="H48" s="237">
        <v>0</v>
      </c>
      <c r="I48" s="237">
        <v>0</v>
      </c>
      <c r="J48" s="237">
        <v>0</v>
      </c>
      <c r="K48" s="237">
        <v>0</v>
      </c>
      <c r="L48" s="237">
        <v>0</v>
      </c>
      <c r="M48" s="237">
        <v>0</v>
      </c>
      <c r="N48" s="237">
        <v>0</v>
      </c>
      <c r="O48" s="237">
        <v>0</v>
      </c>
      <c r="P48" s="237">
        <v>0</v>
      </c>
      <c r="Q48" s="237">
        <v>0</v>
      </c>
    </row>
    <row r="49" spans="1:17" x14ac:dyDescent="0.15">
      <c r="A49" s="152" t="s">
        <v>405</v>
      </c>
      <c r="B49" s="237">
        <v>0</v>
      </c>
      <c r="C49" s="237">
        <v>0</v>
      </c>
      <c r="D49" s="155"/>
      <c r="E49" s="151" t="s">
        <v>405</v>
      </c>
      <c r="F49" s="237">
        <v>0</v>
      </c>
      <c r="G49" s="237">
        <v>0</v>
      </c>
      <c r="H49" s="237">
        <v>0</v>
      </c>
      <c r="I49" s="237">
        <v>0</v>
      </c>
      <c r="J49" s="237">
        <v>0</v>
      </c>
      <c r="K49" s="237">
        <v>0</v>
      </c>
      <c r="L49" s="237">
        <v>0</v>
      </c>
      <c r="M49" s="237">
        <v>0</v>
      </c>
      <c r="N49" s="237">
        <v>0</v>
      </c>
      <c r="O49" s="237">
        <v>0</v>
      </c>
      <c r="P49" s="237">
        <v>0</v>
      </c>
      <c r="Q49" s="237">
        <v>0</v>
      </c>
    </row>
    <row r="50" spans="1:17" x14ac:dyDescent="0.15">
      <c r="A50" s="152" t="s">
        <v>406</v>
      </c>
      <c r="B50" s="237">
        <v>0</v>
      </c>
      <c r="C50" s="237">
        <v>0</v>
      </c>
      <c r="D50" s="155"/>
      <c r="E50" s="151" t="s">
        <v>406</v>
      </c>
      <c r="F50" s="237">
        <v>0</v>
      </c>
      <c r="G50" s="237">
        <v>0</v>
      </c>
      <c r="H50" s="237">
        <v>0</v>
      </c>
      <c r="I50" s="237">
        <v>0</v>
      </c>
      <c r="J50" s="237">
        <v>0</v>
      </c>
      <c r="K50" s="237">
        <v>0</v>
      </c>
      <c r="L50" s="237">
        <v>0</v>
      </c>
      <c r="M50" s="237">
        <v>0</v>
      </c>
      <c r="N50" s="237">
        <v>0</v>
      </c>
      <c r="O50" s="237">
        <v>0</v>
      </c>
      <c r="P50" s="237">
        <v>0</v>
      </c>
      <c r="Q50" s="237">
        <v>0</v>
      </c>
    </row>
    <row r="51" spans="1:17" x14ac:dyDescent="0.15">
      <c r="A51" s="152" t="s">
        <v>435</v>
      </c>
      <c r="B51" s="237">
        <v>0</v>
      </c>
      <c r="C51" s="237">
        <v>0</v>
      </c>
      <c r="D51" s="155"/>
      <c r="E51" s="151" t="s">
        <v>435</v>
      </c>
      <c r="F51" s="237">
        <v>0</v>
      </c>
      <c r="G51" s="237">
        <v>0</v>
      </c>
      <c r="H51" s="237">
        <v>0</v>
      </c>
      <c r="I51" s="237">
        <v>0</v>
      </c>
      <c r="J51" s="237">
        <v>0</v>
      </c>
      <c r="K51" s="237">
        <v>0</v>
      </c>
      <c r="L51" s="237">
        <v>0</v>
      </c>
      <c r="M51" s="237">
        <v>0</v>
      </c>
      <c r="N51" s="237">
        <v>0</v>
      </c>
      <c r="O51" s="237">
        <v>0</v>
      </c>
      <c r="P51" s="237">
        <v>0</v>
      </c>
      <c r="Q51" s="237">
        <v>0</v>
      </c>
    </row>
    <row r="52" spans="1:17" x14ac:dyDescent="0.15">
      <c r="A52" s="152" t="s">
        <v>436</v>
      </c>
      <c r="B52" s="236">
        <f>'Stoichiometric Ratios'!$L26*'Specific Rate Tables'!$B$16</f>
        <v>-6.8784640856041595E-4</v>
      </c>
      <c r="C52" s="236" t="e">
        <f>'Stoichiometric Ratios'!$P26*'Specific Rate Tables'!$C$16</f>
        <v>#DIV/0!</v>
      </c>
      <c r="D52" s="155"/>
      <c r="E52" s="151" t="s">
        <v>436</v>
      </c>
      <c r="F52" s="239">
        <f>-'Post Process Calc.'!$Y$4</f>
        <v>1.1375738330828425E-3</v>
      </c>
      <c r="G52" s="239">
        <f>-'Post Process Calc.'!$Y$5</f>
        <v>-5.814632374535289E-4</v>
      </c>
      <c r="H52" s="239">
        <f>-'Post Process Calc.'!$Y$6</f>
        <v>-6.7782281510741062E-4</v>
      </c>
      <c r="I52" s="239">
        <f>-'Post Process Calc.'!$Y$7</f>
        <v>-6.0565413252696961E-4</v>
      </c>
      <c r="J52" s="239">
        <f>-'Post Process Calc.'!$Y$8</f>
        <v>-4.8619022888603307E-4</v>
      </c>
      <c r="K52" s="239">
        <f>-'Post Process Calc.'!$Y$9</f>
        <v>-3.8530954261047767E-4</v>
      </c>
      <c r="L52" s="239">
        <f>-'Post Process Calc.'!$Y$10</f>
        <v>-2.4194396113558946E-4</v>
      </c>
      <c r="M52" s="239">
        <f>-'Post Process Calc.'!$Y$11</f>
        <v>-2.6550847144875262E-4</v>
      </c>
      <c r="N52" s="239">
        <f>-'Post Process Calc.'!$Y$12</f>
        <v>-2.5734334640801197E-4</v>
      </c>
      <c r="O52" s="239">
        <f>-'Post Process Calc.'!$Y$13</f>
        <v>-2.7290928116133477E-4</v>
      </c>
      <c r="P52" s="239">
        <f>-'Post Process Calc.'!$Y$14</f>
        <v>-2.6127266723987544E-4</v>
      </c>
      <c r="Q52" s="239">
        <f>-'Post Process Calc.'!$Y$15</f>
        <v>-2.3003134486081637E-4</v>
      </c>
    </row>
    <row r="53" spans="1:17" x14ac:dyDescent="0.15">
      <c r="A53" s="152" t="s">
        <v>411</v>
      </c>
      <c r="B53" s="237">
        <v>0</v>
      </c>
      <c r="C53" s="237">
        <v>0</v>
      </c>
      <c r="D53" s="155"/>
      <c r="E53" s="151" t="s">
        <v>411</v>
      </c>
      <c r="F53" s="237">
        <v>0</v>
      </c>
      <c r="G53" s="237">
        <v>0</v>
      </c>
      <c r="H53" s="237">
        <v>0</v>
      </c>
      <c r="I53" s="237">
        <v>0</v>
      </c>
      <c r="J53" s="237">
        <v>0</v>
      </c>
      <c r="K53" s="237">
        <v>0</v>
      </c>
      <c r="L53" s="237">
        <v>0</v>
      </c>
      <c r="M53" s="237">
        <v>0</v>
      </c>
      <c r="N53" s="237">
        <v>0</v>
      </c>
      <c r="O53" s="237">
        <v>0</v>
      </c>
      <c r="P53" s="237">
        <v>0</v>
      </c>
      <c r="Q53" s="237">
        <v>0</v>
      </c>
    </row>
    <row r="54" spans="1:17" x14ac:dyDescent="0.15">
      <c r="A54" s="152" t="s">
        <v>412</v>
      </c>
      <c r="B54" s="237">
        <v>0</v>
      </c>
      <c r="C54" s="237">
        <v>0</v>
      </c>
      <c r="D54" s="155"/>
      <c r="E54" s="151" t="s">
        <v>412</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381</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IF('Measured Data'!B7&lt;&gt;0,'Measured Data'!$B$1,"")</f>
        <v>NIIMBL VS-003</v>
      </c>
      <c r="B3" s="240">
        <f>IF(ISBLANK('Measured Data'!A7),"",'Measured Data'!A7)</f>
        <v>0</v>
      </c>
      <c r="C3" s="247">
        <f>IF(ISBLANK('Measured Data'!B7),"",'Measured Data'!B7)</f>
        <v>43693.729166666664</v>
      </c>
      <c r="D3" s="248">
        <f>IF(ISBLANK('Measured Data'!C7),"",'Measured Data'!C7)</f>
        <v>43693.729166666664</v>
      </c>
      <c r="E3" s="240">
        <f>IF(ISBLANK('Measured Data'!D7),"",'Measured Data'!D7)</f>
        <v>1</v>
      </c>
      <c r="F3" s="240">
        <f>IF(ISBLANK('Measured Data'!E7),"",'Measured Data'!E7)</f>
        <v>0</v>
      </c>
      <c r="G3" s="240" t="str">
        <f>IF(ISBLANK('Measured Data'!G7),"",'Measured Data'!G7)</f>
        <v/>
      </c>
      <c r="H3" s="245">
        <f>IF(ISBLANK('Measured Data'!H7),"",'Measured Data'!H7)</f>
        <v>0.187</v>
      </c>
      <c r="I3" s="245">
        <f>IF(ISBLANK('Measured Data'!I7),"",'Measured Data'!I7)</f>
        <v>0</v>
      </c>
      <c r="J3" s="245">
        <f>IF(ISBLANK('Measured Data'!J7),"",'Measured Data'!J7)</f>
        <v>0.187</v>
      </c>
      <c r="K3" s="245">
        <f>IF(ISBLANK('Measured Data'!K7),"",'Measured Data'!K7)</f>
        <v>100</v>
      </c>
      <c r="L3" s="240">
        <f>IF(ISBLANK('Measured Data'!L7),"",'Measured Data'!L7)</f>
        <v>7.57</v>
      </c>
      <c r="M3" s="240" t="str">
        <f>IF(ISBLANK('Measured Data'!M7),"",'Measured Data'!M7)</f>
        <v/>
      </c>
      <c r="N3" s="240" t="str">
        <f>IF(ISBLANK('Measured Data'!N7),"",'Measured Data'!N7)</f>
        <v/>
      </c>
      <c r="O3" s="240" t="str">
        <f>IF(ISBLANK('Measured Data'!O7),"",'Measured Data'!O7)</f>
        <v/>
      </c>
      <c r="P3" s="240" t="str">
        <f>IF(ISBLANK('Measured Data'!P7),"",'Measured Data'!P7)</f>
        <v/>
      </c>
      <c r="Q3" s="240" t="str">
        <f>IF(ISBLANK('Measured Data'!Q7),"",'Measured Data'!Q7)</f>
        <v/>
      </c>
      <c r="R3" s="240">
        <f>IF(ISBLANK('Measured Data'!R7),"",'Measured Data'!R7)</f>
        <v>356</v>
      </c>
      <c r="S3" s="240">
        <f>IF(ISBLANK('Measured Data'!S7),"",'Measured Data'!S7)</f>
        <v>0</v>
      </c>
      <c r="T3" s="245">
        <f>IF(ISBLANK('Measured Data'!T7),"",'Measured Data'!T7)</f>
        <v>8.6027155791641455E-2</v>
      </c>
      <c r="U3" s="245">
        <f>IF(ISBLANK('Measured Data'!U7),"",'Measured Data'!U7)</f>
        <v>2.670068771213538</v>
      </c>
      <c r="V3" s="245">
        <f>IF(ISBLANK('Measured Data'!V7),"",'Measured Data'!V7)</f>
        <v>3.3473765859430067</v>
      </c>
      <c r="W3" s="245">
        <f>IF(ISBLANK('Measured Data'!W7),"",'Measured Data'!W7)</f>
        <v>1.4046145016596407</v>
      </c>
      <c r="X3" s="245">
        <f>IF(ISBLANK('Measured Data'!X7),"",'Measured Data'!X7)</f>
        <v>0.54564706591069323</v>
      </c>
      <c r="Y3" s="245">
        <f>IF(ISBLANK('Measured Data'!Y7),"",'Measured Data'!Y7)</f>
        <v>30.292952951531667</v>
      </c>
      <c r="Z3" s="245">
        <f>IF(ISBLANK('Measured Data'!Z7),"",'Measured Data'!Z7)</f>
        <v>2.2209820722577907</v>
      </c>
      <c r="AA3" s="245">
        <f>IF(ISBLANK('Measured Data'!AA7),"",'Measured Data'!AA7)</f>
        <v>0.76143207986095485</v>
      </c>
      <c r="AB3" s="245">
        <f>IF(ISBLANK('Measured Data'!AB7),"",'Measured Data'!AB7)</f>
        <v>2.3746973564444542</v>
      </c>
      <c r="AC3" s="245">
        <f>IF(ISBLANK('Measured Data'!AC7),"",'Measured Data'!AC7)</f>
        <v>0.87979165509096802</v>
      </c>
      <c r="AD3" s="245">
        <f>IF(ISBLANK('Measured Data'!AD7),"",'Measured Data'!AD7)</f>
        <v>1.531686599553006</v>
      </c>
      <c r="AE3" s="245">
        <f>IF(ISBLANK('Measured Data'!AE7),"",'Measured Data'!AE7)</f>
        <v>0.17180692692955707</v>
      </c>
      <c r="AF3" s="245">
        <f>IF(ISBLANK('Measured Data'!AF7),"",'Measured Data'!AF7)</f>
        <v>3.3416935436022035</v>
      </c>
      <c r="AG3" s="245">
        <f>IF(ISBLANK('Measured Data'!AG7),"",'Measured Data'!AG7)</f>
        <v>2.8394194644590454</v>
      </c>
      <c r="AH3" s="245">
        <f>IF(ISBLANK('Measured Data'!AH7),"",'Measured Data'!AH7)</f>
        <v>0.96376402744332823</v>
      </c>
      <c r="AI3" s="245">
        <f>IF(ISBLANK('Measured Data'!AI7),"",'Measured Data'!AI7)</f>
        <v>2.3568627690000001</v>
      </c>
      <c r="AJ3" s="245">
        <f>IF(ISBLANK('Measured Data'!AJ7),"",'Measured Data'!AJ7)</f>
        <v>0.69361530332678478</v>
      </c>
      <c r="AK3" s="245">
        <f>IF(ISBLANK('Measured Data'!AK7),"",'Measured Data'!AK7)</f>
        <v>2.5197718309310928</v>
      </c>
      <c r="AL3" s="245">
        <f>IF(ISBLANK('Measured Data'!AL7),"",'Measured Data'!AL7)</f>
        <v>4.4739201551315384</v>
      </c>
      <c r="AM3" s="245">
        <f>IF(ISBLANK('Measured Data'!AM7),"",'Measured Data'!AM7)</f>
        <v>2.9655181001891759</v>
      </c>
      <c r="AN3" s="245">
        <f>IF(ISBLANK('Measured Data'!AN7),"",'Measured Data'!AN7)</f>
        <v>0.36013591545313456</v>
      </c>
      <c r="AO3" s="245">
        <f>IF(ISBLANK('Measured Data'!AO7),"",'Measured Data'!AO7)</f>
        <v>1.4590438748475962</v>
      </c>
      <c r="AP3" s="245">
        <f>IF(ISBLANK('Measured Data'!AP7),"",'Measured Data'!AP7)</f>
        <v>1.7442880207597238</v>
      </c>
      <c r="AQ3" s="245">
        <f>IF(ISBLANK('Measured Data'!AQ7),"",'Measured Data'!AQ7)</f>
        <v>0</v>
      </c>
      <c r="AR3" s="245">
        <f>IF(ISBLANK('Measured Data'!AR7),"",'Measured Data'!AR7)</f>
        <v>0</v>
      </c>
      <c r="AS3" s="245">
        <f>IF(ISBLANK('Measured Data'!AS7),"",'Measured Data'!AS7)</f>
        <v>12.385297147441527</v>
      </c>
      <c r="AT3" s="245">
        <f>IF(ISBLANK('Measured Data'!AT7),"",'Measured Data'!AT7)</f>
        <v>16.655562958027982</v>
      </c>
      <c r="AU3" s="245">
        <f>IF(ISBLANK('Measured Data'!AU7),"",'Measured Data'!AU7)</f>
        <v>3.7565740045078888</v>
      </c>
      <c r="AV3" s="245">
        <f>IF(ISBLANK('Measured Data'!AV7),"",'Measured Data'!AV7)</f>
        <v>7.1163031659009528</v>
      </c>
      <c r="AW3" s="245">
        <f>IF(ISBLANK('Measured Data'!AW7),"",'Measured Data'!AW7)</f>
        <v>400</v>
      </c>
      <c r="AX3" s="245">
        <f>IF(ISBLANK('Measured Data'!AX7),"",'Measured Data'!AX7)</f>
        <v>200</v>
      </c>
      <c r="AY3" s="245">
        <f>IF(ISBLANK('Measured Data'!AY7),"",'Measured Data'!AY7)</f>
        <v>11.556764106050306</v>
      </c>
      <c r="AZ3" s="245">
        <f>IF(ISBLANK('Measured Data'!AZ7),"",'Measured Data'!AZ7)</f>
        <v>0</v>
      </c>
      <c r="BA3" s="245">
        <f>IF(ISBLANK('Measured Data'!BA7),"",'Measured Data'!BA7)</f>
        <v>0</v>
      </c>
      <c r="BB3" s="245">
        <f>IF(ISBLANK('Measured Data'!BB7),"",'Measured Data'!BB7)</f>
        <v>14.238739330269205</v>
      </c>
      <c r="BC3" s="245">
        <f>IF(ISBLANK('Measured Data'!BD7),"",'Measured Data'!BD7)</f>
        <v>26.873276428102425</v>
      </c>
      <c r="BD3" s="245">
        <f>IF(ISBLANK('Measured Data'!BE7),"",'Measured Data'!BE7)</f>
        <v>16.685489166119506</v>
      </c>
      <c r="BE3" s="245">
        <f>IF(ISBLANK('Measured Data'!BF7),"",'Measured Data'!BF7)</f>
        <v>5.4088471849865956</v>
      </c>
      <c r="BF3" s="245">
        <f>IF(ISBLANK('Measured Data'!BH7),"",'Measured Data'!BH7)</f>
        <v>13.577481840193705</v>
      </c>
      <c r="BG3" s="245">
        <f>IF(ISBLANK('Measured Data'!BI7),"",'Measured Data'!BI7)</f>
        <v>19.002757715036115</v>
      </c>
      <c r="BH3" s="245">
        <f>IF(ISBLANK('Measured Data'!BJ7),"",'Measured Data'!BJ7)</f>
        <v>36.308277830637493</v>
      </c>
      <c r="BI3" s="245">
        <f>IF(ISBLANK('Measured Data'!BK7),"",'Measured Data'!BK7)</f>
        <v>20.663308144416458</v>
      </c>
      <c r="BJ3" s="245">
        <f>IF(ISBLANK('Measured Data'!BL7),"",'Measured Data'!BL7)</f>
        <v>4.4368266405484817</v>
      </c>
      <c r="BK3" s="245">
        <f>IF(ISBLANK('Measured Data'!BM7),"",'Measured Data'!BM7)</f>
        <v>0</v>
      </c>
      <c r="BL3" s="245">
        <f>IF(ISBLANK('Measured Data'!BN7),"",'Measured Data'!BN7)</f>
        <v>24.26789231779383</v>
      </c>
      <c r="BM3" s="245">
        <f>IF(ISBLANK('Measured Data'!BO7),"",'Measured Data'!BO7)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1.3838E-2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IF('Measured Data'!B8&lt;&gt;0,'Measured Data'!$B$1,"")</f>
        <v>NIIMBL VS-003</v>
      </c>
      <c r="B4" s="240">
        <f>IF(ISBLANK('Measured Data'!A8),"",'Measured Data'!A8)</f>
        <v>1</v>
      </c>
      <c r="C4" s="247">
        <f>IF(ISBLANK('Measured Data'!B8),"",'Measured Data'!B8)</f>
        <v>43694.726388888892</v>
      </c>
      <c r="D4" s="248">
        <f>IF(ISBLANK('Measured Data'!C8),"",'Measured Data'!C8)</f>
        <v>43694.726388888892</v>
      </c>
      <c r="E4" s="240">
        <f>IF(ISBLANK('Measured Data'!D8),"",'Measured Data'!D8)</f>
        <v>1.5</v>
      </c>
      <c r="F4" s="240">
        <f>IF(ISBLANK('Measured Data'!E9),"",'Measured Data'!E9)</f>
        <v>0</v>
      </c>
      <c r="G4" s="240" t="str">
        <f>IF(ISBLANK('Measured Data'!G8),"",'Measured Data'!G8)</f>
        <v/>
      </c>
      <c r="H4" s="245">
        <f>IF(ISBLANK('Measured Data'!H8),"",'Measured Data'!H8)</f>
        <v>0.40300000000000002</v>
      </c>
      <c r="I4" s="245">
        <f>IF(ISBLANK('Measured Data'!I8),"",'Measured Data'!I8)</f>
        <v>0</v>
      </c>
      <c r="J4" s="245">
        <f>IF(ISBLANK('Measured Data'!J8),"",'Measured Data'!J8)</f>
        <v>0.40300000000000008</v>
      </c>
      <c r="K4" s="245">
        <f>IF(ISBLANK('Measured Data'!K8),"",'Measured Data'!K8)</f>
        <v>100</v>
      </c>
      <c r="L4" s="240">
        <f>IF(ISBLANK('Measured Data'!L8),"",'Measured Data'!L8)</f>
        <v>7.41</v>
      </c>
      <c r="M4" s="240" t="str">
        <f>IF(ISBLANK('Measured Data'!M8),"",'Measured Data'!M8)</f>
        <v/>
      </c>
      <c r="N4" s="240">
        <f>IF(ISBLANK('Measured Data'!N8),"",'Measured Data'!N8)</f>
        <v>8.1809000000000007E-2</v>
      </c>
      <c r="O4" s="240">
        <f>IF(ISBLANK('Measured Data'!O8),"",'Measured Data'!O8)</f>
        <v>0.20300000000000001</v>
      </c>
      <c r="P4" s="240">
        <f>IF(ISBLANK('Measured Data'!P8),"",'Measured Data'!P8)</f>
        <v>1.9579620666774604</v>
      </c>
      <c r="Q4" s="240" t="str">
        <f>IF(ISBLANK('Measured Data'!Q8),"",'Measured Data'!Q8)</f>
        <v/>
      </c>
      <c r="R4" s="240">
        <f>IF(ISBLANK('Measured Data'!R8),"",'Measured Data'!R8)</f>
        <v>350</v>
      </c>
      <c r="S4" s="240">
        <f>IF(ISBLANK('Measured Data'!S8),"",'Measured Data'!S8)</f>
        <v>1.1738356102696019</v>
      </c>
      <c r="T4" s="245">
        <f>IF(ISBLANK('Measured Data'!T8),"",'Measured Data'!T8)</f>
        <v>0.1996516268218958</v>
      </c>
      <c r="U4" s="245">
        <f>IF(ISBLANK('Measured Data'!U8),"",'Measured Data'!U8)</f>
        <v>2.6766209320277077</v>
      </c>
      <c r="V4" s="245">
        <f>IF(ISBLANK('Measured Data'!V8),"",'Measured Data'!V8)</f>
        <v>3.4333911803947261</v>
      </c>
      <c r="W4" s="245">
        <f>IF(ISBLANK('Measured Data'!W8),"",'Measured Data'!W8)</f>
        <v>1.4755576707637648</v>
      </c>
      <c r="X4" s="245">
        <f>IF(ISBLANK('Measured Data'!X8),"",'Measured Data'!X8)</f>
        <v>0.53328817229228032</v>
      </c>
      <c r="Y4" s="245">
        <f>IF(ISBLANK('Measured Data'!Y8),"",'Measured Data'!Y8)</f>
        <v>28.753758322570054</v>
      </c>
      <c r="Z4" s="245">
        <f>IF(ISBLANK('Measured Data'!Z8),"",'Measured Data'!Z8)</f>
        <v>1.8699229652501086</v>
      </c>
      <c r="AA4" s="245">
        <f>IF(ISBLANK('Measured Data'!AA8),"",'Measured Data'!AA8)</f>
        <v>0.86416756000534745</v>
      </c>
      <c r="AB4" s="245">
        <f>IF(ISBLANK('Measured Data'!AB8),"",'Measured Data'!AB8)</f>
        <v>2.3986965798212676</v>
      </c>
      <c r="AC4" s="245">
        <f>IF(ISBLANK('Measured Data'!AC8),"",'Measured Data'!AC8)</f>
        <v>0.85065825750798518</v>
      </c>
      <c r="AD4" s="245">
        <f>IF(ISBLANK('Measured Data'!AD8),"",'Measured Data'!AD8)</f>
        <v>1.5466437001314448</v>
      </c>
      <c r="AE4" s="245">
        <f>IF(ISBLANK('Measured Data'!AE8),"",'Measured Data'!AE8)</f>
        <v>3.2640674880763987</v>
      </c>
      <c r="AF4" s="245">
        <f>IF(ISBLANK('Measured Data'!AF8),"",'Measured Data'!AF8)</f>
        <v>3.3247893411727003</v>
      </c>
      <c r="AG4" s="245">
        <f>IF(ISBLANK('Measured Data'!AG8),"",'Measured Data'!AG8)</f>
        <v>2.8406535032671743</v>
      </c>
      <c r="AH4" s="245">
        <f>IF(ISBLANK('Measured Data'!AH8),"",'Measured Data'!AH8)</f>
        <v>0.95562752824814179</v>
      </c>
      <c r="AI4" s="245">
        <f>IF(ISBLANK('Measured Data'!AI8),"",'Measured Data'!AI8)</f>
        <v>2.8282239040000001</v>
      </c>
      <c r="AJ4" s="245">
        <f>IF(ISBLANK('Measured Data'!AJ8),"",'Measured Data'!AJ8)</f>
        <v>0.70165141988761615</v>
      </c>
      <c r="AK4" s="245">
        <f>IF(ISBLANK('Measured Data'!AK8),"",'Measured Data'!AK8)</f>
        <v>2.5191096051670487</v>
      </c>
      <c r="AL4" s="245">
        <f>IF(ISBLANK('Measured Data'!AL8),"",'Measured Data'!AL8)</f>
        <v>4.4644343062898724</v>
      </c>
      <c r="AM4" s="245">
        <f>IF(ISBLANK('Measured Data'!AM8),"",'Measured Data'!AM8)</f>
        <v>3.0583992989868034</v>
      </c>
      <c r="AN4" s="245">
        <f>IF(ISBLANK('Measured Data'!AN8),"",'Measured Data'!AN8)</f>
        <v>0.35970341786134974</v>
      </c>
      <c r="AO4" s="245">
        <f>IF(ISBLANK('Measured Data'!AO8),"",'Measured Data'!AO8)</f>
        <v>1.4571604902791238</v>
      </c>
      <c r="AP4" s="245">
        <f>IF(ISBLANK('Measured Data'!AP8),"",'Measured Data'!AP8)</f>
        <v>1.7704127497080948</v>
      </c>
      <c r="AQ4" s="245">
        <f>IF(ISBLANK('Measured Data'!AQ8),"",'Measured Data'!AQ8)</f>
        <v>0</v>
      </c>
      <c r="AR4" s="245">
        <f>IF(ISBLANK('Measured Data'!AR8),"",'Measured Data'!AR8)</f>
        <v>0</v>
      </c>
      <c r="AS4" s="245">
        <f>IF(ISBLANK('Measured Data'!AS8),"",'Measured Data'!AS8)</f>
        <v>12.385297147441527</v>
      </c>
      <c r="AT4" s="245">
        <f>IF(ISBLANK('Measured Data'!AT8),"",'Measured Data'!AT8)</f>
        <v>16.655562958027982</v>
      </c>
      <c r="AU4" s="245">
        <f>IF(ISBLANK('Measured Data'!AU8),"",'Measured Data'!AU8)</f>
        <v>3.7565740045078888</v>
      </c>
      <c r="AV4" s="245">
        <f>IF(ISBLANK('Measured Data'!AV8),"",'Measured Data'!AV8)</f>
        <v>7.1163031659009528</v>
      </c>
      <c r="AW4" s="245">
        <f>IF(ISBLANK('Measured Data'!AW8),"",'Measured Data'!AW8)</f>
        <v>400</v>
      </c>
      <c r="AX4" s="245">
        <f>IF(ISBLANK('Measured Data'!AX8),"",'Measured Data'!AX8)</f>
        <v>200</v>
      </c>
      <c r="AY4" s="245">
        <f>IF(ISBLANK('Measured Data'!AY8),"",'Measured Data'!AY8)</f>
        <v>11.556764106050306</v>
      </c>
      <c r="AZ4" s="245">
        <f>IF(ISBLANK('Measured Data'!AZ8),"",'Measured Data'!AZ8)</f>
        <v>0</v>
      </c>
      <c r="BA4" s="245">
        <f>IF(ISBLANK('Measured Data'!BA8),"",'Measured Data'!BA8)</f>
        <v>0</v>
      </c>
      <c r="BB4" s="245">
        <f>IF(ISBLANK('Measured Data'!BB8),"",'Measured Data'!BB8)</f>
        <v>14.238739330269205</v>
      </c>
      <c r="BC4" s="245">
        <f>IF(ISBLANK('Measured Data'!BD8),"",'Measured Data'!BD8)</f>
        <v>26.873276428102425</v>
      </c>
      <c r="BD4" s="245">
        <f>IF(ISBLANK('Measured Data'!BE8),"",'Measured Data'!BE8)</f>
        <v>16.685489166119506</v>
      </c>
      <c r="BE4" s="245">
        <f>IF(ISBLANK('Measured Data'!BF8),"",'Measured Data'!BF8)</f>
        <v>5.4088471849865956</v>
      </c>
      <c r="BF4" s="245">
        <f>IF(ISBLANK('Measured Data'!BH8),"",'Measured Data'!BH8)</f>
        <v>13.577481840193705</v>
      </c>
      <c r="BG4" s="245">
        <f>IF(ISBLANK('Measured Data'!BI8),"",'Measured Data'!BI8)</f>
        <v>19.002757715036115</v>
      </c>
      <c r="BH4" s="245">
        <f>IF(ISBLANK('Measured Data'!BJ8),"",'Measured Data'!BJ8)</f>
        <v>36.308277830637493</v>
      </c>
      <c r="BI4" s="245">
        <f>IF(ISBLANK('Measured Data'!BK8),"",'Measured Data'!BK8)</f>
        <v>20.663308144416458</v>
      </c>
      <c r="BJ4" s="245">
        <f>IF(ISBLANK('Measured Data'!BL8),"",'Measured Data'!BL8)</f>
        <v>4.4368266405484817</v>
      </c>
      <c r="BK4" s="245">
        <f>IF(ISBLANK('Measured Data'!BM8),"",'Measured Data'!BM8)</f>
        <v>0</v>
      </c>
      <c r="BL4" s="245">
        <f>IF(ISBLANK('Measured Data'!BN8),"",'Measured Data'!BN8)</f>
        <v>24.26789231779383</v>
      </c>
      <c r="BM4" s="245">
        <f>IF(ISBLANK('Measured Data'!BO8),"",'Measured Data'!BO8)</f>
        <v>0</v>
      </c>
      <c r="BN4" s="240">
        <f>IF(ISBLANK('In Process Calc.'!B4),"",ROUND('In Process Calc.'!B4,2))</f>
        <v>1</v>
      </c>
      <c r="BO4" s="240">
        <f>IF(ISBLANK('In Process Calc.'!C4),"",ROUND('In Process Calc.'!C4,2))</f>
        <v>23.93</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7.060333333372256</v>
      </c>
      <c r="BU4" s="245">
        <f>IF(ISBLANK('In Process Calc.'!K4),"",'In Process Calc.'!K4)</f>
        <v>15.768000000000001</v>
      </c>
      <c r="BV4" s="245">
        <f>IF(ISBLANK('In Process Calc.'!L4),"",'In Process Calc.'!L4)</f>
        <v>0.14293123086745463</v>
      </c>
      <c r="BW4" s="245">
        <f>IF(ISBLANK('In Process Calc.'!M4),"",'In Process Calc.'!M4)</f>
        <v>8.5689999549680929E-2</v>
      </c>
      <c r="BX4" s="245">
        <f>IF(ISBLANK('In Process Calc.'!N4),"",'In Process Calc.'!N4)</f>
        <v>-8.2945863852085678E-3</v>
      </c>
      <c r="BY4" s="245">
        <f>IF(ISBLANK('In Process Calc.'!O4),"",'In Process Calc.'!O4)</f>
        <v>-4.783077394343991E-4</v>
      </c>
      <c r="BZ4" s="245">
        <f>IF(ISBLANK('In Process Calc.'!P4),"",'In Process Calc.'!P4)</f>
        <v>-6.279065394975504E-3</v>
      </c>
      <c r="CA4" s="245">
        <f>IF(ISBLANK('In Process Calc.'!Q4),"",'In Process Calc.'!Q4)</f>
        <v>-5.1788513446010568E-3</v>
      </c>
      <c r="CB4" s="245">
        <f>IF(ISBLANK('In Process Calc.'!R4),"",'In Process Calc.'!R4)</f>
        <v>9.0219923414414181E-4</v>
      </c>
      <c r="CC4" s="245">
        <f>IF(ISBLANK('In Process Calc.'!S4),"",'In Process Calc.'!S4)</f>
        <v>0.11236120791419807</v>
      </c>
      <c r="CD4" s="245">
        <f>IF(ISBLANK('In Process Calc.'!T4),"",'In Process Calc.'!T4)</f>
        <v>2.5627314811560779E-2</v>
      </c>
      <c r="CE4" s="245">
        <f>IF(ISBLANK('In Process Calc.'!U4),"",'In Process Calc.'!U4)</f>
        <v>-7.4996900505406574E-3</v>
      </c>
      <c r="CF4" s="245">
        <f>IF(ISBLANK('In Process Calc.'!V4),"",'In Process Calc.'!V4)</f>
        <v>-1.7519433065073713E-3</v>
      </c>
      <c r="CG4" s="245">
        <f>IF(ISBLANK('In Process Calc.'!W4),"",'In Process Calc.'!W4)</f>
        <v>2.126738023557749E-3</v>
      </c>
      <c r="CH4" s="245">
        <f>IF(ISBLANK('In Process Calc.'!X4),"",'In Process Calc.'!X4)</f>
        <v>-1.0918683422260359E-3</v>
      </c>
      <c r="CI4" s="245">
        <f>IF(ISBLANK('In Process Calc.'!Y4),"",'In Process Calc.'!Y4)</f>
        <v>0.22573502096371945</v>
      </c>
      <c r="CJ4" s="245">
        <f>IF(ISBLANK('In Process Calc.'!Z4),"",'In Process Calc.'!Z4)</f>
        <v>1.2340067773537271E-3</v>
      </c>
      <c r="CK4" s="245">
        <f>IF(ISBLANK('In Process Calc.'!AA4),"",'In Process Calc.'!AA4)</f>
        <v>-9.0084832993426284E-5</v>
      </c>
      <c r="CL4" s="245">
        <f>IF(ISBLANK('In Process Calc.'!AB4),"",'In Process Calc.'!AB4)</f>
        <v>5.9396444124861598E-4</v>
      </c>
      <c r="CM4" s="245">
        <f>IF(ISBLANK('In Process Calc.'!AC4),"",'In Process Calc.'!AC4)</f>
        <v>-3.4409362855000014E-2</v>
      </c>
      <c r="CN4" s="245">
        <f>IF(ISBLANK('In Process Calc.'!AD4),"",'In Process Calc.'!AD4)</f>
        <v>-5.8663650894069262E-4</v>
      </c>
      <c r="CO4" s="245">
        <f>IF(ISBLANK('In Process Calc.'!AE4),"",'In Process Calc.'!AE4)</f>
        <v>4.8342480775204423E-5</v>
      </c>
      <c r="CP4" s="245">
        <f>IF(ISBLANK('In Process Calc.'!AF4),"",'In Process Calc.'!AF4)</f>
        <v>6.9246696544166756E-4</v>
      </c>
      <c r="CQ4" s="245">
        <f>IF(ISBLANK('In Process Calc.'!AG4),"",'In Process Calc.'!AG4)</f>
        <v>-6.7803275122268192E-3</v>
      </c>
      <c r="CR4" s="245">
        <f>IF(ISBLANK('In Process Calc.'!AH4),"",'In Process Calc.'!AH4)</f>
        <v>3.1572324200290327E-5</v>
      </c>
      <c r="CS4" s="245">
        <f>IF(ISBLANK('In Process Calc.'!AI4),"",'In Process Calc.'!AI4)</f>
        <v>1.3748707349849098E-4</v>
      </c>
      <c r="CT4" s="245">
        <f>IF(ISBLANK('In Process Calc.'!AJ4),"",'In Process Calc.'!AJ4)</f>
        <v>-1.9071052132310911E-3</v>
      </c>
      <c r="CU4" s="245">
        <f>IF(ISBLANK('In Process Calc.'!AK4),"",'In Process Calc.'!AK4)</f>
        <v>0</v>
      </c>
      <c r="CV4" s="245">
        <f>IF(ISBLANK('In Process Calc.'!AL4),"",'In Process Calc.'!AL4)</f>
        <v>4.8875477326643636E-2</v>
      </c>
      <c r="CW4" s="245">
        <f>IF(ISBLANK('In Process Calc.'!AM4),"",'In Process Calc.'!AM4)</f>
        <v>6.1715280864350543E-3</v>
      </c>
      <c r="CX4" s="245">
        <f>IF(ISBLANK('In Process Calc.'!AN4),"",'In Process Calc.'!AN4)</f>
        <v>4.6739478150420635E-2</v>
      </c>
      <c r="CY4" s="245">
        <f>IF(ISBLANK('In Process Calc.'!AO4),"",'In Process Calc.'!AO4)</f>
        <v>0.20300000000000001</v>
      </c>
      <c r="CZ4" s="245">
        <f>IF(ISBLANK('In Process Calc.'!AP4),"",'In Process Calc.'!AP4)</f>
        <v>0.20300000000000001</v>
      </c>
      <c r="DA4" s="245">
        <f>IF(ISBLANK('In Process Calc.'!AQ4),"",'In Process Calc.'!AQ4)</f>
        <v>3.0593456399434765E-2</v>
      </c>
      <c r="DB4" s="245">
        <f>IF(ISBLANK('In Process Calc.'!AR4),"",'In Process Calc.'!AR4)</f>
        <v>3.0593456399434765E-2</v>
      </c>
      <c r="DC4" s="245">
        <f>IF(ISBLANK('In Process Calc.'!AS4),"",'In Process Calc.'!AS4)</f>
        <v>0</v>
      </c>
      <c r="DD4" s="245">
        <f>IF(ISBLANK('In Process Calc.'!AT4),"",'In Process Calc.'!AT4)</f>
        <v>0.16625781742077297</v>
      </c>
      <c r="DE4" s="245">
        <f>IF(ISBLANK('In Process Calc.'!AU4),"",'In Process Calc.'!AU4)</f>
        <v>-1.6093357872096873E-2</v>
      </c>
      <c r="DF4" s="245">
        <f>IF(ISBLANK('In Process Calc.'!AV4),"",'In Process Calc.'!AV4)</f>
        <v>-9.2802428791847363E-4</v>
      </c>
      <c r="DG4" s="245">
        <f>IF(ISBLANK('In Process Calc.'!AW4),"",'In Process Calc.'!AW4)</f>
        <v>-1.2182795116082109E-2</v>
      </c>
      <c r="DH4" s="245">
        <f>IF(ISBLANK('In Process Calc.'!AX4),"",'In Process Calc.'!AX4)</f>
        <v>-1.0048133105670124E-2</v>
      </c>
      <c r="DI4" s="245">
        <f>IF(ISBLANK('In Process Calc.'!AY4),"",'In Process Calc.'!AY4)</f>
        <v>1.7504688567600353E-3</v>
      </c>
      <c r="DJ4" s="245">
        <f>IF(ISBLANK('In Process Calc.'!AZ4),"",'In Process Calc.'!AZ4)</f>
        <v>0.21800594338602505</v>
      </c>
      <c r="DK4" s="245">
        <f>IF(ISBLANK('In Process Calc.'!BA4),"",'In Process Calc.'!BA4)</f>
        <v>4.9722738351222311E-2</v>
      </c>
      <c r="DL4" s="245">
        <f>IF(ISBLANK('In Process Calc.'!BB4),"",'In Process Calc.'!BB4)</f>
        <v>-1.4551080705891064E-2</v>
      </c>
      <c r="DM4" s="245">
        <f>IF(ISBLANK('In Process Calc.'!BC4),"",'In Process Calc.'!BC4)</f>
        <v>-3.3991629351797841E-3</v>
      </c>
      <c r="DN4" s="245">
        <f>IF(ISBLANK('In Process Calc.'!BD4),"",'In Process Calc.'!BD4)</f>
        <v>4.1263487440851131E-3</v>
      </c>
      <c r="DO4" s="245">
        <f>IF(ISBLANK('In Process Calc.'!BE4),"",'In Process Calc.'!BE4)</f>
        <v>-2.1184694648538394E-3</v>
      </c>
      <c r="DP4" s="245">
        <f>IF(ISBLANK('In Process Calc.'!BF4),"",'In Process Calc.'!BF4)</f>
        <v>0.4379765678385999</v>
      </c>
      <c r="DQ4" s="245">
        <f>IF(ISBLANK('In Process Calc.'!BG4),"",'In Process Calc.'!BG4)</f>
        <v>2.3942499073806604E-3</v>
      </c>
      <c r="DR4" s="245">
        <f>IF(ISBLANK('In Process Calc.'!BH4),"",'In Process Calc.'!BH4)</f>
        <v>-1.7478477996161524E-4</v>
      </c>
      <c r="DS4" s="245">
        <f>IF(ISBLANK('In Process Calc.'!BI4),"",'In Process Calc.'!BI4)</f>
        <v>1.1524242285739577E-3</v>
      </c>
      <c r="DT4" s="245">
        <f>IF(ISBLANK('In Process Calc.'!BJ4),"",'In Process Calc.'!BJ4)</f>
        <v>-6.6761881166715678E-2</v>
      </c>
      <c r="DU4" s="245">
        <f>IF(ISBLANK('In Process Calc.'!BK4),"",'In Process Calc.'!BK4)</f>
        <v>-1.138206396410052E-3</v>
      </c>
      <c r="DV4" s="245">
        <f>IF(ISBLANK('In Process Calc.'!BL4),"",'In Process Calc.'!BL4)</f>
        <v>9.3795254809533844E-5</v>
      </c>
      <c r="DW4" s="245">
        <f>IF(ISBLANK('In Process Calc.'!BM4),"",'In Process Calc.'!BM4)</f>
        <v>1.3435412173572142E-3</v>
      </c>
      <c r="DX4" s="245">
        <f>IF(ISBLANK('In Process Calc.'!BN4),"",'In Process Calc.'!BN4)</f>
        <v>-1.3155356045103955E-2</v>
      </c>
      <c r="DY4" s="245">
        <f>IF(ISBLANK('In Process Calc.'!BO4),"",'In Process Calc.'!BO4)</f>
        <v>6.1257389894114729E-5</v>
      </c>
      <c r="DZ4" s="245">
        <f>IF(ISBLANK('In Process Calc.'!BP4),"",'In Process Calc.'!BP4)</f>
        <v>2.6675575777282894E-4</v>
      </c>
      <c r="EA4" s="245">
        <f>IF(ISBLANK('In Process Calc.'!BQ4),"",'In Process Calc.'!BQ4)</f>
        <v>-3.7002118334677906E-3</v>
      </c>
      <c r="EB4" s="245">
        <f>IF(ISBLANK('In Process Calc.'!BR4),"",'In Process Calc.'!BR4)</f>
        <v>0</v>
      </c>
      <c r="EC4" s="245">
        <f>IF(ISBLANK('In Process Calc.'!BS4),"",'In Process Calc.'!BS4)</f>
        <v>9.3017661411529146E-2</v>
      </c>
      <c r="ED4" s="245">
        <f>IF(ISBLANK('In Process Calc.'!BT4),"",'In Process Calc.'!BT4)</f>
        <v>4.2349138116910337E-2</v>
      </c>
      <c r="EE4" s="245">
        <f>IF(ISBLANK('In Process Calc.'!BU4),"",'In Process Calc.'!BU4)</f>
        <v>-6.3038787609758212E-3</v>
      </c>
      <c r="EF4" s="245">
        <f>IF(ISBLANK('In Process Calc.'!BV4),"",'In Process Calc.'!BV4)</f>
        <v>0.31114764925398736</v>
      </c>
      <c r="EG4" s="245">
        <f>IF(ISBLANK('In Process Calc.'!BW4),"",'In Process Calc.'!BW4)</f>
        <v>2.0090120527726665</v>
      </c>
      <c r="EH4" s="245">
        <f>IF(ISBLANK('In Process Calc.'!BX4),"",'In Process Calc.'!BX4)</f>
        <v>0.93116727391484977</v>
      </c>
      <c r="EI4" s="245">
        <f>IF(ISBLANK('In Process Calc.'!BY4),"",'In Process Calc.'!BY4)</f>
        <v>0.22807973754723659</v>
      </c>
      <c r="EJ4" s="245">
        <f>IF(ISBLANK('In Process Calc.'!BZ4),"",'In Process Calc.'!BZ4)</f>
        <v>-1.3426831140138624</v>
      </c>
      <c r="EK4" s="245">
        <f>IF(ISBLANK('Post Process Calc.'!A4),"",'Post Process Calc.'!A4)</f>
        <v>2.9419000000000001E-2</v>
      </c>
      <c r="EL4" s="245">
        <f>IF(ISBLANK('Post Process Calc.'!B4),"",'Post Process Calc.'!B4)</f>
        <v>4.7271368782257552E-2</v>
      </c>
      <c r="EM4" s="245">
        <f>IF(ISBLANK('Post Process Calc.'!C4),"",'Post Process Calc.'!C4)</f>
        <v>0.20300000000000001</v>
      </c>
      <c r="EN4" s="245">
        <f>IF(ISBLANK('Post Process Calc.'!D4),"",'Post Process Calc.'!D4)</f>
        <v>0.21192212455950288</v>
      </c>
      <c r="EO4" s="245">
        <f>IF(ISBLANK('Post Process Calc.'!E4),"",'Post Process Calc.'!E4)</f>
        <v>9.235309131737101E-3</v>
      </c>
      <c r="EP4" s="245">
        <f>IF(ISBLANK('Post Process Calc.'!F4),"",'Post Process Calc.'!F4)</f>
        <v>-2.0906589451617713E-3</v>
      </c>
      <c r="EQ4" s="245">
        <f>IF(ISBLANK('Post Process Calc.'!G4),"",'Post Process Calc.'!G4)</f>
        <v>-1.320004702552373E-2</v>
      </c>
      <c r="ER4" s="245">
        <f>IF(ISBLANK('Post Process Calc.'!H4),"",'Post Process Calc.'!H4)</f>
        <v>-1.4270137749660483E-2</v>
      </c>
      <c r="ES4" s="245">
        <f>IF(ISBLANK('Post Process Calc.'!I4),"",'Post Process Calc.'!I4)</f>
        <v>1.2697340937860211E-3</v>
      </c>
      <c r="ET4" s="245">
        <f>IF(ISBLANK('Post Process Calc.'!J4),"",'Post Process Calc.'!J4)</f>
        <v>0.33850291329412124</v>
      </c>
      <c r="EU4" s="245">
        <f>IF(ISBLANK('Post Process Calc.'!K4),"",'Post Process Calc.'!K4)</f>
        <v>5.9159161029461282E-2</v>
      </c>
      <c r="EV4" s="245">
        <f>IF(ISBLANK('Post Process Calc.'!L4),"",'Post Process Calc.'!L4)</f>
        <v>-2.7088269448815056E-2</v>
      </c>
      <c r="EW4" s="245">
        <f>IF(ISBLANK('Post Process Calc.'!M4),"",'Post Process Calc.'!M4)</f>
        <v>-1.2289648903134102E-2</v>
      </c>
      <c r="EX4" s="245">
        <f>IF(ISBLANK('Post Process Calc.'!N4),"",'Post Process Calc.'!N4)</f>
        <v>6.3016327357292134E-3</v>
      </c>
      <c r="EY4" s="245">
        <f>IF(ISBLANK('Post Process Calc.'!O4),"",'Post Process Calc.'!O4)</f>
        <v>-6.6500690486964971E-3</v>
      </c>
      <c r="EZ4" s="245">
        <f>IF(ISBLANK('Post Process Calc.'!P4),"",'Post Process Calc.'!P4)</f>
        <v>0.80439270256526252</v>
      </c>
      <c r="FA4" s="245">
        <f>IF(ISBLANK('Post Process Calc.'!Q4),"",'Post Process Calc.'!Q4)</f>
        <v>-7.4658868639900216E-3</v>
      </c>
      <c r="FB4" s="245">
        <f>IF(ISBLANK('Post Process Calc.'!R4),"",'Post Process Calc.'!R4)</f>
        <v>-1.5777565742311807E-3</v>
      </c>
      <c r="FC4" s="245">
        <f>IF(ISBLANK('Post Process Calc.'!S4),"",'Post Process Calc.'!S4)</f>
        <v>-5.3930483468747517E-4</v>
      </c>
      <c r="FD4" s="245">
        <f>IF(ISBLANK('Post Process Calc.'!T4),"",'Post Process Calc.'!T4)</f>
        <v>-7.9367430968556016E-2</v>
      </c>
      <c r="FE4" s="245">
        <f>IF(ISBLANK('Post Process Calc.'!U4),"",'Post Process Calc.'!U4)</f>
        <v>-1.0024044601269263E-3</v>
      </c>
      <c r="FF4" s="245">
        <f>IF(ISBLANK('Post Process Calc.'!V4),"",'Post Process Calc.'!V4)</f>
        <v>-4.6825575260707308E-3</v>
      </c>
      <c r="FG4" s="245">
        <f>IF(ISBLANK('Post Process Calc.'!W4),"",'Post Process Calc.'!W4)</f>
        <v>1.4529389288160468E-2</v>
      </c>
      <c r="FH4" s="245">
        <f>IF(ISBLANK('Post Process Calc.'!X4),"",'Post Process Calc.'!X4)</f>
        <v>-1.4011973296359214E-2</v>
      </c>
      <c r="FI4" s="245">
        <f>IF(ISBLANK('Post Process Calc.'!Y4),"",'Post Process Calc.'!Y4)</f>
        <v>-1.1375738330828425E-3</v>
      </c>
      <c r="FJ4" s="245">
        <f>IF(ISBLANK('Post Process Calc.'!Z4),"",'Post Process Calc.'!Z4)</f>
        <v>-2.3099183529177881E-3</v>
      </c>
      <c r="FK4" s="245">
        <f>IF(ISBLANK('Post Process Calc.'!AA4),"",'Post Process Calc.'!AA4)</f>
        <v>-3.8592211297031899E-3</v>
      </c>
      <c r="FL4" s="245">
        <f>IF(ISBLANK('Post Process Calc.'!AB4),"",'Post Process Calc.'!AB4)</f>
        <v>0</v>
      </c>
      <c r="FM4" s="245">
        <f>IF(ISBLANK('Post Process Calc.'!AC4),"",'Post Process Calc.'!AC4)</f>
        <v>9.7657105387005588E-2</v>
      </c>
      <c r="FN4" s="245">
        <f>IF(ISBLANK('Post Process Calc.'!AD4),"",'Post Process Calc.'!AD4)</f>
        <v>2.7524983550186104E-2</v>
      </c>
      <c r="FO4" s="245">
        <f>IF(ISBLANK('Post Process Calc.'!AE4),"",'Post Process Calc.'!AE4)</f>
        <v>-0.21573116576426049</v>
      </c>
      <c r="FP4" s="245">
        <f>IF(ISBLANK('Post Process Calc.'!AF4),"",'Post Process Calc.'!AF4)</f>
        <v>2.3763243120638524</v>
      </c>
      <c r="FQ4" s="245">
        <f>IF(ISBLANK('Post Process Calc.'!AG4),"",'Post Process Calc.'!AG4)</f>
        <v>0.59969941772293012</v>
      </c>
      <c r="FR4" s="245">
        <f>IF(ISBLANK('Post Process Calc.'!AH4),"",'Post Process Calc.'!AH4)</f>
        <v>0.17476706611992604</v>
      </c>
      <c r="FS4" s="245">
        <f>IF(ISBLANK('Post Process Calc.'!AI4),"",'Post Process Calc.'!AI4)</f>
        <v>-1.3415915572066854</v>
      </c>
    </row>
    <row r="5" spans="1:175" x14ac:dyDescent="0.15">
      <c r="A5" s="240" t="str">
        <f>IF('Measured Data'!B9&lt;&gt;0,'Measured Data'!$B$1,"")</f>
        <v>NIIMBL VS-003</v>
      </c>
      <c r="B5" s="240">
        <f>IF(ISBLANK('Measured Data'!A9),"",'Measured Data'!A9)</f>
        <v>2</v>
      </c>
      <c r="C5" s="247">
        <f>IF(ISBLANK('Measured Data'!B9),"",'Measured Data'!B9)</f>
        <v>43695.338194444441</v>
      </c>
      <c r="D5" s="248">
        <f>IF(ISBLANK('Measured Data'!C9),"",'Measured Data'!C9)</f>
        <v>43695.338194444441</v>
      </c>
      <c r="E5" s="240">
        <f>IF(ISBLANK('Measured Data'!D9),"",'Measured Data'!D9)</f>
        <v>1.5</v>
      </c>
      <c r="F5" s="240">
        <f>IF(ISBLANK('Measured Data'!E10),"",'Measured Data'!E10)</f>
        <v>0</v>
      </c>
      <c r="G5" s="240" t="str">
        <f>IF(ISBLANK('Measured Data'!G9),"",'Measured Data'!G9)</f>
        <v/>
      </c>
      <c r="H5" s="245">
        <f>IF(ISBLANK('Measured Data'!H9),"",'Measured Data'!H9)</f>
        <v>0.88700000000000001</v>
      </c>
      <c r="I5" s="245">
        <f>IF(ISBLANK('Measured Data'!I9),"",'Measured Data'!I9)</f>
        <v>1.0773279352226717E-2</v>
      </c>
      <c r="J5" s="245">
        <f>IF(ISBLANK('Measured Data'!J9),"",'Measured Data'!J9)</f>
        <v>0.89777327935222673</v>
      </c>
      <c r="K5" s="245">
        <f>IF(ISBLANK('Measured Data'!K9),"",'Measured Data'!K9)</f>
        <v>98.8</v>
      </c>
      <c r="L5" s="240">
        <f>IF(ISBLANK('Measured Data'!L9),"",'Measured Data'!L9)</f>
        <v>7.26</v>
      </c>
      <c r="M5" s="240" t="str">
        <f>IF(ISBLANK('Measured Data'!M9),"",'Measured Data'!M9)</f>
        <v/>
      </c>
      <c r="N5" s="240">
        <f>IF(ISBLANK('Measured Data'!N9),"",'Measured Data'!N9)</f>
        <v>0.26095280648119373</v>
      </c>
      <c r="O5" s="240">
        <f>IF(ISBLANK('Measured Data'!O9),"",'Measured Data'!O9)</f>
        <v>0.29419707607800871</v>
      </c>
      <c r="P5" s="240">
        <f>IF(ISBLANK('Measured Data'!P9),"",'Measured Data'!P9)</f>
        <v>3.831657041790677</v>
      </c>
      <c r="Q5" s="240" t="str">
        <f>IF(ISBLANK('Measured Data'!Q9),"",'Measured Data'!Q9)</f>
        <v/>
      </c>
      <c r="R5" s="240">
        <f>IF(ISBLANK('Measured Data'!R9),"",'Measured Data'!R9)</f>
        <v>350</v>
      </c>
      <c r="S5" s="240">
        <f>IF(ISBLANK('Measured Data'!S9),"",'Measured Data'!S9)</f>
        <v>1.1032862558704413</v>
      </c>
      <c r="T5" s="245">
        <f>IF(ISBLANK('Measured Data'!T9),"",'Measured Data'!T9)</f>
        <v>0.31096620841548167</v>
      </c>
      <c r="U5" s="245">
        <f>IF(ISBLANK('Measured Data'!U9),"",'Measured Data'!U9)</f>
        <v>2.6680700812295037</v>
      </c>
      <c r="V5" s="245">
        <f>IF(ISBLANK('Measured Data'!V9),"",'Measured Data'!V9)</f>
        <v>3.4611719300674681</v>
      </c>
      <c r="W5" s="245">
        <f>IF(ISBLANK('Measured Data'!W9),"",'Measured Data'!W9)</f>
        <v>1.5397244125742549</v>
      </c>
      <c r="X5" s="245">
        <f>IF(ISBLANK('Measured Data'!X9),"",'Measured Data'!X9)</f>
        <v>0.513650020179095</v>
      </c>
      <c r="Y5" s="245">
        <f>IF(ISBLANK('Measured Data'!Y9),"",'Measured Data'!Y9)</f>
        <v>25.741073321047551</v>
      </c>
      <c r="Z5" s="245">
        <f>IF(ISBLANK('Measured Data'!Z9),"",'Measured Data'!Z9)</f>
        <v>1.5066932516005829</v>
      </c>
      <c r="AA5" s="245">
        <f>IF(ISBLANK('Measured Data'!AA9),"",'Measured Data'!AA9)</f>
        <v>1.0028021575750379</v>
      </c>
      <c r="AB5" s="245">
        <f>IF(ISBLANK('Measured Data'!AB9),"",'Measured Data'!AB9)</f>
        <v>2.427190691358422</v>
      </c>
      <c r="AC5" s="245">
        <f>IF(ISBLANK('Measured Data'!AC9),"",'Measured Data'!AC9)</f>
        <v>0.81379519243462173</v>
      </c>
      <c r="AD5" s="245">
        <f>IF(ISBLANK('Measured Data'!AD9),"",'Measured Data'!AD9)</f>
        <v>1.5505606158940792</v>
      </c>
      <c r="AE5" s="245">
        <f>IF(ISBLANK('Measured Data'!AE9),"",'Measured Data'!AE9)</f>
        <v>7.4335314471064953</v>
      </c>
      <c r="AF5" s="245">
        <f>IF(ISBLANK('Measured Data'!AF9),"",'Measured Data'!AF9)</f>
        <v>3.2920498099303397</v>
      </c>
      <c r="AG5" s="245">
        <f>IF(ISBLANK('Measured Data'!AG9),"",'Measured Data'!AG9)</f>
        <v>2.812342157826869</v>
      </c>
      <c r="AH5" s="245">
        <f>IF(ISBLANK('Measured Data'!AH9),"",'Measured Data'!AH9)</f>
        <v>0.93673799405087321</v>
      </c>
      <c r="AI5" s="245">
        <f>IF(ISBLANK('Measured Data'!AI9),"",'Measured Data'!AI9)</f>
        <v>3.4516726979999999</v>
      </c>
      <c r="AJ5" s="245">
        <f>IF(ISBLANK('Measured Data'!AJ9),"",'Measured Data'!AJ9)</f>
        <v>0.6964745408321763</v>
      </c>
      <c r="AK5" s="245">
        <f>IF(ISBLANK('Measured Data'!AK9),"",'Measured Data'!AK9)</f>
        <v>2.5184301563662288</v>
      </c>
      <c r="AL5" s="245">
        <f>IF(ISBLANK('Measured Data'!AL9),"",'Measured Data'!AL9)</f>
        <v>4.3714892480162817</v>
      </c>
      <c r="AM5" s="245">
        <f>IF(ISBLANK('Measured Data'!AM9),"",'Measured Data'!AM9)</f>
        <v>3.1303609059091055</v>
      </c>
      <c r="AN5" s="245">
        <f>IF(ISBLANK('Measured Data'!AN9),"",'Measured Data'!AN9)</f>
        <v>0.35347953529253512</v>
      </c>
      <c r="AO5" s="245">
        <f>IF(ISBLANK('Measured Data'!AO9),"",'Measured Data'!AO9)</f>
        <v>1.4739159883348514</v>
      </c>
      <c r="AP5" s="245">
        <f>IF(ISBLANK('Measured Data'!AP9),"",'Measured Data'!AP9)</f>
        <v>1.7677896274781524</v>
      </c>
      <c r="AQ5" s="245">
        <f>IF(ISBLANK('Measured Data'!AQ9),"",'Measured Data'!AQ9)</f>
        <v>0</v>
      </c>
      <c r="AR5" s="245">
        <f>IF(ISBLANK('Measured Data'!AR9),"",'Measured Data'!AR9)</f>
        <v>0</v>
      </c>
      <c r="AS5" s="245">
        <f>IF(ISBLANK('Measured Data'!AS9),"",'Measured Data'!AS9)</f>
        <v>12.385297147441527</v>
      </c>
      <c r="AT5" s="245">
        <f>IF(ISBLANK('Measured Data'!AT9),"",'Measured Data'!AT9)</f>
        <v>16.655562958027982</v>
      </c>
      <c r="AU5" s="245">
        <f>IF(ISBLANK('Measured Data'!AU9),"",'Measured Data'!AU9)</f>
        <v>3.7565740045078888</v>
      </c>
      <c r="AV5" s="245">
        <f>IF(ISBLANK('Measured Data'!AV9),"",'Measured Data'!AV9)</f>
        <v>7.1163031659009528</v>
      </c>
      <c r="AW5" s="245">
        <f>IF(ISBLANK('Measured Data'!AW9),"",'Measured Data'!AW9)</f>
        <v>400</v>
      </c>
      <c r="AX5" s="245">
        <f>IF(ISBLANK('Measured Data'!AX9),"",'Measured Data'!AX9)</f>
        <v>200</v>
      </c>
      <c r="AY5" s="245">
        <f>IF(ISBLANK('Measured Data'!AY9),"",'Measured Data'!AY9)</f>
        <v>11.556764106050306</v>
      </c>
      <c r="AZ5" s="245">
        <f>IF(ISBLANK('Measured Data'!AZ9),"",'Measured Data'!AZ9)</f>
        <v>0</v>
      </c>
      <c r="BA5" s="245">
        <f>IF(ISBLANK('Measured Data'!BA9),"",'Measured Data'!BA9)</f>
        <v>0</v>
      </c>
      <c r="BB5" s="245">
        <f>IF(ISBLANK('Measured Data'!BB9),"",'Measured Data'!BB9)</f>
        <v>14.238739330269205</v>
      </c>
      <c r="BC5" s="245">
        <f>IF(ISBLANK('Measured Data'!BD9),"",'Measured Data'!BD9)</f>
        <v>26.873276428102425</v>
      </c>
      <c r="BD5" s="245">
        <f>IF(ISBLANK('Measured Data'!BE9),"",'Measured Data'!BE9)</f>
        <v>16.685489166119506</v>
      </c>
      <c r="BE5" s="245">
        <f>IF(ISBLANK('Measured Data'!BF9),"",'Measured Data'!BF9)</f>
        <v>5.4088471849865956</v>
      </c>
      <c r="BF5" s="245">
        <f>IF(ISBLANK('Measured Data'!BH9),"",'Measured Data'!BH9)</f>
        <v>13.577481840193705</v>
      </c>
      <c r="BG5" s="245">
        <f>IF(ISBLANK('Measured Data'!BI9),"",'Measured Data'!BI9)</f>
        <v>19.002757715036115</v>
      </c>
      <c r="BH5" s="245">
        <f>IF(ISBLANK('Measured Data'!BJ9),"",'Measured Data'!BJ9)</f>
        <v>36.308277830637493</v>
      </c>
      <c r="BI5" s="245">
        <f>IF(ISBLANK('Measured Data'!BK9),"",'Measured Data'!BK9)</f>
        <v>20.663308144416458</v>
      </c>
      <c r="BJ5" s="245">
        <f>IF(ISBLANK('Measured Data'!BL9),"",'Measured Data'!BL9)</f>
        <v>4.4368266405484817</v>
      </c>
      <c r="BK5" s="245">
        <f>IF(ISBLANK('Measured Data'!BM9),"",'Measured Data'!BM9)</f>
        <v>0</v>
      </c>
      <c r="BL5" s="245">
        <f>IF(ISBLANK('Measured Data'!BN9),"",'Measured Data'!BN9)</f>
        <v>24.26789231779383</v>
      </c>
      <c r="BM5" s="245">
        <f>IF(ISBLANK('Measured Data'!BO9),"",'Measured Data'!BO9)</f>
        <v>0</v>
      </c>
      <c r="BN5" s="240">
        <f>IF(ISBLANK('In Process Calc.'!B5),"",ROUND('In Process Calc.'!B5,2))</f>
        <v>1.61</v>
      </c>
      <c r="BO5" s="240">
        <f>IF(ISBLANK('In Process Calc.'!C5),"",ROUND('In Process Calc.'!C5,2))</f>
        <v>38.619999999999997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16.531083333269635</v>
      </c>
      <c r="BU5" s="245">
        <f>IF(ISBLANK('In Process Calc.'!K5),"",'In Process Calc.'!K5)</f>
        <v>50.374000000000002</v>
      </c>
      <c r="BV5" s="245">
        <f>IF(ISBLANK('In Process Calc.'!L5),"",'In Process Calc.'!L5)</f>
        <v>0.27690042158804962</v>
      </c>
      <c r="BW5" s="245">
        <f>IF(ISBLANK('In Process Calc.'!M5),"",'In Process Calc.'!M5)</f>
        <v>8.064572071014095E-2</v>
      </c>
      <c r="BX5" s="245">
        <f>IF(ISBLANK('In Process Calc.'!N5),"",'In Process Calc.'!N5)</f>
        <v>-1.6253578969149956E-2</v>
      </c>
      <c r="BY5" s="245">
        <f>IF(ISBLANK('In Process Calc.'!O5),"",'In Process Calc.'!O5)</f>
        <v>1.3307809263719144E-4</v>
      </c>
      <c r="BZ5" s="245">
        <f>IF(ISBLANK('In Process Calc.'!P5),"",'In Process Calc.'!P5)</f>
        <v>-8.2653889965765767E-3</v>
      </c>
      <c r="CA5" s="245">
        <f>IF(ISBLANK('In Process Calc.'!Q5),"",'In Process Calc.'!Q5)</f>
        <v>-9.7667733840511063E-3</v>
      </c>
      <c r="CB5" s="245">
        <f>IF(ISBLANK('In Process Calc.'!R5),"",'In Process Calc.'!R5)</f>
        <v>2.3063271102368929E-3</v>
      </c>
      <c r="CC5" s="245">
        <f>IF(ISBLANK('In Process Calc.'!S5),"",'In Process Calc.'!S5)</f>
        <v>0.32776818552305687</v>
      </c>
      <c r="CD5" s="245">
        <f>IF(ISBLANK('In Process Calc.'!T5),"",'In Process Calc.'!T5)</f>
        <v>5.1598239337501864E-2</v>
      </c>
      <c r="CE5" s="245">
        <f>IF(ISBLANK('In Process Calc.'!U5),"",'In Process Calc.'!U5)</f>
        <v>-1.7412063776773522E-2</v>
      </c>
      <c r="CF5" s="245">
        <f>IF(ISBLANK('In Process Calc.'!V5),"",'In Process Calc.'!V5)</f>
        <v>-3.7892722814139288E-3</v>
      </c>
      <c r="CG5" s="245">
        <f>IF(ISBLANK('In Process Calc.'!W5),"",'In Process Calc.'!W5)</f>
        <v>4.7624471763032406E-3</v>
      </c>
      <c r="CH5" s="245">
        <f>IF(ISBLANK('In Process Calc.'!X5),"",'In Process Calc.'!X5)</f>
        <v>-1.3719278192543954E-3</v>
      </c>
      <c r="CI5" s="245">
        <f>IF(ISBLANK('In Process Calc.'!Y5),"",'In Process Calc.'!Y5)</f>
        <v>0.52385169403437137</v>
      </c>
      <c r="CJ5" s="245">
        <f>IF(ISBLANK('In Process Calc.'!Z5),"",'In Process Calc.'!Z5)</f>
        <v>3.574883261182521E-3</v>
      </c>
      <c r="CK5" s="245">
        <f>IF(ISBLANK('In Process Calc.'!AA5),"",'In Process Calc.'!AA5)</f>
        <v>1.9341763659884068E-3</v>
      </c>
      <c r="CL5" s="245">
        <f>IF(ISBLANK('In Process Calc.'!AB5),"",'In Process Calc.'!AB5)</f>
        <v>1.9445661363533162E-3</v>
      </c>
      <c r="CM5" s="245">
        <f>IF(ISBLANK('In Process Calc.'!AC5),"",'In Process Calc.'!AC5)</f>
        <v>-7.8985951626000001E-2</v>
      </c>
      <c r="CN5" s="245">
        <f>IF(ISBLANK('In Process Calc.'!AD5),"",'In Process Calc.'!AD5)</f>
        <v>-2.164896564767389E-4</v>
      </c>
      <c r="CO5" s="245">
        <f>IF(ISBLANK('In Process Calc.'!AE5),"",'In Process Calc.'!AE5)</f>
        <v>9.6923070033824396E-5</v>
      </c>
      <c r="CP5" s="245">
        <f>IF(ISBLANK('In Process Calc.'!AF5),"",'In Process Calc.'!AF5)</f>
        <v>7.338038632003361E-3</v>
      </c>
      <c r="CQ5" s="245">
        <f>IF(ISBLANK('In Process Calc.'!AG5),"",'In Process Calc.'!AG5)</f>
        <v>-1.1925582407171419E-2</v>
      </c>
      <c r="CR5" s="245">
        <f>IF(ISBLANK('In Process Calc.'!AH5),"",'In Process Calc.'!AH5)</f>
        <v>4.7657992787053516E-4</v>
      </c>
      <c r="CS5" s="245">
        <f>IF(ISBLANK('In Process Calc.'!AI5),"",'In Process Calc.'!AI5)</f>
        <v>-1.0605310374860438E-3</v>
      </c>
      <c r="CT5" s="245">
        <f>IF(ISBLANK('In Process Calc.'!AJ5),"",'In Process Calc.'!AJ5)</f>
        <v>-1.7195519737902031E-3</v>
      </c>
      <c r="CU5" s="245">
        <f>IF(ISBLANK('In Process Calc.'!AK5),"",'In Process Calc.'!AK5)</f>
        <v>0</v>
      </c>
      <c r="CV5" s="245">
        <f>IF(ISBLANK('In Process Calc.'!AL5),"",'In Process Calc.'!AL5)</f>
        <v>0.1393441128095064</v>
      </c>
      <c r="CW5" s="245">
        <f>IF(ISBLANK('In Process Calc.'!AM5),"",'In Process Calc.'!AM5)</f>
        <v>4.4104582214356439E-2</v>
      </c>
      <c r="CX5" s="245">
        <f>IF(ISBLANK('In Process Calc.'!AN5),"",'In Process Calc.'!AN5)</f>
        <v>0.17768899113953601</v>
      </c>
      <c r="CY5" s="245">
        <f>IF(ISBLANK('In Process Calc.'!AO5),"",'In Process Calc.'!AO5)</f>
        <v>0.29419707607800871</v>
      </c>
      <c r="CZ5" s="245">
        <f>IF(ISBLANK('In Process Calc.'!AP5),"",'In Process Calc.'!AP5)</f>
        <v>0.29419707607800871</v>
      </c>
      <c r="DA5" s="245">
        <f>IF(ISBLANK('In Process Calc.'!AQ5),"",'In Process Calc.'!AQ5)</f>
        <v>5.1104717156006049E-2</v>
      </c>
      <c r="DB5" s="245">
        <f>IF(ISBLANK('In Process Calc.'!AR5),"",'In Process Calc.'!AR5)</f>
        <v>5.224224896207668E-2</v>
      </c>
      <c r="DC5" s="245">
        <f>IF(ISBLANK('In Process Calc.'!AS5),"",'In Process Calc.'!AS5)</f>
        <v>1.1375318060706332E-3</v>
      </c>
      <c r="DD5" s="245">
        <f>IF(ISBLANK('In Process Calc.'!AT5),"",'In Process Calc.'!AT5)</f>
        <v>-7.4491834754296079E-3</v>
      </c>
      <c r="DE5" s="245">
        <f>IF(ISBLANK('In Process Calc.'!AU5),"",'In Process Calc.'!AU5)</f>
        <v>-1.1753512825783805E-2</v>
      </c>
      <c r="DF5" s="245">
        <f>IF(ISBLANK('In Process Calc.'!AV5),"",'In Process Calc.'!AV5)</f>
        <v>9.0286944521782489E-4</v>
      </c>
      <c r="DG5" s="245">
        <f>IF(ISBLANK('In Process Calc.'!AW5),"",'In Process Calc.'!AW5)</f>
        <v>-2.9333209801803749E-3</v>
      </c>
      <c r="DH5" s="245">
        <f>IF(ISBLANK('In Process Calc.'!AX5),"",'In Process Calc.'!AX5)</f>
        <v>-6.775254526957787E-3</v>
      </c>
      <c r="DI5" s="245">
        <f>IF(ISBLANK('In Process Calc.'!AY5),"",'In Process Calc.'!AY5)</f>
        <v>2.0735582834937164E-3</v>
      </c>
      <c r="DJ5" s="245">
        <f>IF(ISBLANK('In Process Calc.'!AZ5),"",'In Process Calc.'!AZ5)</f>
        <v>0.31810416298129968</v>
      </c>
      <c r="DK5" s="245">
        <f>IF(ISBLANK('In Process Calc.'!BA5),"",'In Process Calc.'!BA5)</f>
        <v>3.8352792931231568E-2</v>
      </c>
      <c r="DL5" s="245">
        <f>IF(ISBLANK('In Process Calc.'!BB5),"",'In Process Calc.'!BB5)</f>
        <v>-1.4638185737263951E-2</v>
      </c>
      <c r="DM5" s="245">
        <f>IF(ISBLANK('In Process Calc.'!BC5),"",'In Process Calc.'!BC5)</f>
        <v>-3.0086436171859036E-3</v>
      </c>
      <c r="DN5" s="245">
        <f>IF(ISBLANK('In Process Calc.'!BD5),"",'In Process Calc.'!BD5)</f>
        <v>3.8923068472679506E-3</v>
      </c>
      <c r="DO5" s="245">
        <f>IF(ISBLANK('In Process Calc.'!BE5),"",'In Process Calc.'!BE5)</f>
        <v>-4.1358031440771219E-4</v>
      </c>
      <c r="DP5" s="245">
        <f>IF(ISBLANK('In Process Calc.'!BF5),"",'In Process Calc.'!BF5)</f>
        <v>0.44024643867436836</v>
      </c>
      <c r="DQ5" s="245">
        <f>IF(ISBLANK('In Process Calc.'!BG5),"",'In Process Calc.'!BG5)</f>
        <v>3.4569100908286559E-3</v>
      </c>
      <c r="DR5" s="245">
        <f>IF(ISBLANK('In Process Calc.'!BH5),"",'In Process Calc.'!BH5)</f>
        <v>2.9893456632908814E-3</v>
      </c>
      <c r="DS5" s="245">
        <f>IF(ISBLANK('In Process Calc.'!BI5),"",'In Process Calc.'!BI5)</f>
        <v>1.9945130214051904E-3</v>
      </c>
      <c r="DT5" s="245">
        <f>IF(ISBLANK('In Process Calc.'!BJ5),"",'In Process Calc.'!BJ5)</f>
        <v>-6.5828872476493938E-2</v>
      </c>
      <c r="DU5" s="245">
        <f>IF(ISBLANK('In Process Calc.'!BK5),"",'In Process Calc.'!BK5)</f>
        <v>5.4661764437832327E-4</v>
      </c>
      <c r="DV5" s="245">
        <f>IF(ISBLANK('In Process Calc.'!BL5),"",'In Process Calc.'!BL5)</f>
        <v>7.1741815677451285E-5</v>
      </c>
      <c r="DW5" s="245">
        <f>IF(ISBLANK('In Process Calc.'!BM5),"",'In Process Calc.'!BM5)</f>
        <v>9.8139068473560385E-3</v>
      </c>
      <c r="DX5" s="245">
        <f>IF(ISBLANK('In Process Calc.'!BN5),"",'In Process Calc.'!BN5)</f>
        <v>-7.5983007600329243E-3</v>
      </c>
      <c r="DY5" s="245">
        <f>IF(ISBLANK('In Process Calc.'!BO5),"",'In Process Calc.'!BO5)</f>
        <v>6.5716892208980812E-4</v>
      </c>
      <c r="DZ5" s="245">
        <f>IF(ISBLANK('In Process Calc.'!BP5),"",'In Process Calc.'!BP5)</f>
        <v>-1.7691838614586292E-3</v>
      </c>
      <c r="EA5" s="245">
        <f>IF(ISBLANK('In Process Calc.'!BQ5),"",'In Process Calc.'!BQ5)</f>
        <v>2.7697090831992299E-4</v>
      </c>
      <c r="EB5" s="245">
        <f>IF(ISBLANK('In Process Calc.'!BR5),"",'In Process Calc.'!BR5)</f>
        <v>0</v>
      </c>
      <c r="EC5" s="245">
        <f>IF(ISBLANK('In Process Calc.'!BS5),"",'In Process Calc.'!BS5)</f>
        <v>0.13086963191831164</v>
      </c>
      <c r="ED5" s="245">
        <f>IF(ISBLANK('In Process Calc.'!BT5),"",'In Process Calc.'!BT5)</f>
        <v>7.6794272267601507E-2</v>
      </c>
      <c r="EE5" s="245">
        <f>IF(ISBLANK('In Process Calc.'!BU5),"",'In Process Calc.'!BU5)</f>
        <v>0.11825959428729584</v>
      </c>
      <c r="EF5" s="245">
        <f>IF(ISBLANK('In Process Calc.'!BV5),"",'In Process Calc.'!BV5)</f>
        <v>0.32035999039359708</v>
      </c>
      <c r="EG5" s="245">
        <f>IF(ISBLANK('In Process Calc.'!BW5),"",'In Process Calc.'!BW5)</f>
        <v>1.3839694348805145</v>
      </c>
      <c r="EH5" s="245">
        <f>IF(ISBLANK('In Process Calc.'!BX5),"",'In Process Calc.'!BX5)</f>
        <v>0.92484509891592837</v>
      </c>
      <c r="EI5" s="245">
        <f>IF(ISBLANK('In Process Calc.'!BY5),"",'In Process Calc.'!BY5)</f>
        <v>0.12056677464320455</v>
      </c>
      <c r="EJ5" s="245">
        <f>IF(ISBLANK('In Process Calc.'!BZ5),"",'In Process Calc.'!BZ5)</f>
        <v>-1.7164036161467646</v>
      </c>
      <c r="EK5" s="245">
        <f>IF(ISBLANK('Post Process Calc.'!A5),"",'Post Process Calc.'!A5)</f>
        <v>6.3420500000000005E-2</v>
      </c>
      <c r="EL5" s="245">
        <f>IF(ISBLANK('Post Process Calc.'!B5),"",'Post Process Calc.'!B5)</f>
        <v>4.6038543944295011E-2</v>
      </c>
      <c r="EM5" s="245">
        <f>IF(ISBLANK('Post Process Calc.'!C5),"",'Post Process Calc.'!C5)</f>
        <v>0.29419707607800871</v>
      </c>
      <c r="EN5" s="245">
        <f>IF(ISBLANK('Post Process Calc.'!D5),"",'Post Process Calc.'!D5)</f>
        <v>0.20016694334305732</v>
      </c>
      <c r="EO5" s="245">
        <f>IF(ISBLANK('Post Process Calc.'!E5),"",'Post Process Calc.'!E5)</f>
        <v>-2.3120873333991938E-2</v>
      </c>
      <c r="EP5" s="245">
        <f>IF(ISBLANK('Post Process Calc.'!F5),"",'Post Process Calc.'!F5)</f>
        <v>2.5508511282508247E-3</v>
      </c>
      <c r="EQ5" s="245">
        <f>IF(ISBLANK('Post Process Calc.'!G5),"",'Post Process Calc.'!G5)</f>
        <v>9.0359526763110747E-3</v>
      </c>
      <c r="ER5" s="245">
        <f>IF(ISBLANK('Post Process Calc.'!H5),"",'Post Process Calc.'!H5)</f>
        <v>-8.1896391590208738E-4</v>
      </c>
      <c r="ES5" s="245">
        <f>IF(ISBLANK('Post Process Calc.'!I5),"",'Post Process Calc.'!I5)</f>
        <v>2.9464610710738777E-3</v>
      </c>
      <c r="ET5" s="245">
        <f>IF(ISBLANK('Post Process Calc.'!J5),"",'Post Process Calc.'!J5)</f>
        <v>0.2048767038218105</v>
      </c>
      <c r="EU5" s="245">
        <f>IF(ISBLANK('Post Process Calc.'!K5),"",'Post Process Calc.'!K5)</f>
        <v>3.2232710804260281E-2</v>
      </c>
      <c r="EV5" s="245">
        <f>IF(ISBLANK('Post Process Calc.'!L5),"",'Post Process Calc.'!L5)</f>
        <v>-8.6927874575422649E-3</v>
      </c>
      <c r="EW5" s="245">
        <f>IF(ISBLANK('Post Process Calc.'!M5),"",'Post Process Calc.'!M5)</f>
        <v>-3.1186583237273178E-3</v>
      </c>
      <c r="EX5" s="245">
        <f>IF(ISBLANK('Post Process Calc.'!N5),"",'Post Process Calc.'!N5)</f>
        <v>2.3144883859292573E-3</v>
      </c>
      <c r="EY5" s="245">
        <f>IF(ISBLANK('Post Process Calc.'!O5),"",'Post Process Calc.'!O5)</f>
        <v>1.4778869662673067E-3</v>
      </c>
      <c r="EZ5" s="245">
        <f>IF(ISBLANK('Post Process Calc.'!P5),"",'Post Process Calc.'!P5)</f>
        <v>0.44105051269554985</v>
      </c>
      <c r="FA5" s="245">
        <f>IF(ISBLANK('Post Process Calc.'!Q5),"",'Post Process Calc.'!Q5)</f>
        <v>5.1859735494464631E-3</v>
      </c>
      <c r="FB5" s="245">
        <f>IF(ISBLANK('Post Process Calc.'!R5),"",'Post Process Calc.'!R5)</f>
        <v>4.3195006882473623E-3</v>
      </c>
      <c r="FC5" s="245">
        <f>IF(ISBLANK('Post Process Calc.'!S5),"",'Post Process Calc.'!S5)</f>
        <v>1.8659555345864162E-3</v>
      </c>
      <c r="FD5" s="245">
        <f>IF(ISBLANK('Post Process Calc.'!T5),"",'Post Process Calc.'!T5)</f>
        <v>-3.9922206009807379E-2</v>
      </c>
      <c r="FE5" s="245">
        <f>IF(ISBLANK('Post Process Calc.'!U5),"",'Post Process Calc.'!U5)</f>
        <v>2.1106098109956056E-3</v>
      </c>
      <c r="FF5" s="245">
        <f>IF(ISBLANK('Post Process Calc.'!V5),"",'Post Process Calc.'!V5)</f>
        <v>1.7244628192503309E-3</v>
      </c>
      <c r="FG5" s="245">
        <f>IF(ISBLANK('Post Process Calc.'!W5),"",'Post Process Calc.'!W5)</f>
        <v>1.3802743810138837E-2</v>
      </c>
      <c r="FH5" s="245">
        <f>IF(ISBLANK('Post Process Calc.'!X5),"",'Post Process Calc.'!X5)</f>
        <v>-2.6713973452046685E-3</v>
      </c>
      <c r="FI5" s="245">
        <f>IF(ISBLANK('Post Process Calc.'!Y5),"",'Post Process Calc.'!Y5)</f>
        <v>5.814632374535289E-4</v>
      </c>
      <c r="FJ5" s="245">
        <f>IF(ISBLANK('Post Process Calc.'!Z5),"",'Post Process Calc.'!Z5)</f>
        <v>1.0888603794057148E-3</v>
      </c>
      <c r="FK5" s="245">
        <f>IF(ISBLANK('Post Process Calc.'!AA5),"",'Post Process Calc.'!AA5)</f>
        <v>3.1304478459076163E-3</v>
      </c>
      <c r="FL5" s="245">
        <f>IF(ISBLANK('Post Process Calc.'!AB5),"",'Post Process Calc.'!AB5)</f>
        <v>0</v>
      </c>
      <c r="FM5" s="245">
        <f>IF(ISBLANK('Post Process Calc.'!AC5),"",'Post Process Calc.'!AC5)</f>
        <v>0.14953359311159733</v>
      </c>
      <c r="FN5" s="245">
        <f>IF(ISBLANK('Post Process Calc.'!AD5),"",'Post Process Calc.'!AD5)</f>
        <v>8.6490513767797858E-2</v>
      </c>
      <c r="FO5" s="245">
        <f>IF(ISBLANK('Post Process Calc.'!AE5),"",'Post Process Calc.'!AE5)</f>
        <v>0.43692161462843421</v>
      </c>
      <c r="FP5" s="245">
        <f>IF(ISBLANK('Post Process Calc.'!AF5),"",'Post Process Calc.'!AF5)</f>
        <v>2.1527606822450109</v>
      </c>
      <c r="FQ5" s="245">
        <f>IF(ISBLANK('Post Process Calc.'!AG5),"",'Post Process Calc.'!AG5)</f>
        <v>1.4359713456434935</v>
      </c>
      <c r="FR5" s="245">
        <f>IF(ISBLANK('Post Process Calc.'!AH5),"",'Post Process Calc.'!AH5)</f>
        <v>0.15732735934825642</v>
      </c>
      <c r="FS5" s="245">
        <f>IF(ISBLANK('Post Process Calc.'!AI5),"",'Post Process Calc.'!AI5)</f>
        <v>-1.2385618526546875</v>
      </c>
    </row>
    <row r="6" spans="1:175" x14ac:dyDescent="0.15">
      <c r="A6" s="240" t="str">
        <f>IF('Measured Data'!B10&lt;&gt;0,'Measured Data'!$B$1,"")</f>
        <v>NIIMBL VS-003</v>
      </c>
      <c r="B6" s="240">
        <f>IF(ISBLANK('Measured Data'!A10),"",'Measured Data'!A10)</f>
        <v>3</v>
      </c>
      <c r="C6" s="247">
        <f>IF(ISBLANK('Measured Data'!B10),"",'Measured Data'!B10)</f>
        <v>43695.720833333333</v>
      </c>
      <c r="D6" s="248">
        <f>IF(ISBLANK('Measured Data'!C10),"",'Measured Data'!C10)</f>
        <v>43695.720833333333</v>
      </c>
      <c r="E6" s="240">
        <f>IF(ISBLANK('Measured Data'!D10),"",'Measured Data'!D10)</f>
        <v>1.5</v>
      </c>
      <c r="F6" s="240" t="e">
        <f>IF(ISBLANK('Measured Data'!#REF!),"",'Measured Data'!#REF!)</f>
        <v>#REF!</v>
      </c>
      <c r="G6" s="240" t="str">
        <f>IF(ISBLANK('Measured Data'!G10),"",'Measured Data'!G10)</f>
        <v/>
      </c>
      <c r="H6" s="245">
        <f>IF(ISBLANK('Measured Data'!H10),"",'Measured Data'!H10)</f>
        <v>1.62</v>
      </c>
      <c r="I6" s="245">
        <f>IF(ISBLANK('Measured Data'!I10),"",'Measured Data'!I10)</f>
        <v>1.1419939577039351E-2</v>
      </c>
      <c r="J6" s="245">
        <f>IF(ISBLANK('Measured Data'!J10),"",'Measured Data'!J10)</f>
        <v>1.6314199395770395</v>
      </c>
      <c r="K6" s="245">
        <f>IF(ISBLANK('Measured Data'!K10),"",'Measured Data'!K10)</f>
        <v>99.3</v>
      </c>
      <c r="L6" s="240">
        <f>IF(ISBLANK('Measured Data'!L10),"",'Measured Data'!L10)</f>
        <v>7.18</v>
      </c>
      <c r="M6" s="240" t="str">
        <f>IF(ISBLANK('Measured Data'!M10),"",'Measured Data'!M10)</f>
        <v/>
      </c>
      <c r="N6" s="240">
        <f>IF(ISBLANK('Measured Data'!N10),"",'Measured Data'!N10)</f>
        <v>0.37521600708018865</v>
      </c>
      <c r="O6" s="240">
        <f>IF(ISBLANK('Measured Data'!O10),"",'Measured Data'!O10)</f>
        <v>0.23161481918530163</v>
      </c>
      <c r="P6" s="240">
        <f>IF(ISBLANK('Measured Data'!P10),"",'Measured Data'!P10)</f>
        <v>3.4457336650473969</v>
      </c>
      <c r="Q6" s="240" t="str">
        <f>IF(ISBLANK('Measured Data'!Q10),"",'Measured Data'!Q10)</f>
        <v/>
      </c>
      <c r="R6" s="240">
        <f>IF(ISBLANK('Measured Data'!R10),"",'Measured Data'!R10)</f>
        <v>349</v>
      </c>
      <c r="S6" s="240">
        <f>IF(ISBLANK('Measured Data'!S10),"",'Measured Data'!S10)</f>
        <v>2.2412899375780788</v>
      </c>
      <c r="T6" s="245">
        <f>IF(ISBLANK('Measured Data'!T10),"",'Measured Data'!T10)</f>
        <v>0.42485897588202298</v>
      </c>
      <c r="U6" s="245">
        <f>IF(ISBLANK('Measured Data'!U10),"",'Measured Data'!U10)</f>
        <v>2.6234561021642282</v>
      </c>
      <c r="V6" s="245">
        <f>IF(ISBLANK('Measured Data'!V10),"",'Measured Data'!V10)</f>
        <v>3.3362793116252152</v>
      </c>
      <c r="W6" s="245">
        <f>IF(ISBLANK('Measured Data'!W10),"",'Measured Data'!W10)</f>
        <v>1.510174473764677</v>
      </c>
      <c r="X6" s="245">
        <f>IF(ISBLANK('Measured Data'!X10),"",'Measured Data'!X10)</f>
        <v>0.479037610252108</v>
      </c>
      <c r="Y6" s="245">
        <f>IF(ISBLANK('Measured Data'!Y10),"",'Measured Data'!Y10)</f>
        <v>23.159069936923999</v>
      </c>
      <c r="Z6" s="245">
        <f>IF(ISBLANK('Measured Data'!Z10),"",'Measured Data'!Z10)</f>
        <v>1.1884007316377176</v>
      </c>
      <c r="AA6" s="245">
        <f>IF(ISBLANK('Measured Data'!AA10),"",'Measured Data'!AA10)</f>
        <v>1.083076514419697</v>
      </c>
      <c r="AB6" s="245">
        <f>IF(ISBLANK('Measured Data'!AB10),"",'Measured Data'!AB10)</f>
        <v>2.4592283896321678</v>
      </c>
      <c r="AC6" s="245">
        <f>IF(ISBLANK('Measured Data'!AC10),"",'Measured Data'!AC10)</f>
        <v>0.79461734815829199</v>
      </c>
      <c r="AD6" s="245">
        <f>IF(ISBLANK('Measured Data'!AD10),"",'Measured Data'!AD10)</f>
        <v>1.5075854497373995</v>
      </c>
      <c r="AE6" s="245">
        <f>IF(ISBLANK('Measured Data'!AE10),"",'Measured Data'!AE10)</f>
        <v>11.133403652114788</v>
      </c>
      <c r="AF6" s="245">
        <f>IF(ISBLANK('Measured Data'!AF10),"",'Measured Data'!AF10)</f>
        <v>3.2206734011068687</v>
      </c>
      <c r="AG6" s="245">
        <f>IF(ISBLANK('Measured Data'!AG10),"",'Measured Data'!AG10)</f>
        <v>2.7447962703967175</v>
      </c>
      <c r="AH6" s="245">
        <f>IF(ISBLANK('Measured Data'!AH10),"",'Measured Data'!AH10)</f>
        <v>0.91123275163859785</v>
      </c>
      <c r="AI6" s="245">
        <f>IF(ISBLANK('Measured Data'!AI10),"",'Measured Data'!AI10)</f>
        <v>3.5851013580000002</v>
      </c>
      <c r="AJ6" s="245">
        <f>IF(ISBLANK('Measured Data'!AJ10),"",'Measured Data'!AJ10)</f>
        <v>0.68437991954101662</v>
      </c>
      <c r="AK6" s="245">
        <f>IF(ISBLANK('Measured Data'!AK10),"",'Measured Data'!AK10)</f>
        <v>2.5239413128466461</v>
      </c>
      <c r="AL6" s="245">
        <f>IF(ISBLANK('Measured Data'!AL10),"",'Measured Data'!AL10)</f>
        <v>4.2091071900919097</v>
      </c>
      <c r="AM6" s="245">
        <f>IF(ISBLANK('Measured Data'!AM10),"",'Measured Data'!AM10)</f>
        <v>3.0918178870185464</v>
      </c>
      <c r="AN6" s="245">
        <f>IF(ISBLANK('Measured Data'!AN10),"",'Measured Data'!AN10)</f>
        <v>0.34803570227249681</v>
      </c>
      <c r="AO6" s="245">
        <f>IF(ISBLANK('Measured Data'!AO10),"",'Measured Data'!AO10)</f>
        <v>1.6115031615433937</v>
      </c>
      <c r="AP6" s="245">
        <f>IF(ISBLANK('Measured Data'!AP10),"",'Measured Data'!AP10)</f>
        <v>1.6774786356395945</v>
      </c>
      <c r="AQ6" s="245">
        <f>IF(ISBLANK('Measured Data'!AQ10),"",'Measured Data'!AQ10)</f>
        <v>0</v>
      </c>
      <c r="AR6" s="245">
        <f>IF(ISBLANK('Measured Data'!AR10),"",'Measured Data'!AR10)</f>
        <v>0</v>
      </c>
      <c r="AS6" s="245">
        <f>IF(ISBLANK('Measured Data'!AS10),"",'Measured Data'!AS10)</f>
        <v>12.385297147441527</v>
      </c>
      <c r="AT6" s="245">
        <f>IF(ISBLANK('Measured Data'!AT10),"",'Measured Data'!AT10)</f>
        <v>16.655562958027982</v>
      </c>
      <c r="AU6" s="245">
        <f>IF(ISBLANK('Measured Data'!AU10),"",'Measured Data'!AU10)</f>
        <v>3.7565740045078888</v>
      </c>
      <c r="AV6" s="245">
        <f>IF(ISBLANK('Measured Data'!AV10),"",'Measured Data'!AV10)</f>
        <v>7.1163031659009528</v>
      </c>
      <c r="AW6" s="245">
        <f>IF(ISBLANK('Measured Data'!AW10),"",'Measured Data'!AW10)</f>
        <v>400</v>
      </c>
      <c r="AX6" s="245">
        <f>IF(ISBLANK('Measured Data'!AX10),"",'Measured Data'!AX10)</f>
        <v>200</v>
      </c>
      <c r="AY6" s="245">
        <f>IF(ISBLANK('Measured Data'!AY10),"",'Measured Data'!AY10)</f>
        <v>11.556764106050306</v>
      </c>
      <c r="AZ6" s="245">
        <f>IF(ISBLANK('Measured Data'!AZ10),"",'Measured Data'!AZ10)</f>
        <v>0</v>
      </c>
      <c r="BA6" s="245">
        <f>IF(ISBLANK('Measured Data'!BA10),"",'Measured Data'!BA10)</f>
        <v>0</v>
      </c>
      <c r="BB6" s="245">
        <f>IF(ISBLANK('Measured Data'!BB10),"",'Measured Data'!BB10)</f>
        <v>14.238739330269205</v>
      </c>
      <c r="BC6" s="245">
        <f>IF(ISBLANK('Measured Data'!BD10),"",'Measured Data'!BD10)</f>
        <v>26.873276428102425</v>
      </c>
      <c r="BD6" s="245">
        <f>IF(ISBLANK('Measured Data'!BE10),"",'Measured Data'!BE10)</f>
        <v>16.685489166119506</v>
      </c>
      <c r="BE6" s="245">
        <f>IF(ISBLANK('Measured Data'!BF10),"",'Measured Data'!BF10)</f>
        <v>5.4088471849865956</v>
      </c>
      <c r="BF6" s="245">
        <f>IF(ISBLANK('Measured Data'!BH10),"",'Measured Data'!BH10)</f>
        <v>13.577481840193705</v>
      </c>
      <c r="BG6" s="245">
        <f>IF(ISBLANK('Measured Data'!BI10),"",'Measured Data'!BI10)</f>
        <v>19.002757715036115</v>
      </c>
      <c r="BH6" s="245">
        <f>IF(ISBLANK('Measured Data'!BJ10),"",'Measured Data'!BJ10)</f>
        <v>36.308277830637493</v>
      </c>
      <c r="BI6" s="245">
        <f>IF(ISBLANK('Measured Data'!BK10),"",'Measured Data'!BK10)</f>
        <v>20.663308144416458</v>
      </c>
      <c r="BJ6" s="245">
        <f>IF(ISBLANK('Measured Data'!BL10),"",'Measured Data'!BL10)</f>
        <v>4.4368266405484817</v>
      </c>
      <c r="BK6" s="245">
        <f>IF(ISBLANK('Measured Data'!BM10),"",'Measured Data'!BM10)</f>
        <v>0</v>
      </c>
      <c r="BL6" s="245">
        <f>IF(ISBLANK('Measured Data'!BN10),"",'Measured Data'!BN10)</f>
        <v>24.26789231779383</v>
      </c>
      <c r="BM6" s="245">
        <f>IF(ISBLANK('Measured Data'!BO10),"",'Measured Data'!BO10)</f>
        <v>0</v>
      </c>
      <c r="BN6" s="240">
        <f>IF(ISBLANK('In Process Calc.'!B6),"",ROUND('In Process Calc.'!B6,2))</f>
        <v>1.99</v>
      </c>
      <c r="BO6" s="240">
        <f>IF(ISBLANK('In Process Calc.'!C6),"",ROUND('In Process Calc.'!C6,2))</f>
        <v>47.8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28.042391666695387</v>
      </c>
      <c r="BU6" s="245">
        <f>IF(ISBLANK('In Process Calc.'!K6),"",'In Process Calc.'!K6)</f>
        <v>101.684</v>
      </c>
      <c r="BV6" s="245">
        <f>IF(ISBLANK('In Process Calc.'!L6),"",'In Process Calc.'!L6)</f>
        <v>0.24988578521602001</v>
      </c>
      <c r="BW6" s="245">
        <f>IF(ISBLANK('In Process Calc.'!M6),"",'In Process Calc.'!M6)</f>
        <v>0.16030597842967559</v>
      </c>
      <c r="BX6" s="245">
        <f>IF(ISBLANK('In Process Calc.'!N6),"",'In Process Calc.'!N6)</f>
        <v>-2.4226072691807848E-2</v>
      </c>
      <c r="BY6" s="245">
        <f>IF(ISBLANK('In Process Calc.'!O6),"",'In Process Calc.'!O6)</f>
        <v>3.2560566272064758E-3</v>
      </c>
      <c r="BZ6" s="245">
        <f>IF(ISBLANK('In Process Calc.'!P6),"",'In Process Calc.'!P6)</f>
        <v>4.7709429438114528E-4</v>
      </c>
      <c r="CA6" s="245">
        <f>IF(ISBLANK('In Process Calc.'!Q6),"",'In Process Calc.'!Q6)</f>
        <v>-7.6982776673806515E-3</v>
      </c>
      <c r="CB6" s="245">
        <f>IF(ISBLANK('In Process Calc.'!R6),"",'In Process Calc.'!R6)</f>
        <v>4.7291958051259827E-3</v>
      </c>
      <c r="CC6" s="245">
        <f>IF(ISBLANK('In Process Calc.'!S6),"",'In Process Calc.'!S6)</f>
        <v>0.50850842241170557</v>
      </c>
      <c r="CD6" s="245">
        <f>IF(ISBLANK('In Process Calc.'!T6),"",'In Process Calc.'!T6)</f>
        <v>7.3878715734902428E-2</v>
      </c>
      <c r="CE6" s="245">
        <f>IF(ISBLANK('In Process Calc.'!U6),"",'In Process Calc.'!U6)</f>
        <v>-2.3031268755899659E-2</v>
      </c>
      <c r="CF6" s="245">
        <f>IF(ISBLANK('In Process Calc.'!V6),"",'In Process Calc.'!V6)</f>
        <v>-6.0319111605761297E-3</v>
      </c>
      <c r="CG6" s="245">
        <f>IF(ISBLANK('In Process Calc.'!W6),"",'In Process Calc.'!W6)</f>
        <v>6.1048962756463255E-3</v>
      </c>
      <c r="CH6" s="245">
        <f>IF(ISBLANK('In Process Calc.'!X6),"",'In Process Calc.'!X6)</f>
        <v>1.636333811713186E-3</v>
      </c>
      <c r="CI6" s="245">
        <f>IF(ISBLANK('In Process Calc.'!Y6),"",'In Process Calc.'!Y6)</f>
        <v>0.78284274838495183</v>
      </c>
      <c r="CJ6" s="245">
        <f>IF(ISBLANK('In Process Calc.'!Z6),"",'In Process Calc.'!Z6)</f>
        <v>8.5712318788254728E-3</v>
      </c>
      <c r="CK6" s="245">
        <f>IF(ISBLANK('In Process Calc.'!AA6),"",'In Process Calc.'!AA6)</f>
        <v>6.6623884860990187E-3</v>
      </c>
      <c r="CL6" s="245">
        <f>IF(ISBLANK('In Process Calc.'!AB6),"",'In Process Calc.'!AB6)</f>
        <v>3.7299331052125951E-3</v>
      </c>
      <c r="CM6" s="245">
        <f>IF(ISBLANK('In Process Calc.'!AC6),"",'In Process Calc.'!AC6)</f>
        <v>-8.8325957826000001E-2</v>
      </c>
      <c r="CN6" s="245">
        <f>IF(ISBLANK('In Process Calc.'!AD6),"",'In Process Calc.'!AD6)</f>
        <v>6.3013383390443775E-4</v>
      </c>
      <c r="CO6" s="245">
        <f>IF(ISBLANK('In Process Calc.'!AE6),"",'In Process Calc.'!AE6)</f>
        <v>-2.8885788359539786E-4</v>
      </c>
      <c r="CP6" s="245">
        <f>IF(ISBLANK('In Process Calc.'!AF6),"",'In Process Calc.'!AF6)</f>
        <v>1.8704782686709394E-2</v>
      </c>
      <c r="CQ6" s="245">
        <f>IF(ISBLANK('In Process Calc.'!AG6),"",'In Process Calc.'!AG6)</f>
        <v>-9.227571084832277E-3</v>
      </c>
      <c r="CR6" s="245">
        <f>IF(ISBLANK('In Process Calc.'!AH6),"",'In Process Calc.'!AH6)</f>
        <v>8.5764823927321748E-4</v>
      </c>
      <c r="CS6" s="245">
        <f>IF(ISBLANK('In Process Calc.'!AI6),"",'In Process Calc.'!AI6)</f>
        <v>-1.0691633162084003E-2</v>
      </c>
      <c r="CT6" s="245">
        <f>IF(ISBLANK('In Process Calc.'!AJ6),"",'In Process Calc.'!AJ6)</f>
        <v>4.6022174549088385E-3</v>
      </c>
      <c r="CU6" s="245">
        <f>IF(ISBLANK('In Process Calc.'!AK6),"",'In Process Calc.'!AK6)</f>
        <v>0</v>
      </c>
      <c r="CV6" s="245">
        <f>IF(ISBLANK('In Process Calc.'!AL6),"",'In Process Calc.'!AL6)</f>
        <v>0.24955399864642647</v>
      </c>
      <c r="CW6" s="245">
        <f>IF(ISBLANK('In Process Calc.'!AM6),"",'In Process Calc.'!AM6)</f>
        <v>0.13700196812861862</v>
      </c>
      <c r="CX6" s="245">
        <f>IF(ISBLANK('In Process Calc.'!AN6),"",'In Process Calc.'!AN6)</f>
        <v>0.45002867824680443</v>
      </c>
      <c r="CY6" s="245">
        <f>IF(ISBLANK('In Process Calc.'!AO6),"",'In Process Calc.'!AO6)</f>
        <v>0.23161481918530163</v>
      </c>
      <c r="CZ6" s="245">
        <f>IF(ISBLANK('In Process Calc.'!AP6),"",'In Process Calc.'!AP6)</f>
        <v>0.23161481918530163</v>
      </c>
      <c r="DA6" s="245">
        <f>IF(ISBLANK('In Process Calc.'!AQ6),"",'In Process Calc.'!AQ6)</f>
        <v>6.3676515194329777E-2</v>
      </c>
      <c r="DB6" s="245">
        <f>IF(ISBLANK('In Process Calc.'!AR6),"",'In Process Calc.'!AR6)</f>
        <v>6.3732691278410067E-2</v>
      </c>
      <c r="DC6" s="245">
        <f>IF(ISBLANK('In Process Calc.'!AS6),"",'In Process Calc.'!AS6)</f>
        <v>5.6176084080287043E-5</v>
      </c>
      <c r="DD6" s="245">
        <f>IF(ISBLANK('In Process Calc.'!AT6),"",'In Process Calc.'!AT6)</f>
        <v>9.8859629917407404E-2</v>
      </c>
      <c r="DE6" s="245">
        <f>IF(ISBLANK('In Process Calc.'!AU6),"",'In Process Calc.'!AU6)</f>
        <v>-9.893989820064784E-3</v>
      </c>
      <c r="DF6" s="245">
        <f>IF(ISBLANK('In Process Calc.'!AV6),"",'In Process Calc.'!AV6)</f>
        <v>3.8756653694809354E-3</v>
      </c>
      <c r="DG6" s="245">
        <f>IF(ISBLANK('In Process Calc.'!AW6),"",'In Process Calc.'!AW6)</f>
        <v>1.0849558957568575E-2</v>
      </c>
      <c r="DH6" s="245">
        <f>IF(ISBLANK('In Process Calc.'!AX6),"",'In Process Calc.'!AX6)</f>
        <v>2.5670356447470726E-3</v>
      </c>
      <c r="DI6" s="245">
        <f>IF(ISBLANK('In Process Calc.'!AY6),"",'In Process Calc.'!AY6)</f>
        <v>3.0068180717983061E-3</v>
      </c>
      <c r="DJ6" s="245">
        <f>IF(ISBLANK('In Process Calc.'!AZ6),"",'In Process Calc.'!AZ6)</f>
        <v>0.22430147028779579</v>
      </c>
      <c r="DK6" s="245">
        <f>IF(ISBLANK('In Process Calc.'!BA6),"",'In Process Calc.'!BA6)</f>
        <v>2.7650420850827969E-2</v>
      </c>
      <c r="DL6" s="245">
        <f>IF(ISBLANK('In Process Calc.'!BB6),"",'In Process Calc.'!BB6)</f>
        <v>-6.9735215598007994E-3</v>
      </c>
      <c r="DM6" s="245">
        <f>IF(ISBLANK('In Process Calc.'!BC6),"",'In Process Calc.'!BC6)</f>
        <v>-2.7831500421821591E-3</v>
      </c>
      <c r="DN6" s="245">
        <f>IF(ISBLANK('In Process Calc.'!BD6),"",'In Process Calc.'!BD6)</f>
        <v>1.6660003989852714E-3</v>
      </c>
      <c r="DO6" s="245">
        <f>IF(ISBLANK('In Process Calc.'!BE6),"",'In Process Calc.'!BE6)</f>
        <v>3.7332998918890368E-3</v>
      </c>
      <c r="DP6" s="245">
        <f>IF(ISBLANK('In Process Calc.'!BF6),"",'In Process Calc.'!BF6)</f>
        <v>0.32141196272754285</v>
      </c>
      <c r="DQ6" s="245">
        <f>IF(ISBLANK('In Process Calc.'!BG6),"",'In Process Calc.'!BG6)</f>
        <v>6.2005470408791662E-3</v>
      </c>
      <c r="DR6" s="245">
        <f>IF(ISBLANK('In Process Calc.'!BH6),"",'In Process Calc.'!BH6)</f>
        <v>5.8677854396460257E-3</v>
      </c>
      <c r="DS6" s="245">
        <f>IF(ISBLANK('In Process Calc.'!BI6),"",'In Process Calc.'!BI6)</f>
        <v>2.215668425648458E-3</v>
      </c>
      <c r="DT6" s="245">
        <f>IF(ISBLANK('In Process Calc.'!BJ6),"",'In Process Calc.'!BJ6)</f>
        <v>-1.1591094264459841E-2</v>
      </c>
      <c r="DU6" s="245">
        <f>IF(ISBLANK('In Process Calc.'!BK6),"",'In Process Calc.'!BK6)</f>
        <v>1.050673037402719E-3</v>
      </c>
      <c r="DV6" s="245">
        <f>IF(ISBLANK('In Process Calc.'!BL6),"",'In Process Calc.'!BL6)</f>
        <v>-4.7876021741286696E-4</v>
      </c>
      <c r="DW6" s="245">
        <f>IF(ISBLANK('In Process Calc.'!BM6),"",'In Process Calc.'!BM6)</f>
        <v>1.4106307747213923E-2</v>
      </c>
      <c r="DX6" s="245">
        <f>IF(ISBLANK('In Process Calc.'!BN6),"",'In Process Calc.'!BN6)</f>
        <v>3.3482743902046802E-3</v>
      </c>
      <c r="DY6" s="245">
        <f>IF(ISBLANK('In Process Calc.'!BO6),"",'In Process Calc.'!BO6)</f>
        <v>4.729117544554764E-4</v>
      </c>
      <c r="DZ6" s="245">
        <f>IF(ISBLANK('In Process Calc.'!BP6),"",'In Process Calc.'!BP6)</f>
        <v>-1.195234887497766E-2</v>
      </c>
      <c r="EA6" s="245">
        <f>IF(ISBLANK('In Process Calc.'!BQ6),"",'In Process Calc.'!BQ6)</f>
        <v>7.8454150668798277E-3</v>
      </c>
      <c r="EB6" s="245">
        <f>IF(ISBLANK('In Process Calc.'!BR6),"",'In Process Calc.'!BR6)</f>
        <v>0</v>
      </c>
      <c r="EC6" s="245">
        <f>IF(ISBLANK('In Process Calc.'!BS6),"",'In Process Calc.'!BS6)</f>
        <v>0.13329246799210495</v>
      </c>
      <c r="ED6" s="245">
        <f>IF(ISBLANK('In Process Calc.'!BT6),"",'In Process Calc.'!BT6)</f>
        <v>0.1315953635477099</v>
      </c>
      <c r="EE6" s="245">
        <f>IF(ISBLANK('In Process Calc.'!BU6),"",'In Process Calc.'!BU6)</f>
        <v>0.27530350425359723</v>
      </c>
      <c r="EF6" s="245">
        <f>IF(ISBLANK('In Process Calc.'!BV6),"",'In Process Calc.'!BV6)</f>
        <v>0.45538432255902317</v>
      </c>
      <c r="EG6" s="245">
        <f>IF(ISBLANK('In Process Calc.'!BW6),"",'In Process Calc.'!BW6)</f>
        <v>1.4329463035402619</v>
      </c>
      <c r="EH6" s="245">
        <f>IF(ISBLANK('In Process Calc.'!BX6),"",'In Process Calc.'!BX6)</f>
        <v>1.0326049975870522</v>
      </c>
      <c r="EI6" s="245">
        <f>IF(ISBLANK('In Process Calc.'!BY6),"",'In Process Calc.'!BY6)</f>
        <v>0.12327347125879462</v>
      </c>
      <c r="EJ6" s="245">
        <f>IF(ISBLANK('In Process Calc.'!BZ6),"",'In Process Calc.'!BZ6)</f>
        <v>-0.41920136865160068</v>
      </c>
      <c r="EK6" s="245">
        <f>IF(ISBLANK('Post Process Calc.'!A6),"",'Post Process Calc.'!A6)</f>
        <v>0.1134</v>
      </c>
      <c r="EL6" s="245">
        <f>IF(ISBLANK('Post Process Calc.'!B6),"",'Post Process Calc.'!B6)</f>
        <v>4.4752646032882731E-2</v>
      </c>
      <c r="EM6" s="245">
        <f>IF(ISBLANK('Post Process Calc.'!C6),"",'Post Process Calc.'!C6)</f>
        <v>0.23161481918530163</v>
      </c>
      <c r="EN6" s="245">
        <f>IF(ISBLANK('Post Process Calc.'!D6),"",'Post Process Calc.'!D6)</f>
        <v>0.15108208140425788</v>
      </c>
      <c r="EO6" s="245">
        <f>IF(ISBLANK('Post Process Calc.'!E6),"",'Post Process Calc.'!E6)</f>
        <v>-2.1086638902517989E-2</v>
      </c>
      <c r="EP6" s="245">
        <f>IF(ISBLANK('Post Process Calc.'!F6),"",'Post Process Calc.'!F6)</f>
        <v>2.5352383340763005E-3</v>
      </c>
      <c r="EQ6" s="245">
        <f>IF(ISBLANK('Post Process Calc.'!G6),"",'Post Process Calc.'!G6)</f>
        <v>9.6869397780027268E-3</v>
      </c>
      <c r="ER6" s="245">
        <f>IF(ISBLANK('Post Process Calc.'!H6),"",'Post Process Calc.'!H6)</f>
        <v>1.435017262115385E-3</v>
      </c>
      <c r="ES6" s="245">
        <f>IF(ISBLANK('Post Process Calc.'!I6),"",'Post Process Calc.'!I6)</f>
        <v>2.387360528498673E-3</v>
      </c>
      <c r="ET6" s="245">
        <f>IF(ISBLANK('Post Process Calc.'!J6),"",'Post Process Calc.'!J6)</f>
        <v>0.13395394065447644</v>
      </c>
      <c r="EU6" s="245">
        <f>IF(ISBLANK('Post Process Calc.'!K6),"",'Post Process Calc.'!K6)</f>
        <v>1.9496646420107254E-2</v>
      </c>
      <c r="EV6" s="245">
        <f>IF(ISBLANK('Post Process Calc.'!L6),"",'Post Process Calc.'!L6)</f>
        <v>-3.0559435102315243E-3</v>
      </c>
      <c r="EW6" s="245">
        <f>IF(ISBLANK('Post Process Calc.'!M6),"",'Post Process Calc.'!M6)</f>
        <v>-9.1613473340639603E-4</v>
      </c>
      <c r="EX6" s="245">
        <f>IF(ISBLANK('Post Process Calc.'!N6),"",'Post Process Calc.'!N6)</f>
        <v>1.0883096411834102E-3</v>
      </c>
      <c r="EY6" s="245">
        <f>IF(ISBLANK('Post Process Calc.'!O6),"",'Post Process Calc.'!O6)</f>
        <v>2.2816612808006934E-3</v>
      </c>
      <c r="EZ6" s="245">
        <f>IF(ISBLANK('Post Process Calc.'!P6),"",'Post Process Calc.'!P6)</f>
        <v>0.23118783543375165</v>
      </c>
      <c r="FA6" s="245">
        <f>IF(ISBLANK('Post Process Calc.'!Q6),"",'Post Process Calc.'!Q6)</f>
        <v>5.6496329684541744E-3</v>
      </c>
      <c r="FB6" s="245">
        <f>IF(ISBLANK('Post Process Calc.'!R6),"",'Post Process Calc.'!R6)</f>
        <v>4.0060400805320652E-3</v>
      </c>
      <c r="FC6" s="245">
        <f>IF(ISBLANK('Post Process Calc.'!S6),"",'Post Process Calc.'!S6)</f>
        <v>1.7121776376327732E-3</v>
      </c>
      <c r="FD6" s="245">
        <f>IF(ISBLANK('Post Process Calc.'!T6),"",'Post Process Calc.'!T6)</f>
        <v>-2.3287513362673047E-2</v>
      </c>
      <c r="FE6" s="245">
        <f>IF(ISBLANK('Post Process Calc.'!U6),"",'Post Process Calc.'!U6)</f>
        <v>1.9963366181327451E-3</v>
      </c>
      <c r="FF6" s="245">
        <f>IF(ISBLANK('Post Process Calc.'!V6),"",'Post Process Calc.'!V6)</f>
        <v>2.2257177890754572E-3</v>
      </c>
      <c r="FG6" s="245">
        <f>IF(ISBLANK('Post Process Calc.'!W6),"",'Post Process Calc.'!W6)</f>
        <v>9.9150959042720588E-3</v>
      </c>
      <c r="FH6" s="245">
        <f>IF(ISBLANK('Post Process Calc.'!X6),"",'Post Process Calc.'!X6)</f>
        <v>-2.4803370475600501E-4</v>
      </c>
      <c r="FI6" s="245">
        <f>IF(ISBLANK('Post Process Calc.'!Y6),"",'Post Process Calc.'!Y6)</f>
        <v>6.7782281510741062E-4</v>
      </c>
      <c r="FJ6" s="245">
        <f>IF(ISBLANK('Post Process Calc.'!Z6),"",'Post Process Calc.'!Z6)</f>
        <v>1.2787438190139365E-3</v>
      </c>
      <c r="FK6" s="245">
        <f>IF(ISBLANK('Post Process Calc.'!AA6),"",'Post Process Calc.'!AA6)</f>
        <v>3.3214981747523259E-3</v>
      </c>
      <c r="FL6" s="245">
        <f>IF(ISBLANK('Post Process Calc.'!AB6),"",'Post Process Calc.'!AB6)</f>
        <v>0</v>
      </c>
      <c r="FM6" s="245">
        <f>IF(ISBLANK('Post Process Calc.'!AC6),"",'Post Process Calc.'!AC6)</f>
        <v>0.11653151558130437</v>
      </c>
      <c r="FN6" s="245">
        <f>IF(ISBLANK('Post Process Calc.'!AD6),"",'Post Process Calc.'!AD6)</f>
        <v>7.2157363316113249E-2</v>
      </c>
      <c r="FO6" s="245">
        <f>IF(ISBLANK('Post Process Calc.'!AE6),"",'Post Process Calc.'!AE6)</f>
        <v>0.41138880856960958</v>
      </c>
      <c r="FP6" s="245">
        <f>IF(ISBLANK('Post Process Calc.'!AF6),"",'Post Process Calc.'!AF6)</f>
        <v>1.7258755830862962</v>
      </c>
      <c r="FQ6" s="245">
        <f>IF(ISBLANK('Post Process Calc.'!AG6),"",'Post Process Calc.'!AG6)</f>
        <v>1.7290631246357557</v>
      </c>
      <c r="FR6" s="245">
        <f>IF(ISBLANK('Post Process Calc.'!AH6),"",'Post Process Calc.'!AH6)</f>
        <v>0.14554738983302706</v>
      </c>
      <c r="FS6" s="245">
        <f>IF(ISBLANK('Post Process Calc.'!AI6),"",'Post Process Calc.'!AI6)</f>
        <v>-1.194436871905119</v>
      </c>
    </row>
    <row r="7" spans="1:175" x14ac:dyDescent="0.15">
      <c r="A7" s="240" t="e">
        <f>IF('Measured Data'!#REF!&lt;&gt;0,'Measured Data'!$B$1,"")</f>
        <v>#REF!</v>
      </c>
      <c r="B7" s="240" t="e">
        <f>IF(ISBLANK('Measured Data'!#REF!),"",'Measured Data'!#REF!)</f>
        <v>#REF!</v>
      </c>
      <c r="C7" s="247" t="e">
        <f>IF(ISBLANK('Measured Data'!#REF!),"",'Measured Data'!#REF!)</f>
        <v>#REF!</v>
      </c>
      <c r="D7" s="248" t="e">
        <f>IF(ISBLANK('Measured Data'!#REF!),"",'Measured Data'!#REF!)</f>
        <v>#REF!</v>
      </c>
      <c r="E7" s="240" t="e">
        <f>IF(ISBLANK('Measured Data'!#REF!),"",'Measured Data'!#REF!)</f>
        <v>#REF!</v>
      </c>
      <c r="F7" s="240">
        <f>IF(ISBLANK('Measured Data'!E11),"",'Measured Data'!E11)</f>
        <v>0</v>
      </c>
      <c r="G7" s="240" t="e">
        <f>IF(ISBLANK('Measured Data'!#REF!),"",'Measured Data'!#REF!)</f>
        <v>#REF!</v>
      </c>
      <c r="H7" s="245" t="e">
        <f>IF(ISBLANK('Measured Data'!#REF!),"",'Measured Data'!#REF!)</f>
        <v>#REF!</v>
      </c>
      <c r="I7" s="245" t="e">
        <f>IF(ISBLANK('Measured Data'!#REF!),"",'Measured Data'!#REF!)</f>
        <v>#REF!</v>
      </c>
      <c r="J7" s="245" t="e">
        <f>IF(ISBLANK('Measured Data'!#REF!),"",'Measured Data'!#REF!)</f>
        <v>#REF!</v>
      </c>
      <c r="K7" s="245" t="e">
        <f>IF(ISBLANK('Measured Data'!#REF!),"",'Measured Data'!#REF!)</f>
        <v>#REF!</v>
      </c>
      <c r="L7" s="240" t="e">
        <f>IF(ISBLANK('Measured Data'!#REF!),"",'Measured Data'!#REF!)</f>
        <v>#REF!</v>
      </c>
      <c r="M7" s="240" t="e">
        <f>IF(ISBLANK('Measured Data'!#REF!),"",'Measured Data'!#REF!)</f>
        <v>#REF!</v>
      </c>
      <c r="N7" s="240" t="e">
        <f>IF(ISBLANK('Measured Data'!#REF!),"",'Measured Data'!#REF!)</f>
        <v>#REF!</v>
      </c>
      <c r="O7" s="240" t="e">
        <f>IF(ISBLANK('Measured Data'!#REF!),"",'Measured Data'!#REF!)</f>
        <v>#REF!</v>
      </c>
      <c r="P7" s="240" t="e">
        <f>IF(ISBLANK('Measured Data'!#REF!),"",'Measured Data'!#REF!)</f>
        <v>#REF!</v>
      </c>
      <c r="Q7" s="240" t="e">
        <f>IF(ISBLANK('Measured Data'!#REF!),"",'Measured Data'!#REF!)</f>
        <v>#REF!</v>
      </c>
      <c r="R7" s="240" t="e">
        <f>IF(ISBLANK('Measured Data'!#REF!),"",'Measured Data'!#REF!)</f>
        <v>#REF!</v>
      </c>
      <c r="S7" s="240" t="e">
        <f>IF(ISBLANK('Measured Data'!#REF!),"",'Measured Data'!#REF!)</f>
        <v>#REF!</v>
      </c>
      <c r="T7" s="245" t="e">
        <f>IF(ISBLANK('Measured Data'!#REF!),"",'Measured Data'!#REF!)</f>
        <v>#REF!</v>
      </c>
      <c r="U7" s="245" t="e">
        <f>IF(ISBLANK('Measured Data'!#REF!),"",'Measured Data'!#REF!)</f>
        <v>#REF!</v>
      </c>
      <c r="V7" s="245" t="e">
        <f>IF(ISBLANK('Measured Data'!#REF!),"",'Measured Data'!#REF!)</f>
        <v>#REF!</v>
      </c>
      <c r="W7" s="245" t="e">
        <f>IF(ISBLANK('Measured Data'!#REF!),"",'Measured Data'!#REF!)</f>
        <v>#REF!</v>
      </c>
      <c r="X7" s="245" t="e">
        <f>IF(ISBLANK('Measured Data'!#REF!),"",'Measured Data'!#REF!)</f>
        <v>#REF!</v>
      </c>
      <c r="Y7" s="245" t="e">
        <f>IF(ISBLANK('Measured Data'!#REF!),"",'Measured Data'!#REF!)</f>
        <v>#REF!</v>
      </c>
      <c r="Z7" s="245" t="e">
        <f>IF(ISBLANK('Measured Data'!#REF!),"",'Measured Data'!#REF!)</f>
        <v>#REF!</v>
      </c>
      <c r="AA7" s="245" t="e">
        <f>IF(ISBLANK('Measured Data'!#REF!),"",'Measured Data'!#REF!)</f>
        <v>#REF!</v>
      </c>
      <c r="AB7" s="245" t="e">
        <f>IF(ISBLANK('Measured Data'!#REF!),"",'Measured Data'!#REF!)</f>
        <v>#REF!</v>
      </c>
      <c r="AC7" s="245" t="e">
        <f>IF(ISBLANK('Measured Data'!#REF!),"",'Measured Data'!#REF!)</f>
        <v>#REF!</v>
      </c>
      <c r="AD7" s="245" t="e">
        <f>IF(ISBLANK('Measured Data'!#REF!),"",'Measured Data'!#REF!)</f>
        <v>#REF!</v>
      </c>
      <c r="AE7" s="245" t="e">
        <f>IF(ISBLANK('Measured Data'!#REF!),"",'Measured Data'!#REF!)</f>
        <v>#REF!</v>
      </c>
      <c r="AF7" s="245" t="e">
        <f>IF(ISBLANK('Measured Data'!#REF!),"",'Measured Data'!#REF!)</f>
        <v>#REF!</v>
      </c>
      <c r="AG7" s="245" t="e">
        <f>IF(ISBLANK('Measured Data'!#REF!),"",'Measured Data'!#REF!)</f>
        <v>#REF!</v>
      </c>
      <c r="AH7" s="245" t="e">
        <f>IF(ISBLANK('Measured Data'!#REF!),"",'Measured Data'!#REF!)</f>
        <v>#REF!</v>
      </c>
      <c r="AI7" s="245" t="e">
        <f>IF(ISBLANK('Measured Data'!#REF!),"",'Measured Data'!#REF!)</f>
        <v>#REF!</v>
      </c>
      <c r="AJ7" s="245" t="e">
        <f>IF(ISBLANK('Measured Data'!#REF!),"",'Measured Data'!#REF!)</f>
        <v>#REF!</v>
      </c>
      <c r="AK7" s="245" t="e">
        <f>IF(ISBLANK('Measured Data'!#REF!),"",'Measured Data'!#REF!)</f>
        <v>#REF!</v>
      </c>
      <c r="AL7" s="245" t="e">
        <f>IF(ISBLANK('Measured Data'!#REF!),"",'Measured Data'!#REF!)</f>
        <v>#REF!</v>
      </c>
      <c r="AM7" s="245" t="e">
        <f>IF(ISBLANK('Measured Data'!#REF!),"",'Measured Data'!#REF!)</f>
        <v>#REF!</v>
      </c>
      <c r="AN7" s="245" t="e">
        <f>IF(ISBLANK('Measured Data'!#REF!),"",'Measured Data'!#REF!)</f>
        <v>#REF!</v>
      </c>
      <c r="AO7" s="245" t="e">
        <f>IF(ISBLANK('Measured Data'!#REF!),"",'Measured Data'!#REF!)</f>
        <v>#REF!</v>
      </c>
      <c r="AP7" s="245" t="e">
        <f>IF(ISBLANK('Measured Data'!#REF!),"",'Measured Data'!#REF!)</f>
        <v>#REF!</v>
      </c>
      <c r="AQ7" s="245" t="e">
        <f>IF(ISBLANK('Measured Data'!#REF!),"",'Measured Data'!#REF!)</f>
        <v>#REF!</v>
      </c>
      <c r="AR7" s="245" t="e">
        <f>IF(ISBLANK('Measured Data'!#REF!),"",'Measured Data'!#REF!)</f>
        <v>#REF!</v>
      </c>
      <c r="AS7" s="245" t="e">
        <f>IF(ISBLANK('Measured Data'!#REF!),"",'Measured Data'!#REF!)</f>
        <v>#REF!</v>
      </c>
      <c r="AT7" s="245" t="e">
        <f>IF(ISBLANK('Measured Data'!#REF!),"",'Measured Data'!#REF!)</f>
        <v>#REF!</v>
      </c>
      <c r="AU7" s="245" t="e">
        <f>IF(ISBLANK('Measured Data'!#REF!),"",'Measured Data'!#REF!)</f>
        <v>#REF!</v>
      </c>
      <c r="AV7" s="245" t="e">
        <f>IF(ISBLANK('Measured Data'!#REF!),"",'Measured Data'!#REF!)</f>
        <v>#REF!</v>
      </c>
      <c r="AW7" s="245" t="e">
        <f>IF(ISBLANK('Measured Data'!#REF!),"",'Measured Data'!#REF!)</f>
        <v>#REF!</v>
      </c>
      <c r="AX7" s="245" t="e">
        <f>IF(ISBLANK('Measured Data'!#REF!),"",'Measured Data'!#REF!)</f>
        <v>#REF!</v>
      </c>
      <c r="AY7" s="245" t="e">
        <f>IF(ISBLANK('Measured Data'!#REF!),"",'Measured Data'!#REF!)</f>
        <v>#REF!</v>
      </c>
      <c r="AZ7" s="245" t="e">
        <f>IF(ISBLANK('Measured Data'!#REF!),"",'Measured Data'!#REF!)</f>
        <v>#REF!</v>
      </c>
      <c r="BA7" s="245" t="e">
        <f>IF(ISBLANK('Measured Data'!#REF!),"",'Measured Data'!#REF!)</f>
        <v>#REF!</v>
      </c>
      <c r="BB7" s="245" t="e">
        <f>IF(ISBLANK('Measured Data'!#REF!),"",'Measured Data'!#REF!)</f>
        <v>#REF!</v>
      </c>
      <c r="BC7" s="245" t="e">
        <f>IF(ISBLANK('Measured Data'!#REF!),"",'Measured Data'!#REF!)</f>
        <v>#REF!</v>
      </c>
      <c r="BD7" s="245" t="e">
        <f>IF(ISBLANK('Measured Data'!#REF!),"",'Measured Data'!#REF!)</f>
        <v>#REF!</v>
      </c>
      <c r="BE7" s="245" t="e">
        <f>IF(ISBLANK('Measured Data'!#REF!),"",'Measured Data'!#REF!)</f>
        <v>#REF!</v>
      </c>
      <c r="BF7" s="245" t="e">
        <f>IF(ISBLANK('Measured Data'!#REF!),"",'Measured Data'!#REF!)</f>
        <v>#REF!</v>
      </c>
      <c r="BG7" s="245" t="e">
        <f>IF(ISBLANK('Measured Data'!#REF!),"",'Measured Data'!#REF!)</f>
        <v>#REF!</v>
      </c>
      <c r="BH7" s="245" t="e">
        <f>IF(ISBLANK('Measured Data'!#REF!),"",'Measured Data'!#REF!)</f>
        <v>#REF!</v>
      </c>
      <c r="BI7" s="245" t="e">
        <f>IF(ISBLANK('Measured Data'!#REF!),"",'Measured Data'!#REF!)</f>
        <v>#REF!</v>
      </c>
      <c r="BJ7" s="245" t="e">
        <f>IF(ISBLANK('Measured Data'!#REF!),"",'Measured Data'!#REF!)</f>
        <v>#REF!</v>
      </c>
      <c r="BK7" s="245" t="e">
        <f>IF(ISBLANK('Measured Data'!#REF!),"",'Measured Data'!#REF!)</f>
        <v>#REF!</v>
      </c>
      <c r="BL7" s="245" t="e">
        <f>IF(ISBLANK('Measured Data'!#REF!),"",'Measured Data'!#REF!)</f>
        <v>#REF!</v>
      </c>
      <c r="BM7" s="245" t="e">
        <f>IF(ISBLANK('Measured Data'!#REF!),"",'Measured Data'!#REF!)</f>
        <v>#REF!</v>
      </c>
      <c r="BN7" s="240">
        <f>IF(ISBLANK('In Process Calc.'!B7),"",ROUND('In Process Calc.'!B7,2))</f>
        <v>2.61</v>
      </c>
      <c r="BO7" s="240">
        <f>IF(ISBLANK('In Process Calc.'!C7),"",ROUND('In Process Calc.'!C7,2))</f>
        <v>62.72</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52.207391666821117</v>
      </c>
      <c r="BU7" s="245">
        <f>IF(ISBLANK('In Process Calc.'!K7),"",'In Process Calc.'!K7)</f>
        <v>214.02399999999994</v>
      </c>
      <c r="BV7" s="245">
        <f>IF(ISBLANK('In Process Calc.'!L7),"",'In Process Calc.'!L7)</f>
        <v>0.95822370311586758</v>
      </c>
      <c r="BW7" s="245">
        <f>IF(ISBLANK('In Process Calc.'!M7),"",'In Process Calc.'!M7)</f>
        <v>0.2887266881137065</v>
      </c>
      <c r="BX7" s="245">
        <f>IF(ISBLANK('In Process Calc.'!N7),"",'In Process Calc.'!N7)</f>
        <v>-4.1755873516073308E-2</v>
      </c>
      <c r="BY7" s="245">
        <f>IF(ISBLANK('In Process Calc.'!O7),"",'In Process Calc.'!O7)</f>
        <v>1.7782367216600786E-3</v>
      </c>
      <c r="BZ7" s="245">
        <f>IF(ISBLANK('In Process Calc.'!P7),"",'In Process Calc.'!P7)</f>
        <v>1.1429276067363779E-3</v>
      </c>
      <c r="CA7" s="245">
        <f>IF(ISBLANK('In Process Calc.'!Q7),"",'In Process Calc.'!Q7)</f>
        <v>-1.3515900433151033E-2</v>
      </c>
      <c r="CB7" s="245">
        <f>IF(ISBLANK('In Process Calc.'!R7),"",'In Process Calc.'!R7)</f>
        <v>5.83542922236094E-3</v>
      </c>
      <c r="CC7" s="245">
        <f>IF(ISBLANK('In Process Calc.'!S7),"",'In Process Calc.'!S7)</f>
        <v>0.78956362934939639</v>
      </c>
      <c r="CD7" s="245">
        <f>IF(ISBLANK('In Process Calc.'!T7),"",'In Process Calc.'!T7)</f>
        <v>0.10830662583894618</v>
      </c>
      <c r="CE7" s="245">
        <f>IF(ISBLANK('In Process Calc.'!U7),"",'In Process Calc.'!U7)</f>
        <v>-3.5278097301458602E-2</v>
      </c>
      <c r="CF7" s="245">
        <f>IF(ISBLANK('In Process Calc.'!V7),"",'In Process Calc.'!V7)</f>
        <v>-1.6105745586142604E-2</v>
      </c>
      <c r="CG7" s="245">
        <f>IF(ISBLANK('In Process Calc.'!W7),"",'In Process Calc.'!W7)</f>
        <v>8.5820395694399428E-3</v>
      </c>
      <c r="CH7" s="245">
        <f>IF(ISBLANK('In Process Calc.'!X7),"",'In Process Calc.'!X7)</f>
        <v>9.7703108699475662E-4</v>
      </c>
      <c r="CI7" s="245">
        <f>IF(ISBLANK('In Process Calc.'!Y7),"",'In Process Calc.'!Y7)</f>
        <v>1.2505149962639752</v>
      </c>
      <c r="CJ7" s="245">
        <f>IF(ISBLANK('In Process Calc.'!Z7),"",'In Process Calc.'!Z7)</f>
        <v>9.3870444774565853E-3</v>
      </c>
      <c r="CK7" s="245">
        <f>IF(ISBLANK('In Process Calc.'!AA7),"",'In Process Calc.'!AA7)</f>
        <v>5.677359856079903E-3</v>
      </c>
      <c r="CL7" s="245">
        <f>IF(ISBLANK('In Process Calc.'!AB7),"",'In Process Calc.'!AB7)</f>
        <v>3.1179762704841921E-3</v>
      </c>
      <c r="CM7" s="245">
        <f>IF(ISBLANK('In Process Calc.'!AC7),"",'In Process Calc.'!AC7)</f>
        <v>-0.16385661219099998</v>
      </c>
      <c r="CN7" s="245">
        <f>IF(ISBLANK('In Process Calc.'!AD7),"",'In Process Calc.'!AD7)</f>
        <v>2.3715563346150574E-3</v>
      </c>
      <c r="CO7" s="245">
        <f>IF(ISBLANK('In Process Calc.'!AE7),"",'In Process Calc.'!AE7)</f>
        <v>-4.8573334054407267E-4</v>
      </c>
      <c r="CP7" s="245">
        <f>IF(ISBLANK('In Process Calc.'!AF7),"",'In Process Calc.'!AF7)</f>
        <v>2.7535783459833624E-2</v>
      </c>
      <c r="CQ7" s="245">
        <f>IF(ISBLANK('In Process Calc.'!AG7),"",'In Process Calc.'!AG7)</f>
        <v>-2.0199284170581592E-2</v>
      </c>
      <c r="CR7" s="245">
        <f>IF(ISBLANK('In Process Calc.'!AH7),"",'In Process Calc.'!AH7)</f>
        <v>1.0781922740180506E-4</v>
      </c>
      <c r="CS7" s="245">
        <f>IF(ISBLANK('In Process Calc.'!AI7),"",'In Process Calc.'!AI7)</f>
        <v>8.7145991652019458E-4</v>
      </c>
      <c r="CT7" s="245">
        <f>IF(ISBLANK('In Process Calc.'!AJ7),"",'In Process Calc.'!AJ7)</f>
        <v>4.8101091880962624E-3</v>
      </c>
      <c r="CU7" s="245">
        <f>IF(ISBLANK('In Process Calc.'!AK7),"",'In Process Calc.'!AK7)</f>
        <v>0</v>
      </c>
      <c r="CV7" s="245">
        <f>IF(ISBLANK('In Process Calc.'!AL7),"",'In Process Calc.'!AL7)</f>
        <v>0.36058632767505999</v>
      </c>
      <c r="CW7" s="245">
        <f>IF(ISBLANK('In Process Calc.'!AM7),"",'In Process Calc.'!AM7)</f>
        <v>0.15497384196798669</v>
      </c>
      <c r="CX7" s="245">
        <f>IF(ISBLANK('In Process Calc.'!AN7),"",'In Process Calc.'!AN7)</f>
        <v>0.67152485841066079</v>
      </c>
      <c r="CY7" s="245">
        <f>IF(ISBLANK('In Process Calc.'!AO7),"",'In Process Calc.'!AO7)</f>
        <v>0.28350618356294971</v>
      </c>
      <c r="CZ7" s="245">
        <f>IF(ISBLANK('In Process Calc.'!AP7),"",'In Process Calc.'!AP7)</f>
        <v>0.28350618356294971</v>
      </c>
      <c r="DA7" s="245">
        <f>IF(ISBLANK('In Process Calc.'!AQ7),"",'In Process Calc.'!AQ7)</f>
        <v>4.5059071343295169E-2</v>
      </c>
      <c r="DB7" s="245">
        <f>IF(ISBLANK('In Process Calc.'!AR7),"",'In Process Calc.'!AR7)</f>
        <v>4.583318624731253E-2</v>
      </c>
      <c r="DC7" s="245">
        <f>IF(ISBLANK('In Process Calc.'!AS7),"",'In Process Calc.'!AS7)</f>
        <v>7.7411490401736315E-4</v>
      </c>
      <c r="DD7" s="245">
        <f>IF(ISBLANK('In Process Calc.'!AT7),"",'In Process Calc.'!AT7)</f>
        <v>5.1508972045659143E-2</v>
      </c>
      <c r="DE7" s="245">
        <f>IF(ISBLANK('In Process Calc.'!AU7),"",'In Process Calc.'!AU7)</f>
        <v>-7.0311246748649839E-3</v>
      </c>
      <c r="DF7" s="245">
        <f>IF(ISBLANK('In Process Calc.'!AV7),"",'In Process Calc.'!AV7)</f>
        <v>-5.9274695172295598E-4</v>
      </c>
      <c r="DG7" s="245">
        <f>IF(ISBLANK('In Process Calc.'!AW7),"",'In Process Calc.'!AW7)</f>
        <v>2.6706276236564873E-4</v>
      </c>
      <c r="DH7" s="245">
        <f>IF(ISBLANK('In Process Calc.'!AX7),"",'In Process Calc.'!AX7)</f>
        <v>-2.3334224608440976E-3</v>
      </c>
      <c r="DI7" s="245">
        <f>IF(ISBLANK('In Process Calc.'!AY7),"",'In Process Calc.'!AY7)</f>
        <v>4.4370527389644992E-4</v>
      </c>
      <c r="DJ7" s="245">
        <f>IF(ISBLANK('In Process Calc.'!AZ7),"",'In Process Calc.'!AZ7)</f>
        <v>0.11272998594276307</v>
      </c>
      <c r="DK7" s="245">
        <f>IF(ISBLANK('In Process Calc.'!BA7),"",'In Process Calc.'!BA7)</f>
        <v>1.380888069769148E-2</v>
      </c>
      <c r="DL7" s="245">
        <f>IF(ISBLANK('In Process Calc.'!BB7),"",'In Process Calc.'!BB7)</f>
        <v>-4.9121481321296465E-3</v>
      </c>
      <c r="DM7" s="245">
        <f>IF(ISBLANK('In Process Calc.'!BC7),"",'In Process Calc.'!BC7)</f>
        <v>-4.0405699134960201E-3</v>
      </c>
      <c r="DN7" s="245">
        <f>IF(ISBLANK('In Process Calc.'!BD7),"",'In Process Calc.'!BD7)</f>
        <v>9.9357109135314093E-4</v>
      </c>
      <c r="DO7" s="245">
        <f>IF(ISBLANK('In Process Calc.'!BE7),"",'In Process Calc.'!BE7)</f>
        <v>-2.6444337288513992E-4</v>
      </c>
      <c r="DP7" s="245">
        <f>IF(ISBLANK('In Process Calc.'!BF7),"",'In Process Calc.'!BF7)</f>
        <v>0.18758124606070989</v>
      </c>
      <c r="DQ7" s="245">
        <f>IF(ISBLANK('In Process Calc.'!BG7),"",'In Process Calc.'!BG7)</f>
        <v>3.2721878302010275E-4</v>
      </c>
      <c r="DR7" s="245">
        <f>IF(ISBLANK('In Process Calc.'!BH7),"",'In Process Calc.'!BH7)</f>
        <v>-3.9509057606569039E-4</v>
      </c>
      <c r="DS7" s="245">
        <f>IF(ISBLANK('In Process Calc.'!BI7),"",'In Process Calc.'!BI7)</f>
        <v>-2.4545314825569003E-4</v>
      </c>
      <c r="DT7" s="245">
        <f>IF(ISBLANK('In Process Calc.'!BJ7),"",'In Process Calc.'!BJ7)</f>
        <v>-3.0295007509687593E-2</v>
      </c>
      <c r="DU7" s="245">
        <f>IF(ISBLANK('In Process Calc.'!BK7),"",'In Process Calc.'!BK7)</f>
        <v>6.9847677317375219E-4</v>
      </c>
      <c r="DV7" s="245">
        <f>IF(ISBLANK('In Process Calc.'!BL7),"",'In Process Calc.'!BL7)</f>
        <v>-7.8965864877996966E-5</v>
      </c>
      <c r="DW7" s="245">
        <f>IF(ISBLANK('In Process Calc.'!BM7),"",'In Process Calc.'!BM7)</f>
        <v>3.5420748964651917E-3</v>
      </c>
      <c r="DX7" s="245">
        <f>IF(ISBLANK('In Process Calc.'!BN7),"",'In Process Calc.'!BN7)</f>
        <v>-4.4007050266062289E-3</v>
      </c>
      <c r="DY7" s="245">
        <f>IF(ISBLANK('In Process Calc.'!BO7),"",'In Process Calc.'!BO7)</f>
        <v>-3.0075306160927992E-4</v>
      </c>
      <c r="DZ7" s="245">
        <f>IF(ISBLANK('In Process Calc.'!BP7),"",'In Process Calc.'!BP7)</f>
        <v>4.6379048956559496E-3</v>
      </c>
      <c r="EA7" s="245">
        <f>IF(ISBLANK('In Process Calc.'!BQ7),"",'In Process Calc.'!BQ7)</f>
        <v>8.3384443985877007E-5</v>
      </c>
      <c r="EB7" s="245">
        <f>IF(ISBLANK('In Process Calc.'!BR7),"",'In Process Calc.'!BR7)</f>
        <v>0</v>
      </c>
      <c r="EC7" s="245">
        <f>IF(ISBLANK('In Process Calc.'!BS7),"",'In Process Calc.'!BS7)</f>
        <v>4.4391618155466307E-2</v>
      </c>
      <c r="ED7" s="245">
        <f>IF(ISBLANK('In Process Calc.'!BT7),"",'In Process Calc.'!BT7)</f>
        <v>2.1127735320643697E-2</v>
      </c>
      <c r="EE7" s="245">
        <f>IF(ISBLANK('In Process Calc.'!BU7),"",'In Process Calc.'!BU7)</f>
        <v>4.8759650178145639E-2</v>
      </c>
      <c r="EF7" s="245">
        <f>IF(ISBLANK('In Process Calc.'!BV7),"",'In Process Calc.'!BV7)</f>
        <v>0.13977020735633044</v>
      </c>
      <c r="EG7" s="245">
        <f>IF(ISBLANK('In Process Calc.'!BW7),"",'In Process Calc.'!BW7)</f>
        <v>1.6639871325447642</v>
      </c>
      <c r="EH7" s="245">
        <f>IF(ISBLANK('In Process Calc.'!BX7),"",'In Process Calc.'!BX7)</f>
        <v>2.5149136779534031</v>
      </c>
      <c r="EI7" s="245">
        <f>IF(ISBLANK('In Process Calc.'!BY7),"",'In Process Calc.'!BY7)</f>
        <v>0.12249518690353363</v>
      </c>
      <c r="EJ7" s="245">
        <f>IF(ISBLANK('In Process Calc.'!BZ7),"",'In Process Calc.'!BZ7)</f>
        <v>-2.1938785751659222</v>
      </c>
      <c r="EK7" s="245">
        <f>IF(ISBLANK('Post Process Calc.'!A7),"",'Post Process Calc.'!A7)</f>
        <v>0.22330999999999998</v>
      </c>
      <c r="EL7" s="245">
        <f>IF(ISBLANK('Post Process Calc.'!B7),"",'Post Process Calc.'!B7)</f>
        <v>4.1341346969289913E-2</v>
      </c>
      <c r="EM7" s="245">
        <f>IF(ISBLANK('Post Process Calc.'!C7),"",'Post Process Calc.'!C7)</f>
        <v>0.28350618356294971</v>
      </c>
      <c r="EN7" s="245">
        <f>IF(ISBLANK('Post Process Calc.'!D7),"",'Post Process Calc.'!D7)</f>
        <v>0.11192396017198196</v>
      </c>
      <c r="EO7" s="245">
        <f>IF(ISBLANK('Post Process Calc.'!E7),"",'Post Process Calc.'!E7)</f>
        <v>-1.6244797723536517E-2</v>
      </c>
      <c r="EP7" s="245">
        <f>IF(ISBLANK('Post Process Calc.'!F7),"",'Post Process Calc.'!F7)</f>
        <v>2.0996081425883818E-3</v>
      </c>
      <c r="EQ7" s="245">
        <f>IF(ISBLANK('Post Process Calc.'!G7),"",'Post Process Calc.'!G7)</f>
        <v>8.1839884727721874E-3</v>
      </c>
      <c r="ER7" s="245">
        <f>IF(ISBLANK('Post Process Calc.'!H7),"",'Post Process Calc.'!H7)</f>
        <v>2.1524967399444515E-3</v>
      </c>
      <c r="ES7" s="245">
        <f>IF(ISBLANK('Post Process Calc.'!I7),"",'Post Process Calc.'!I7)</f>
        <v>1.7514612639070307E-3</v>
      </c>
      <c r="ET7" s="245">
        <f>IF(ISBLANK('Post Process Calc.'!J7),"",'Post Process Calc.'!J7)</f>
        <v>8.5519710287119438E-2</v>
      </c>
      <c r="EU7" s="245">
        <f>IF(ISBLANK('Post Process Calc.'!K7),"",'Post Process Calc.'!K7)</f>
        <v>1.0942076050039903E-2</v>
      </c>
      <c r="EV7" s="245">
        <f>IF(ISBLANK('Post Process Calc.'!L7),"",'Post Process Calc.'!L7)</f>
        <v>1.9895116210966754E-4</v>
      </c>
      <c r="EW7" s="245">
        <f>IF(ISBLANK('Post Process Calc.'!M7),"",'Post Process Calc.'!M7)</f>
        <v>1.5515811538779531E-4</v>
      </c>
      <c r="EX7" s="245">
        <f>IF(ISBLANK('Post Process Calc.'!N7),"",'Post Process Calc.'!N7)</f>
        <v>3.8831890273651582E-4</v>
      </c>
      <c r="EY7" s="245">
        <f>IF(ISBLANK('Post Process Calc.'!O7),"",'Post Process Calc.'!O7)</f>
        <v>2.2416658117981169E-3</v>
      </c>
      <c r="EZ7" s="245">
        <f>IF(ISBLANK('Post Process Calc.'!P7),"",'Post Process Calc.'!P7)</f>
        <v>8.6310428226846259E-2</v>
      </c>
      <c r="FA7" s="245">
        <f>IF(ISBLANK('Post Process Calc.'!Q7),"",'Post Process Calc.'!Q7)</f>
        <v>4.9068608813357005E-3</v>
      </c>
      <c r="FB7" s="245">
        <f>IF(ISBLANK('Post Process Calc.'!R7),"",'Post Process Calc.'!R7)</f>
        <v>3.1990278517964208E-3</v>
      </c>
      <c r="FC7" s="245">
        <f>IF(ISBLANK('Post Process Calc.'!S7),"",'Post Process Calc.'!S7)</f>
        <v>1.3613773751120265E-3</v>
      </c>
      <c r="FD7" s="245">
        <f>IF(ISBLANK('Post Process Calc.'!T7),"",'Post Process Calc.'!T7)</f>
        <v>-1.2513124247956087E-2</v>
      </c>
      <c r="FE7" s="245">
        <f>IF(ISBLANK('Post Process Calc.'!U7),"",'Post Process Calc.'!U7)</f>
        <v>1.6160600105354606E-3</v>
      </c>
      <c r="FF7" s="245">
        <f>IF(ISBLANK('Post Process Calc.'!V7),"",'Post Process Calc.'!V7)</f>
        <v>2.0859657640175749E-3</v>
      </c>
      <c r="FG7" s="245">
        <f>IF(ISBLANK('Post Process Calc.'!W7),"",'Post Process Calc.'!W7)</f>
        <v>6.6173338518754361E-3</v>
      </c>
      <c r="FH7" s="245">
        <f>IF(ISBLANK('Post Process Calc.'!X7),"",'Post Process Calc.'!X7)</f>
        <v>8.2425510483904031E-4</v>
      </c>
      <c r="FI7" s="245">
        <f>IF(ISBLANK('Post Process Calc.'!Y7),"",'Post Process Calc.'!Y7)</f>
        <v>6.0565413252696961E-4</v>
      </c>
      <c r="FJ7" s="245">
        <f>IF(ISBLANK('Post Process Calc.'!Z7),"",'Post Process Calc.'!Z7)</f>
        <v>1.1303189849890085E-3</v>
      </c>
      <c r="FK7" s="245">
        <f>IF(ISBLANK('Post Process Calc.'!AA7),"",'Post Process Calc.'!AA7)</f>
        <v>2.8570926237872821E-3</v>
      </c>
      <c r="FL7" s="245">
        <f>IF(ISBLANK('Post Process Calc.'!AB7),"",'Post Process Calc.'!AB7)</f>
        <v>0</v>
      </c>
      <c r="FM7" s="245">
        <f>IF(ISBLANK('Post Process Calc.'!AC7),"",'Post Process Calc.'!AC7)</f>
        <v>8.3354770159793076E-2</v>
      </c>
      <c r="FN7" s="245">
        <f>IF(ISBLANK('Post Process Calc.'!AD7),"",'Post Process Calc.'!AD7)</f>
        <v>5.4596848188300393E-2</v>
      </c>
      <c r="FO7" s="245">
        <f>IF(ISBLANK('Post Process Calc.'!AE7),"",'Post Process Calc.'!AE7)</f>
        <v>0.32936825667951436</v>
      </c>
      <c r="FP7" s="245">
        <f>IF(ISBLANK('Post Process Calc.'!AF7),"",'Post Process Calc.'!AF7)</f>
        <v>1.0092460315531018</v>
      </c>
      <c r="FQ7" s="245">
        <f>IF(ISBLANK('Post Process Calc.'!AG7),"",'Post Process Calc.'!AG7)</f>
        <v>3.3150975676966254</v>
      </c>
      <c r="FR7" s="245">
        <f>IF(ISBLANK('Post Process Calc.'!AH7),"",'Post Process Calc.'!AH7)</f>
        <v>0.12794800185014127</v>
      </c>
      <c r="FS7" s="245">
        <f>IF(ISBLANK('Post Process Calc.'!AI7),"",'Post Process Calc.'!AI7)</f>
        <v>-1.1435786217104984</v>
      </c>
    </row>
    <row r="8" spans="1:175" x14ac:dyDescent="0.15">
      <c r="A8" s="240" t="str">
        <f>IF('Measured Data'!B11&lt;&gt;0,'Measured Data'!$B$1,"")</f>
        <v>NIIMBL VS-003</v>
      </c>
      <c r="B8" s="240">
        <f>IF(ISBLANK('Measured Data'!A11),"",'Measured Data'!A11)</f>
        <v>4</v>
      </c>
      <c r="C8" s="247">
        <f>IF(ISBLANK('Measured Data'!B11),"",'Measured Data'!B11)</f>
        <v>43696.342361111114</v>
      </c>
      <c r="D8" s="248">
        <f>IF(ISBLANK('Measured Data'!C11),"",'Measured Data'!C11)</f>
        <v>43696.342361111114</v>
      </c>
      <c r="E8" s="240">
        <f>IF(ISBLANK('Measured Data'!D11),"",'Measured Data'!D11)</f>
        <v>1.5</v>
      </c>
      <c r="F8" s="240">
        <f>IF(ISBLANK('Measured Data'!E12),"",'Measured Data'!E12)</f>
        <v>1.31</v>
      </c>
      <c r="G8" s="240" t="str">
        <f>IF(ISBLANK('Measured Data'!G11),"",'Measured Data'!G11)</f>
        <v/>
      </c>
      <c r="H8" s="245">
        <f>IF(ISBLANK('Measured Data'!H11),"",'Measured Data'!H11)</f>
        <v>3.26</v>
      </c>
      <c r="I8" s="245">
        <f>IF(ISBLANK('Measured Data'!I11),"",'Measured Data'!I11)</f>
        <v>3.9595141700404568E-2</v>
      </c>
      <c r="J8" s="245">
        <f>IF(ISBLANK('Measured Data'!J11),"",'Measured Data'!J11)</f>
        <v>3.2995951417004044</v>
      </c>
      <c r="K8" s="245">
        <f>IF(ISBLANK('Measured Data'!K11),"",'Measured Data'!K11)</f>
        <v>98.8</v>
      </c>
      <c r="L8" s="240">
        <f>IF(ISBLANK('Measured Data'!L11),"",'Measured Data'!L11)</f>
        <v>6.88</v>
      </c>
      <c r="M8" s="240" t="str">
        <f>IF(ISBLANK('Measured Data'!M11),"",'Measured Data'!M11)</f>
        <v/>
      </c>
      <c r="N8" s="240">
        <f>IF(ISBLANK('Measured Data'!N11),"",'Measured Data'!N11)</f>
        <v>0.92423015841521594</v>
      </c>
      <c r="O8" s="240">
        <f>IF(ISBLANK('Measured Data'!O11),"",'Measured Data'!O11)</f>
        <v>0.28350618356294971</v>
      </c>
      <c r="P8" s="240">
        <f>IF(ISBLANK('Measured Data'!P11),"",'Measured Data'!P11)</f>
        <v>13.786433196432034</v>
      </c>
      <c r="Q8" s="240" t="str">
        <f>IF(ISBLANK('Measured Data'!Q11),"",'Measured Data'!Q11)</f>
        <v/>
      </c>
      <c r="R8" s="240">
        <f>IF(ISBLANK('Measured Data'!R11),"",'Measured Data'!R11)</f>
        <v>348</v>
      </c>
      <c r="S8" s="240">
        <f>IF(ISBLANK('Measured Data'!S11),"",'Measured Data'!S11)</f>
        <v>4.11604482347634</v>
      </c>
      <c r="T8" s="245">
        <f>IF(ISBLANK('Measured Data'!T11),"",'Measured Data'!T11)</f>
        <v>0.68076847696619036</v>
      </c>
      <c r="U8" s="245">
        <f>IF(ISBLANK('Measured Data'!U11),"",'Measured Data'!U11)</f>
        <v>2.6450301153838836</v>
      </c>
      <c r="V8" s="245">
        <f>IF(ISBLANK('Measured Data'!V11),"",'Measured Data'!V11)</f>
        <v>3.3265591172842628</v>
      </c>
      <c r="W8" s="245">
        <f>IF(ISBLANK('Measured Data'!W11),"",'Measured Data'!W11)</f>
        <v>1.5951032732649744</v>
      </c>
      <c r="X8" s="245">
        <f>IF(ISBLANK('Measured Data'!X11),"",'Measured Data'!X11)</f>
        <v>0.46288821729977286</v>
      </c>
      <c r="Y8" s="245">
        <f>IF(ISBLANK('Measured Data'!Y11),"",'Measured Data'!Y11)</f>
        <v>19.056074215205886</v>
      </c>
      <c r="Z8" s="245">
        <f>IF(ISBLANK('Measured Data'!Z11),"",'Measured Data'!Z11)</f>
        <v>0.68580350384145861</v>
      </c>
      <c r="AA8" s="245">
        <f>IF(ISBLANK('Measured Data'!AA11),"",'Measured Data'!AA11)</f>
        <v>1.2618623326030394</v>
      </c>
      <c r="AB8" s="245">
        <f>IF(ISBLANK('Measured Data'!AB11),"",'Measured Data'!AB11)</f>
        <v>2.6062916659178099</v>
      </c>
      <c r="AC8" s="245">
        <f>IF(ISBLANK('Measured Data'!AC11),"",'Measured Data'!AC11)</f>
        <v>0.75845467233648745</v>
      </c>
      <c r="AD8" s="245">
        <f>IF(ISBLANK('Measured Data'!AD11),"",'Measured Data'!AD11)</f>
        <v>1.5172103070325591</v>
      </c>
      <c r="AE8" s="245">
        <f>IF(ISBLANK('Measured Data'!AE11),"",'Measured Data'!AE11)</f>
        <v>17.960735737939945</v>
      </c>
      <c r="AF8" s="245">
        <f>IF(ISBLANK('Measured Data'!AF11),"",'Measured Data'!AF11)</f>
        <v>3.2087637281341519</v>
      </c>
      <c r="AG8" s="245">
        <f>IF(ISBLANK('Measured Data'!AG11),"",'Measured Data'!AG11)</f>
        <v>2.7591762503969965</v>
      </c>
      <c r="AH8" s="245">
        <f>IF(ISBLANK('Measured Data'!AH11),"",'Measured Data'!AH11)</f>
        <v>0.92016642805799065</v>
      </c>
      <c r="AI8" s="245">
        <f>IF(ISBLANK('Measured Data'!AI11),"",'Measured Data'!AI11)</f>
        <v>4.6877386479999998</v>
      </c>
      <c r="AJ8" s="245">
        <f>IF(ISBLANK('Measured Data'!AJ11),"",'Measured Data'!AJ11)</f>
        <v>0.65895769325327036</v>
      </c>
      <c r="AK8" s="245">
        <f>IF(ISBLANK('Measured Data'!AK11),"",'Measured Data'!AK11)</f>
        <v>2.5268154071086708</v>
      </c>
      <c r="AL8" s="245">
        <f>IF(ISBLANK('Measured Data'!AL11),"",'Measured Data'!AL11)</f>
        <v>4.0801874707762273</v>
      </c>
      <c r="AM8" s="245">
        <f>IF(ISBLANK('Measured Data'!AM11),"",'Measured Data'!AM11)</f>
        <v>3.2519888809710911</v>
      </c>
      <c r="AN8" s="245">
        <f>IF(ISBLANK('Measured Data'!AN11),"",'Measured Data'!AN11)</f>
        <v>0.35898211120492618</v>
      </c>
      <c r="AO8" s="245">
        <f>IF(ISBLANK('Measured Data'!AO11),"",'Measured Data'!AO11)</f>
        <v>1.4426988830236243</v>
      </c>
      <c r="AP8" s="245">
        <f>IF(ISBLANK('Measured Data'!AP11),"",'Measured Data'!AP11)</f>
        <v>1.6744437198266395</v>
      </c>
      <c r="AQ8" s="245">
        <f>IF(ISBLANK('Measured Data'!AQ11),"",'Measured Data'!AQ11)</f>
        <v>0</v>
      </c>
      <c r="AR8" s="245">
        <f>IF(ISBLANK('Measured Data'!AR11),"",'Measured Data'!AR11)</f>
        <v>0</v>
      </c>
      <c r="AS8" s="245">
        <f>IF(ISBLANK('Measured Data'!AS11),"",'Measured Data'!AS11)</f>
        <v>12.385297147441527</v>
      </c>
      <c r="AT8" s="245">
        <f>IF(ISBLANK('Measured Data'!AT11),"",'Measured Data'!AT11)</f>
        <v>16.655562958027982</v>
      </c>
      <c r="AU8" s="245">
        <f>IF(ISBLANK('Measured Data'!AU11),"",'Measured Data'!AU11)</f>
        <v>3.7565740045078888</v>
      </c>
      <c r="AV8" s="245">
        <f>IF(ISBLANK('Measured Data'!AV11),"",'Measured Data'!AV11)</f>
        <v>7.1163031659009528</v>
      </c>
      <c r="AW8" s="245">
        <f>IF(ISBLANK('Measured Data'!AW11),"",'Measured Data'!AW11)</f>
        <v>400</v>
      </c>
      <c r="AX8" s="245">
        <f>IF(ISBLANK('Measured Data'!AX11),"",'Measured Data'!AX11)</f>
        <v>200</v>
      </c>
      <c r="AY8" s="245">
        <f>IF(ISBLANK('Measured Data'!AY11),"",'Measured Data'!AY11)</f>
        <v>11.556764106050306</v>
      </c>
      <c r="AZ8" s="245">
        <f>IF(ISBLANK('Measured Data'!AZ11),"",'Measured Data'!AZ11)</f>
        <v>0</v>
      </c>
      <c r="BA8" s="245">
        <f>IF(ISBLANK('Measured Data'!BA11),"",'Measured Data'!BA11)</f>
        <v>0</v>
      </c>
      <c r="BB8" s="245">
        <f>IF(ISBLANK('Measured Data'!BB11),"",'Measured Data'!BB11)</f>
        <v>14.238739330269205</v>
      </c>
      <c r="BC8" s="245">
        <f>IF(ISBLANK('Measured Data'!BD11),"",'Measured Data'!BD11)</f>
        <v>26.873276428102425</v>
      </c>
      <c r="BD8" s="245">
        <f>IF(ISBLANK('Measured Data'!BE11),"",'Measured Data'!BE11)</f>
        <v>16.685489166119506</v>
      </c>
      <c r="BE8" s="245">
        <f>IF(ISBLANK('Measured Data'!BF11),"",'Measured Data'!BF11)</f>
        <v>5.4088471849865956</v>
      </c>
      <c r="BF8" s="245">
        <f>IF(ISBLANK('Measured Data'!BH11),"",'Measured Data'!BH11)</f>
        <v>13.577481840193705</v>
      </c>
      <c r="BG8" s="245">
        <f>IF(ISBLANK('Measured Data'!BI11),"",'Measured Data'!BI11)</f>
        <v>19.002757715036115</v>
      </c>
      <c r="BH8" s="245">
        <f>IF(ISBLANK('Measured Data'!BJ11),"",'Measured Data'!BJ11)</f>
        <v>36.308277830637493</v>
      </c>
      <c r="BI8" s="245">
        <f>IF(ISBLANK('Measured Data'!BK11),"",'Measured Data'!BK11)</f>
        <v>20.663308144416458</v>
      </c>
      <c r="BJ8" s="245">
        <f>IF(ISBLANK('Measured Data'!BL11),"",'Measured Data'!BL11)</f>
        <v>4.4368266405484817</v>
      </c>
      <c r="BK8" s="245">
        <f>IF(ISBLANK('Measured Data'!BM11),"",'Measured Data'!BM11)</f>
        <v>0</v>
      </c>
      <c r="BL8" s="245">
        <f>IF(ISBLANK('Measured Data'!BN11),"",'Measured Data'!BN11)</f>
        <v>24.26789231779383</v>
      </c>
      <c r="BM8" s="245">
        <f>IF(ISBLANK('Measured Data'!BO11),"",'Measured Data'!BO11)</f>
        <v>0</v>
      </c>
      <c r="BN8" s="240">
        <f>IF(ISBLANK('In Process Calc.'!B8),"",ROUND('In Process Calc.'!B8,2))</f>
        <v>3.01</v>
      </c>
      <c r="BO8" s="240">
        <f>IF(ISBLANK('In Process Calc.'!C8),"",ROUND('In Process Calc.'!C8,2))</f>
        <v>72.28</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83.394724999914089</v>
      </c>
      <c r="BU8" s="245">
        <f>IF(ISBLANK('In Process Calc.'!K8),"",'In Process Calc.'!K8)</f>
        <v>341.99400000000003</v>
      </c>
      <c r="BV8" s="245">
        <f>IF(ISBLANK('In Process Calc.'!L8),"",'In Process Calc.'!L8)</f>
        <v>0.79875014127623634</v>
      </c>
      <c r="BW8" s="245">
        <f>IF(ISBLANK('In Process Calc.'!M8),"",'In Process Calc.'!M8)</f>
        <v>0.50099025489075366</v>
      </c>
      <c r="BX8" s="245">
        <f>IF(ISBLANK('In Process Calc.'!N8),"",'In Process Calc.'!N8)</f>
        <v>-5.8559267151857927E-2</v>
      </c>
      <c r="BY8" s="245">
        <f>IF(ISBLANK('In Process Calc.'!O8),"",'In Process Calc.'!O8)</f>
        <v>3.1013868328041948E-3</v>
      </c>
      <c r="BZ8" s="245">
        <f>IF(ISBLANK('In Process Calc.'!P8),"",'In Process Calc.'!P8)</f>
        <v>1.6875271403935406E-3</v>
      </c>
      <c r="CA8" s="245">
        <f>IF(ISBLANK('In Process Calc.'!Q8),"",'In Process Calc.'!Q8)</f>
        <v>-1.7937423709287432E-2</v>
      </c>
      <c r="CB8" s="245">
        <f>IF(ISBLANK('In Process Calc.'!R8),"",'In Process Calc.'!R8)</f>
        <v>6.5495653673841685E-3</v>
      </c>
      <c r="CC8" s="245">
        <f>IF(ISBLANK('In Process Calc.'!S8),"",'In Process Calc.'!S8)</f>
        <v>0.93571521395273327</v>
      </c>
      <c r="CD8" s="245">
        <f>IF(ISBLANK('In Process Calc.'!T8),"",'In Process Calc.'!T8)</f>
        <v>0.12805040827793654</v>
      </c>
      <c r="CE8" s="245">
        <f>IF(ISBLANK('In Process Calc.'!U8),"",'In Process Calc.'!U8)</f>
        <v>-4.0847005193772518E-2</v>
      </c>
      <c r="CF8" s="245">
        <f>IF(ISBLANK('In Process Calc.'!V8),"",'In Process Calc.'!V8)</f>
        <v>-1.7148170530939325E-2</v>
      </c>
      <c r="CG8" s="245">
        <f>IF(ISBLANK('In Process Calc.'!W8),"",'In Process Calc.'!W8)</f>
        <v>1.0953736772754675E-2</v>
      </c>
      <c r="CH8" s="245">
        <f>IF(ISBLANK('In Process Calc.'!X8),"",'In Process Calc.'!X8)</f>
        <v>-7.4057787608406041E-4</v>
      </c>
      <c r="CI8" s="245">
        <f>IF(ISBLANK('In Process Calc.'!Y8),"",'In Process Calc.'!Y8)</f>
        <v>1.437230282605491</v>
      </c>
      <c r="CJ8" s="245">
        <f>IF(ISBLANK('In Process Calc.'!Z8),"",'In Process Calc.'!Z8)</f>
        <v>1.1659114350398824E-2</v>
      </c>
      <c r="CK8" s="245">
        <f>IF(ISBLANK('In Process Calc.'!AA8),"",'In Process Calc.'!AA8)</f>
        <v>7.6795202610358331E-3</v>
      </c>
      <c r="CL8" s="245">
        <f>IF(ISBLANK('In Process Calc.'!AB8),"",'In Process Calc.'!AB8)</f>
        <v>4.6414501603882314E-3</v>
      </c>
      <c r="CM8" s="245">
        <f>IF(ISBLANK('In Process Calc.'!AC8),"",'In Process Calc.'!AC8)</f>
        <v>-0.22279388411600004</v>
      </c>
      <c r="CN8" s="245">
        <f>IF(ISBLANK('In Process Calc.'!AD8),"",'In Process Calc.'!AD8)</f>
        <v>3.240192555486388E-3</v>
      </c>
      <c r="CO8" s="245">
        <f>IF(ISBLANK('In Process Calc.'!AE8),"",'In Process Calc.'!AE8)</f>
        <v>-4.1385708702989632E-4</v>
      </c>
      <c r="CP8" s="245">
        <f>IF(ISBLANK('In Process Calc.'!AF8),"",'In Process Calc.'!AF8)</f>
        <v>3.6391008646170633E-2</v>
      </c>
      <c r="CQ8" s="245">
        <f>IF(ISBLANK('In Process Calc.'!AG8),"",'In Process Calc.'!AG8)</f>
        <v>-2.1325975329337128E-2</v>
      </c>
      <c r="CR8" s="245">
        <f>IF(ISBLANK('In Process Calc.'!AH8),"",'In Process Calc.'!AH8)</f>
        <v>3.2962294375503734E-4</v>
      </c>
      <c r="CS8" s="245">
        <f>IF(ISBLANK('In Process Calc.'!AI8),"",'In Process Calc.'!AI8)</f>
        <v>3.2134784624879274E-3</v>
      </c>
      <c r="CT8" s="245">
        <f>IF(ISBLANK('In Process Calc.'!AJ8),"",'In Process Calc.'!AJ8)</f>
        <v>2.2873536136029881E-3</v>
      </c>
      <c r="CU8" s="245">
        <f>IF(ISBLANK('In Process Calc.'!AK8),"",'In Process Calc.'!AK8)</f>
        <v>0</v>
      </c>
      <c r="CV8" s="245">
        <f>IF(ISBLANK('In Process Calc.'!AL8),"",'In Process Calc.'!AL8)</f>
        <v>0.46111425065671785</v>
      </c>
      <c r="CW8" s="245">
        <f>IF(ISBLANK('In Process Calc.'!AM8),"",'In Process Calc.'!AM8)</f>
        <v>0.17976109938885987</v>
      </c>
      <c r="CX8" s="245">
        <f>IF(ISBLANK('In Process Calc.'!AN8),"",'In Process Calc.'!AN8)</f>
        <v>0.86576811338774573</v>
      </c>
      <c r="CY8" s="245">
        <f>IF(ISBLANK('In Process Calc.'!AO8),"",'In Process Calc.'!AO8)</f>
        <v>0.23061681466386197</v>
      </c>
      <c r="CZ8" s="245">
        <f>IF(ISBLANK('In Process Calc.'!AP8),"",'In Process Calc.'!AP8)</f>
        <v>0.23061681466386197</v>
      </c>
      <c r="DA8" s="245">
        <f>IF(ISBLANK('In Process Calc.'!AQ8),"",'In Process Calc.'!AQ8)</f>
        <v>4.7366920034588311E-2</v>
      </c>
      <c r="DB8" s="245">
        <f>IF(ISBLANK('In Process Calc.'!AR8),"",'In Process Calc.'!AR8)</f>
        <v>5.3417767708817274E-2</v>
      </c>
      <c r="DC8" s="245">
        <f>IF(ISBLANK('In Process Calc.'!AS8),"",'In Process Calc.'!AS8)</f>
        <v>6.0508476742289633E-3</v>
      </c>
      <c r="DD8" s="245">
        <f>IF(ISBLANK('In Process Calc.'!AT8),"",'In Process Calc.'!AT8)</f>
        <v>7.8567409500546082E-2</v>
      </c>
      <c r="DE8" s="245">
        <f>IF(ISBLANK('In Process Calc.'!AU8),"",'In Process Calc.'!AU8)</f>
        <v>-6.2196218071104139E-3</v>
      </c>
      <c r="DF8" s="245">
        <f>IF(ISBLANK('In Process Calc.'!AV8),"",'In Process Calc.'!AV8)</f>
        <v>4.8975185987590797E-4</v>
      </c>
      <c r="DG8" s="245">
        <f>IF(ISBLANK('In Process Calc.'!AW8),"",'In Process Calc.'!AW8)</f>
        <v>2.015785149770485E-4</v>
      </c>
      <c r="DH8" s="245">
        <f>IF(ISBLANK('In Process Calc.'!AX8),"",'In Process Calc.'!AX8)</f>
        <v>-1.636586226864293E-3</v>
      </c>
      <c r="DI8" s="245">
        <f>IF(ISBLANK('In Process Calc.'!AY8),"",'In Process Calc.'!AY8)</f>
        <v>2.6433093439965928E-4</v>
      </c>
      <c r="DJ8" s="245">
        <f>IF(ISBLANK('In Process Calc.'!AZ8),"",'In Process Calc.'!AZ8)</f>
        <v>5.4096666568997594E-2</v>
      </c>
      <c r="DK8" s="245">
        <f>IF(ISBLANK('In Process Calc.'!BA8),"",'In Process Calc.'!BA8)</f>
        <v>7.3079797137451325E-3</v>
      </c>
      <c r="DL8" s="245">
        <f>IF(ISBLANK('In Process Calc.'!BB8),"",'In Process Calc.'!BB8)</f>
        <v>-2.0612801032681158E-3</v>
      </c>
      <c r="DM8" s="245">
        <f>IF(ISBLANK('In Process Calc.'!BC8),"",'In Process Calc.'!BC8)</f>
        <v>-3.8584401814680273E-4</v>
      </c>
      <c r="DN8" s="245">
        <f>IF(ISBLANK('In Process Calc.'!BD8),"",'In Process Calc.'!BD8)</f>
        <v>8.778619346383182E-4</v>
      </c>
      <c r="DO8" s="245">
        <f>IF(ISBLANK('In Process Calc.'!BE8),"",'In Process Calc.'!BE8)</f>
        <v>-6.3575718062707203E-4</v>
      </c>
      <c r="DP8" s="245">
        <f>IF(ISBLANK('In Process Calc.'!BF8),"",'In Process Calc.'!BF8)</f>
        <v>6.9110948170460512E-2</v>
      </c>
      <c r="DQ8" s="245">
        <f>IF(ISBLANK('In Process Calc.'!BG8),"",'In Process Calc.'!BG8)</f>
        <v>8.4098579342542924E-4</v>
      </c>
      <c r="DR8" s="245">
        <f>IF(ISBLANK('In Process Calc.'!BH8),"",'In Process Calc.'!BH8)</f>
        <v>7.4108128309733864E-4</v>
      </c>
      <c r="DS8" s="245">
        <f>IF(ISBLANK('In Process Calc.'!BI8),"",'In Process Calc.'!BI8)</f>
        <v>5.6389986651455637E-4</v>
      </c>
      <c r="DT8" s="245">
        <f>IF(ISBLANK('In Process Calc.'!BJ8),"",'In Process Calc.'!BJ8)</f>
        <v>-2.1815089836119891E-2</v>
      </c>
      <c r="DU8" s="245">
        <f>IF(ISBLANK('In Process Calc.'!BK8),"",'In Process Calc.'!BK8)</f>
        <v>3.2151771831803765E-4</v>
      </c>
      <c r="DV8" s="245">
        <f>IF(ISBLANK('In Process Calc.'!BL8),"",'In Process Calc.'!BL8)</f>
        <v>2.6604335020643793E-5</v>
      </c>
      <c r="DW8" s="245">
        <f>IF(ISBLANK('In Process Calc.'!BM8),"",'In Process Calc.'!BM8)</f>
        <v>3.2776802632608986E-3</v>
      </c>
      <c r="DX8" s="245">
        <f>IF(ISBLANK('In Process Calc.'!BN8),"",'In Process Calc.'!BN8)</f>
        <v>-4.1703438321834068E-4</v>
      </c>
      <c r="DY8" s="245">
        <f>IF(ISBLANK('In Process Calc.'!BO8),"",'In Process Calc.'!BO8)</f>
        <v>8.2098608235352464E-5</v>
      </c>
      <c r="DZ8" s="245">
        <f>IF(ISBLANK('In Process Calc.'!BP8),"",'In Process Calc.'!BP8)</f>
        <v>8.6687665223393227E-4</v>
      </c>
      <c r="EA8" s="245">
        <f>IF(ISBLANK('In Process Calc.'!BQ8),"",'In Process Calc.'!BQ8)</f>
        <v>-9.3377480318695581E-4</v>
      </c>
      <c r="EB8" s="245">
        <f>IF(ISBLANK('In Process Calc.'!BR8),"",'In Process Calc.'!BR8)</f>
        <v>0</v>
      </c>
      <c r="EC8" s="245">
        <f>IF(ISBLANK('In Process Calc.'!BS8),"",'In Process Calc.'!BS8)</f>
        <v>3.686305775216403E-2</v>
      </c>
      <c r="ED8" s="245">
        <f>IF(ISBLANK('In Process Calc.'!BT8),"",'In Process Calc.'!BT8)</f>
        <v>2.1267589723154554E-2</v>
      </c>
      <c r="EE8" s="245">
        <f>IF(ISBLANK('In Process Calc.'!BU8),"",'In Process Calc.'!BU8)</f>
        <v>3.4004935512628447E-2</v>
      </c>
      <c r="EF8" s="245">
        <f>IF(ISBLANK('In Process Calc.'!BV8),"",'In Process Calc.'!BV8)</f>
        <v>8.0439789026621591E-2</v>
      </c>
      <c r="EG8" s="245">
        <f>IF(ISBLANK('In Process Calc.'!BW8),"",'In Process Calc.'!BW8)</f>
        <v>1.2775454118288962</v>
      </c>
      <c r="EH8" s="245">
        <f>IF(ISBLANK('In Process Calc.'!BX8),"",'In Process Calc.'!BX8)</f>
        <v>4.2630503742725399</v>
      </c>
      <c r="EI8" s="245">
        <f>IF(ISBLANK('In Process Calc.'!BY8),"",'In Process Calc.'!BY8)</f>
        <v>0.13509112810905216</v>
      </c>
      <c r="EJ8" s="245">
        <f>IF(ISBLANK('In Process Calc.'!BZ8),"",'In Process Calc.'!BZ8)</f>
        <v>-2.9851054177243022</v>
      </c>
      <c r="EK8" s="245">
        <f>IF(ISBLANK('Post Process Calc.'!A8),"",'Post Process Calc.'!A8)</f>
        <v>0.34638999999999998</v>
      </c>
      <c r="EL8" s="245">
        <f>IF(ISBLANK('Post Process Calc.'!B8),"",'Post Process Calc.'!B8)</f>
        <v>3.8017836333729196E-2</v>
      </c>
      <c r="EM8" s="245">
        <f>IF(ISBLANK('Post Process Calc.'!C8),"",'Post Process Calc.'!C8)</f>
        <v>0.23061681466386197</v>
      </c>
      <c r="EN8" s="245">
        <f>IF(ISBLANK('Post Process Calc.'!D8),"",'Post Process Calc.'!D8)</f>
        <v>8.7936488077955843E-2</v>
      </c>
      <c r="EO8" s="245">
        <f>IF(ISBLANK('Post Process Calc.'!E8),"",'Post Process Calc.'!E8)</f>
        <v>-1.2261691823687512E-2</v>
      </c>
      <c r="EP8" s="245">
        <f>IF(ISBLANK('Post Process Calc.'!F8),"",'Post Process Calc.'!F8)</f>
        <v>1.6464089227884525E-3</v>
      </c>
      <c r="EQ8" s="245">
        <f>IF(ISBLANK('Post Process Calc.'!G8),"",'Post Process Calc.'!G8)</f>
        <v>6.3919040879312902E-3</v>
      </c>
      <c r="ER8" s="245">
        <f>IF(ISBLANK('Post Process Calc.'!H8),"",'Post Process Calc.'!H8)</f>
        <v>1.9095560022365995E-3</v>
      </c>
      <c r="ES8" s="245">
        <f>IF(ISBLANK('Post Process Calc.'!I8),"",'Post Process Calc.'!I8)</f>
        <v>1.3222696107995369E-3</v>
      </c>
      <c r="ET8" s="245">
        <f>IF(ISBLANK('Post Process Calc.'!J8),"",'Post Process Calc.'!J8)</f>
        <v>6.2755271076486666E-2</v>
      </c>
      <c r="EU8" s="245">
        <f>IF(ISBLANK('Post Process Calc.'!K8),"",'Post Process Calc.'!K8)</f>
        <v>7.4127882423695723E-3</v>
      </c>
      <c r="EV8" s="245">
        <f>IF(ISBLANK('Post Process Calc.'!L8),"",'Post Process Calc.'!L8)</f>
        <v>9.2030273455546855E-4</v>
      </c>
      <c r="EW8" s="245">
        <f>IF(ISBLANK('Post Process Calc.'!M8),"",'Post Process Calc.'!M8)</f>
        <v>3.3023253701420092E-4</v>
      </c>
      <c r="EX8" s="245">
        <f>IF(ISBLANK('Post Process Calc.'!N8),"",'Post Process Calc.'!N8)</f>
        <v>1.84770859462094E-4</v>
      </c>
      <c r="EY8" s="245">
        <f>IF(ISBLANK('Post Process Calc.'!O8),"",'Post Process Calc.'!O8)</f>
        <v>1.8436751428311802E-3</v>
      </c>
      <c r="EZ8" s="245">
        <f>IF(ISBLANK('Post Process Calc.'!P8),"",'Post Process Calc.'!P8)</f>
        <v>3.9424054848457422E-2</v>
      </c>
      <c r="FA8" s="245">
        <f>IF(ISBLANK('Post Process Calc.'!Q8),"",'Post Process Calc.'!Q8)</f>
        <v>3.9093746144230838E-3</v>
      </c>
      <c r="FB8" s="245">
        <f>IF(ISBLANK('Post Process Calc.'!R8),"",'Post Process Calc.'!R8)</f>
        <v>2.4821289590720151E-3</v>
      </c>
      <c r="FC8" s="245">
        <f>IF(ISBLANK('Post Process Calc.'!S8),"",'Post Process Calc.'!S8)</f>
        <v>1.0559994845798469E-3</v>
      </c>
      <c r="FD8" s="245">
        <f>IF(ISBLANK('Post Process Calc.'!T8),"",'Post Process Calc.'!T8)</f>
        <v>-8.307100565564985E-3</v>
      </c>
      <c r="FE8" s="245">
        <f>IF(ISBLANK('Post Process Calc.'!U8),"",'Post Process Calc.'!U8)</f>
        <v>1.2611450507428919E-3</v>
      </c>
      <c r="FF8" s="245">
        <f>IF(ISBLANK('Post Process Calc.'!V8),"",'Post Process Calc.'!V8)</f>
        <v>1.7043631093126581E-3</v>
      </c>
      <c r="FG8" s="245">
        <f>IF(ISBLANK('Post Process Calc.'!W8),"",'Post Process Calc.'!W8)</f>
        <v>4.8241461602538012E-3</v>
      </c>
      <c r="FH8" s="245">
        <f>IF(ISBLANK('Post Process Calc.'!X8),"",'Post Process Calc.'!X8)</f>
        <v>8.916814017087307E-4</v>
      </c>
      <c r="FI8" s="245">
        <f>IF(ISBLANK('Post Process Calc.'!Y8),"",'Post Process Calc.'!Y8)</f>
        <v>4.8619022888603307E-4</v>
      </c>
      <c r="FJ8" s="245">
        <f>IF(ISBLANK('Post Process Calc.'!Z8),"",'Post Process Calc.'!Z8)</f>
        <v>8.9750629599438824E-4</v>
      </c>
      <c r="FK8" s="245">
        <f>IF(ISBLANK('Post Process Calc.'!AA8),"",'Post Process Calc.'!AA8)</f>
        <v>2.2732018612328301E-3</v>
      </c>
      <c r="FL8" s="245">
        <f>IF(ISBLANK('Post Process Calc.'!AB8),"",'Post Process Calc.'!AB8)</f>
        <v>0</v>
      </c>
      <c r="FM8" s="245">
        <f>IF(ISBLANK('Post Process Calc.'!AC8),"",'Post Process Calc.'!AC8)</f>
        <v>6.2489787308812876E-2</v>
      </c>
      <c r="FN8" s="245">
        <f>IF(ISBLANK('Post Process Calc.'!AD8),"",'Post Process Calc.'!AD8)</f>
        <v>4.1920994919560334E-2</v>
      </c>
      <c r="FO8" s="245">
        <f>IF(ISBLANK('Post Process Calc.'!AE8),"",'Post Process Calc.'!AE8)</f>
        <v>0.25486645383475409</v>
      </c>
      <c r="FP8" s="245">
        <f>IF(ISBLANK('Post Process Calc.'!AF8),"",'Post Process Calc.'!AF8)</f>
        <v>0.62821901925030399</v>
      </c>
      <c r="FQ8" s="245">
        <f>IF(ISBLANK('Post Process Calc.'!AG8),"",'Post Process Calc.'!AG8)</f>
        <v>3.6748596684856034</v>
      </c>
      <c r="FR8" s="245">
        <f>IF(ISBLANK('Post Process Calc.'!AH8),"",'Post Process Calc.'!AH8)</f>
        <v>0.11812216113822219</v>
      </c>
      <c r="FS8" s="245">
        <f>IF(ISBLANK('Post Process Calc.'!AI8),"",'Post Process Calc.'!AI8)</f>
        <v>-1.1206445259131721</v>
      </c>
    </row>
    <row r="9" spans="1:175" x14ac:dyDescent="0.15">
      <c r="A9" s="240" t="str">
        <f>IF('Measured Data'!B12&lt;&gt;0,'Measured Data'!$B$1,"")</f>
        <v>NIIMBL VS-003</v>
      </c>
      <c r="B9" s="240">
        <f>IF(ISBLANK('Measured Data'!A12),"",'Measured Data'!A12)</f>
        <v>5</v>
      </c>
      <c r="C9" s="247">
        <f>IF(ISBLANK('Measured Data'!B12),"",'Measured Data'!B12)</f>
        <v>43696.740972222222</v>
      </c>
      <c r="D9" s="248">
        <f>IF(ISBLANK('Measured Data'!C12),"",'Measured Data'!C12)</f>
        <v>43696.740972222222</v>
      </c>
      <c r="E9" s="240">
        <f>IF(ISBLANK('Measured Data'!D12),"",'Measured Data'!D12)</f>
        <v>1.5</v>
      </c>
      <c r="F9" s="240">
        <f>IF(ISBLANK('Measured Data'!E13),"",'Measured Data'!E13)</f>
        <v>1.969125</v>
      </c>
      <c r="G9" s="240" t="str">
        <f>IF(ISBLANK('Measured Data'!G12),"",'Measured Data'!G12)</f>
        <v/>
      </c>
      <c r="H9" s="245">
        <f>IF(ISBLANK('Measured Data'!H12),"",'Measured Data'!H12)</f>
        <v>5.17</v>
      </c>
      <c r="I9" s="245">
        <f>IF(ISBLANK('Measured Data'!I12),"",'Measured Data'!I12)</f>
        <v>0.28358649789029577</v>
      </c>
      <c r="J9" s="245">
        <f>IF(ISBLANK('Measured Data'!J12),"",'Measured Data'!J12)</f>
        <v>5.4535864978902957</v>
      </c>
      <c r="K9" s="245">
        <f>IF(ISBLANK('Measured Data'!K12),"",'Measured Data'!K12)</f>
        <v>94.8</v>
      </c>
      <c r="L9" s="240">
        <f>IF(ISBLANK('Measured Data'!L12),"",'Measured Data'!L12)</f>
        <v>6.83</v>
      </c>
      <c r="M9" s="240" t="str">
        <f>IF(ISBLANK('Measured Data'!M12),"",'Measured Data'!M12)</f>
        <v/>
      </c>
      <c r="N9" s="240">
        <f>IF(ISBLANK('Measured Data'!N12),"",'Measured Data'!N12)</f>
        <v>1.1922889318121663</v>
      </c>
      <c r="O9" s="240">
        <f>IF(ISBLANK('Measured Data'!O12),"",'Measured Data'!O12)</f>
        <v>0.23061681466386197</v>
      </c>
      <c r="P9" s="240">
        <f>IF(ISBLANK('Measured Data'!P12),"",'Measured Data'!P12)</f>
        <v>11.40623078091515</v>
      </c>
      <c r="Q9" s="240" t="str">
        <f>IF(ISBLANK('Measured Data'!Q12),"",'Measured Data'!Q12)</f>
        <v/>
      </c>
      <c r="R9" s="240">
        <f>IF(ISBLANK('Measured Data'!R12),"",'Measured Data'!R12)</f>
        <v>358</v>
      </c>
      <c r="S9" s="240">
        <f>IF(ISBLANK('Measured Data'!S12),"",'Measured Data'!S12)</f>
        <v>7.2841577604471937</v>
      </c>
      <c r="T9" s="245">
        <f>IF(ISBLANK('Measured Data'!T12),"",'Measured Data'!T12)</f>
        <v>0.93156539690327422</v>
      </c>
      <c r="U9" s="245">
        <f>IF(ISBLANK('Measured Data'!U12),"",'Measured Data'!U12)</f>
        <v>2.6252816062623294</v>
      </c>
      <c r="V9" s="245">
        <f>IF(ISBLANK('Measured Data'!V12),"",'Measured Data'!V12)</f>
        <v>3.3184307660356485</v>
      </c>
      <c r="W9" s="245">
        <f>IF(ISBLANK('Measured Data'!W12),"",'Measured Data'!W12)</f>
        <v>1.661096157983428</v>
      </c>
      <c r="X9" s="245">
        <f>IF(ISBLANK('Measured Data'!X12),"",'Measured Data'!X12)</f>
        <v>0.45222946886659032</v>
      </c>
      <c r="Y9" s="245">
        <f>IF(ISBLANK('Measured Data'!Y12),"",'Measured Data'!Y12)</f>
        <v>16.874707280827721</v>
      </c>
      <c r="Z9" s="245">
        <f>IF(ISBLANK('Measured Data'!Z12),"",'Measured Data'!Z12)</f>
        <v>0.39112018385652775</v>
      </c>
      <c r="AA9" s="245">
        <f>IF(ISBLANK('Measured Data'!AA12),"",'Measured Data'!AA12)</f>
        <v>1.3449803608465307</v>
      </c>
      <c r="AB9" s="245">
        <f>IF(ISBLANK('Measured Data'!AB12),"",'Measured Data'!AB12)</f>
        <v>2.6218502471834326</v>
      </c>
      <c r="AC9" s="245">
        <f>IF(ISBLANK('Measured Data'!AC12),"",'Measured Data'!AC12)</f>
        <v>0.72305620661537207</v>
      </c>
      <c r="AD9" s="245">
        <f>IF(ISBLANK('Measured Data'!AD12),"",'Measured Data'!AD12)</f>
        <v>1.5428462617053773</v>
      </c>
      <c r="AE9" s="245">
        <f>IF(ISBLANK('Measured Data'!AE12),"",'Measured Data'!AE12)</f>
        <v>20.747531056470031</v>
      </c>
      <c r="AF9" s="245">
        <f>IF(ISBLANK('Measured Data'!AF12),"",'Measured Data'!AF12)</f>
        <v>3.1748522374932229</v>
      </c>
      <c r="AG9" s="245">
        <f>IF(ISBLANK('Measured Data'!AG12),"",'Measured Data'!AG12)</f>
        <v>2.7292932592782515</v>
      </c>
      <c r="AH9" s="245">
        <f>IF(ISBLANK('Measured Data'!AH12),"",'Measured Data'!AH12)</f>
        <v>0.89742801179076626</v>
      </c>
      <c r="AI9" s="245">
        <f>IF(ISBLANK('Measured Data'!AI12),"",'Measured Data'!AI12)</f>
        <v>5.5673994230000003</v>
      </c>
      <c r="AJ9" s="245">
        <f>IF(ISBLANK('Measured Data'!AJ12),"",'Measured Data'!AJ12)</f>
        <v>0.64599297353877294</v>
      </c>
      <c r="AK9" s="245">
        <f>IF(ISBLANK('Measured Data'!AK12),"",'Measured Data'!AK12)</f>
        <v>2.5257426272054744</v>
      </c>
      <c r="AL9" s="245">
        <f>IF(ISBLANK('Measured Data'!AL12),"",'Measured Data'!AL12)</f>
        <v>3.9480199306816455</v>
      </c>
      <c r="AM9" s="245">
        <f>IF(ISBLANK('Measured Data'!AM12),"",'Measured Data'!AM12)</f>
        <v>3.2688051669226663</v>
      </c>
      <c r="AN9" s="245">
        <f>IF(ISBLANK('Measured Data'!AN12),"",'Measured Data'!AN12)</f>
        <v>0.35567160797577346</v>
      </c>
      <c r="AO9" s="245">
        <f>IF(ISBLANK('Measured Data'!AO12),"",'Measured Data'!AO12)</f>
        <v>1.4077433823375387</v>
      </c>
      <c r="AP9" s="245">
        <f>IF(ISBLANK('Measured Data'!AP12),"",'Measured Data'!AP12)</f>
        <v>1.7120967881026585</v>
      </c>
      <c r="AQ9" s="245">
        <f>IF(ISBLANK('Measured Data'!AQ12),"",'Measured Data'!AQ12)</f>
        <v>0</v>
      </c>
      <c r="AR9" s="245">
        <f>IF(ISBLANK('Measured Data'!AR12),"",'Measured Data'!AR12)</f>
        <v>0</v>
      </c>
      <c r="AS9" s="245">
        <f>IF(ISBLANK('Measured Data'!AS12),"",'Measured Data'!AS12)</f>
        <v>12.385297147441527</v>
      </c>
      <c r="AT9" s="245">
        <f>IF(ISBLANK('Measured Data'!AT12),"",'Measured Data'!AT12)</f>
        <v>16.655562958027982</v>
      </c>
      <c r="AU9" s="245">
        <f>IF(ISBLANK('Measured Data'!AU12),"",'Measured Data'!AU12)</f>
        <v>3.7565740045078888</v>
      </c>
      <c r="AV9" s="245">
        <f>IF(ISBLANK('Measured Data'!AV12),"",'Measured Data'!AV12)</f>
        <v>7.1163031659009528</v>
      </c>
      <c r="AW9" s="245">
        <f>IF(ISBLANK('Measured Data'!AW12),"",'Measured Data'!AW12)</f>
        <v>400</v>
      </c>
      <c r="AX9" s="245">
        <f>IF(ISBLANK('Measured Data'!AX12),"",'Measured Data'!AX12)</f>
        <v>200</v>
      </c>
      <c r="AY9" s="245">
        <f>IF(ISBLANK('Measured Data'!AY12),"",'Measured Data'!AY12)</f>
        <v>11.556764106050306</v>
      </c>
      <c r="AZ9" s="245">
        <f>IF(ISBLANK('Measured Data'!AZ12),"",'Measured Data'!AZ12)</f>
        <v>0</v>
      </c>
      <c r="BA9" s="245">
        <f>IF(ISBLANK('Measured Data'!BA12),"",'Measured Data'!BA12)</f>
        <v>0</v>
      </c>
      <c r="BB9" s="245">
        <f>IF(ISBLANK('Measured Data'!BB12),"",'Measured Data'!BB12)</f>
        <v>14.238739330269205</v>
      </c>
      <c r="BC9" s="245">
        <f>IF(ISBLANK('Measured Data'!BD12),"",'Measured Data'!BD12)</f>
        <v>26.873276428102425</v>
      </c>
      <c r="BD9" s="245">
        <f>IF(ISBLANK('Measured Data'!BE12),"",'Measured Data'!BE12)</f>
        <v>16.685489166119506</v>
      </c>
      <c r="BE9" s="245">
        <f>IF(ISBLANK('Measured Data'!BF12),"",'Measured Data'!BF12)</f>
        <v>5.4088471849865956</v>
      </c>
      <c r="BF9" s="245">
        <f>IF(ISBLANK('Measured Data'!BH12),"",'Measured Data'!BH12)</f>
        <v>13.577481840193705</v>
      </c>
      <c r="BG9" s="245">
        <f>IF(ISBLANK('Measured Data'!BI12),"",'Measured Data'!BI12)</f>
        <v>19.002757715036115</v>
      </c>
      <c r="BH9" s="245">
        <f>IF(ISBLANK('Measured Data'!BJ12),"",'Measured Data'!BJ12)</f>
        <v>36.308277830637493</v>
      </c>
      <c r="BI9" s="245">
        <f>IF(ISBLANK('Measured Data'!BK12),"",'Measured Data'!BK12)</f>
        <v>20.663308144416458</v>
      </c>
      <c r="BJ9" s="245">
        <f>IF(ISBLANK('Measured Data'!BL12),"",'Measured Data'!BL12)</f>
        <v>4.4368266405484817</v>
      </c>
      <c r="BK9" s="245">
        <f>IF(ISBLANK('Measured Data'!BM12),"",'Measured Data'!BM12)</f>
        <v>0</v>
      </c>
      <c r="BL9" s="245">
        <f>IF(ISBLANK('Measured Data'!BN12),"",'Measured Data'!BN12)</f>
        <v>24.26789231779383</v>
      </c>
      <c r="BM9" s="245">
        <f>IF(ISBLANK('Measured Data'!BO12),"",'Measured Data'!BO12)</f>
        <v>0</v>
      </c>
      <c r="BN9" s="240">
        <f>IF(ISBLANK('In Process Calc.'!B9),"",ROUND('In Process Calc.'!B9,2))</f>
        <v>4</v>
      </c>
      <c r="BO9" s="240">
        <f>IF(ISBLANK('In Process Calc.'!C9),"",ROUND('In Process Calc.'!C9,2))</f>
        <v>96.1</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183.78197499960334</v>
      </c>
      <c r="BU9" s="245">
        <f>IF(ISBLANK('In Process Calc.'!K9),"",'In Process Calc.'!K9)</f>
        <v>616.99575000000016</v>
      </c>
      <c r="BV9" s="245">
        <f>IF(ISBLANK('In Process Calc.'!L9),"",'In Process Calc.'!L9)</f>
        <v>2.4776958253604509</v>
      </c>
      <c r="BW9" s="245">
        <f>IF(ISBLANK('In Process Calc.'!M9),"",'In Process Calc.'!M9)</f>
        <v>1.3183290482618566</v>
      </c>
      <c r="BX9" s="245">
        <f>IF(ISBLANK('In Process Calc.'!N9),"",'In Process Calc.'!N9)</f>
        <v>-0.13439192530350205</v>
      </c>
      <c r="BY9" s="245">
        <f>IF(ISBLANK('In Process Calc.'!O9),"",'In Process Calc.'!O9)</f>
        <v>2.3305609010875861E-2</v>
      </c>
      <c r="BZ9" s="245">
        <f>IF(ISBLANK('In Process Calc.'!P9),"",'In Process Calc.'!P9)</f>
        <v>6.9564107930298491E-2</v>
      </c>
      <c r="CA9" s="245">
        <f>IF(ISBLANK('In Process Calc.'!Q9),"",'In Process Calc.'!Q9)</f>
        <v>6.6565969492614514E-3</v>
      </c>
      <c r="CB9" s="245">
        <f>IF(ISBLANK('In Process Calc.'!R9),"",'In Process Calc.'!R9)</f>
        <v>2.2390150328627678E-2</v>
      </c>
      <c r="CC9" s="245">
        <f>IF(ISBLANK('In Process Calc.'!S9),"",'In Process Calc.'!S9)</f>
        <v>1.4428836832096659</v>
      </c>
      <c r="CD9" s="245">
        <f>IF(ISBLANK('In Process Calc.'!T9),"",'In Process Calc.'!T9)</f>
        <v>0.20963931624874577</v>
      </c>
      <c r="CE9" s="245">
        <f>IF(ISBLANK('In Process Calc.'!U9),"",'In Process Calc.'!U9)</f>
        <v>-2.7621145768397973E-2</v>
      </c>
      <c r="CF9" s="245">
        <f>IF(ISBLANK('In Process Calc.'!V9),"",'In Process Calc.'!V9)</f>
        <v>-1.2465559374754491E-2</v>
      </c>
      <c r="CG9" s="245">
        <f>IF(ISBLANK('In Process Calc.'!W9),"",'In Process Calc.'!W9)</f>
        <v>1.2390562257687593E-2</v>
      </c>
      <c r="CH9" s="245">
        <f>IF(ISBLANK('In Process Calc.'!X9),"",'In Process Calc.'!X9)</f>
        <v>1.9300639350034718E-2</v>
      </c>
      <c r="CI9" s="245">
        <f>IF(ISBLANK('In Process Calc.'!Y9),"",'In Process Calc.'!Y9)</f>
        <v>1.4785422174365317</v>
      </c>
      <c r="CJ9" s="245">
        <f>IF(ISBLANK('In Process Calc.'!Z9),"",'In Process Calc.'!Z9)</f>
        <v>5.0750391346112679E-2</v>
      </c>
      <c r="CK9" s="245">
        <f>IF(ISBLANK('In Process Calc.'!AA9),"",'In Process Calc.'!AA9)</f>
        <v>3.7146879466983203E-2</v>
      </c>
      <c r="CL9" s="245">
        <f>IF(ISBLANK('In Process Calc.'!AB9),"",'In Process Calc.'!AB9)</f>
        <v>1.5942168813872132E-2</v>
      </c>
      <c r="CM9" s="245">
        <f>IF(ISBLANK('In Process Calc.'!AC9),"",'In Process Calc.'!AC9)</f>
        <v>-0.30306467509196255</v>
      </c>
      <c r="CN9" s="245">
        <f>IF(ISBLANK('In Process Calc.'!AD9),"",'In Process Calc.'!AD9)</f>
        <v>1.9054485941166072E-2</v>
      </c>
      <c r="CO9" s="245">
        <f>IF(ISBLANK('In Process Calc.'!AE9),"",'In Process Calc.'!AE9)</f>
        <v>2.029535914856985E-2</v>
      </c>
      <c r="CP9" s="245">
        <f>IF(ISBLANK('In Process Calc.'!AF9),"",'In Process Calc.'!AF9)</f>
        <v>9.5519572065691241E-2</v>
      </c>
      <c r="CQ9" s="245">
        <f>IF(ISBLANK('In Process Calc.'!AG9),"",'In Process Calc.'!AG9)</f>
        <v>-3.7632892236073232E-3</v>
      </c>
      <c r="CR9" s="245">
        <f>IF(ISBLANK('In Process Calc.'!AH9),"",'In Process Calc.'!AH9)</f>
        <v>6.5516532489031856E-3</v>
      </c>
      <c r="CS9" s="245">
        <f>IF(ISBLANK('In Process Calc.'!AI9),"",'In Process Calc.'!AI9)</f>
        <v>1.3101907117150218E-2</v>
      </c>
      <c r="CT9" s="245">
        <f>IF(ISBLANK('In Process Calc.'!AJ9),"",'In Process Calc.'!AJ9)</f>
        <v>3.1591292738403429E-2</v>
      </c>
      <c r="CU9" s="245">
        <f>IF(ISBLANK('In Process Calc.'!AK9),"",'In Process Calc.'!AK9)</f>
        <v>0</v>
      </c>
      <c r="CV9" s="245">
        <f>IF(ISBLANK('In Process Calc.'!AL9),"",'In Process Calc.'!AL9)</f>
        <v>1.2180135061556454</v>
      </c>
      <c r="CW9" s="245">
        <f>IF(ISBLANK('In Process Calc.'!AM9),"",'In Process Calc.'!AM9)</f>
        <v>0.78055690576018077</v>
      </c>
      <c r="CX9" s="245">
        <f>IF(ISBLANK('In Process Calc.'!AN9),"",'In Process Calc.'!AN9)</f>
        <v>3.5570491057125602</v>
      </c>
      <c r="CY9" s="245">
        <f>IF(ISBLANK('In Process Calc.'!AO9),"",'In Process Calc.'!AO9)</f>
        <v>0.16600000000000001</v>
      </c>
      <c r="CZ9" s="245">
        <f>IF(ISBLANK('In Process Calc.'!AP9),"",'In Process Calc.'!AP9)</f>
        <v>0.16600000000000001</v>
      </c>
      <c r="DA9" s="245">
        <f>IF(ISBLANK('In Process Calc.'!AQ9),"",'In Process Calc.'!AQ9)</f>
        <v>2.4250660627453468E-2</v>
      </c>
      <c r="DB9" s="245">
        <f>IF(ISBLANK('In Process Calc.'!AR9),"",'In Process Calc.'!AR9)</f>
        <v>2.5221865998410278E-2</v>
      </c>
      <c r="DC9" s="245">
        <f>IF(ISBLANK('In Process Calc.'!AS9),"",'In Process Calc.'!AS9)</f>
        <v>9.7120537095681013E-4</v>
      </c>
      <c r="DD9" s="245">
        <f>IF(ISBLANK('In Process Calc.'!AT9),"",'In Process Calc.'!AT9)</f>
        <v>7.207592568299992E-2</v>
      </c>
      <c r="DE9" s="245">
        <f>IF(ISBLANK('In Process Calc.'!AU9),"",'In Process Calc.'!AU9)</f>
        <v>-6.6872012898580233E-3</v>
      </c>
      <c r="DF9" s="245">
        <f>IF(ISBLANK('In Process Calc.'!AV9),"",'In Process Calc.'!AV9)</f>
        <v>1.7816822448660217E-3</v>
      </c>
      <c r="DG9" s="245">
        <f>IF(ISBLANK('In Process Calc.'!AW9),"",'In Process Calc.'!AW9)</f>
        <v>5.9856052744679316E-3</v>
      </c>
      <c r="DH9" s="245">
        <f>IF(ISBLANK('In Process Calc.'!AX9),"",'In Process Calc.'!AX9)</f>
        <v>2.1687907384409311E-3</v>
      </c>
      <c r="DI9" s="245">
        <f>IF(ISBLANK('In Process Calc.'!AY9),"",'In Process Calc.'!AY9)</f>
        <v>1.3968807472514604E-3</v>
      </c>
      <c r="DJ9" s="245">
        <f>IF(ISBLANK('In Process Calc.'!AZ9),"",'In Process Calc.'!AZ9)</f>
        <v>4.4723971497981137E-2</v>
      </c>
      <c r="DK9" s="245">
        <f>IF(ISBLANK('In Process Calc.'!BA9),"",'In Process Calc.'!BA9)</f>
        <v>7.1948084627266075E-3</v>
      </c>
      <c r="DL9" s="245">
        <f>IF(ISBLANK('In Process Calc.'!BB9),"",'In Process Calc.'!BB9)</f>
        <v>1.1663046814471714E-3</v>
      </c>
      <c r="DM9" s="245">
        <f>IF(ISBLANK('In Process Calc.'!BC9),"",'In Process Calc.'!BC9)</f>
        <v>4.1292978680668705E-4</v>
      </c>
      <c r="DN9" s="245">
        <f>IF(ISBLANK('In Process Calc.'!BD9),"",'In Process Calc.'!BD9)</f>
        <v>1.2670452902930409E-4</v>
      </c>
      <c r="DO9" s="245">
        <f>IF(ISBLANK('In Process Calc.'!BE9),"",'In Process Calc.'!BE9)</f>
        <v>1.7673078717196547E-3</v>
      </c>
      <c r="DP9" s="245">
        <f>IF(ISBLANK('In Process Calc.'!BF9),"",'In Process Calc.'!BF9)</f>
        <v>3.6430375859464207E-3</v>
      </c>
      <c r="DQ9" s="245">
        <f>IF(ISBLANK('In Process Calc.'!BG9),"",'In Process Calc.'!BG9)</f>
        <v>3.4472118519857965E-3</v>
      </c>
      <c r="DR9" s="245">
        <f>IF(ISBLANK('In Process Calc.'!BH9),"",'In Process Calc.'!BH9)</f>
        <v>2.5985395645325747E-3</v>
      </c>
      <c r="DS9" s="245">
        <f>IF(ISBLANK('In Process Calc.'!BI9),"",'In Process Calc.'!BI9)</f>
        <v>9.9653872352438075E-4</v>
      </c>
      <c r="DT9" s="245">
        <f>IF(ISBLANK('In Process Calc.'!BJ9),"",'In Process Calc.'!BJ9)</f>
        <v>-7.0785720827424561E-3</v>
      </c>
      <c r="DU9" s="245">
        <f>IF(ISBLANK('In Process Calc.'!BK9),"",'In Process Calc.'!BK9)</f>
        <v>1.3945622599096184E-3</v>
      </c>
      <c r="DV9" s="245">
        <f>IF(ISBLANK('In Process Calc.'!BL9),"",'In Process Calc.'!BL9)</f>
        <v>1.8262144687809392E-3</v>
      </c>
      <c r="DW9" s="245">
        <f>IF(ISBLANK('In Process Calc.'!BM9),"",'In Process Calc.'!BM9)</f>
        <v>5.2141730911736128E-3</v>
      </c>
      <c r="DX9" s="245">
        <f>IF(ISBLANK('In Process Calc.'!BN9),"",'In Process Calc.'!BN9)</f>
        <v>1.5487419278478977E-3</v>
      </c>
      <c r="DY9" s="245">
        <f>IF(ISBLANK('In Process Calc.'!BO9),"",'In Process Calc.'!BO9)</f>
        <v>5.4868140055064525E-4</v>
      </c>
      <c r="DZ9" s="245">
        <f>IF(ISBLANK('In Process Calc.'!BP9),"",'In Process Calc.'!BP9)</f>
        <v>8.7199782344294676E-4</v>
      </c>
      <c r="EA9" s="245">
        <f>IF(ISBLANK('In Process Calc.'!BQ9),"",'In Process Calc.'!BQ9)</f>
        <v>2.5841285837747978E-3</v>
      </c>
      <c r="EB9" s="245">
        <f>IF(ISBLANK('In Process Calc.'!BR9),"",'In Process Calc.'!BR9)</f>
        <v>0</v>
      </c>
      <c r="EC9" s="245">
        <f>IF(ISBLANK('In Process Calc.'!BS9),"",'In Process Calc.'!BS9)</f>
        <v>6.4800583919547197E-2</v>
      </c>
      <c r="ED9" s="245">
        <f>IF(ISBLANK('In Process Calc.'!BT9),"",'In Process Calc.'!BT9)</f>
        <v>6.4409213126662757E-2</v>
      </c>
      <c r="EE9" s="245">
        <f>IF(ISBLANK('In Process Calc.'!BU9),"",'In Process Calc.'!BU9)</f>
        <v>0.19336302855054122</v>
      </c>
      <c r="EF9" s="245">
        <f>IF(ISBLANK('In Process Calc.'!BV9),"",'In Process Calc.'!BV9)</f>
        <v>0.21342463242011528</v>
      </c>
      <c r="EG9" s="245">
        <f>IF(ISBLANK('In Process Calc.'!BW9),"",'In Process Calc.'!BW9)</f>
        <v>8.1456039433145361E-2</v>
      </c>
      <c r="EH9" s="245">
        <f>IF(ISBLANK('In Process Calc.'!BX9),"",'In Process Calc.'!BX9)</f>
        <v>3.711656063627832</v>
      </c>
      <c r="EI9" s="245">
        <f>IF(ISBLANK('In Process Calc.'!BY9),"",'In Process Calc.'!BY9)</f>
        <v>0.16087141239349428</v>
      </c>
      <c r="EJ9" s="245">
        <f>IF(ISBLANK('In Process Calc.'!BZ9),"",'In Process Calc.'!BZ9)</f>
        <v>-0.98384440939792561</v>
      </c>
      <c r="EK9" s="245">
        <f>IF(ISBLANK('Post Process Calc.'!A9),"",'Post Process Calc.'!A9)</f>
        <v>0.61363675000000018</v>
      </c>
      <c r="EL9" s="245">
        <f>IF(ISBLANK('Post Process Calc.'!B9),"",'Post Process Calc.'!B9)</f>
        <v>2.5843695659506366E-2</v>
      </c>
      <c r="EM9" s="245">
        <f>IF(ISBLANK('Post Process Calc.'!C9),"",'Post Process Calc.'!C9)</f>
        <v>0.16600000000000001</v>
      </c>
      <c r="EN9" s="245">
        <f>IF(ISBLANK('Post Process Calc.'!D9),"",'Post Process Calc.'!D9)</f>
        <v>7.41680447425207E-2</v>
      </c>
      <c r="EO9" s="245">
        <f>IF(ISBLANK('Post Process Calc.'!E9),"",'Post Process Calc.'!E9)</f>
        <v>-8.4773159621399068E-3</v>
      </c>
      <c r="EP9" s="245">
        <f>IF(ISBLANK('Post Process Calc.'!F9),"",'Post Process Calc.'!F9)</f>
        <v>1.258580500836916E-3</v>
      </c>
      <c r="EQ9" s="245">
        <f>IF(ISBLANK('Post Process Calc.'!G9),"",'Post Process Calc.'!G9)</f>
        <v>4.7279094486937867E-3</v>
      </c>
      <c r="ER9" s="245">
        <f>IF(ISBLANK('Post Process Calc.'!H9),"",'Post Process Calc.'!H9)</f>
        <v>1.6587848001963026E-3</v>
      </c>
      <c r="ES9" s="245">
        <f>IF(ISBLANK('Post Process Calc.'!I9),"",'Post Process Calc.'!I9)</f>
        <v>9.607942638574313E-4</v>
      </c>
      <c r="ET9" s="245">
        <f>IF(ISBLANK('Post Process Calc.'!J9),"",'Post Process Calc.'!J9)</f>
        <v>4.620039160167673E-2</v>
      </c>
      <c r="EU9" s="245">
        <f>IF(ISBLANK('Post Process Calc.'!K9),"",'Post Process Calc.'!K9)</f>
        <v>4.5506939780877763E-3</v>
      </c>
      <c r="EV9" s="245">
        <f>IF(ISBLANK('Post Process Calc.'!L9),"",'Post Process Calc.'!L9)</f>
        <v>1.6486715400082124E-3</v>
      </c>
      <c r="EW9" s="245">
        <f>IF(ISBLANK('Post Process Calc.'!M9),"",'Post Process Calc.'!M9)</f>
        <v>4.5953325163499407E-4</v>
      </c>
      <c r="EX9" s="245">
        <f>IF(ISBLANK('Post Process Calc.'!N9),"",'Post Process Calc.'!N9)</f>
        <v>1.6711171241037541E-5</v>
      </c>
      <c r="EY9" s="245">
        <f>IF(ISBLANK('Post Process Calc.'!O9),"",'Post Process Calc.'!O9)</f>
        <v>1.5064003754307607E-3</v>
      </c>
      <c r="EZ9" s="245">
        <f>IF(ISBLANK('Post Process Calc.'!P9),"",'Post Process Calc.'!P9)</f>
        <v>1.9883862707438908E-3</v>
      </c>
      <c r="FA9" s="245">
        <f>IF(ISBLANK('Post Process Calc.'!Q9),"",'Post Process Calc.'!Q9)</f>
        <v>3.0701824197431021E-3</v>
      </c>
      <c r="FB9" s="245">
        <f>IF(ISBLANK('Post Process Calc.'!R9),"",'Post Process Calc.'!R9)</f>
        <v>1.8727004191572529E-3</v>
      </c>
      <c r="FC9" s="245">
        <f>IF(ISBLANK('Post Process Calc.'!S9),"",'Post Process Calc.'!S9)</f>
        <v>7.9876546477807681E-4</v>
      </c>
      <c r="FD9" s="245">
        <f>IF(ISBLANK('Post Process Calc.'!T9),"",'Post Process Calc.'!T9)</f>
        <v>-4.9423645304655416E-3</v>
      </c>
      <c r="FE9" s="245">
        <f>IF(ISBLANK('Post Process Calc.'!U9),"",'Post Process Calc.'!U9)</f>
        <v>9.6315522065127507E-4</v>
      </c>
      <c r="FF9" s="245">
        <f>IF(ISBLANK('Post Process Calc.'!V9),"",'Post Process Calc.'!V9)</f>
        <v>1.3992834814732715E-3</v>
      </c>
      <c r="FG9" s="245">
        <f>IF(ISBLANK('Post Process Calc.'!W9),"",'Post Process Calc.'!W9)</f>
        <v>3.323287097553352E-3</v>
      </c>
      <c r="FH9" s="245">
        <f>IF(ISBLANK('Post Process Calc.'!X9),"",'Post Process Calc.'!X9)</f>
        <v>9.4727210041755674E-4</v>
      </c>
      <c r="FI9" s="245">
        <f>IF(ISBLANK('Post Process Calc.'!Y9),"",'Post Process Calc.'!Y9)</f>
        <v>3.8530954261047767E-4</v>
      </c>
      <c r="FJ9" s="245">
        <f>IF(ISBLANK('Post Process Calc.'!Z9),"",'Post Process Calc.'!Z9)</f>
        <v>6.8630674621137082E-4</v>
      </c>
      <c r="FK9" s="245">
        <f>IF(ISBLANK('Post Process Calc.'!AA9),"",'Post Process Calc.'!AA9)</f>
        <v>1.7884935191140553E-3</v>
      </c>
      <c r="FL9" s="245">
        <f>IF(ISBLANK('Post Process Calc.'!AB9),"",'Post Process Calc.'!AB9)</f>
        <v>0</v>
      </c>
      <c r="FM9" s="245">
        <f>IF(ISBLANK('Post Process Calc.'!AC9),"",'Post Process Calc.'!AC9)</f>
        <v>4.5191508154126238E-2</v>
      </c>
      <c r="FN9" s="245">
        <f>IF(ISBLANK('Post Process Calc.'!AD9),"",'Post Process Calc.'!AD9)</f>
        <v>3.1771827661520792E-2</v>
      </c>
      <c r="FO9" s="245">
        <f>IF(ISBLANK('Post Process Calc.'!AE9),"",'Post Process Calc.'!AE9)</f>
        <v>0.18969713462879464</v>
      </c>
      <c r="FP9" s="245">
        <f>IF(ISBLANK('Post Process Calc.'!AF9),"",'Post Process Calc.'!AF9)</f>
        <v>4.3038299066532747E-2</v>
      </c>
      <c r="FQ9" s="245">
        <f>IF(ISBLANK('Post Process Calc.'!AG9),"",'Post Process Calc.'!AG9)</f>
        <v>3.5930431376251679</v>
      </c>
      <c r="FR9" s="245">
        <f>IF(ISBLANK('Post Process Calc.'!AH9),"",'Post Process Calc.'!AH9)</f>
        <v>9.8499034755424458E-2</v>
      </c>
      <c r="FS9" s="245">
        <f>IF(ISBLANK('Post Process Calc.'!AI9),"",'Post Process Calc.'!AI9)</f>
        <v>-1.0860683127153163</v>
      </c>
    </row>
    <row r="10" spans="1:175" x14ac:dyDescent="0.15">
      <c r="A10" s="240" t="str">
        <f>IF('Measured Data'!B13&lt;&gt;0,'Measured Data'!$B$1,"")</f>
        <v>NIIMBL VS-003</v>
      </c>
      <c r="B10" s="240">
        <f>IF(ISBLANK('Measured Data'!A13),"",'Measured Data'!A13)</f>
        <v>6</v>
      </c>
      <c r="C10" s="247">
        <f>IF(ISBLANK('Measured Data'!B13),"",'Measured Data'!B13)</f>
        <v>43697.73333333333</v>
      </c>
      <c r="D10" s="248">
        <f>IF(ISBLANK('Measured Data'!C13),"",'Measured Data'!C13)</f>
        <v>43697.73333333333</v>
      </c>
      <c r="E10" s="240">
        <f>IF(ISBLANK('Measured Data'!D13),"",'Measured Data'!D13)</f>
        <v>1.5</v>
      </c>
      <c r="F10" s="240" t="e">
        <f>IF(ISBLANK('Measured Data'!#REF!),"",'Measured Data'!#REF!)</f>
        <v>#REF!</v>
      </c>
      <c r="G10" s="240" t="str">
        <f>IF(ISBLANK('Measured Data'!G13),"",'Measured Data'!G13)</f>
        <v/>
      </c>
      <c r="H10" s="245">
        <f>IF(ISBLANK('Measured Data'!H13),"",'Measured Data'!H13)</f>
        <v>9.14</v>
      </c>
      <c r="I10" s="245">
        <f>IF(ISBLANK('Measured Data'!I13),"",'Measured Data'!I13)</f>
        <v>0.44071278825995819</v>
      </c>
      <c r="J10" s="245">
        <f>IF(ISBLANK('Measured Data'!J13),"",'Measured Data'!J13)</f>
        <v>9.5807127882599588</v>
      </c>
      <c r="K10" s="245">
        <f>IF(ISBLANK('Measured Data'!K13),"",'Measured Data'!K13)</f>
        <v>95.4</v>
      </c>
      <c r="L10" s="240">
        <f>IF(ISBLANK('Measured Data'!L13),"",'Measured Data'!L13)</f>
        <v>6.82</v>
      </c>
      <c r="M10" s="240" t="str">
        <f>IF(ISBLANK('Measured Data'!M13),"",'Measured Data'!M13)</f>
        <v/>
      </c>
      <c r="N10" s="240">
        <f>IF(ISBLANK('Measured Data'!N13),"",'Measured Data'!N13)</f>
        <v>1.5172400000000001</v>
      </c>
      <c r="O10" s="240">
        <f>IF(ISBLANK('Measured Data'!O13),"",'Measured Data'!O13)</f>
        <v>0.16600000000000001</v>
      </c>
      <c r="P10" s="240">
        <f>IF(ISBLANK('Measured Data'!P13),"",'Measured Data'!P13)</f>
        <v>36.135599333221471</v>
      </c>
      <c r="Q10" s="240" t="str">
        <f>IF(ISBLANK('Measured Data'!Q13),"",'Measured Data'!Q13)</f>
        <v/>
      </c>
      <c r="R10" s="240">
        <f>IF(ISBLANK('Measured Data'!R13),"",'Measured Data'!R13)</f>
        <v>341</v>
      </c>
      <c r="S10" s="240">
        <f>IF(ISBLANK('Measured Data'!S13),"",'Measured Data'!S13)</f>
        <v>19.280597679097287</v>
      </c>
      <c r="T10" s="245">
        <f>IF(ISBLANK('Measured Data'!T13),"",'Measured Data'!T13)</f>
        <v>2.0383569785709712</v>
      </c>
      <c r="U10" s="245">
        <f>IF(ISBLANK('Measured Data'!U13),"",'Measured Data'!U13)</f>
        <v>2.5019767238169326</v>
      </c>
      <c r="V10" s="245">
        <f>IF(ISBLANK('Measured Data'!V13),"",'Measured Data'!V13)</f>
        <v>2.5514715600141002</v>
      </c>
      <c r="W10" s="245">
        <f>IF(ISBLANK('Measured Data'!W13),"",'Measured Data'!W13)</f>
        <v>1.3275574698979109</v>
      </c>
      <c r="X10" s="245">
        <f>IF(ISBLANK('Measured Data'!X13),"",'Measured Data'!X13)</f>
        <v>0.34411174674136513</v>
      </c>
      <c r="Y10" s="245">
        <f>IF(ISBLANK('Measured Data'!Y13),"",'Measured Data'!Y13)</f>
        <v>16.713831430084277</v>
      </c>
      <c r="Z10" s="245">
        <f>IF(ISBLANK('Measured Data'!Z13),"",'Measured Data'!Z13)</f>
        <v>0.14193951326446974</v>
      </c>
      <c r="AA10" s="245">
        <f>IF(ISBLANK('Measured Data'!AA13),"",'Measured Data'!AA13)</f>
        <v>1.3406771951442804</v>
      </c>
      <c r="AB10" s="245">
        <f>IF(ISBLANK('Measured Data'!AB13),"",'Measured Data'!AB13)</f>
        <v>2.4881560980723143</v>
      </c>
      <c r="AC10" s="245">
        <f>IF(ISBLANK('Measured Data'!AC13),"",'Measured Data'!AC13)</f>
        <v>0.68401945333642078</v>
      </c>
      <c r="AD10" s="245">
        <f>IF(ISBLANK('Measured Data'!AD13),"",'Measured Data'!AD13)</f>
        <v>1.4845348938854752</v>
      </c>
      <c r="AE10" s="245">
        <f>IF(ISBLANK('Measured Data'!AE13),"",'Measured Data'!AE13)</f>
        <v>20.856826945147311</v>
      </c>
      <c r="AF10" s="245">
        <f>IF(ISBLANK('Measured Data'!AF13),"",'Measured Data'!AF13)</f>
        <v>3.0395164651782749</v>
      </c>
      <c r="AG10" s="245">
        <f>IF(ISBLANK('Measured Data'!AG13),"",'Measured Data'!AG13)</f>
        <v>2.5493850692145918</v>
      </c>
      <c r="AH10" s="245">
        <f>IF(ISBLANK('Measured Data'!AH13),"",'Measured Data'!AH13)</f>
        <v>0.81275599971913948</v>
      </c>
      <c r="AI10" s="245">
        <f>IF(ISBLANK('Measured Data'!AI13),"",'Measured Data'!AI13)</f>
        <v>6.6272270070000001</v>
      </c>
      <c r="AJ10" s="245">
        <f>IF(ISBLANK('Measured Data'!AJ13),"",'Measured Data'!AJ13)</f>
        <v>0.65961269918843712</v>
      </c>
      <c r="AK10" s="245">
        <f>IF(ISBLANK('Measured Data'!AK13),"",'Measured Data'!AK13)</f>
        <v>2.5264649183102756</v>
      </c>
      <c r="AL10" s="245">
        <f>IF(ISBLANK('Measured Data'!AL13),"",'Measured Data'!AL13)</f>
        <v>3.6794725153343846</v>
      </c>
      <c r="AM10" s="245">
        <f>IF(ISBLANK('Measured Data'!AM13),"",'Measured Data'!AM13)</f>
        <v>3.330671919521734</v>
      </c>
      <c r="AN10" s="245">
        <f>IF(ISBLANK('Measured Data'!AN13),"",'Measured Data'!AN13)</f>
        <v>0.34089298702488963</v>
      </c>
      <c r="AO10" s="245">
        <f>IF(ISBLANK('Measured Data'!AO13),"",'Measured Data'!AO13)</f>
        <v>1.2261219570053472</v>
      </c>
      <c r="AP10" s="245">
        <f>IF(ISBLANK('Measured Data'!AP13),"",'Measured Data'!AP13)</f>
        <v>1.7073817081695566</v>
      </c>
      <c r="AQ10" s="245">
        <f>IF(ISBLANK('Measured Data'!AQ13),"",'Measured Data'!AQ13)</f>
        <v>0</v>
      </c>
      <c r="AR10" s="245">
        <f>IF(ISBLANK('Measured Data'!AR13),"",'Measured Data'!AR13)</f>
        <v>0</v>
      </c>
      <c r="AS10" s="245">
        <f>IF(ISBLANK('Measured Data'!AS13),"",'Measured Data'!AS13)</f>
        <v>12.385297147441527</v>
      </c>
      <c r="AT10" s="245">
        <f>IF(ISBLANK('Measured Data'!AT13),"",'Measured Data'!AT13)</f>
        <v>16.655562958027982</v>
      </c>
      <c r="AU10" s="245">
        <f>IF(ISBLANK('Measured Data'!AU13),"",'Measured Data'!AU13)</f>
        <v>3.7565740045078888</v>
      </c>
      <c r="AV10" s="245">
        <f>IF(ISBLANK('Measured Data'!AV13),"",'Measured Data'!AV13)</f>
        <v>7.1163031659009528</v>
      </c>
      <c r="AW10" s="245">
        <f>IF(ISBLANK('Measured Data'!AW13),"",'Measured Data'!AW13)</f>
        <v>400</v>
      </c>
      <c r="AX10" s="245">
        <f>IF(ISBLANK('Measured Data'!AX13),"",'Measured Data'!AX13)</f>
        <v>200</v>
      </c>
      <c r="AY10" s="245">
        <f>IF(ISBLANK('Measured Data'!AY13),"",'Measured Data'!AY13)</f>
        <v>11.556764106050306</v>
      </c>
      <c r="AZ10" s="245">
        <f>IF(ISBLANK('Measured Data'!AZ13),"",'Measured Data'!AZ13)</f>
        <v>0</v>
      </c>
      <c r="BA10" s="245">
        <f>IF(ISBLANK('Measured Data'!BA13),"",'Measured Data'!BA13)</f>
        <v>0</v>
      </c>
      <c r="BB10" s="245">
        <f>IF(ISBLANK('Measured Data'!BB13),"",'Measured Data'!BB13)</f>
        <v>14.238739330269205</v>
      </c>
      <c r="BC10" s="245">
        <f>IF(ISBLANK('Measured Data'!BD13),"",'Measured Data'!BD13)</f>
        <v>26.873276428102425</v>
      </c>
      <c r="BD10" s="245">
        <f>IF(ISBLANK('Measured Data'!BE13),"",'Measured Data'!BE13)</f>
        <v>16.685489166119506</v>
      </c>
      <c r="BE10" s="245">
        <f>IF(ISBLANK('Measured Data'!BF13),"",'Measured Data'!BF13)</f>
        <v>5.4088471849865956</v>
      </c>
      <c r="BF10" s="245">
        <f>IF(ISBLANK('Measured Data'!BH13),"",'Measured Data'!BH13)</f>
        <v>13.577481840193705</v>
      </c>
      <c r="BG10" s="245">
        <f>IF(ISBLANK('Measured Data'!BI13),"",'Measured Data'!BI13)</f>
        <v>19.002757715036115</v>
      </c>
      <c r="BH10" s="245">
        <f>IF(ISBLANK('Measured Data'!BJ13),"",'Measured Data'!BJ13)</f>
        <v>36.308277830637493</v>
      </c>
      <c r="BI10" s="245">
        <f>IF(ISBLANK('Measured Data'!BK13),"",'Measured Data'!BK13)</f>
        <v>20.663308144416458</v>
      </c>
      <c r="BJ10" s="245">
        <f>IF(ISBLANK('Measured Data'!BL13),"",'Measured Data'!BL13)</f>
        <v>4.4368266405484817</v>
      </c>
      <c r="BK10" s="245">
        <f>IF(ISBLANK('Measured Data'!BM13),"",'Measured Data'!BM13)</f>
        <v>0</v>
      </c>
      <c r="BL10" s="245">
        <f>IF(ISBLANK('Measured Data'!BN13),"",'Measured Data'!BN13)</f>
        <v>24.26789231779383</v>
      </c>
      <c r="BM10" s="245">
        <f>IF(ISBLANK('Measured Data'!BO13),"",'Measured Data'!BO13)</f>
        <v>0</v>
      </c>
      <c r="BN10" s="240">
        <f>IF(ISBLANK('In Process Calc.'!B10),"",ROUND('In Process Calc.'!B10,2))</f>
        <v>5.0599999999999996</v>
      </c>
      <c r="BO10" s="240">
        <f>IF(ISBLANK('In Process Calc.'!C10),"",ROUND('In Process Calc.'!C10,2))</f>
        <v>121.4</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364.8034749999365</v>
      </c>
      <c r="BU10" s="245">
        <f>IF(ISBLANK('In Process Calc.'!K10),"",'In Process Calc.'!K10)</f>
        <v>1199.1347375</v>
      </c>
      <c r="BV10" s="245">
        <f>IF(ISBLANK('In Process Calc.'!L10),"",'In Process Calc.'!L10)</f>
        <v>4.5020661084704674</v>
      </c>
      <c r="BW10" s="245">
        <f>IF(ISBLANK('In Process Calc.'!M10),"",'In Process Calc.'!M10)</f>
        <v>4.3350003212910373</v>
      </c>
      <c r="BX10" s="245">
        <f>IF(ISBLANK('In Process Calc.'!N10),"",'In Process Calc.'!N10)</f>
        <v>-0.32361526281465208</v>
      </c>
      <c r="BY10" s="245">
        <f>IF(ISBLANK('In Process Calc.'!O10),"",'In Process Calc.'!O10)</f>
        <v>4.9993877427108133E-2</v>
      </c>
      <c r="BZ10" s="245">
        <f>IF(ISBLANK('In Process Calc.'!P10),"",'In Process Calc.'!P10)</f>
        <v>0.18260318972878103</v>
      </c>
      <c r="CA10" s="245">
        <f>IF(ISBLANK('In Process Calc.'!Q10),"",'In Process Calc.'!Q10)</f>
        <v>4.4536176540213551E-2</v>
      </c>
      <c r="CB10" s="245">
        <f>IF(ISBLANK('In Process Calc.'!R10),"",'In Process Calc.'!R10)</f>
        <v>4.3304246421039208E-2</v>
      </c>
      <c r="CC10" s="245">
        <f>IF(ISBLANK('In Process Calc.'!S10),"",'In Process Calc.'!S10)</f>
        <v>2.3222230766848089</v>
      </c>
      <c r="CD10" s="245">
        <f>IF(ISBLANK('In Process Calc.'!T10),"",'In Process Calc.'!T10)</f>
        <v>0.28058943664600927</v>
      </c>
      <c r="CE10" s="245">
        <f>IF(ISBLANK('In Process Calc.'!U10),"",'In Process Calc.'!U10)</f>
        <v>2.2456276675654228E-2</v>
      </c>
      <c r="CF10" s="245">
        <f>IF(ISBLANK('In Process Calc.'!V10),"",'In Process Calc.'!V10)</f>
        <v>3.8512028984197862E-3</v>
      </c>
      <c r="CG10" s="245">
        <f>IF(ISBLANK('In Process Calc.'!W10),"",'In Process Calc.'!W10)</f>
        <v>1.1276308504434292E-2</v>
      </c>
      <c r="CH10" s="245">
        <f>IF(ISBLANK('In Process Calc.'!X10),"",'In Process Calc.'!X10)</f>
        <v>4.8494334201087917E-2</v>
      </c>
      <c r="CI10" s="245">
        <f>IF(ISBLANK('In Process Calc.'!Y10),"",'In Process Calc.'!Y10)</f>
        <v>1.4337830264548568</v>
      </c>
      <c r="CJ10" s="245">
        <f>IF(ISBLANK('In Process Calc.'!Z10),"",'In Process Calc.'!Z10)</f>
        <v>0.11120778122665476</v>
      </c>
      <c r="CK10" s="245">
        <f>IF(ISBLANK('In Process Calc.'!AA10),"",'In Process Calc.'!AA10)</f>
        <v>7.669493082298301E-2</v>
      </c>
      <c r="CL10" s="245">
        <f>IF(ISBLANK('In Process Calc.'!AB10),"",'In Process Calc.'!AB10)</f>
        <v>3.2542828826841258E-2</v>
      </c>
      <c r="CM10" s="245">
        <f>IF(ISBLANK('In Process Calc.'!AC10),"",'In Process Calc.'!AC10)</f>
        <v>-0.29967013241905605</v>
      </c>
      <c r="CN10" s="245">
        <f>IF(ISBLANK('In Process Calc.'!AD10),"",'In Process Calc.'!AD10)</f>
        <v>3.9032852339319871E-2</v>
      </c>
      <c r="CO10" s="245">
        <f>IF(ISBLANK('In Process Calc.'!AE10),"",'In Process Calc.'!AE10)</f>
        <v>5.1821936823715643E-2</v>
      </c>
      <c r="CP10" s="245">
        <f>IF(ISBLANK('In Process Calc.'!AF10),"",'In Process Calc.'!AF10)</f>
        <v>0.17327262154890138</v>
      </c>
      <c r="CQ10" s="245">
        <f>IF(ISBLANK('In Process Calc.'!AG10),"",'In Process Calc.'!AG10)</f>
        <v>1.3942981175716761E-2</v>
      </c>
      <c r="CR10" s="245">
        <f>IF(ISBLANK('In Process Calc.'!AH10),"",'In Process Calc.'!AH10)</f>
        <v>1.4447701813940365E-2</v>
      </c>
      <c r="CS10" s="245">
        <f>IF(ISBLANK('In Process Calc.'!AI10),"",'In Process Calc.'!AI10)</f>
        <v>2.3013023488040699E-2</v>
      </c>
      <c r="CT10" s="245">
        <f>IF(ISBLANK('In Process Calc.'!AJ10),"",'In Process Calc.'!AJ10)</f>
        <v>6.4939995912223769E-2</v>
      </c>
      <c r="CU10" s="245">
        <f>IF(ISBLANK('In Process Calc.'!AK10),"",'In Process Calc.'!AK10)</f>
        <v>0</v>
      </c>
      <c r="CV10" s="245">
        <f>IF(ISBLANK('In Process Calc.'!AL10),"",'In Process Calc.'!AL10)</f>
        <v>2.0342503273484347</v>
      </c>
      <c r="CW10" s="245">
        <f>IF(ISBLANK('In Process Calc.'!AM10),"",'In Process Calc.'!AM10)</f>
        <v>1.4109649321147266</v>
      </c>
      <c r="CX10" s="245">
        <f>IF(ISBLANK('In Process Calc.'!AN10),"",'In Process Calc.'!AN10)</f>
        <v>7.4876142971079993</v>
      </c>
      <c r="CY10" s="245">
        <f>IF(ISBLANK('In Process Calc.'!AO10),"",'In Process Calc.'!AO10)</f>
        <v>0.14699999999999999</v>
      </c>
      <c r="CZ10" s="245">
        <f>IF(ISBLANK('In Process Calc.'!AP10),"",'In Process Calc.'!AP10)</f>
        <v>0.14699999999999999</v>
      </c>
      <c r="DA10" s="245">
        <f>IF(ISBLANK('In Process Calc.'!AQ10),"",'In Process Calc.'!AQ10)</f>
        <v>2.5824403085428497E-2</v>
      </c>
      <c r="DB10" s="245">
        <f>IF(ISBLANK('In Process Calc.'!AR10),"",'In Process Calc.'!AR10)</f>
        <v>2.6218732695906993E-2</v>
      </c>
      <c r="DC10" s="245">
        <f>IF(ISBLANK('In Process Calc.'!AS10),"",'In Process Calc.'!AS10)</f>
        <v>3.9432961047849562E-4</v>
      </c>
      <c r="DD10" s="245">
        <f>IF(ISBLANK('In Process Calc.'!AT10),"",'In Process Calc.'!AT10)</f>
        <v>0.13382325630773581</v>
      </c>
      <c r="DE10" s="245">
        <f>IF(ISBLANK('In Process Calc.'!AU10),"",'In Process Calc.'!AU10)</f>
        <v>-8.3941805066921789E-3</v>
      </c>
      <c r="DF10" s="245">
        <f>IF(ISBLANK('In Process Calc.'!AV10),"",'In Process Calc.'!AV10)</f>
        <v>1.1839244854441103E-3</v>
      </c>
      <c r="DG10" s="245">
        <f>IF(ISBLANK('In Process Calc.'!AW10),"",'In Process Calc.'!AW10)</f>
        <v>5.0145530113128488E-3</v>
      </c>
      <c r="DH10" s="245">
        <f>IF(ISBLANK('In Process Calc.'!AX10),"",'In Process Calc.'!AX10)</f>
        <v>1.6803848446301118E-3</v>
      </c>
      <c r="DI10" s="245">
        <f>IF(ISBLANK('In Process Calc.'!AY10),"",'In Process Calc.'!AY10)</f>
        <v>9.2777508336498509E-4</v>
      </c>
      <c r="DJ10" s="245">
        <f>IF(ISBLANK('In Process Calc.'!AZ10),"",'In Process Calc.'!AZ10)</f>
        <v>3.9008579451996095E-2</v>
      </c>
      <c r="DK10" s="245">
        <f>IF(ISBLANK('In Process Calc.'!BA10),"",'In Process Calc.'!BA10)</f>
        <v>3.1474348006945946E-3</v>
      </c>
      <c r="DL10" s="245">
        <f>IF(ISBLANK('In Process Calc.'!BB10),"",'In Process Calc.'!BB10)</f>
        <v>2.2214961898158183E-3</v>
      </c>
      <c r="DM10" s="245">
        <f>IF(ISBLANK('In Process Calc.'!BC10),"",'In Process Calc.'!BC10)</f>
        <v>7.2383168803234505E-4</v>
      </c>
      <c r="DN10" s="245">
        <f>IF(ISBLANK('In Process Calc.'!BD10),"",'In Process Calc.'!BD10)</f>
        <v>-4.9429670029556012E-5</v>
      </c>
      <c r="DO10" s="245">
        <f>IF(ISBLANK('In Process Calc.'!BE10),"",'In Process Calc.'!BE10)</f>
        <v>1.2950682905198761E-3</v>
      </c>
      <c r="DP10" s="245">
        <f>IF(ISBLANK('In Process Calc.'!BF10),"",'In Process Calc.'!BF10)</f>
        <v>-1.9855728863864305E-3</v>
      </c>
      <c r="DQ10" s="245">
        <f>IF(ISBLANK('In Process Calc.'!BG10),"",'In Process Calc.'!BG10)</f>
        <v>2.6819643406344172E-3</v>
      </c>
      <c r="DR10" s="245">
        <f>IF(ISBLANK('In Process Calc.'!BH10),"",'In Process Calc.'!BH10)</f>
        <v>1.7544003088447438E-3</v>
      </c>
      <c r="DS10" s="245">
        <f>IF(ISBLANK('In Process Calc.'!BI10),"",'In Process Calc.'!BI10)</f>
        <v>7.3642574172902225E-4</v>
      </c>
      <c r="DT10" s="245">
        <f>IF(ISBLANK('In Process Calc.'!BJ10),"",'In Process Calc.'!BJ10)</f>
        <v>1.505860974065503E-4</v>
      </c>
      <c r="DU10" s="245">
        <f>IF(ISBLANK('In Process Calc.'!BK10),"",'In Process Calc.'!BK10)</f>
        <v>8.8626496065822105E-4</v>
      </c>
      <c r="DV10" s="245">
        <f>IF(ISBLANK('In Process Calc.'!BL10),"",'In Process Calc.'!BL10)</f>
        <v>1.3985578483300543E-3</v>
      </c>
      <c r="DW10" s="245">
        <f>IF(ISBLANK('In Process Calc.'!BM10),"",'In Process Calc.'!BM10)</f>
        <v>3.4492211208851345E-3</v>
      </c>
      <c r="DX10" s="245">
        <f>IF(ISBLANK('In Process Calc.'!BN10),"",'In Process Calc.'!BN10)</f>
        <v>7.8547198134833087E-4</v>
      </c>
      <c r="DY10" s="245">
        <f>IF(ISBLANK('In Process Calc.'!BO10),"",'In Process Calc.'!BO10)</f>
        <v>3.5027844776611779E-4</v>
      </c>
      <c r="DZ10" s="245">
        <f>IF(ISBLANK('In Process Calc.'!BP10),"",'In Process Calc.'!BP10)</f>
        <v>4.3966933959815755E-4</v>
      </c>
      <c r="EA10" s="245">
        <f>IF(ISBLANK('In Process Calc.'!BQ10),"",'In Process Calc.'!BQ10)</f>
        <v>1.4793895815765909E-3</v>
      </c>
      <c r="EB10" s="245">
        <f>IF(ISBLANK('In Process Calc.'!BR10),"",'In Process Calc.'!BR10)</f>
        <v>0</v>
      </c>
      <c r="EC10" s="245">
        <f>IF(ISBLANK('In Process Calc.'!BS10),"",'In Process Calc.'!BS10)</f>
        <v>3.4931218028182602E-2</v>
      </c>
      <c r="ED10" s="245">
        <f>IF(ISBLANK('In Process Calc.'!BT10),"",'In Process Calc.'!BT10)</f>
        <v>4.3475984632281334E-2</v>
      </c>
      <c r="EE10" s="245">
        <f>IF(ISBLANK('In Process Calc.'!BU10),"",'In Process Calc.'!BU10)</f>
        <v>0.12154768490458245</v>
      </c>
      <c r="EF10" s="245">
        <f>IF(ISBLANK('In Process Calc.'!BV10),"",'In Process Calc.'!BV10)</f>
        <v>0.14702680444483635</v>
      </c>
      <c r="EG10" s="245">
        <f>IF(ISBLANK('In Process Calc.'!BW10),"",'In Process Calc.'!BW10)</f>
        <v>-5.0900927803071469E-2</v>
      </c>
      <c r="EH10" s="245">
        <f>IF(ISBLANK('In Process Calc.'!BX10),"",'In Process Calc.'!BX10)</f>
        <v>3.7684017737917883</v>
      </c>
      <c r="EI10" s="245">
        <f>IF(ISBLANK('In Process Calc.'!BY10),"",'In Process Calc.'!BY10)</f>
        <v>8.0685706706336832E-2</v>
      </c>
      <c r="EJ10" s="245">
        <f>IF(ISBLANK('In Process Calc.'!BZ10),"",'In Process Calc.'!BZ10)</f>
        <v>4.7844072059353877E-2</v>
      </c>
      <c r="EK10" s="245">
        <f>IF(ISBLANK('Post Process Calc.'!A10),"",'Post Process Calc.'!A10)</f>
        <v>1.1820657375000001</v>
      </c>
      <c r="EL10" s="245">
        <f>IF(ISBLANK('Post Process Calc.'!B10),"",'Post Process Calc.'!B10)</f>
        <v>1.2145675582474143E-2</v>
      </c>
      <c r="EM10" s="245">
        <f>IF(ISBLANK('Post Process Calc.'!C10),"",'Post Process Calc.'!C10)</f>
        <v>0.14699999999999999</v>
      </c>
      <c r="EN10" s="245">
        <f>IF(ISBLANK('Post Process Calc.'!D10),"",'Post Process Calc.'!D10)</f>
        <v>5.3936341061818431E-2</v>
      </c>
      <c r="EO10" s="245">
        <f>IF(ISBLANK('Post Process Calc.'!E10),"",'Post Process Calc.'!E10)</f>
        <v>-4.4810880206907714E-3</v>
      </c>
      <c r="EP10" s="245">
        <f>IF(ISBLANK('Post Process Calc.'!F10),"",'Post Process Calc.'!F10)</f>
        <v>7.6810288160181575E-4</v>
      </c>
      <c r="EQ10" s="245">
        <f>IF(ISBLANK('Post Process Calc.'!G10),"",'Post Process Calc.'!G10)</f>
        <v>2.7080638053997219E-3</v>
      </c>
      <c r="ER10" s="245">
        <f>IF(ISBLANK('Post Process Calc.'!H10),"",'Post Process Calc.'!H10)</f>
        <v>1.0334202586660577E-3</v>
      </c>
      <c r="ES10" s="245">
        <f>IF(ISBLANK('Post Process Calc.'!I10),"",'Post Process Calc.'!I10)</f>
        <v>5.7072127249174613E-4</v>
      </c>
      <c r="ET10" s="245">
        <f>IF(ISBLANK('Post Process Calc.'!J10),"",'Post Process Calc.'!J10)</f>
        <v>2.930620984030605E-2</v>
      </c>
      <c r="EU10" s="245">
        <f>IF(ISBLANK('Post Process Calc.'!K10),"",'Post Process Calc.'!K10)</f>
        <v>2.4525621793141427E-3</v>
      </c>
      <c r="EV10" s="245">
        <f>IF(ISBLANK('Post Process Calc.'!L10),"",'Post Process Calc.'!L10)</f>
        <v>1.3787371982835125E-3</v>
      </c>
      <c r="EW10" s="245">
        <f>IF(ISBLANK('Post Process Calc.'!M10),"",'Post Process Calc.'!M10)</f>
        <v>3.4828344906722065E-4</v>
      </c>
      <c r="EX10" s="245">
        <f>IF(ISBLANK('Post Process Calc.'!N10),"",'Post Process Calc.'!N10)</f>
        <v>-3.5929366654171455E-5</v>
      </c>
      <c r="EY10" s="245">
        <f>IF(ISBLANK('Post Process Calc.'!O10),"",'Post Process Calc.'!O10)</f>
        <v>9.6222544208637319E-4</v>
      </c>
      <c r="EZ10" s="245">
        <f>IF(ISBLANK('Post Process Calc.'!P10),"",'Post Process Calc.'!P10)</f>
        <v>-2.960799010312275E-3</v>
      </c>
      <c r="FA10" s="245">
        <f>IF(ISBLANK('Post Process Calc.'!Q10),"",'Post Process Calc.'!Q10)</f>
        <v>1.9198071786092233E-3</v>
      </c>
      <c r="FB10" s="245">
        <f>IF(ISBLANK('Post Process Calc.'!R10),"",'Post Process Calc.'!R10)</f>
        <v>1.1361772108084475E-3</v>
      </c>
      <c r="FC10" s="245">
        <f>IF(ISBLANK('Post Process Calc.'!S10),"",'Post Process Calc.'!S10)</f>
        <v>4.874981656883033E-4</v>
      </c>
      <c r="FD10" s="245">
        <f>IF(ISBLANK('Post Process Calc.'!T10),"",'Post Process Calc.'!T10)</f>
        <v>-2.6367991963134091E-3</v>
      </c>
      <c r="FE10" s="245">
        <f>IF(ISBLANK('Post Process Calc.'!U10),"",'Post Process Calc.'!U10)</f>
        <v>5.9235246633207472E-4</v>
      </c>
      <c r="FF10" s="245">
        <f>IF(ISBLANK('Post Process Calc.'!V10),"",'Post Process Calc.'!V10)</f>
        <v>9.1220461176553451E-4</v>
      </c>
      <c r="FG10" s="245">
        <f>IF(ISBLANK('Post Process Calc.'!W10),"",'Post Process Calc.'!W10)</f>
        <v>1.9066929270653401E-3</v>
      </c>
      <c r="FH10" s="245">
        <f>IF(ISBLANK('Post Process Calc.'!X10),"",'Post Process Calc.'!X10)</f>
        <v>6.8592085640155679E-4</v>
      </c>
      <c r="FI10" s="245">
        <f>IF(ISBLANK('Post Process Calc.'!Y10),"",'Post Process Calc.'!Y10)</f>
        <v>2.4194396113558946E-4</v>
      </c>
      <c r="FJ10" s="245">
        <f>IF(ISBLANK('Post Process Calc.'!Z10),"",'Post Process Calc.'!Z10)</f>
        <v>4.086573743418598E-4</v>
      </c>
      <c r="FK10" s="245">
        <f>IF(ISBLANK('Post Process Calc.'!AA10),"",'Post Process Calc.'!AA10)</f>
        <v>1.125305661312512E-3</v>
      </c>
      <c r="FL10" s="245">
        <f>IF(ISBLANK('Post Process Calc.'!AB10),"",'Post Process Calc.'!AB10)</f>
        <v>0</v>
      </c>
      <c r="FM10" s="245">
        <f>IF(ISBLANK('Post Process Calc.'!AC10),"",'Post Process Calc.'!AC10)</f>
        <v>2.6994637831886926E-2</v>
      </c>
      <c r="FN10" s="245">
        <f>IF(ISBLANK('Post Process Calc.'!AD10),"",'Post Process Calc.'!AD10)</f>
        <v>1.9876750614882737E-2</v>
      </c>
      <c r="FO10" s="245">
        <f>IF(ISBLANK('Post Process Calc.'!AE10),"",'Post Process Calc.'!AE10)</f>
        <v>0.1124381639640696</v>
      </c>
      <c r="FP10" s="245">
        <f>IF(ISBLANK('Post Process Calc.'!AF10),"",'Post Process Calc.'!AF10)</f>
        <v>-0.10102974852245017</v>
      </c>
      <c r="FQ10" s="245">
        <f>IF(ISBLANK('Post Process Calc.'!AG10),"",'Post Process Calc.'!AG10)</f>
        <v>5.0160017552943597</v>
      </c>
      <c r="FR10" s="245">
        <f>IF(ISBLANK('Post Process Calc.'!AH10),"",'Post Process Calc.'!AH10)</f>
        <v>8.3687457118423819E-2</v>
      </c>
      <c r="FS10" s="245">
        <f>IF(ISBLANK('Post Process Calc.'!AI10),"",'Post Process Calc.'!AI10)</f>
        <v>-1.0751202226606904</v>
      </c>
    </row>
    <row r="11" spans="1:175" x14ac:dyDescent="0.15">
      <c r="A11" s="240" t="e">
        <f>IF('Measured Data'!#REF!&lt;&gt;0,'Measured Data'!$B$1,"")</f>
        <v>#REF!</v>
      </c>
      <c r="B11" s="240" t="e">
        <f>IF(ISBLANK('Measured Data'!#REF!),"",'Measured Data'!#REF!)</f>
        <v>#REF!</v>
      </c>
      <c r="C11" s="247" t="e">
        <f>IF(ISBLANK('Measured Data'!#REF!),"",'Measured Data'!#REF!)</f>
        <v>#REF!</v>
      </c>
      <c r="D11" s="248" t="e">
        <f>IF(ISBLANK('Measured Data'!#REF!),"",'Measured Data'!#REF!)</f>
        <v>#REF!</v>
      </c>
      <c r="E11" s="240" t="e">
        <f>IF(ISBLANK('Measured Data'!#REF!),"",'Measured Data'!#REF!)</f>
        <v>#REF!</v>
      </c>
      <c r="F11" s="240">
        <f>IF(ISBLANK('Measured Data'!E14),"",'Measured Data'!E14)</f>
        <v>1.7380443750000001</v>
      </c>
      <c r="G11" s="240" t="e">
        <f>IF(ISBLANK('Measured Data'!#REF!),"",'Measured Data'!#REF!)</f>
        <v>#REF!</v>
      </c>
      <c r="H11" s="245" t="e">
        <f>IF(ISBLANK('Measured Data'!#REF!),"",'Measured Data'!#REF!)</f>
        <v>#REF!</v>
      </c>
      <c r="I11" s="245" t="e">
        <f>IF(ISBLANK('Measured Data'!#REF!),"",'Measured Data'!#REF!)</f>
        <v>#REF!</v>
      </c>
      <c r="J11" s="245" t="e">
        <f>IF(ISBLANK('Measured Data'!#REF!),"",'Measured Data'!#REF!)</f>
        <v>#REF!</v>
      </c>
      <c r="K11" s="245" t="e">
        <f>IF(ISBLANK('Measured Data'!#REF!),"",'Measured Data'!#REF!)</f>
        <v>#REF!</v>
      </c>
      <c r="L11" s="240" t="e">
        <f>IF(ISBLANK('Measured Data'!#REF!),"",'Measured Data'!#REF!)</f>
        <v>#REF!</v>
      </c>
      <c r="M11" s="240" t="e">
        <f>IF(ISBLANK('Measured Data'!#REF!),"",'Measured Data'!#REF!)</f>
        <v>#REF!</v>
      </c>
      <c r="N11" s="240" t="e">
        <f>IF(ISBLANK('Measured Data'!#REF!),"",'Measured Data'!#REF!)</f>
        <v>#REF!</v>
      </c>
      <c r="O11" s="240" t="e">
        <f>IF(ISBLANK('Measured Data'!#REF!),"",'Measured Data'!#REF!)</f>
        <v>#REF!</v>
      </c>
      <c r="P11" s="240" t="e">
        <f>IF(ISBLANK('Measured Data'!#REF!),"",'Measured Data'!#REF!)</f>
        <v>#REF!</v>
      </c>
      <c r="Q11" s="240" t="e">
        <f>IF(ISBLANK('Measured Data'!#REF!),"",'Measured Data'!#REF!)</f>
        <v>#REF!</v>
      </c>
      <c r="R11" s="240" t="e">
        <f>IF(ISBLANK('Measured Data'!#REF!),"",'Measured Data'!#REF!)</f>
        <v>#REF!</v>
      </c>
      <c r="S11" s="240" t="e">
        <f>IF(ISBLANK('Measured Data'!#REF!),"",'Measured Data'!#REF!)</f>
        <v>#REF!</v>
      </c>
      <c r="T11" s="245" t="e">
        <f>IF(ISBLANK('Measured Data'!#REF!),"",'Measured Data'!#REF!)</f>
        <v>#REF!</v>
      </c>
      <c r="U11" s="245" t="e">
        <f>IF(ISBLANK('Measured Data'!#REF!),"",'Measured Data'!#REF!)</f>
        <v>#REF!</v>
      </c>
      <c r="V11" s="245" t="e">
        <f>IF(ISBLANK('Measured Data'!#REF!),"",'Measured Data'!#REF!)</f>
        <v>#REF!</v>
      </c>
      <c r="W11" s="245" t="e">
        <f>IF(ISBLANK('Measured Data'!#REF!),"",'Measured Data'!#REF!)</f>
        <v>#REF!</v>
      </c>
      <c r="X11" s="245" t="e">
        <f>IF(ISBLANK('Measured Data'!#REF!),"",'Measured Data'!#REF!)</f>
        <v>#REF!</v>
      </c>
      <c r="Y11" s="245" t="e">
        <f>IF(ISBLANK('Measured Data'!#REF!),"",'Measured Data'!#REF!)</f>
        <v>#REF!</v>
      </c>
      <c r="Z11" s="245" t="e">
        <f>IF(ISBLANK('Measured Data'!#REF!),"",'Measured Data'!#REF!)</f>
        <v>#REF!</v>
      </c>
      <c r="AA11" s="245" t="e">
        <f>IF(ISBLANK('Measured Data'!#REF!),"",'Measured Data'!#REF!)</f>
        <v>#REF!</v>
      </c>
      <c r="AB11" s="245" t="e">
        <f>IF(ISBLANK('Measured Data'!#REF!),"",'Measured Data'!#REF!)</f>
        <v>#REF!</v>
      </c>
      <c r="AC11" s="245" t="e">
        <f>IF(ISBLANK('Measured Data'!#REF!),"",'Measured Data'!#REF!)</f>
        <v>#REF!</v>
      </c>
      <c r="AD11" s="245" t="e">
        <f>IF(ISBLANK('Measured Data'!#REF!),"",'Measured Data'!#REF!)</f>
        <v>#REF!</v>
      </c>
      <c r="AE11" s="245" t="e">
        <f>IF(ISBLANK('Measured Data'!#REF!),"",'Measured Data'!#REF!)</f>
        <v>#REF!</v>
      </c>
      <c r="AF11" s="245" t="e">
        <f>IF(ISBLANK('Measured Data'!#REF!),"",'Measured Data'!#REF!)</f>
        <v>#REF!</v>
      </c>
      <c r="AG11" s="245" t="e">
        <f>IF(ISBLANK('Measured Data'!#REF!),"",'Measured Data'!#REF!)</f>
        <v>#REF!</v>
      </c>
      <c r="AH11" s="245" t="e">
        <f>IF(ISBLANK('Measured Data'!#REF!),"",'Measured Data'!#REF!)</f>
        <v>#REF!</v>
      </c>
      <c r="AI11" s="245" t="e">
        <f>IF(ISBLANK('Measured Data'!#REF!),"",'Measured Data'!#REF!)</f>
        <v>#REF!</v>
      </c>
      <c r="AJ11" s="245" t="e">
        <f>IF(ISBLANK('Measured Data'!#REF!),"",'Measured Data'!#REF!)</f>
        <v>#REF!</v>
      </c>
      <c r="AK11" s="245" t="e">
        <f>IF(ISBLANK('Measured Data'!#REF!),"",'Measured Data'!#REF!)</f>
        <v>#REF!</v>
      </c>
      <c r="AL11" s="245" t="e">
        <f>IF(ISBLANK('Measured Data'!#REF!),"",'Measured Data'!#REF!)</f>
        <v>#REF!</v>
      </c>
      <c r="AM11" s="245" t="e">
        <f>IF(ISBLANK('Measured Data'!#REF!),"",'Measured Data'!#REF!)</f>
        <v>#REF!</v>
      </c>
      <c r="AN11" s="245" t="e">
        <f>IF(ISBLANK('Measured Data'!#REF!),"",'Measured Data'!#REF!)</f>
        <v>#REF!</v>
      </c>
      <c r="AO11" s="245" t="e">
        <f>IF(ISBLANK('Measured Data'!#REF!),"",'Measured Data'!#REF!)</f>
        <v>#REF!</v>
      </c>
      <c r="AP11" s="245" t="e">
        <f>IF(ISBLANK('Measured Data'!#REF!),"",'Measured Data'!#REF!)</f>
        <v>#REF!</v>
      </c>
      <c r="AQ11" s="245" t="e">
        <f>IF(ISBLANK('Measured Data'!#REF!),"",'Measured Data'!#REF!)</f>
        <v>#REF!</v>
      </c>
      <c r="AR11" s="245" t="e">
        <f>IF(ISBLANK('Measured Data'!#REF!),"",'Measured Data'!#REF!)</f>
        <v>#REF!</v>
      </c>
      <c r="AS11" s="245" t="e">
        <f>IF(ISBLANK('Measured Data'!#REF!),"",'Measured Data'!#REF!)</f>
        <v>#REF!</v>
      </c>
      <c r="AT11" s="245" t="e">
        <f>IF(ISBLANK('Measured Data'!#REF!),"",'Measured Data'!#REF!)</f>
        <v>#REF!</v>
      </c>
      <c r="AU11" s="245" t="e">
        <f>IF(ISBLANK('Measured Data'!#REF!),"",'Measured Data'!#REF!)</f>
        <v>#REF!</v>
      </c>
      <c r="AV11" s="245" t="e">
        <f>IF(ISBLANK('Measured Data'!#REF!),"",'Measured Data'!#REF!)</f>
        <v>#REF!</v>
      </c>
      <c r="AW11" s="245" t="e">
        <f>IF(ISBLANK('Measured Data'!#REF!),"",'Measured Data'!#REF!)</f>
        <v>#REF!</v>
      </c>
      <c r="AX11" s="245" t="e">
        <f>IF(ISBLANK('Measured Data'!#REF!),"",'Measured Data'!#REF!)</f>
        <v>#REF!</v>
      </c>
      <c r="AY11" s="245" t="e">
        <f>IF(ISBLANK('Measured Data'!#REF!),"",'Measured Data'!#REF!)</f>
        <v>#REF!</v>
      </c>
      <c r="AZ11" s="245" t="e">
        <f>IF(ISBLANK('Measured Data'!#REF!),"",'Measured Data'!#REF!)</f>
        <v>#REF!</v>
      </c>
      <c r="BA11" s="245" t="e">
        <f>IF(ISBLANK('Measured Data'!#REF!),"",'Measured Data'!#REF!)</f>
        <v>#REF!</v>
      </c>
      <c r="BB11" s="245" t="e">
        <f>IF(ISBLANK('Measured Data'!#REF!),"",'Measured Data'!#REF!)</f>
        <v>#REF!</v>
      </c>
      <c r="BC11" s="245" t="e">
        <f>IF(ISBLANK('Measured Data'!#REF!),"",'Measured Data'!#REF!)</f>
        <v>#REF!</v>
      </c>
      <c r="BD11" s="245" t="e">
        <f>IF(ISBLANK('Measured Data'!#REF!),"",'Measured Data'!#REF!)</f>
        <v>#REF!</v>
      </c>
      <c r="BE11" s="245" t="e">
        <f>IF(ISBLANK('Measured Data'!#REF!),"",'Measured Data'!#REF!)</f>
        <v>#REF!</v>
      </c>
      <c r="BF11" s="245" t="e">
        <f>IF(ISBLANK('Measured Data'!#REF!),"",'Measured Data'!#REF!)</f>
        <v>#REF!</v>
      </c>
      <c r="BG11" s="245" t="e">
        <f>IF(ISBLANK('Measured Data'!#REF!),"",'Measured Data'!#REF!)</f>
        <v>#REF!</v>
      </c>
      <c r="BH11" s="245" t="e">
        <f>IF(ISBLANK('Measured Data'!#REF!),"",'Measured Data'!#REF!)</f>
        <v>#REF!</v>
      </c>
      <c r="BI11" s="245" t="e">
        <f>IF(ISBLANK('Measured Data'!#REF!),"",'Measured Data'!#REF!)</f>
        <v>#REF!</v>
      </c>
      <c r="BJ11" s="245" t="e">
        <f>IF(ISBLANK('Measured Data'!#REF!),"",'Measured Data'!#REF!)</f>
        <v>#REF!</v>
      </c>
      <c r="BK11" s="245" t="e">
        <f>IF(ISBLANK('Measured Data'!#REF!),"",'Measured Data'!#REF!)</f>
        <v>#REF!</v>
      </c>
      <c r="BL11" s="245" t="e">
        <f>IF(ISBLANK('Measured Data'!#REF!),"",'Measured Data'!#REF!)</f>
        <v>#REF!</v>
      </c>
      <c r="BM11" s="245" t="e">
        <f>IF(ISBLANK('Measured Data'!#REF!),"",'Measured Data'!#REF!)</f>
        <v>#REF!</v>
      </c>
      <c r="BN11" s="240">
        <f>IF(ISBLANK('In Process Calc.'!B11),"",ROUND('In Process Calc.'!B11,2))</f>
        <v>6</v>
      </c>
      <c r="BO11" s="240">
        <f>IF(ISBLANK('In Process Calc.'!C11),"",ROUND('In Process Calc.'!C11,2))</f>
        <v>143.97</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571.06280833365997</v>
      </c>
      <c r="BU11" s="245">
        <f>IF(ISBLANK('In Process Calc.'!K11),"",'In Process Calc.'!K11)</f>
        <v>1360.33835328125</v>
      </c>
      <c r="BV11" s="245">
        <f>IF(ISBLANK('In Process Calc.'!L11),"",'In Process Calc.'!L11)</f>
        <v>3.7874176741234473</v>
      </c>
      <c r="BW11" s="245">
        <f>IF(ISBLANK('In Process Calc.'!M11),"",'In Process Calc.'!M11)</f>
        <v>4.7925749352995641</v>
      </c>
      <c r="BX11" s="245">
        <f>IF(ISBLANK('In Process Calc.'!N11),"",'In Process Calc.'!N11)</f>
        <v>-0.5359739013565491</v>
      </c>
      <c r="BY11" s="245">
        <f>IF(ISBLANK('In Process Calc.'!O11),"",'In Process Calc.'!O11)</f>
        <v>7.3023360804250967E-2</v>
      </c>
      <c r="BZ11" s="245">
        <f>IF(ISBLANK('In Process Calc.'!P11),"",'In Process Calc.'!P11)</f>
        <v>0.27614911692856309</v>
      </c>
      <c r="CA11" s="245">
        <f>IF(ISBLANK('In Process Calc.'!Q11),"",'In Process Calc.'!Q11)</f>
        <v>8.9713884847107961E-2</v>
      </c>
      <c r="CB11" s="245">
        <f>IF(ISBLANK('In Process Calc.'!R11),"",'In Process Calc.'!R11)</f>
        <v>5.9743272669161199E-2</v>
      </c>
      <c r="CC11" s="245">
        <f>IF(ISBLANK('In Process Calc.'!S11),"",'In Process Calc.'!S11)</f>
        <v>3.1552974054416723</v>
      </c>
      <c r="CD11" s="245">
        <f>IF(ISBLANK('In Process Calc.'!T11),"",'In Process Calc.'!T11)</f>
        <v>0.33918239253231408</v>
      </c>
      <c r="CE11" s="245">
        <f>IF(ISBLANK('In Process Calc.'!U11),"",'In Process Calc.'!U11)</f>
        <v>7.7430270809199314E-2</v>
      </c>
      <c r="CF11" s="245">
        <f>IF(ISBLANK('In Process Calc.'!V11),"",'In Process Calc.'!V11)</f>
        <v>1.1318910626298688E-2</v>
      </c>
      <c r="CG11" s="245">
        <f>IF(ISBLANK('In Process Calc.'!W11),"",'In Process Calc.'!W11)</f>
        <v>8.0433061959229672E-3</v>
      </c>
      <c r="CH11" s="245">
        <f>IF(ISBLANK('In Process Calc.'!X11),"",'In Process Calc.'!X11)</f>
        <v>8.2410997337562714E-2</v>
      </c>
      <c r="CI11" s="245">
        <f>IF(ISBLANK('In Process Calc.'!Y11),"",'In Process Calc.'!Y11)</f>
        <v>1.3453279584182603</v>
      </c>
      <c r="CJ11" s="245">
        <f>IF(ISBLANK('In Process Calc.'!Z11),"",'In Process Calc.'!Z11)</f>
        <v>0.17176778948508606</v>
      </c>
      <c r="CK11" s="245">
        <f>IF(ISBLANK('In Process Calc.'!AA11),"",'In Process Calc.'!AA11)</f>
        <v>0.10983668776532152</v>
      </c>
      <c r="CL11" s="245">
        <f>IF(ISBLANK('In Process Calc.'!AB11),"",'In Process Calc.'!AB11)</f>
        <v>4.6703233574517736E-2</v>
      </c>
      <c r="CM11" s="245">
        <f>IF(ISBLANK('In Process Calc.'!AC11),"",'In Process Calc.'!AC11)</f>
        <v>-0.30607809581766815</v>
      </c>
      <c r="CN11" s="245">
        <f>IF(ISBLANK('In Process Calc.'!AD11),"",'In Process Calc.'!AD11)</f>
        <v>5.6192263670455239E-2</v>
      </c>
      <c r="CO11" s="245">
        <f>IF(ISBLANK('In Process Calc.'!AE11),"",'In Process Calc.'!AE11)</f>
        <v>8.0060099561756845E-2</v>
      </c>
      <c r="CP11" s="245">
        <f>IF(ISBLANK('In Process Calc.'!AF11),"",'In Process Calc.'!AF11)</f>
        <v>0.21233039009362747</v>
      </c>
      <c r="CQ11" s="245">
        <f>IF(ISBLANK('In Process Calc.'!AG11),"",'In Process Calc.'!AG11)</f>
        <v>4.5678740003178946E-2</v>
      </c>
      <c r="CR11" s="245">
        <f>IF(ISBLANK('In Process Calc.'!AH11),"",'In Process Calc.'!AH11)</f>
        <v>2.1469139816207954E-2</v>
      </c>
      <c r="CS11" s="245">
        <f>IF(ISBLANK('In Process Calc.'!AI11),"",'In Process Calc.'!AI11)</f>
        <v>3.6818050498454852E-2</v>
      </c>
      <c r="CT11" s="245">
        <f>IF(ISBLANK('In Process Calc.'!AJ11),"",'In Process Calc.'!AJ11)</f>
        <v>0.10317659465112702</v>
      </c>
      <c r="CU11" s="245">
        <f>IF(ISBLANK('In Process Calc.'!AK11),"",'In Process Calc.'!AK11)</f>
        <v>0</v>
      </c>
      <c r="CV11" s="245">
        <f>IF(ISBLANK('In Process Calc.'!AL11),"",'In Process Calc.'!AL11)</f>
        <v>2.7126900008473993</v>
      </c>
      <c r="CW11" s="245">
        <f>IF(ISBLANK('In Process Calc.'!AM11),"",'In Process Calc.'!AM11)</f>
        <v>1.8706380036731818</v>
      </c>
      <c r="CX11" s="245">
        <f>IF(ISBLANK('In Process Calc.'!AN11),"",'In Process Calc.'!AN11)</f>
        <v>11.248686469405413</v>
      </c>
      <c r="CY11" s="245">
        <f>IF(ISBLANK('In Process Calc.'!AO11),"",'In Process Calc.'!AO11)</f>
        <v>0.11499999999999999</v>
      </c>
      <c r="CZ11" s="245">
        <f>IF(ISBLANK('In Process Calc.'!AP11),"",'In Process Calc.'!AP11)</f>
        <v>0.11499999999999999</v>
      </c>
      <c r="DA11" s="245">
        <f>IF(ISBLANK('In Process Calc.'!AQ11),"",'In Process Calc.'!AQ11)</f>
        <v>6.5616353033541531E-3</v>
      </c>
      <c r="DB11" s="245">
        <f>IF(ISBLANK('In Process Calc.'!AR11),"",'In Process Calc.'!AR11)</f>
        <v>7.7538850165672583E-3</v>
      </c>
      <c r="DC11" s="245">
        <f>IF(ISBLANK('In Process Calc.'!AS11),"",'In Process Calc.'!AS11)</f>
        <v>1.1922497132131054E-3</v>
      </c>
      <c r="DD11" s="245">
        <f>IF(ISBLANK('In Process Calc.'!AT11),"",'In Process Calc.'!AT11)</f>
        <v>1.8625126531102421E-2</v>
      </c>
      <c r="DE11" s="245">
        <f>IF(ISBLANK('In Process Calc.'!AU11),"",'In Process Calc.'!AU11)</f>
        <v>-8.6438504054374195E-3</v>
      </c>
      <c r="DF11" s="245">
        <f>IF(ISBLANK('In Process Calc.'!AV11),"",'In Process Calc.'!AV11)</f>
        <v>9.3739256661911805E-4</v>
      </c>
      <c r="DG11" s="245">
        <f>IF(ISBLANK('In Process Calc.'!AW11),"",'In Process Calc.'!AW11)</f>
        <v>3.8076953511515586E-3</v>
      </c>
      <c r="DH11" s="245">
        <f>IF(ISBLANK('In Process Calc.'!AX11),"",'In Process Calc.'!AX11)</f>
        <v>1.838914371209993E-3</v>
      </c>
      <c r="DI11" s="245">
        <f>IF(ISBLANK('In Process Calc.'!AY11),"",'In Process Calc.'!AY11)</f>
        <v>6.6913446363892992E-4</v>
      </c>
      <c r="DJ11" s="245">
        <f>IF(ISBLANK('In Process Calc.'!AZ11),"",'In Process Calc.'!AZ11)</f>
        <v>3.3909474669022298E-2</v>
      </c>
      <c r="DK11" s="245">
        <f>IF(ISBLANK('In Process Calc.'!BA11),"",'In Process Calc.'!BA11)</f>
        <v>2.3849688855190582E-3</v>
      </c>
      <c r="DL11" s="245">
        <f>IF(ISBLANK('In Process Calc.'!BB11),"",'In Process Calc.'!BB11)</f>
        <v>2.2376625916539143E-3</v>
      </c>
      <c r="DM11" s="245">
        <f>IF(ISBLANK('In Process Calc.'!BC11),"",'In Process Calc.'!BC11)</f>
        <v>3.0396572945902997E-4</v>
      </c>
      <c r="DN11" s="245">
        <f>IF(ISBLANK('In Process Calc.'!BD11),"",'In Process Calc.'!BD11)</f>
        <v>-1.3159619268180719E-4</v>
      </c>
      <c r="DO11" s="245">
        <f>IF(ISBLANK('In Process Calc.'!BE11),"",'In Process Calc.'!BE11)</f>
        <v>1.3805445562105605E-3</v>
      </c>
      <c r="DP11" s="245">
        <f>IF(ISBLANK('In Process Calc.'!BF11),"",'In Process Calc.'!BF11)</f>
        <v>-3.6004769147184009E-3</v>
      </c>
      <c r="DQ11" s="245">
        <f>IF(ISBLANK('In Process Calc.'!BG11),"",'In Process Calc.'!BG11)</f>
        <v>2.4650358258661432E-3</v>
      </c>
      <c r="DR11" s="245">
        <f>IF(ISBLANK('In Process Calc.'!BH11),"",'In Process Calc.'!BH11)</f>
        <v>1.3490027584934906E-3</v>
      </c>
      <c r="DS11" s="245">
        <f>IF(ISBLANK('In Process Calc.'!BI11),"",'In Process Calc.'!BI11)</f>
        <v>5.763854070632142E-4</v>
      </c>
      <c r="DT11" s="245">
        <f>IF(ISBLANK('In Process Calc.'!BJ11),"",'In Process Calc.'!BJ11)</f>
        <v>-2.6082987441169428E-4</v>
      </c>
      <c r="DU11" s="245">
        <f>IF(ISBLANK('In Process Calc.'!BK11),"",'In Process Calc.'!BK11)</f>
        <v>6.984570329237568E-4</v>
      </c>
      <c r="DV11" s="245">
        <f>IF(ISBLANK('In Process Calc.'!BL11),"",'In Process Calc.'!BL11)</f>
        <v>1.1494067588113141E-3</v>
      </c>
      <c r="DW11" s="245">
        <f>IF(ISBLANK('In Process Calc.'!BM11),"",'In Process Calc.'!BM11)</f>
        <v>1.5898082168397556E-3</v>
      </c>
      <c r="DX11" s="245">
        <f>IF(ISBLANK('In Process Calc.'!BN11),"",'In Process Calc.'!BN11)</f>
        <v>1.2917729822114195E-3</v>
      </c>
      <c r="DY11" s="245">
        <f>IF(ISBLANK('In Process Calc.'!BO11),"",'In Process Calc.'!BO11)</f>
        <v>2.8580075733853515E-4</v>
      </c>
      <c r="DZ11" s="245">
        <f>IF(ISBLANK('In Process Calc.'!BP11),"",'In Process Calc.'!BP11)</f>
        <v>5.619201043121217E-4</v>
      </c>
      <c r="EA11" s="245">
        <f>IF(ISBLANK('In Process Calc.'!BQ11),"",'In Process Calc.'!BQ11)</f>
        <v>1.5563833041179016E-3</v>
      </c>
      <c r="EB11" s="245">
        <f>IF(ISBLANK('In Process Calc.'!BR11),"",'In Process Calc.'!BR11)</f>
        <v>0</v>
      </c>
      <c r="EC11" s="245">
        <f>IF(ISBLANK('In Process Calc.'!BS11),"",'In Process Calc.'!BS11)</f>
        <v>2.6660287249390131E-2</v>
      </c>
      <c r="ED11" s="245">
        <f>IF(ISBLANK('In Process Calc.'!BT11),"",'In Process Calc.'!BT11)</f>
        <v>3.504330778041586E-2</v>
      </c>
      <c r="EE11" s="245">
        <f>IF(ISBLANK('In Process Calc.'!BU11),"",'In Process Calc.'!BU11)</f>
        <v>9.9227051580599634E-2</v>
      </c>
      <c r="EF11" s="245">
        <f>IF(ISBLANK('In Process Calc.'!BV11),"",'In Process Calc.'!BV11)</f>
        <v>0.12594817995300273</v>
      </c>
      <c r="EG11" s="245">
        <f>IF(ISBLANK('In Process Calc.'!BW11),"",'In Process Calc.'!BW11)</f>
        <v>-0.10617908268592509</v>
      </c>
      <c r="EH11" s="245">
        <f>IF(ISBLANK('In Process Calc.'!BX11),"",'In Process Calc.'!BX11)</f>
        <v>3.3913825301769487</v>
      </c>
      <c r="EI11" s="245">
        <f>IF(ISBLANK('In Process Calc.'!BY11),"",'In Process Calc.'!BY11)</f>
        <v>7.0333407072738455E-2</v>
      </c>
      <c r="EJ11" s="245">
        <f>IF(ISBLANK('In Process Calc.'!BZ11),"",'In Process Calc.'!BZ11)</f>
        <v>-0.10936405753357574</v>
      </c>
      <c r="EK11" s="245">
        <f>IF(ISBLANK('Post Process Calc.'!A11),"",'Post Process Calc.'!A11)</f>
        <v>1.1692693532812499</v>
      </c>
      <c r="EL11" s="245">
        <f>IF(ISBLANK('Post Process Calc.'!B11),"",'Post Process Calc.'!B11)</f>
        <v>4.8754038029119873E-3</v>
      </c>
      <c r="EM11" s="245">
        <f>IF(ISBLANK('Post Process Calc.'!C11),"",'Post Process Calc.'!C11)</f>
        <v>0.11499999999999999</v>
      </c>
      <c r="EN11" s="245">
        <f>IF(ISBLANK('Post Process Calc.'!D11),"",'Post Process Calc.'!D11)</f>
        <v>7.0120072588770302E-2</v>
      </c>
      <c r="EO11" s="245">
        <f>IF(ISBLANK('Post Process Calc.'!E11),"",'Post Process Calc.'!E11)</f>
        <v>-3.9192217876512191E-3</v>
      </c>
      <c r="EP11" s="245">
        <f>IF(ISBLANK('Post Process Calc.'!F11),"",'Post Process Calc.'!F11)</f>
        <v>8.2127981874337253E-4</v>
      </c>
      <c r="EQ11" s="245">
        <f>IF(ISBLANK('Post Process Calc.'!G11),"",'Post Process Calc.'!G11)</f>
        <v>2.6467722599877461E-3</v>
      </c>
      <c r="ER11" s="245">
        <f>IF(ISBLANK('Post Process Calc.'!H11),"",'Post Process Calc.'!H11)</f>
        <v>1.0440166374640211E-3</v>
      </c>
      <c r="ES11" s="245">
        <f>IF(ISBLANK('Post Process Calc.'!I11),"",'Post Process Calc.'!I11)</f>
        <v>6.0118241468430753E-4</v>
      </c>
      <c r="ET11" s="245">
        <f>IF(ISBLANK('Post Process Calc.'!J11),"",'Post Process Calc.'!J11)</f>
        <v>3.3160890373934125E-2</v>
      </c>
      <c r="EU11" s="245">
        <f>IF(ISBLANK('Post Process Calc.'!K11),"",'Post Process Calc.'!K11)</f>
        <v>2.4624988335737938E-3</v>
      </c>
      <c r="EV11" s="245">
        <f>IF(ISBLANK('Post Process Calc.'!L11),"",'Post Process Calc.'!L11)</f>
        <v>1.6564374300377382E-3</v>
      </c>
      <c r="EW11" s="245">
        <f>IF(ISBLANK('Post Process Calc.'!M11),"",'Post Process Calc.'!M11)</f>
        <v>4.1511261705445715E-4</v>
      </c>
      <c r="EX11" s="245">
        <f>IF(ISBLANK('Post Process Calc.'!N11),"",'Post Process Calc.'!N11)</f>
        <v>-7.3294623320983539E-5</v>
      </c>
      <c r="EY11" s="245">
        <f>IF(ISBLANK('Post Process Calc.'!O11),"",'Post Process Calc.'!O11)</f>
        <v>1.0679709777606941E-3</v>
      </c>
      <c r="EZ11" s="245">
        <f>IF(ISBLANK('Post Process Calc.'!P11),"",'Post Process Calc.'!P11)</f>
        <v>8.3103793190854596E-4</v>
      </c>
      <c r="FA11" s="245">
        <f>IF(ISBLANK('Post Process Calc.'!Q11),"",'Post Process Calc.'!Q11)</f>
        <v>2.1028695643300153E-3</v>
      </c>
      <c r="FB11" s="245">
        <f>IF(ISBLANK('Post Process Calc.'!R11),"",'Post Process Calc.'!R11)</f>
        <v>1.2121176943823879E-3</v>
      </c>
      <c r="FC11" s="245">
        <f>IF(ISBLANK('Post Process Calc.'!S11),"",'Post Process Calc.'!S11)</f>
        <v>5.2431347422774593E-4</v>
      </c>
      <c r="FD11" s="245">
        <f>IF(ISBLANK('Post Process Calc.'!T11),"",'Post Process Calc.'!T11)</f>
        <v>-2.669602549772943E-3</v>
      </c>
      <c r="FE11" s="245">
        <f>IF(ISBLANK('Post Process Calc.'!U11),"",'Post Process Calc.'!U11)</f>
        <v>6.4151753106362773E-4</v>
      </c>
      <c r="FF11" s="245">
        <f>IF(ISBLANK('Post Process Calc.'!V11),"",'Post Process Calc.'!V11)</f>
        <v>1.0411486132301257E-3</v>
      </c>
      <c r="FG11" s="245">
        <f>IF(ISBLANK('Post Process Calc.'!W11),"",'Post Process Calc.'!W11)</f>
        <v>1.9599005939063088E-3</v>
      </c>
      <c r="FH11" s="245">
        <f>IF(ISBLANK('Post Process Calc.'!X11),"",'Post Process Calc.'!X11)</f>
        <v>8.240183890385294E-4</v>
      </c>
      <c r="FI11" s="245">
        <f>IF(ISBLANK('Post Process Calc.'!Y11),"",'Post Process Calc.'!Y11)</f>
        <v>2.6550847144875262E-4</v>
      </c>
      <c r="FJ11" s="245">
        <f>IF(ISBLANK('Post Process Calc.'!Z11),"",'Post Process Calc.'!Z11)</f>
        <v>4.1932082787244642E-4</v>
      </c>
      <c r="FK11" s="245">
        <f>IF(ISBLANK('Post Process Calc.'!AA11),"",'Post Process Calc.'!AA11)</f>
        <v>1.243257027548637E-3</v>
      </c>
      <c r="FL11" s="245">
        <f>IF(ISBLANK('Post Process Calc.'!AB11),"",'Post Process Calc.'!AB11)</f>
        <v>0</v>
      </c>
      <c r="FM11" s="245">
        <f>IF(ISBLANK('Post Process Calc.'!AC11),"",'Post Process Calc.'!AC11)</f>
        <v>2.8777886441403184E-2</v>
      </c>
      <c r="FN11" s="245">
        <f>IF(ISBLANK('Post Process Calc.'!AD11),"",'Post Process Calc.'!AD11)</f>
        <v>2.2189062103979015E-2</v>
      </c>
      <c r="FO11" s="245">
        <f>IF(ISBLANK('Post Process Calc.'!AE11),"",'Post Process Calc.'!AE11)</f>
        <v>0.11631966512466584</v>
      </c>
      <c r="FP11" s="245">
        <f>IF(ISBLANK('Post Process Calc.'!AF11),"",'Post Process Calc.'!AF11)</f>
        <v>2.5060784633267181E-2</v>
      </c>
      <c r="FQ11" s="245">
        <f>IF(ISBLANK('Post Process Calc.'!AG11),"",'Post Process Calc.'!AG11)</f>
        <v>3.4679406585052042</v>
      </c>
      <c r="FR11" s="245">
        <f>IF(ISBLANK('Post Process Calc.'!AH11),"",'Post Process Calc.'!AH11)</f>
        <v>7.4259128925845214E-2</v>
      </c>
      <c r="FS11" s="245">
        <f>IF(ISBLANK('Post Process Calc.'!AI11),"",'Post Process Calc.'!AI11)</f>
        <v>-1.0841030717966198</v>
      </c>
    </row>
    <row r="12" spans="1:175" x14ac:dyDescent="0.15">
      <c r="A12" s="240" t="str">
        <f>IF('Measured Data'!B14&lt;&gt;0,'Measured Data'!$B$1,"")</f>
        <v>NIIMBL VS-003</v>
      </c>
      <c r="B12" s="240">
        <f>IF(ISBLANK('Measured Data'!A14),"",'Measured Data'!A14)</f>
        <v>7</v>
      </c>
      <c r="C12" s="247">
        <f>IF(ISBLANK('Measured Data'!B14),"",'Measured Data'!B14)</f>
        <v>43698.787499999999</v>
      </c>
      <c r="D12" s="248">
        <f>IF(ISBLANK('Measured Data'!C14),"",'Measured Data'!C14)</f>
        <v>43698.787499999999</v>
      </c>
      <c r="E12" s="240">
        <f>IF(ISBLANK('Measured Data'!D14),"",'Measured Data'!D14)</f>
        <v>10</v>
      </c>
      <c r="F12" s="240" t="e">
        <f>IF(ISBLANK('Measured Data'!#REF!),"",'Measured Data'!#REF!)</f>
        <v>#REF!</v>
      </c>
      <c r="G12" s="240" t="str">
        <f>IF(ISBLANK('Measured Data'!G14),"",'Measured Data'!G14)</f>
        <v/>
      </c>
      <c r="H12" s="245">
        <f>IF(ISBLANK('Measured Data'!H14),"",'Measured Data'!H14)</f>
        <v>17.399999999999999</v>
      </c>
      <c r="I12" s="245">
        <f>IF(ISBLANK('Measured Data'!I14),"",'Measured Data'!I14)</f>
        <v>0.55665634674922515</v>
      </c>
      <c r="J12" s="245">
        <f>IF(ISBLANK('Measured Data'!J14),"",'Measured Data'!J14)</f>
        <v>17.956656346749224</v>
      </c>
      <c r="K12" s="245">
        <f>IF(ISBLANK('Measured Data'!K14),"",'Measured Data'!K14)</f>
        <v>96.9</v>
      </c>
      <c r="L12" s="240">
        <f>IF(ISBLANK('Measured Data'!L14),"",'Measured Data'!L14)</f>
        <v>6.84</v>
      </c>
      <c r="M12" s="240" t="str">
        <f>IF(ISBLANK('Measured Data'!M14),"",'Measured Data'!M14)</f>
        <v/>
      </c>
      <c r="N12" s="240">
        <f>IF(ISBLANK('Measured Data'!N14),"",'Measured Data'!N14)</f>
        <v>2.5577999999999999</v>
      </c>
      <c r="O12" s="240">
        <f>IF(ISBLANK('Measured Data'!O14),"",'Measured Data'!O14)</f>
        <v>0.14699999999999999</v>
      </c>
      <c r="P12" s="240">
        <f>IF(ISBLANK('Measured Data'!P14),"",'Measured Data'!P14)</f>
        <v>64.712340000119099</v>
      </c>
      <c r="Q12" s="240" t="str">
        <f>IF(ISBLANK('Measured Data'!Q14),"",'Measured Data'!Q14)</f>
        <v/>
      </c>
      <c r="R12" s="240">
        <f>IF(ISBLANK('Measured Data'!R14),"",'Measured Data'!R14)</f>
        <v>346</v>
      </c>
      <c r="S12" s="240">
        <f>IF(ISBLANK('Measured Data'!S14),"",'Measured Data'!S14)</f>
        <v>63.033978392019989</v>
      </c>
      <c r="T12" s="245">
        <f>IF(ISBLANK('Measured Data'!T14),"",'Measured Data'!T14)</f>
        <v>4.7547933350386753</v>
      </c>
      <c r="U12" s="245">
        <f>IF(ISBLANK('Measured Data'!U14),"",'Measured Data'!U14)</f>
        <v>2.3835117972653186</v>
      </c>
      <c r="V12" s="245">
        <f>IF(ISBLANK('Measured Data'!V14),"",'Measured Data'!V14)</f>
        <v>1.2840253019270469</v>
      </c>
      <c r="W12" s="245">
        <f>IF(ISBLANK('Measured Data'!W14),"",'Measured Data'!W14)</f>
        <v>0.83396325891233791</v>
      </c>
      <c r="X12" s="245">
        <f>IF(ISBLANK('Measured Data'!X14),"",'Measured Data'!X14)</f>
        <v>0.23088941558320394</v>
      </c>
      <c r="Y12" s="245">
        <f>IF(ISBLANK('Measured Data'!Y14),"",'Measured Data'!Y14)</f>
        <v>14.79896212294711</v>
      </c>
      <c r="Z12" s="245">
        <f>IF(ISBLANK('Measured Data'!Z14),"",'Measured Data'!Z14)</f>
        <v>5.893788850352874E-2</v>
      </c>
      <c r="AA12" s="245">
        <f>IF(ISBLANK('Measured Data'!AA14),"",'Measured Data'!AA14)</f>
        <v>0.89317962086900293</v>
      </c>
      <c r="AB12" s="245">
        <f>IF(ISBLANK('Measured Data'!AB14),"",'Measured Data'!AB14)</f>
        <v>2.1638329187122913</v>
      </c>
      <c r="AC12" s="245">
        <f>IF(ISBLANK('Measured Data'!AC14),"",'Measured Data'!AC14)</f>
        <v>0.67729016874261061</v>
      </c>
      <c r="AD12" s="245">
        <f>IF(ISBLANK('Measured Data'!AD14),"",'Measured Data'!AD14)</f>
        <v>1.4173193137181475</v>
      </c>
      <c r="AE12" s="245">
        <f>IF(ISBLANK('Measured Data'!AE14),"",'Measured Data'!AE14)</f>
        <v>19.49266861714576</v>
      </c>
      <c r="AF12" s="245">
        <f>IF(ISBLANK('Measured Data'!AF14),"",'Measured Data'!AF14)</f>
        <v>2.8257340453995385</v>
      </c>
      <c r="AG12" s="245">
        <f>IF(ISBLANK('Measured Data'!AG14),"",'Measured Data'!AG14)</f>
        <v>2.3646642872357675</v>
      </c>
      <c r="AH12" s="245">
        <f>IF(ISBLANK('Measured Data'!AH14),"",'Measured Data'!AH14)</f>
        <v>0.69768806871635392</v>
      </c>
      <c r="AI12" s="245">
        <f>IF(ISBLANK('Measured Data'!AI14),"",'Measured Data'!AI14)</f>
        <v>6.3531502350000002</v>
      </c>
      <c r="AJ12" s="245">
        <f>IF(ISBLANK('Measured Data'!AJ14),"",'Measured Data'!AJ14)</f>
        <v>0.73677573001910723</v>
      </c>
      <c r="AK12" s="245">
        <f>IF(ISBLANK('Measured Data'!AK14),"",'Measured Data'!AK14)</f>
        <v>2.5277624588434007</v>
      </c>
      <c r="AL12" s="245">
        <f>IF(ISBLANK('Measured Data'!AL14),"",'Measured Data'!AL14)</f>
        <v>3.4629353738969186</v>
      </c>
      <c r="AM12" s="245">
        <f>IF(ISBLANK('Measured Data'!AM14),"",'Measured Data'!AM14)</f>
        <v>3.5563407843093375</v>
      </c>
      <c r="AN12" s="245">
        <f>IF(ISBLANK('Measured Data'!AN14),"",'Measured Data'!AN14)</f>
        <v>0.34173909185925905</v>
      </c>
      <c r="AO12" s="245">
        <f>IF(ISBLANK('Measured Data'!AO14),"",'Measured Data'!AO14)</f>
        <v>1.0387673268701225</v>
      </c>
      <c r="AP12" s="245">
        <f>IF(ISBLANK('Measured Data'!AP14),"",'Measured Data'!AP14)</f>
        <v>1.8621686363885186</v>
      </c>
      <c r="AQ12" s="245">
        <f>IF(ISBLANK('Measured Data'!AQ14),"",'Measured Data'!AQ14)</f>
        <v>0</v>
      </c>
      <c r="AR12" s="245">
        <f>IF(ISBLANK('Measured Data'!AR14),"",'Measured Data'!AR14)</f>
        <v>0</v>
      </c>
      <c r="AS12" s="245">
        <f>IF(ISBLANK('Measured Data'!AS14),"",'Measured Data'!AS14)</f>
        <v>12.385297147441527</v>
      </c>
      <c r="AT12" s="245">
        <f>IF(ISBLANK('Measured Data'!AT14),"",'Measured Data'!AT14)</f>
        <v>16.655562958027982</v>
      </c>
      <c r="AU12" s="245">
        <f>IF(ISBLANK('Measured Data'!AU14),"",'Measured Data'!AU14)</f>
        <v>3.7565740045078888</v>
      </c>
      <c r="AV12" s="245">
        <f>IF(ISBLANK('Measured Data'!AV14),"",'Measured Data'!AV14)</f>
        <v>7.1163031659009528</v>
      </c>
      <c r="AW12" s="245">
        <f>IF(ISBLANK('Measured Data'!AW14),"",'Measured Data'!AW14)</f>
        <v>400</v>
      </c>
      <c r="AX12" s="245">
        <f>IF(ISBLANK('Measured Data'!AX14),"",'Measured Data'!AX14)</f>
        <v>200</v>
      </c>
      <c r="AY12" s="245">
        <f>IF(ISBLANK('Measured Data'!AY14),"",'Measured Data'!AY14)</f>
        <v>11.556764106050306</v>
      </c>
      <c r="AZ12" s="245">
        <f>IF(ISBLANK('Measured Data'!AZ14),"",'Measured Data'!AZ14)</f>
        <v>0</v>
      </c>
      <c r="BA12" s="245">
        <f>IF(ISBLANK('Measured Data'!BA14),"",'Measured Data'!BA14)</f>
        <v>0</v>
      </c>
      <c r="BB12" s="245">
        <f>IF(ISBLANK('Measured Data'!BB14),"",'Measured Data'!BB14)</f>
        <v>14.238739330269205</v>
      </c>
      <c r="BC12" s="245">
        <f>IF(ISBLANK('Measured Data'!BD14),"",'Measured Data'!BD14)</f>
        <v>26.873276428102425</v>
      </c>
      <c r="BD12" s="245">
        <f>IF(ISBLANK('Measured Data'!BE14),"",'Measured Data'!BE14)</f>
        <v>16.685489166119506</v>
      </c>
      <c r="BE12" s="245">
        <f>IF(ISBLANK('Measured Data'!BF14),"",'Measured Data'!BF14)</f>
        <v>5.4088471849865956</v>
      </c>
      <c r="BF12" s="245">
        <f>IF(ISBLANK('Measured Data'!BH14),"",'Measured Data'!BH14)</f>
        <v>13.577481840193705</v>
      </c>
      <c r="BG12" s="245">
        <f>IF(ISBLANK('Measured Data'!BI14),"",'Measured Data'!BI14)</f>
        <v>19.002757715036115</v>
      </c>
      <c r="BH12" s="245">
        <f>IF(ISBLANK('Measured Data'!BJ14),"",'Measured Data'!BJ14)</f>
        <v>36.308277830637493</v>
      </c>
      <c r="BI12" s="245">
        <f>IF(ISBLANK('Measured Data'!BK14),"",'Measured Data'!BK14)</f>
        <v>20.663308144416458</v>
      </c>
      <c r="BJ12" s="245">
        <f>IF(ISBLANK('Measured Data'!BL14),"",'Measured Data'!BL14)</f>
        <v>4.4368266405484817</v>
      </c>
      <c r="BK12" s="245">
        <f>IF(ISBLANK('Measured Data'!BM14),"",'Measured Data'!BM14)</f>
        <v>0</v>
      </c>
      <c r="BL12" s="245">
        <f>IF(ISBLANK('Measured Data'!BN14),"",'Measured Data'!BN14)</f>
        <v>24.26789231779383</v>
      </c>
      <c r="BM12" s="245">
        <f>IF(ISBLANK('Measured Data'!BO14),"",'Measured Data'!BO14)</f>
        <v>0</v>
      </c>
      <c r="BN12" s="240">
        <f>IF(ISBLANK('In Process Calc.'!B12),"",ROUND('In Process Calc.'!B12,2))</f>
        <v>6.98</v>
      </c>
      <c r="BO12" s="240">
        <f>IF(ISBLANK('In Process Calc.'!C12),"",ROUND('In Process Calc.'!C12,2))</f>
        <v>167.63</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982.86280833298474</v>
      </c>
      <c r="BU12" s="245">
        <f>IF(ISBLANK('In Process Calc.'!K12),"",'In Process Calc.'!K12)</f>
        <v>1448.6460062623437</v>
      </c>
      <c r="BV12" s="245">
        <f>IF(ISBLANK('In Process Calc.'!L12),"",'In Process Calc.'!L12)</f>
        <v>3.9266025764878458</v>
      </c>
      <c r="BW12" s="245">
        <f>IF(ISBLANK('In Process Calc.'!M12),"",'In Process Calc.'!M12)</f>
        <v>6.693511006197852</v>
      </c>
      <c r="BX12" s="245">
        <f>IF(ISBLANK('In Process Calc.'!N12),"",'In Process Calc.'!N12)</f>
        <v>-0.58500502694996537</v>
      </c>
      <c r="BY12" s="245">
        <f>IF(ISBLANK('In Process Calc.'!O12),"",'In Process Calc.'!O12)</f>
        <v>9.1176729414199978E-2</v>
      </c>
      <c r="BZ12" s="245">
        <f>IF(ISBLANK('In Process Calc.'!P12),"",'In Process Calc.'!P12)</f>
        <v>0.3125840003537908</v>
      </c>
      <c r="CA12" s="245">
        <f>IF(ISBLANK('In Process Calc.'!Q12),"",'In Process Calc.'!Q12)</f>
        <v>0.10239027375772389</v>
      </c>
      <c r="CB12" s="245">
        <f>IF(ISBLANK('In Process Calc.'!R12),"",'In Process Calc.'!R12)</f>
        <v>7.3329027563598603E-2</v>
      </c>
      <c r="CC12" s="245">
        <f>IF(ISBLANK('In Process Calc.'!S12),"",'In Process Calc.'!S12)</f>
        <v>4.1032169523089959</v>
      </c>
      <c r="CD12" s="245">
        <f>IF(ISBLANK('In Process Calc.'!T12),"",'In Process Calc.'!T12)</f>
        <v>0.40033238223947659</v>
      </c>
      <c r="CE12" s="245">
        <f>IF(ISBLANK('In Process Calc.'!U12),"",'In Process Calc.'!U12)</f>
        <v>0.11413604718625542</v>
      </c>
      <c r="CF12" s="245">
        <f>IF(ISBLANK('In Process Calc.'!V12),"",'In Process Calc.'!V12)</f>
        <v>2.5449727758310559E-2</v>
      </c>
      <c r="CG12" s="245">
        <f>IF(ISBLANK('In Process Calc.'!W12),"",'In Process Calc.'!W12)</f>
        <v>4.0120991414554236E-3</v>
      </c>
      <c r="CH12" s="245">
        <f>IF(ISBLANK('In Process Calc.'!X12),"",'In Process Calc.'!X12)</f>
        <v>0.11305549709165669</v>
      </c>
      <c r="CI12" s="245">
        <f>IF(ISBLANK('In Process Calc.'!Y12),"",'In Process Calc.'!Y12)</f>
        <v>1.5637213327413884</v>
      </c>
      <c r="CJ12" s="245">
        <f>IF(ISBLANK('In Process Calc.'!Z12),"",'In Process Calc.'!Z12)</f>
        <v>0.23553191342454943</v>
      </c>
      <c r="CK12" s="245">
        <f>IF(ISBLANK('In Process Calc.'!AA12),"",'In Process Calc.'!AA12)</f>
        <v>0.13796856207535449</v>
      </c>
      <c r="CL12" s="245">
        <f>IF(ISBLANK('In Process Calc.'!AB12),"",'In Process Calc.'!AB12)</f>
        <v>6.0515291072358243E-2</v>
      </c>
      <c r="CM12" s="245">
        <f>IF(ISBLANK('In Process Calc.'!AC12),"",'In Process Calc.'!AC12)</f>
        <v>-0.38493852120315797</v>
      </c>
      <c r="CN12" s="245">
        <f>IF(ISBLANK('In Process Calc.'!AD12),"",'In Process Calc.'!AD12)</f>
        <v>7.0456089129027413E-2</v>
      </c>
      <c r="CO12" s="245">
        <f>IF(ISBLANK('In Process Calc.'!AE12),"",'In Process Calc.'!AE12)</f>
        <v>0.10759453732773214</v>
      </c>
      <c r="CP12" s="245">
        <f>IF(ISBLANK('In Process Calc.'!AF12),"",'In Process Calc.'!AF12)</f>
        <v>0.24895833840471371</v>
      </c>
      <c r="CQ12" s="245">
        <f>IF(ISBLANK('In Process Calc.'!AG12),"",'In Process Calc.'!AG12)</f>
        <v>5.8251340472303501E-2</v>
      </c>
      <c r="CR12" s="245">
        <f>IF(ISBLANK('In Process Calc.'!AH12),"",'In Process Calc.'!AH12)</f>
        <v>2.8400495449320603E-2</v>
      </c>
      <c r="CS12" s="245">
        <f>IF(ISBLANK('In Process Calc.'!AI12),"",'In Process Calc.'!AI12)</f>
        <v>4.5436141955516277E-2</v>
      </c>
      <c r="CT12" s="245">
        <f>IF(ISBLANK('In Process Calc.'!AJ12),"",'In Process Calc.'!AJ12)</f>
        <v>0.13352927549081373</v>
      </c>
      <c r="CU12" s="245">
        <f>IF(ISBLANK('In Process Calc.'!AK12),"",'In Process Calc.'!AK12)</f>
        <v>0</v>
      </c>
      <c r="CV12" s="245">
        <f>IF(ISBLANK('In Process Calc.'!AL12),"",'In Process Calc.'!AL12)</f>
        <v>3.3972101177684015</v>
      </c>
      <c r="CW12" s="245">
        <f>IF(ISBLANK('In Process Calc.'!AM12),"",'In Process Calc.'!AM12)</f>
        <v>2.427266569615278</v>
      </c>
      <c r="CX12" s="245">
        <f>IF(ISBLANK('In Process Calc.'!AN12),"",'In Process Calc.'!AN12)</f>
        <v>13.812108178467417</v>
      </c>
      <c r="CY12" s="245">
        <f>IF(ISBLANK('In Process Calc.'!AO12),"",'In Process Calc.'!AO12)</f>
        <v>0.10655940433347318</v>
      </c>
      <c r="CZ12" s="245">
        <f>IF(ISBLANK('In Process Calc.'!AP12),"",'In Process Calc.'!AP12)</f>
        <v>0.10655940433347316</v>
      </c>
      <c r="DA12" s="245">
        <f>IF(ISBLANK('In Process Calc.'!AQ12),"",'In Process Calc.'!AQ12)</f>
        <v>3.1509827655583841E-3</v>
      </c>
      <c r="DB12" s="245">
        <f>IF(ISBLANK('In Process Calc.'!AR12),"",'In Process Calc.'!AR12)</f>
        <v>4.8212523107574162E-3</v>
      </c>
      <c r="DC12" s="245">
        <f>IF(ISBLANK('In Process Calc.'!AS12),"",'In Process Calc.'!AS12)</f>
        <v>1.6702695451990318E-3</v>
      </c>
      <c r="DD12" s="245">
        <f>IF(ISBLANK('In Process Calc.'!AT12),"",'In Process Calc.'!AT12)</f>
        <v>6.7828966070598309E-2</v>
      </c>
      <c r="DE12" s="245">
        <f>IF(ISBLANK('In Process Calc.'!AU12),"",'In Process Calc.'!AU12)</f>
        <v>-1.7495225669043682E-3</v>
      </c>
      <c r="DF12" s="245">
        <f>IF(ISBLANK('In Process Calc.'!AV12),"",'In Process Calc.'!AV12)</f>
        <v>6.4774625636380989E-4</v>
      </c>
      <c r="DG12" s="245">
        <f>IF(ISBLANK('In Process Calc.'!AW12),"",'In Process Calc.'!AW12)</f>
        <v>1.3000650097970642E-3</v>
      </c>
      <c r="DH12" s="245">
        <f>IF(ISBLANK('In Process Calc.'!AX12),"",'In Process Calc.'!AX12)</f>
        <v>4.5231734327055259E-4</v>
      </c>
      <c r="DI12" s="245">
        <f>IF(ISBLANK('In Process Calc.'!AY12),"",'In Process Calc.'!AY12)</f>
        <v>4.8476522797676243E-4</v>
      </c>
      <c r="DJ12" s="245">
        <f>IF(ISBLANK('In Process Calc.'!AZ12),"",'In Process Calc.'!AZ12)</f>
        <v>3.3823548180522099E-2</v>
      </c>
      <c r="DK12" s="245">
        <f>IF(ISBLANK('In Process Calc.'!BA12),"",'In Process Calc.'!BA12)</f>
        <v>2.1819463792406998E-3</v>
      </c>
      <c r="DL12" s="245">
        <f>IF(ISBLANK('In Process Calc.'!BB12),"",'In Process Calc.'!BB12)</f>
        <v>1.3097309786424284E-3</v>
      </c>
      <c r="DM12" s="245">
        <f>IF(ISBLANK('In Process Calc.'!BC12),"",'In Process Calc.'!BC12)</f>
        <v>5.0421407140963613E-4</v>
      </c>
      <c r="DN12" s="245">
        <f>IF(ISBLANK('In Process Calc.'!BD12),"",'In Process Calc.'!BD12)</f>
        <v>-1.438410321667603E-4</v>
      </c>
      <c r="DO12" s="245">
        <f>IF(ISBLANK('In Process Calc.'!BE12),"",'In Process Calc.'!BE12)</f>
        <v>1.0934532548949227E-3</v>
      </c>
      <c r="DP12" s="245">
        <f>IF(ISBLANK('In Process Calc.'!BF12),"",'In Process Calc.'!BF12)</f>
        <v>7.7926854057784583E-3</v>
      </c>
      <c r="DQ12" s="245">
        <f>IF(ISBLANK('In Process Calc.'!BG12),"",'In Process Calc.'!BG12)</f>
        <v>2.2752235940093875E-3</v>
      </c>
      <c r="DR12" s="245">
        <f>IF(ISBLANK('In Process Calc.'!BH12),"",'In Process Calc.'!BH12)</f>
        <v>1.0037980641694399E-3</v>
      </c>
      <c r="DS12" s="245">
        <f>IF(ISBLANK('In Process Calc.'!BI12),"",'In Process Calc.'!BI12)</f>
        <v>4.9284012951759308E-4</v>
      </c>
      <c r="DT12" s="245">
        <f>IF(ISBLANK('In Process Calc.'!BJ12),"",'In Process Calc.'!BJ12)</f>
        <v>-2.8138879574512239E-3</v>
      </c>
      <c r="DU12" s="245">
        <f>IF(ISBLANK('In Process Calc.'!BK12),"",'In Process Calc.'!BK12)</f>
        <v>5.0896005808824269E-4</v>
      </c>
      <c r="DV12" s="245">
        <f>IF(ISBLANK('In Process Calc.'!BL12),"",'In Process Calc.'!BL12)</f>
        <v>9.8248040720211511E-4</v>
      </c>
      <c r="DW12" s="245">
        <f>IF(ISBLANK('In Process Calc.'!BM12),"",'In Process Calc.'!BM12)</f>
        <v>1.3069539272061244E-3</v>
      </c>
      <c r="DX12" s="245">
        <f>IF(ISBLANK('In Process Calc.'!BN12),"",'In Process Calc.'!BN12)</f>
        <v>4.4861397692161912E-4</v>
      </c>
      <c r="DY12" s="245">
        <f>IF(ISBLANK('In Process Calc.'!BO12),"",'In Process Calc.'!BO12)</f>
        <v>2.4732377551207202E-4</v>
      </c>
      <c r="DZ12" s="245">
        <f>IF(ISBLANK('In Process Calc.'!BP12),"",'In Process Calc.'!BP12)</f>
        <v>3.0750967482988541E-4</v>
      </c>
      <c r="EA12" s="245">
        <f>IF(ISBLANK('In Process Calc.'!BQ12),"",'In Process Calc.'!BQ12)</f>
        <v>1.0830406084376769E-3</v>
      </c>
      <c r="EB12" s="245">
        <f>IF(ISBLANK('In Process Calc.'!BR12),"",'In Process Calc.'!BR12)</f>
        <v>0</v>
      </c>
      <c r="EC12" s="245">
        <f>IF(ISBLANK('In Process Calc.'!BS12),"",'In Process Calc.'!BS12)</f>
        <v>2.3692873253835237E-2</v>
      </c>
      <c r="ED12" s="245">
        <f>IF(ISBLANK('In Process Calc.'!BT12),"",'In Process Calc.'!BT12)</f>
        <v>2.2628507863288381E-2</v>
      </c>
      <c r="EE12" s="245">
        <f>IF(ISBLANK('In Process Calc.'!BU12),"",'In Process Calc.'!BU12)</f>
        <v>7.9239294948680872E-2</v>
      </c>
      <c r="EF12" s="245">
        <f>IF(ISBLANK('In Process Calc.'!BV12),"",'In Process Calc.'!BV12)</f>
        <v>8.5350908842394546E-2</v>
      </c>
      <c r="EG12" s="245">
        <f>IF(ISBLANK('In Process Calc.'!BW12),"",'In Process Calc.'!BW12)</f>
        <v>0.23039231023864068</v>
      </c>
      <c r="EH12" s="245">
        <f>IF(ISBLANK('In Process Calc.'!BX12),"",'In Process Calc.'!BX12)</f>
        <v>3.1504502060146757</v>
      </c>
      <c r="EI12" s="245">
        <f>IF(ISBLANK('In Process Calc.'!BY12),"",'In Process Calc.'!BY12)</f>
        <v>6.4509683241843113E-2</v>
      </c>
      <c r="EJ12" s="245">
        <f>IF(ISBLANK('In Process Calc.'!BZ12),"",'In Process Calc.'!BZ12)</f>
        <v>-1.2896228725980126</v>
      </c>
      <c r="EK12" s="245">
        <f>IF(ISBLANK('Post Process Calc.'!A12),"",'Post Process Calc.'!A12)</f>
        <v>1.2283270062623437</v>
      </c>
      <c r="EL12" s="245">
        <f>IF(ISBLANK('Post Process Calc.'!B12),"",'Post Process Calc.'!B12)</f>
        <v>1.6601849492952495E-3</v>
      </c>
      <c r="EM12" s="245">
        <f>IF(ISBLANK('Post Process Calc.'!C12),"",'Post Process Calc.'!C12)</f>
        <v>0.10655940433347316</v>
      </c>
      <c r="EN12" s="245">
        <f>IF(ISBLANK('Post Process Calc.'!D12),"",'Post Process Calc.'!D12)</f>
        <v>8.3932272027872568E-2</v>
      </c>
      <c r="EO12" s="245">
        <f>IF(ISBLANK('Post Process Calc.'!E12),"",'Post Process Calc.'!E12)</f>
        <v>-2.4619938633498391E-3</v>
      </c>
      <c r="EP12" s="245">
        <f>IF(ISBLANK('Post Process Calc.'!F12),"",'Post Process Calc.'!F12)</f>
        <v>7.6988866335288655E-4</v>
      </c>
      <c r="EQ12" s="245">
        <f>IF(ISBLANK('Post Process Calc.'!G12),"",'Post Process Calc.'!G12)</f>
        <v>2.1204714907393186E-3</v>
      </c>
      <c r="ER12" s="245">
        <f>IF(ISBLANK('Post Process Calc.'!H12),"",'Post Process Calc.'!H12)</f>
        <v>8.1756468998540346E-4</v>
      </c>
      <c r="ES12" s="245">
        <f>IF(ISBLANK('Post Process Calc.'!I12),"",'Post Process Calc.'!I12)</f>
        <v>5.5724060476828685E-4</v>
      </c>
      <c r="ET12" s="245">
        <f>IF(ISBLANK('Post Process Calc.'!J12),"",'Post Process Calc.'!J12)</f>
        <v>3.3180651332169873E-2</v>
      </c>
      <c r="EU12" s="245">
        <f>IF(ISBLANK('Post Process Calc.'!K12),"",'Post Process Calc.'!K12)</f>
        <v>2.2325030334537344E-3</v>
      </c>
      <c r="EV12" s="245">
        <f>IF(ISBLANK('Post Process Calc.'!L12),"",'Post Process Calc.'!L12)</f>
        <v>1.5209651030009519E-3</v>
      </c>
      <c r="EW12" s="245">
        <f>IF(ISBLANK('Post Process Calc.'!M12),"",'Post Process Calc.'!M12)</f>
        <v>4.2342193044736683E-4</v>
      </c>
      <c r="EX12" s="245">
        <f>IF(ISBLANK('Post Process Calc.'!N12),"",'Post Process Calc.'!N12)</f>
        <v>-1.0354780500745665E-4</v>
      </c>
      <c r="EY12" s="245">
        <f>IF(ISBLANK('Post Process Calc.'!O12),"",'Post Process Calc.'!O12)</f>
        <v>1.0467905119136488E-3</v>
      </c>
      <c r="EZ12" s="245">
        <f>IF(ISBLANK('Post Process Calc.'!P12),"",'Post Process Calc.'!P12)</f>
        <v>7.8733719468194636E-3</v>
      </c>
      <c r="FA12" s="245">
        <f>IF(ISBLANK('Post Process Calc.'!Q12),"",'Post Process Calc.'!Q12)</f>
        <v>2.0363432309555155E-3</v>
      </c>
      <c r="FB12" s="245">
        <f>IF(ISBLANK('Post Process Calc.'!R12),"",'Post Process Calc.'!R12)</f>
        <v>1.1358640016921771E-3</v>
      </c>
      <c r="FC12" s="245">
        <f>IF(ISBLANK('Post Process Calc.'!S12),"",'Post Process Calc.'!S12)</f>
        <v>4.975519747299756E-4</v>
      </c>
      <c r="FD12" s="245">
        <f>IF(ISBLANK('Post Process Calc.'!T12),"",'Post Process Calc.'!T12)</f>
        <v>-2.4871666380335373E-3</v>
      </c>
      <c r="FE12" s="245">
        <f>IF(ISBLANK('Post Process Calc.'!U12),"",'Post Process Calc.'!U12)</f>
        <v>6.1413720036876168E-4</v>
      </c>
      <c r="FF12" s="245">
        <f>IF(ISBLANK('Post Process Calc.'!V12),"",'Post Process Calc.'!V12)</f>
        <v>1.063003953639261E-3</v>
      </c>
      <c r="FG12" s="245">
        <f>IF(ISBLANK('Post Process Calc.'!W12),"",'Post Process Calc.'!W12)</f>
        <v>1.7713274417923914E-3</v>
      </c>
      <c r="FH12" s="245">
        <f>IF(ISBLANK('Post Process Calc.'!X12),"",'Post Process Calc.'!X12)</f>
        <v>8.7186428050871649E-4</v>
      </c>
      <c r="FI12" s="245">
        <f>IF(ISBLANK('Post Process Calc.'!Y12),"",'Post Process Calc.'!Y12)</f>
        <v>2.5734334640801197E-4</v>
      </c>
      <c r="FJ12" s="245">
        <f>IF(ISBLANK('Post Process Calc.'!Z12),"",'Post Process Calc.'!Z12)</f>
        <v>3.6576634962468387E-4</v>
      </c>
      <c r="FK12" s="245">
        <f>IF(ISBLANK('Post Process Calc.'!AA12),"",'Post Process Calc.'!AA12)</f>
        <v>1.2196332388649943E-3</v>
      </c>
      <c r="FL12" s="245">
        <f>IF(ISBLANK('Post Process Calc.'!AB12),"",'Post Process Calc.'!AB12)</f>
        <v>0</v>
      </c>
      <c r="FM12" s="245">
        <f>IF(ISBLANK('Post Process Calc.'!AC12),"",'Post Process Calc.'!AC12)</f>
        <v>2.7240805739904016E-2</v>
      </c>
      <c r="FN12" s="245">
        <f>IF(ISBLANK('Post Process Calc.'!AD12),"",'Post Process Calc.'!AD12)</f>
        <v>2.2291645238520646E-2</v>
      </c>
      <c r="FO12" s="245">
        <f>IF(ISBLANK('Post Process Calc.'!AE12),"",'Post Process Calc.'!AE12)</f>
        <v>0.10378982449036661</v>
      </c>
      <c r="FP12" s="245">
        <f>IF(ISBLANK('Post Process Calc.'!AF12),"",'Post Process Calc.'!AF12)</f>
        <v>0.2372880468198024</v>
      </c>
      <c r="FQ12" s="245">
        <f>IF(ISBLANK('Post Process Calc.'!AG12),"",'Post Process Calc.'!AG12)</f>
        <v>3.2114922418704861</v>
      </c>
      <c r="FR12" s="245">
        <f>IF(ISBLANK('Post Process Calc.'!AH12),"",'Post Process Calc.'!AH12)</f>
        <v>6.7283279375810204E-2</v>
      </c>
      <c r="FS12" s="245">
        <f>IF(ISBLANK('Post Process Calc.'!AI12),"",'Post Process Calc.'!AI12)</f>
        <v>-1.1140708884887078</v>
      </c>
    </row>
    <row r="13" spans="1:175" x14ac:dyDescent="0.15">
      <c r="A13" s="240" t="e">
        <f>IF('Measured Data'!#REF!&lt;&gt;0,'Measured Data'!$B$1,"")</f>
        <v>#REF!</v>
      </c>
      <c r="B13" s="240" t="e">
        <f>IF(ISBLANK('Measured Data'!#REF!),"",'Measured Data'!#REF!)</f>
        <v>#REF!</v>
      </c>
      <c r="C13" s="247" t="e">
        <f>IF(ISBLANK('Measured Data'!#REF!),"",'Measured Data'!#REF!)</f>
        <v>#REF!</v>
      </c>
      <c r="D13" s="248" t="e">
        <f>IF(ISBLANK('Measured Data'!#REF!),"",'Measured Data'!#REF!)</f>
        <v>#REF!</v>
      </c>
      <c r="E13" s="240" t="e">
        <f>IF(ISBLANK('Measured Data'!#REF!),"",'Measured Data'!#REF!)</f>
        <v>#REF!</v>
      </c>
      <c r="F13" s="240" t="e">
        <f>IF(ISBLANK('Measured Data'!#REF!),"",'Measured Data'!#REF!)</f>
        <v>#REF!</v>
      </c>
      <c r="G13" s="240" t="e">
        <f>IF(ISBLANK('Measured Data'!#REF!),"",'Measured Data'!#REF!)</f>
        <v>#REF!</v>
      </c>
      <c r="H13" s="245" t="e">
        <f>IF(ISBLANK('Measured Data'!#REF!),"",'Measured Data'!#REF!)</f>
        <v>#REF!</v>
      </c>
      <c r="I13" s="245" t="e">
        <f>IF(ISBLANK('Measured Data'!#REF!),"",'Measured Data'!#REF!)</f>
        <v>#REF!</v>
      </c>
      <c r="J13" s="245" t="e">
        <f>IF(ISBLANK('Measured Data'!#REF!),"",'Measured Data'!#REF!)</f>
        <v>#REF!</v>
      </c>
      <c r="K13" s="245" t="e">
        <f>IF(ISBLANK('Measured Data'!#REF!),"",'Measured Data'!#REF!)</f>
        <v>#REF!</v>
      </c>
      <c r="L13" s="240" t="e">
        <f>IF(ISBLANK('Measured Data'!#REF!),"",'Measured Data'!#REF!)</f>
        <v>#REF!</v>
      </c>
      <c r="M13" s="240" t="e">
        <f>IF(ISBLANK('Measured Data'!#REF!),"",'Measured Data'!#REF!)</f>
        <v>#REF!</v>
      </c>
      <c r="N13" s="240" t="e">
        <f>IF(ISBLANK('Measured Data'!#REF!),"",'Measured Data'!#REF!)</f>
        <v>#REF!</v>
      </c>
      <c r="O13" s="240" t="e">
        <f>IF(ISBLANK('Measured Data'!#REF!),"",'Measured Data'!#REF!)</f>
        <v>#REF!</v>
      </c>
      <c r="P13" s="240" t="e">
        <f>IF(ISBLANK('Measured Data'!#REF!),"",'Measured Data'!#REF!)</f>
        <v>#REF!</v>
      </c>
      <c r="Q13" s="240" t="e">
        <f>IF(ISBLANK('Measured Data'!#REF!),"",'Measured Data'!#REF!)</f>
        <v>#REF!</v>
      </c>
      <c r="R13" s="240" t="e">
        <f>IF(ISBLANK('Measured Data'!#REF!),"",'Measured Data'!#REF!)</f>
        <v>#REF!</v>
      </c>
      <c r="S13" s="240" t="e">
        <f>IF(ISBLANK('Measured Data'!#REF!),"",'Measured Data'!#REF!)</f>
        <v>#REF!</v>
      </c>
      <c r="T13" s="245" t="e">
        <f>IF(ISBLANK('Measured Data'!#REF!),"",'Measured Data'!#REF!)</f>
        <v>#REF!</v>
      </c>
      <c r="U13" s="245" t="e">
        <f>IF(ISBLANK('Measured Data'!#REF!),"",'Measured Data'!#REF!)</f>
        <v>#REF!</v>
      </c>
      <c r="V13" s="245" t="e">
        <f>IF(ISBLANK('Measured Data'!#REF!),"",'Measured Data'!#REF!)</f>
        <v>#REF!</v>
      </c>
      <c r="W13" s="245" t="e">
        <f>IF(ISBLANK('Measured Data'!#REF!),"",'Measured Data'!#REF!)</f>
        <v>#REF!</v>
      </c>
      <c r="X13" s="245" t="e">
        <f>IF(ISBLANK('Measured Data'!#REF!),"",'Measured Data'!#REF!)</f>
        <v>#REF!</v>
      </c>
      <c r="Y13" s="245" t="e">
        <f>IF(ISBLANK('Measured Data'!#REF!),"",'Measured Data'!#REF!)</f>
        <v>#REF!</v>
      </c>
      <c r="Z13" s="245" t="e">
        <f>IF(ISBLANK('Measured Data'!#REF!),"",'Measured Data'!#REF!)</f>
        <v>#REF!</v>
      </c>
      <c r="AA13" s="245" t="e">
        <f>IF(ISBLANK('Measured Data'!#REF!),"",'Measured Data'!#REF!)</f>
        <v>#REF!</v>
      </c>
      <c r="AB13" s="245" t="e">
        <f>IF(ISBLANK('Measured Data'!#REF!),"",'Measured Data'!#REF!)</f>
        <v>#REF!</v>
      </c>
      <c r="AC13" s="245" t="e">
        <f>IF(ISBLANK('Measured Data'!#REF!),"",'Measured Data'!#REF!)</f>
        <v>#REF!</v>
      </c>
      <c r="AD13" s="245" t="e">
        <f>IF(ISBLANK('Measured Data'!#REF!),"",'Measured Data'!#REF!)</f>
        <v>#REF!</v>
      </c>
      <c r="AE13" s="245" t="e">
        <f>IF(ISBLANK('Measured Data'!#REF!),"",'Measured Data'!#REF!)</f>
        <v>#REF!</v>
      </c>
      <c r="AF13" s="245" t="e">
        <f>IF(ISBLANK('Measured Data'!#REF!),"",'Measured Data'!#REF!)</f>
        <v>#REF!</v>
      </c>
      <c r="AG13" s="245" t="e">
        <f>IF(ISBLANK('Measured Data'!#REF!),"",'Measured Data'!#REF!)</f>
        <v>#REF!</v>
      </c>
      <c r="AH13" s="245" t="e">
        <f>IF(ISBLANK('Measured Data'!#REF!),"",'Measured Data'!#REF!)</f>
        <v>#REF!</v>
      </c>
      <c r="AI13" s="245" t="e">
        <f>IF(ISBLANK('Measured Data'!#REF!),"",'Measured Data'!#REF!)</f>
        <v>#REF!</v>
      </c>
      <c r="AJ13" s="245" t="e">
        <f>IF(ISBLANK('Measured Data'!#REF!),"",'Measured Data'!#REF!)</f>
        <v>#REF!</v>
      </c>
      <c r="AK13" s="245" t="e">
        <f>IF(ISBLANK('Measured Data'!#REF!),"",'Measured Data'!#REF!)</f>
        <v>#REF!</v>
      </c>
      <c r="AL13" s="245" t="e">
        <f>IF(ISBLANK('Measured Data'!#REF!),"",'Measured Data'!#REF!)</f>
        <v>#REF!</v>
      </c>
      <c r="AM13" s="245" t="e">
        <f>IF(ISBLANK('Measured Data'!#REF!),"",'Measured Data'!#REF!)</f>
        <v>#REF!</v>
      </c>
      <c r="AN13" s="245" t="e">
        <f>IF(ISBLANK('Measured Data'!#REF!),"",'Measured Data'!#REF!)</f>
        <v>#REF!</v>
      </c>
      <c r="AO13" s="245" t="e">
        <f>IF(ISBLANK('Measured Data'!#REF!),"",'Measured Data'!#REF!)</f>
        <v>#REF!</v>
      </c>
      <c r="AP13" s="245" t="e">
        <f>IF(ISBLANK('Measured Data'!#REF!),"",'Measured Data'!#REF!)</f>
        <v>#REF!</v>
      </c>
      <c r="AQ13" s="245" t="e">
        <f>IF(ISBLANK('Measured Data'!#REF!),"",'Measured Data'!#REF!)</f>
        <v>#REF!</v>
      </c>
      <c r="AR13" s="245" t="e">
        <f>IF(ISBLANK('Measured Data'!#REF!),"",'Measured Data'!#REF!)</f>
        <v>#REF!</v>
      </c>
      <c r="AS13" s="245" t="e">
        <f>IF(ISBLANK('Measured Data'!#REF!),"",'Measured Data'!#REF!)</f>
        <v>#REF!</v>
      </c>
      <c r="AT13" s="245" t="e">
        <f>IF(ISBLANK('Measured Data'!#REF!),"",'Measured Data'!#REF!)</f>
        <v>#REF!</v>
      </c>
      <c r="AU13" s="245" t="e">
        <f>IF(ISBLANK('Measured Data'!#REF!),"",'Measured Data'!#REF!)</f>
        <v>#REF!</v>
      </c>
      <c r="AV13" s="245" t="e">
        <f>IF(ISBLANK('Measured Data'!#REF!),"",'Measured Data'!#REF!)</f>
        <v>#REF!</v>
      </c>
      <c r="AW13" s="245" t="e">
        <f>IF(ISBLANK('Measured Data'!#REF!),"",'Measured Data'!#REF!)</f>
        <v>#REF!</v>
      </c>
      <c r="AX13" s="245" t="e">
        <f>IF(ISBLANK('Measured Data'!#REF!),"",'Measured Data'!#REF!)</f>
        <v>#REF!</v>
      </c>
      <c r="AY13" s="245" t="e">
        <f>IF(ISBLANK('Measured Data'!#REF!),"",'Measured Data'!#REF!)</f>
        <v>#REF!</v>
      </c>
      <c r="AZ13" s="245" t="e">
        <f>IF(ISBLANK('Measured Data'!#REF!),"",'Measured Data'!#REF!)</f>
        <v>#REF!</v>
      </c>
      <c r="BA13" s="245" t="e">
        <f>IF(ISBLANK('Measured Data'!#REF!),"",'Measured Data'!#REF!)</f>
        <v>#REF!</v>
      </c>
      <c r="BB13" s="245" t="e">
        <f>IF(ISBLANK('Measured Data'!#REF!),"",'Measured Data'!#REF!)</f>
        <v>#REF!</v>
      </c>
      <c r="BC13" s="245" t="e">
        <f>IF(ISBLANK('Measured Data'!#REF!),"",'Measured Data'!#REF!)</f>
        <v>#REF!</v>
      </c>
      <c r="BD13" s="245" t="e">
        <f>IF(ISBLANK('Measured Data'!#REF!),"",'Measured Data'!#REF!)</f>
        <v>#REF!</v>
      </c>
      <c r="BE13" s="245" t="e">
        <f>IF(ISBLANK('Measured Data'!#REF!),"",'Measured Data'!#REF!)</f>
        <v>#REF!</v>
      </c>
      <c r="BF13" s="245" t="e">
        <f>IF(ISBLANK('Measured Data'!#REF!),"",'Measured Data'!#REF!)</f>
        <v>#REF!</v>
      </c>
      <c r="BG13" s="245" t="e">
        <f>IF(ISBLANK('Measured Data'!#REF!),"",'Measured Data'!#REF!)</f>
        <v>#REF!</v>
      </c>
      <c r="BH13" s="245" t="e">
        <f>IF(ISBLANK('Measured Data'!#REF!),"",'Measured Data'!#REF!)</f>
        <v>#REF!</v>
      </c>
      <c r="BI13" s="245" t="e">
        <f>IF(ISBLANK('Measured Data'!#REF!),"",'Measured Data'!#REF!)</f>
        <v>#REF!</v>
      </c>
      <c r="BJ13" s="245" t="e">
        <f>IF(ISBLANK('Measured Data'!#REF!),"",'Measured Data'!#REF!)</f>
        <v>#REF!</v>
      </c>
      <c r="BK13" s="245" t="e">
        <f>IF(ISBLANK('Measured Data'!#REF!),"",'Measured Data'!#REF!)</f>
        <v>#REF!</v>
      </c>
      <c r="BL13" s="245" t="e">
        <f>IF(ISBLANK('Measured Data'!#REF!),"",'Measured Data'!#REF!)</f>
        <v>#REF!</v>
      </c>
      <c r="BM13" s="245" t="e">
        <f>IF(ISBLANK('Measured Data'!#REF!),"",'Measured Data'!#REF!)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1.0993324446634218</v>
      </c>
      <c r="EL13" s="245">
        <f>IF(ISBLANK('Post Process Calc.'!B13),"",'Post Process Calc.'!B13)</f>
        <v>5.0977830948044334E-4</v>
      </c>
      <c r="EM13" s="245">
        <f>IF(ISBLANK('Post Process Calc.'!C13),"",'Post Process Calc.'!C13)</f>
        <v>8.7537789634520885E-2</v>
      </c>
      <c r="EN13" s="245">
        <f>IF(ISBLANK('Post Process Calc.'!D13),"",'Post Process Calc.'!D13)</f>
        <v>0.11591498650634323</v>
      </c>
      <c r="EO13" s="245">
        <f>IF(ISBLANK('Post Process Calc.'!E13),"",'Post Process Calc.'!E13)</f>
        <v>-4.5293040182589254E-4</v>
      </c>
      <c r="EP13" s="245">
        <f>IF(ISBLANK('Post Process Calc.'!F13),"",'Post Process Calc.'!F13)</f>
        <v>7.7665766641957896E-4</v>
      </c>
      <c r="EQ13" s="245">
        <f>IF(ISBLANK('Post Process Calc.'!G13),"",'Post Process Calc.'!G13)</f>
        <v>1.5222983392315526E-3</v>
      </c>
      <c r="ER13" s="245">
        <f>IF(ISBLANK('Post Process Calc.'!H13),"",'Post Process Calc.'!H13)</f>
        <v>4.6035989249618029E-4</v>
      </c>
      <c r="ES13" s="245">
        <f>IF(ISBLANK('Post Process Calc.'!I13),"",'Post Process Calc.'!I13)</f>
        <v>5.5677046698971713E-4</v>
      </c>
      <c r="ET13" s="245">
        <f>IF(ISBLANK('Post Process Calc.'!J13),"",'Post Process Calc.'!J13)</f>
        <v>3.5765071860066215E-2</v>
      </c>
      <c r="EU13" s="245">
        <f>IF(ISBLANK('Post Process Calc.'!K13),"",'Post Process Calc.'!K13)</f>
        <v>2.2471205395312461E-3</v>
      </c>
      <c r="EV13" s="245">
        <f>IF(ISBLANK('Post Process Calc.'!L13),"",'Post Process Calc.'!L13)</f>
        <v>1.1004073399884171E-3</v>
      </c>
      <c r="EW13" s="245">
        <f>IF(ISBLANK('Post Process Calc.'!M13),"",'Post Process Calc.'!M13)</f>
        <v>4.6363900150470544E-4</v>
      </c>
      <c r="EX13" s="245">
        <f>IF(ISBLANK('Post Process Calc.'!N13),"",'Post Process Calc.'!N13)</f>
        <v>-1.5144596104163242E-4</v>
      </c>
      <c r="EY13" s="245">
        <f>IF(ISBLANK('Post Process Calc.'!O13),"",'Post Process Calc.'!O13)</f>
        <v>1.1251830840242575E-3</v>
      </c>
      <c r="EZ13" s="245">
        <f>IF(ISBLANK('Post Process Calc.'!P13),"",'Post Process Calc.'!P13)</f>
        <v>1.0224188378948156E-2</v>
      </c>
      <c r="FA13" s="245">
        <f>IF(ISBLANK('Post Process Calc.'!Q13),"",'Post Process Calc.'!Q13)</f>
        <v>2.1593825241653718E-3</v>
      </c>
      <c r="FB13" s="245">
        <f>IF(ISBLANK('Post Process Calc.'!R13),"",'Post Process Calc.'!R13)</f>
        <v>1.1479874205071639E-3</v>
      </c>
      <c r="FC13" s="245">
        <f>IF(ISBLANK('Post Process Calc.'!S13),"",'Post Process Calc.'!S13)</f>
        <v>5.1355186437687195E-4</v>
      </c>
      <c r="FD13" s="245">
        <f>IF(ISBLANK('Post Process Calc.'!T13),"",'Post Process Calc.'!T13)</f>
        <v>-2.6442402970390778E-3</v>
      </c>
      <c r="FE13" s="245">
        <f>IF(ISBLANK('Post Process Calc.'!U13),"",'Post Process Calc.'!U13)</f>
        <v>6.4211336462359438E-4</v>
      </c>
      <c r="FF13" s="245">
        <f>IF(ISBLANK('Post Process Calc.'!V13),"",'Post Process Calc.'!V13)</f>
        <v>1.2144306157457784E-3</v>
      </c>
      <c r="FG13" s="245">
        <f>IF(ISBLANK('Post Process Calc.'!W13),"",'Post Process Calc.'!W13)</f>
        <v>1.7128252793562797E-3</v>
      </c>
      <c r="FH13" s="245">
        <f>IF(ISBLANK('Post Process Calc.'!X13),"",'Post Process Calc.'!X13)</f>
        <v>1.023941553776316E-3</v>
      </c>
      <c r="FI13" s="245">
        <f>IF(ISBLANK('Post Process Calc.'!Y13),"",'Post Process Calc.'!Y13)</f>
        <v>2.7290928116133477E-4</v>
      </c>
      <c r="FJ13" s="245">
        <f>IF(ISBLANK('Post Process Calc.'!Z13),"",'Post Process Calc.'!Z13)</f>
        <v>3.2086117177618635E-4</v>
      </c>
      <c r="FK13" s="245">
        <f>IF(ISBLANK('Post Process Calc.'!AA13),"",'Post Process Calc.'!AA13)</f>
        <v>1.3198880269159655E-3</v>
      </c>
      <c r="FL13" s="245">
        <f>IF(ISBLANK('Post Process Calc.'!AB13),"",'Post Process Calc.'!AB13)</f>
        <v>0</v>
      </c>
      <c r="FM13" s="245">
        <f>IF(ISBLANK('Post Process Calc.'!AC13),"",'Post Process Calc.'!AC13)</f>
        <v>2.8241787596110995E-2</v>
      </c>
      <c r="FN13" s="245">
        <f>IF(ISBLANK('Post Process Calc.'!AD13),"",'Post Process Calc.'!AD13)</f>
        <v>2.5144616897246026E-2</v>
      </c>
      <c r="FO13" s="245">
        <f>IF(ISBLANK('Post Process Calc.'!AE13),"",'Post Process Calc.'!AE13)</f>
        <v>9.6048035982516586E-2</v>
      </c>
      <c r="FP13" s="245">
        <f>IF(ISBLANK('Post Process Calc.'!AF13),"",'Post Process Calc.'!AF13)</f>
        <v>0.28587076293181052</v>
      </c>
      <c r="FQ13" s="245">
        <f>IF(ISBLANK('Post Process Calc.'!AG13),"",'Post Process Calc.'!AG13)</f>
        <v>2.4475776248128254</v>
      </c>
      <c r="FR13" s="245">
        <f>IF(ISBLANK('Post Process Calc.'!AH13),"",'Post Process Calc.'!AH13)</f>
        <v>6.2830030045047586E-2</v>
      </c>
      <c r="FS13" s="245">
        <f>IF(ISBLANK('Post Process Calc.'!AI13),"",'Post Process Calc.'!AI13)</f>
        <v>-1.1767238341342703</v>
      </c>
    </row>
    <row r="14" spans="1:175" x14ac:dyDescent="0.15">
      <c r="A14" s="240" t="e">
        <f>IF('Measured Data'!#REF!&lt;&gt;0,'Measured Data'!$B$1,"")</f>
        <v>#REF!</v>
      </c>
      <c r="B14" s="240" t="e">
        <f>IF(ISBLANK('Measured Data'!#REF!),"",'Measured Data'!#REF!)</f>
        <v>#REF!</v>
      </c>
      <c r="C14" s="247" t="e">
        <f>IF(ISBLANK('Measured Data'!#REF!),"",'Measured Data'!#REF!)</f>
        <v>#REF!</v>
      </c>
      <c r="D14" s="248" t="e">
        <f>IF(ISBLANK('Measured Data'!#REF!),"",'Measured Data'!#REF!)</f>
        <v>#REF!</v>
      </c>
      <c r="E14" s="240" t="e">
        <f>IF(ISBLANK('Measured Data'!#REF!),"",'Measured Data'!#REF!)</f>
        <v>#REF!</v>
      </c>
      <c r="F14" s="240" t="e">
        <f>IF(ISBLANK('Measured Data'!#REF!),"",'Measured Data'!#REF!)</f>
        <v>#REF!</v>
      </c>
      <c r="G14" s="240" t="e">
        <f>IF(ISBLANK('Measured Data'!#REF!),"",'Measured Data'!#REF!)</f>
        <v>#REF!</v>
      </c>
      <c r="H14" s="245" t="e">
        <f>IF(ISBLANK('Measured Data'!#REF!),"",'Measured Data'!#REF!)</f>
        <v>#REF!</v>
      </c>
      <c r="I14" s="245" t="e">
        <f>IF(ISBLANK('Measured Data'!#REF!),"",'Measured Data'!#REF!)</f>
        <v>#REF!</v>
      </c>
      <c r="J14" s="245" t="e">
        <f>IF(ISBLANK('Measured Data'!#REF!),"",'Measured Data'!#REF!)</f>
        <v>#REF!</v>
      </c>
      <c r="K14" s="245" t="e">
        <f>IF(ISBLANK('Measured Data'!#REF!),"",'Measured Data'!#REF!)</f>
        <v>#REF!</v>
      </c>
      <c r="L14" s="240" t="e">
        <f>IF(ISBLANK('Measured Data'!#REF!),"",'Measured Data'!#REF!)</f>
        <v>#REF!</v>
      </c>
      <c r="M14" s="240" t="e">
        <f>IF(ISBLANK('Measured Data'!#REF!),"",'Measured Data'!#REF!)</f>
        <v>#REF!</v>
      </c>
      <c r="N14" s="240" t="e">
        <f>IF(ISBLANK('Measured Data'!#REF!),"",'Measured Data'!#REF!)</f>
        <v>#REF!</v>
      </c>
      <c r="O14" s="240" t="e">
        <f>IF(ISBLANK('Measured Data'!#REF!),"",'Measured Data'!#REF!)</f>
        <v>#REF!</v>
      </c>
      <c r="P14" s="240" t="e">
        <f>IF(ISBLANK('Measured Data'!#REF!),"",'Measured Data'!#REF!)</f>
        <v>#REF!</v>
      </c>
      <c r="Q14" s="240" t="e">
        <f>IF(ISBLANK('Measured Data'!#REF!),"",'Measured Data'!#REF!)</f>
        <v>#REF!</v>
      </c>
      <c r="R14" s="240" t="e">
        <f>IF(ISBLANK('Measured Data'!#REF!),"",'Measured Data'!#REF!)</f>
        <v>#REF!</v>
      </c>
      <c r="S14" s="240" t="e">
        <f>IF(ISBLANK('Measured Data'!#REF!),"",'Measured Data'!#REF!)</f>
        <v>#REF!</v>
      </c>
      <c r="T14" s="245" t="e">
        <f>IF(ISBLANK('Measured Data'!#REF!),"",'Measured Data'!#REF!)</f>
        <v>#REF!</v>
      </c>
      <c r="U14" s="245" t="e">
        <f>IF(ISBLANK('Measured Data'!#REF!),"",'Measured Data'!#REF!)</f>
        <v>#REF!</v>
      </c>
      <c r="V14" s="245" t="e">
        <f>IF(ISBLANK('Measured Data'!#REF!),"",'Measured Data'!#REF!)</f>
        <v>#REF!</v>
      </c>
      <c r="W14" s="245" t="e">
        <f>IF(ISBLANK('Measured Data'!#REF!),"",'Measured Data'!#REF!)</f>
        <v>#REF!</v>
      </c>
      <c r="X14" s="245" t="e">
        <f>IF(ISBLANK('Measured Data'!#REF!),"",'Measured Data'!#REF!)</f>
        <v>#REF!</v>
      </c>
      <c r="Y14" s="245" t="e">
        <f>IF(ISBLANK('Measured Data'!#REF!),"",'Measured Data'!#REF!)</f>
        <v>#REF!</v>
      </c>
      <c r="Z14" s="245" t="e">
        <f>IF(ISBLANK('Measured Data'!#REF!),"",'Measured Data'!#REF!)</f>
        <v>#REF!</v>
      </c>
      <c r="AA14" s="245" t="e">
        <f>IF(ISBLANK('Measured Data'!#REF!),"",'Measured Data'!#REF!)</f>
        <v>#REF!</v>
      </c>
      <c r="AB14" s="245" t="e">
        <f>IF(ISBLANK('Measured Data'!#REF!),"",'Measured Data'!#REF!)</f>
        <v>#REF!</v>
      </c>
      <c r="AC14" s="245" t="e">
        <f>IF(ISBLANK('Measured Data'!#REF!),"",'Measured Data'!#REF!)</f>
        <v>#REF!</v>
      </c>
      <c r="AD14" s="245" t="e">
        <f>IF(ISBLANK('Measured Data'!#REF!),"",'Measured Data'!#REF!)</f>
        <v>#REF!</v>
      </c>
      <c r="AE14" s="245" t="e">
        <f>IF(ISBLANK('Measured Data'!#REF!),"",'Measured Data'!#REF!)</f>
        <v>#REF!</v>
      </c>
      <c r="AF14" s="245" t="e">
        <f>IF(ISBLANK('Measured Data'!#REF!),"",'Measured Data'!#REF!)</f>
        <v>#REF!</v>
      </c>
      <c r="AG14" s="245" t="e">
        <f>IF(ISBLANK('Measured Data'!#REF!),"",'Measured Data'!#REF!)</f>
        <v>#REF!</v>
      </c>
      <c r="AH14" s="245" t="e">
        <f>IF(ISBLANK('Measured Data'!#REF!),"",'Measured Data'!#REF!)</f>
        <v>#REF!</v>
      </c>
      <c r="AI14" s="245" t="e">
        <f>IF(ISBLANK('Measured Data'!#REF!),"",'Measured Data'!#REF!)</f>
        <v>#REF!</v>
      </c>
      <c r="AJ14" s="245" t="e">
        <f>IF(ISBLANK('Measured Data'!#REF!),"",'Measured Data'!#REF!)</f>
        <v>#REF!</v>
      </c>
      <c r="AK14" s="245" t="e">
        <f>IF(ISBLANK('Measured Data'!#REF!),"",'Measured Data'!#REF!)</f>
        <v>#REF!</v>
      </c>
      <c r="AL14" s="245" t="e">
        <f>IF(ISBLANK('Measured Data'!#REF!),"",'Measured Data'!#REF!)</f>
        <v>#REF!</v>
      </c>
      <c r="AM14" s="245" t="e">
        <f>IF(ISBLANK('Measured Data'!#REF!),"",'Measured Data'!#REF!)</f>
        <v>#REF!</v>
      </c>
      <c r="AN14" s="245" t="e">
        <f>IF(ISBLANK('Measured Data'!#REF!),"",'Measured Data'!#REF!)</f>
        <v>#REF!</v>
      </c>
      <c r="AO14" s="245" t="e">
        <f>IF(ISBLANK('Measured Data'!#REF!),"",'Measured Data'!#REF!)</f>
        <v>#REF!</v>
      </c>
      <c r="AP14" s="245" t="e">
        <f>IF(ISBLANK('Measured Data'!#REF!),"",'Measured Data'!#REF!)</f>
        <v>#REF!</v>
      </c>
      <c r="AQ14" s="245" t="e">
        <f>IF(ISBLANK('Measured Data'!#REF!),"",'Measured Data'!#REF!)</f>
        <v>#REF!</v>
      </c>
      <c r="AR14" s="245" t="e">
        <f>IF(ISBLANK('Measured Data'!#REF!),"",'Measured Data'!#REF!)</f>
        <v>#REF!</v>
      </c>
      <c r="AS14" s="245" t="e">
        <f>IF(ISBLANK('Measured Data'!#REF!),"",'Measured Data'!#REF!)</f>
        <v>#REF!</v>
      </c>
      <c r="AT14" s="245" t="e">
        <f>IF(ISBLANK('Measured Data'!#REF!),"",'Measured Data'!#REF!)</f>
        <v>#REF!</v>
      </c>
      <c r="AU14" s="245" t="e">
        <f>IF(ISBLANK('Measured Data'!#REF!),"",'Measured Data'!#REF!)</f>
        <v>#REF!</v>
      </c>
      <c r="AV14" s="245" t="e">
        <f>IF(ISBLANK('Measured Data'!#REF!),"",'Measured Data'!#REF!)</f>
        <v>#REF!</v>
      </c>
      <c r="AW14" s="245" t="e">
        <f>IF(ISBLANK('Measured Data'!#REF!),"",'Measured Data'!#REF!)</f>
        <v>#REF!</v>
      </c>
      <c r="AX14" s="245" t="e">
        <f>IF(ISBLANK('Measured Data'!#REF!),"",'Measured Data'!#REF!)</f>
        <v>#REF!</v>
      </c>
      <c r="AY14" s="245" t="e">
        <f>IF(ISBLANK('Measured Data'!#REF!),"",'Measured Data'!#REF!)</f>
        <v>#REF!</v>
      </c>
      <c r="AZ14" s="245" t="e">
        <f>IF(ISBLANK('Measured Data'!#REF!),"",'Measured Data'!#REF!)</f>
        <v>#REF!</v>
      </c>
      <c r="BA14" s="245" t="e">
        <f>IF(ISBLANK('Measured Data'!#REF!),"",'Measured Data'!#REF!)</f>
        <v>#REF!</v>
      </c>
      <c r="BB14" s="245" t="e">
        <f>IF(ISBLANK('Measured Data'!#REF!),"",'Measured Data'!#REF!)</f>
        <v>#REF!</v>
      </c>
      <c r="BC14" s="245" t="e">
        <f>IF(ISBLANK('Measured Data'!#REF!),"",'Measured Data'!#REF!)</f>
        <v>#REF!</v>
      </c>
      <c r="BD14" s="245" t="e">
        <f>IF(ISBLANK('Measured Data'!#REF!),"",'Measured Data'!#REF!)</f>
        <v>#REF!</v>
      </c>
      <c r="BE14" s="245" t="e">
        <f>IF(ISBLANK('Measured Data'!#REF!),"",'Measured Data'!#REF!)</f>
        <v>#REF!</v>
      </c>
      <c r="BF14" s="245" t="e">
        <f>IF(ISBLANK('Measured Data'!#REF!),"",'Measured Data'!#REF!)</f>
        <v>#REF!</v>
      </c>
      <c r="BG14" s="245" t="e">
        <f>IF(ISBLANK('Measured Data'!#REF!),"",'Measured Data'!#REF!)</f>
        <v>#REF!</v>
      </c>
      <c r="BH14" s="245" t="e">
        <f>IF(ISBLANK('Measured Data'!#REF!),"",'Measured Data'!#REF!)</f>
        <v>#REF!</v>
      </c>
      <c r="BI14" s="245" t="e">
        <f>IF(ISBLANK('Measured Data'!#REF!),"",'Measured Data'!#REF!)</f>
        <v>#REF!</v>
      </c>
      <c r="BJ14" s="245" t="e">
        <f>IF(ISBLANK('Measured Data'!#REF!),"",'Measured Data'!#REF!)</f>
        <v>#REF!</v>
      </c>
      <c r="BK14" s="245" t="e">
        <f>IF(ISBLANK('Measured Data'!#REF!),"",'Measured Data'!#REF!)</f>
        <v>#REF!</v>
      </c>
      <c r="BL14" s="245" t="e">
        <f>IF(ISBLANK('Measured Data'!#REF!),"",'Measured Data'!#REF!)</f>
        <v>#REF!</v>
      </c>
      <c r="BM14" s="245" t="e">
        <f>IF(ISBLANK('Measured Data'!#REF!),"",'Measured Data'!#REF!)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1.011209495317607</v>
      </c>
      <c r="EL14" s="245">
        <f>IF(ISBLANK('Post Process Calc.'!B14),"",'Post Process Calc.'!B14)</f>
        <v>1.6482979926185786E-4</v>
      </c>
      <c r="EM14" s="245">
        <f>IF(ISBLANK('Post Process Calc.'!C14),"",'Post Process Calc.'!C14)</f>
        <v>0.11068294947647975</v>
      </c>
      <c r="EN14" s="245">
        <f>IF(ISBLANK('Post Process Calc.'!D14),"",'Post Process Calc.'!D14)</f>
        <v>0.15073419564013585</v>
      </c>
      <c r="EO14" s="245">
        <f>IF(ISBLANK('Post Process Calc.'!E14),"",'Post Process Calc.'!E14)</f>
        <v>2.6897676395776157E-3</v>
      </c>
      <c r="EP14" s="245">
        <f>IF(ISBLANK('Post Process Calc.'!F14),"",'Post Process Calc.'!F14)</f>
        <v>6.8767792673069038E-4</v>
      </c>
      <c r="EQ14" s="245">
        <f>IF(ISBLANK('Post Process Calc.'!G14),"",'Post Process Calc.'!G14)</f>
        <v>4.0002764439320049E-4</v>
      </c>
      <c r="ER14" s="245">
        <f>IF(ISBLANK('Post Process Calc.'!H14),"",'Post Process Calc.'!H14)</f>
        <v>-2.469976095137879E-4</v>
      </c>
      <c r="ES14" s="245">
        <f>IF(ISBLANK('Post Process Calc.'!I14),"",'Post Process Calc.'!I14)</f>
        <v>4.8859645659567934E-4</v>
      </c>
      <c r="ET14" s="245">
        <f>IF(ISBLANK('Post Process Calc.'!J14),"",'Post Process Calc.'!J14)</f>
        <v>3.3400420669139209E-2</v>
      </c>
      <c r="EU14" s="245">
        <f>IF(ISBLANK('Post Process Calc.'!K14),"",'Post Process Calc.'!K14)</f>
        <v>2.0705784314402659E-3</v>
      </c>
      <c r="EV14" s="245">
        <f>IF(ISBLANK('Post Process Calc.'!L14),"",'Post Process Calc.'!L14)</f>
        <v>-1.0895465855365096E-4</v>
      </c>
      <c r="EW14" s="245">
        <f>IF(ISBLANK('Post Process Calc.'!M14),"",'Post Process Calc.'!M14)</f>
        <v>4.5088454301058629E-4</v>
      </c>
      <c r="EX14" s="245">
        <f>IF(ISBLANK('Post Process Calc.'!N14),"",'Post Process Calc.'!N14)</f>
        <v>-1.9736061405375247E-4</v>
      </c>
      <c r="EY14" s="245">
        <f>IF(ISBLANK('Post Process Calc.'!O14),"",'Post Process Calc.'!O14)</f>
        <v>1.0962958964663577E-3</v>
      </c>
      <c r="EZ14" s="245">
        <f>IF(ISBLANK('Post Process Calc.'!P14),"",'Post Process Calc.'!P14)</f>
        <v>-1.1880339160598748E-2</v>
      </c>
      <c r="FA14" s="245">
        <f>IF(ISBLANK('Post Process Calc.'!Q14),"",'Post Process Calc.'!Q14)</f>
        <v>2.0691999297021285E-3</v>
      </c>
      <c r="FB14" s="245">
        <f>IF(ISBLANK('Post Process Calc.'!R14),"",'Post Process Calc.'!R14)</f>
        <v>1.0217588576972663E-3</v>
      </c>
      <c r="FC14" s="245">
        <f>IF(ISBLANK('Post Process Calc.'!S14),"",'Post Process Calc.'!S14)</f>
        <v>4.73491664255882E-4</v>
      </c>
      <c r="FD14" s="245">
        <f>IF(ISBLANK('Post Process Calc.'!T14),"",'Post Process Calc.'!T14)</f>
        <v>-2.663743967535779E-3</v>
      </c>
      <c r="FE14" s="245">
        <f>IF(ISBLANK('Post Process Calc.'!U14),"",'Post Process Calc.'!U14)</f>
        <v>6.03774819079027E-4</v>
      </c>
      <c r="FF14" s="245">
        <f>IF(ISBLANK('Post Process Calc.'!V14),"",'Post Process Calc.'!V14)</f>
        <v>1.2888678620026055E-3</v>
      </c>
      <c r="FG14" s="245">
        <f>IF(ISBLANK('Post Process Calc.'!W14),"",'Post Process Calc.'!W14)</f>
        <v>1.430220202352875E-3</v>
      </c>
      <c r="FH14" s="245">
        <f>IF(ISBLANK('Post Process Calc.'!X14),"",'Post Process Calc.'!X14)</f>
        <v>1.1103797351851741E-3</v>
      </c>
      <c r="FI14" s="245">
        <f>IF(ISBLANK('Post Process Calc.'!Y14),"",'Post Process Calc.'!Y14)</f>
        <v>2.6127266723987544E-4</v>
      </c>
      <c r="FJ14" s="245">
        <f>IF(ISBLANK('Post Process Calc.'!Z14),"",'Post Process Calc.'!Z14)</f>
        <v>2.0915399703931657E-4</v>
      </c>
      <c r="FK14" s="245">
        <f>IF(ISBLANK('Post Process Calc.'!AA14),"",'Post Process Calc.'!AA14)</f>
        <v>1.3040463275775683E-3</v>
      </c>
      <c r="FL14" s="245">
        <f>IF(ISBLANK('Post Process Calc.'!AB14),"",'Post Process Calc.'!AB14)</f>
        <v>0</v>
      </c>
      <c r="FM14" s="245">
        <f>IF(ISBLANK('Post Process Calc.'!AC14),"",'Post Process Calc.'!AC14)</f>
        <v>2.6396838479903803E-2</v>
      </c>
      <c r="FN14" s="245">
        <f>IF(ISBLANK('Post Process Calc.'!AD14),"",'Post Process Calc.'!AD14)</f>
        <v>2.6422862151945656E-2</v>
      </c>
      <c r="FO14" s="245">
        <f>IF(ISBLANK('Post Process Calc.'!AE14),"",'Post Process Calc.'!AE14)</f>
        <v>7.1976362373773486E-2</v>
      </c>
      <c r="FP14" s="245">
        <f>IF(ISBLANK('Post Process Calc.'!AF14),"",'Post Process Calc.'!AF14)</f>
        <v>-0.35569429733487623</v>
      </c>
      <c r="FQ14" s="245">
        <f>IF(ISBLANK('Post Process Calc.'!AG14),"",'Post Process Calc.'!AG14)</f>
        <v>3.3138190256012798</v>
      </c>
      <c r="FR14" s="245">
        <f>IF(ISBLANK('Post Process Calc.'!AH14),"",'Post Process Calc.'!AH14)</f>
        <v>6.1992585421338904E-2</v>
      </c>
      <c r="FS14" s="245">
        <f>IF(ISBLANK('Post Process Calc.'!AI14),"",'Post Process Calc.'!AI14)</f>
        <v>-1.2864733482628403</v>
      </c>
    </row>
    <row r="15" spans="1:175" x14ac:dyDescent="0.15">
      <c r="A15" s="240" t="e">
        <f>IF('Measured Data'!#REF!&lt;&gt;0,'Measured Data'!$B$1,"")</f>
        <v>#REF!</v>
      </c>
      <c r="B15" s="240" t="e">
        <f>IF(ISBLANK('Measured Data'!#REF!),"",'Measured Data'!#REF!)</f>
        <v>#REF!</v>
      </c>
      <c r="C15" s="247" t="e">
        <f>IF(ISBLANK('Measured Data'!#REF!),"",'Measured Data'!#REF!)</f>
        <v>#REF!</v>
      </c>
      <c r="D15" s="248" t="e">
        <f>IF(ISBLANK('Measured Data'!#REF!),"",'Measured Data'!#REF!)</f>
        <v>#REF!</v>
      </c>
      <c r="E15" s="240" t="e">
        <f>IF(ISBLANK('Measured Data'!#REF!),"",'Measured Data'!#REF!)</f>
        <v>#REF!</v>
      </c>
      <c r="F15" s="240" t="e">
        <f>IF(ISBLANK('Measured Data'!#REF!),"",'Measured Data'!#REF!)</f>
        <v>#REF!</v>
      </c>
      <c r="G15" s="240" t="e">
        <f>IF(ISBLANK('Measured Data'!#REF!),"",'Measured Data'!#REF!)</f>
        <v>#REF!</v>
      </c>
      <c r="H15" s="245" t="e">
        <f>IF(ISBLANK('Measured Data'!#REF!),"",'Measured Data'!#REF!)</f>
        <v>#REF!</v>
      </c>
      <c r="I15" s="245" t="e">
        <f>IF(ISBLANK('Measured Data'!#REF!),"",'Measured Data'!#REF!)</f>
        <v>#REF!</v>
      </c>
      <c r="J15" s="245" t="e">
        <f>IF(ISBLANK('Measured Data'!#REF!),"",'Measured Data'!#REF!)</f>
        <v>#REF!</v>
      </c>
      <c r="K15" s="245" t="e">
        <f>IF(ISBLANK('Measured Data'!#REF!),"",'Measured Data'!#REF!)</f>
        <v>#REF!</v>
      </c>
      <c r="L15" s="240" t="e">
        <f>IF(ISBLANK('Measured Data'!#REF!),"",'Measured Data'!#REF!)</f>
        <v>#REF!</v>
      </c>
      <c r="M15" s="240" t="e">
        <f>IF(ISBLANK('Measured Data'!#REF!),"",'Measured Data'!#REF!)</f>
        <v>#REF!</v>
      </c>
      <c r="N15" s="240" t="e">
        <f>IF(ISBLANK('Measured Data'!#REF!),"",'Measured Data'!#REF!)</f>
        <v>#REF!</v>
      </c>
      <c r="O15" s="240" t="e">
        <f>IF(ISBLANK('Measured Data'!#REF!),"",'Measured Data'!#REF!)</f>
        <v>#REF!</v>
      </c>
      <c r="P15" s="240" t="e">
        <f>IF(ISBLANK('Measured Data'!#REF!),"",'Measured Data'!#REF!)</f>
        <v>#REF!</v>
      </c>
      <c r="Q15" s="240" t="e">
        <f>IF(ISBLANK('Measured Data'!#REF!),"",'Measured Data'!#REF!)</f>
        <v>#REF!</v>
      </c>
      <c r="R15" s="240" t="e">
        <f>IF(ISBLANK('Measured Data'!#REF!),"",'Measured Data'!#REF!)</f>
        <v>#REF!</v>
      </c>
      <c r="S15" s="240" t="e">
        <f>IF(ISBLANK('Measured Data'!#REF!),"",'Measured Data'!#REF!)</f>
        <v>#REF!</v>
      </c>
      <c r="T15" s="245" t="e">
        <f>IF(ISBLANK('Measured Data'!#REF!),"",'Measured Data'!#REF!)</f>
        <v>#REF!</v>
      </c>
      <c r="U15" s="245" t="e">
        <f>IF(ISBLANK('Measured Data'!#REF!),"",'Measured Data'!#REF!)</f>
        <v>#REF!</v>
      </c>
      <c r="V15" s="245" t="e">
        <f>IF(ISBLANK('Measured Data'!#REF!),"",'Measured Data'!#REF!)</f>
        <v>#REF!</v>
      </c>
      <c r="W15" s="245" t="e">
        <f>IF(ISBLANK('Measured Data'!#REF!),"",'Measured Data'!#REF!)</f>
        <v>#REF!</v>
      </c>
      <c r="X15" s="245" t="e">
        <f>IF(ISBLANK('Measured Data'!#REF!),"",'Measured Data'!#REF!)</f>
        <v>#REF!</v>
      </c>
      <c r="Y15" s="245" t="e">
        <f>IF(ISBLANK('Measured Data'!#REF!),"",'Measured Data'!#REF!)</f>
        <v>#REF!</v>
      </c>
      <c r="Z15" s="245" t="e">
        <f>IF(ISBLANK('Measured Data'!#REF!),"",'Measured Data'!#REF!)</f>
        <v>#REF!</v>
      </c>
      <c r="AA15" s="245" t="e">
        <f>IF(ISBLANK('Measured Data'!#REF!),"",'Measured Data'!#REF!)</f>
        <v>#REF!</v>
      </c>
      <c r="AB15" s="245" t="e">
        <f>IF(ISBLANK('Measured Data'!#REF!),"",'Measured Data'!#REF!)</f>
        <v>#REF!</v>
      </c>
      <c r="AC15" s="245" t="e">
        <f>IF(ISBLANK('Measured Data'!#REF!),"",'Measured Data'!#REF!)</f>
        <v>#REF!</v>
      </c>
      <c r="AD15" s="245" t="e">
        <f>IF(ISBLANK('Measured Data'!#REF!),"",'Measured Data'!#REF!)</f>
        <v>#REF!</v>
      </c>
      <c r="AE15" s="245" t="e">
        <f>IF(ISBLANK('Measured Data'!#REF!),"",'Measured Data'!#REF!)</f>
        <v>#REF!</v>
      </c>
      <c r="AF15" s="245" t="e">
        <f>IF(ISBLANK('Measured Data'!#REF!),"",'Measured Data'!#REF!)</f>
        <v>#REF!</v>
      </c>
      <c r="AG15" s="245" t="e">
        <f>IF(ISBLANK('Measured Data'!#REF!),"",'Measured Data'!#REF!)</f>
        <v>#REF!</v>
      </c>
      <c r="AH15" s="245" t="e">
        <f>IF(ISBLANK('Measured Data'!#REF!),"",'Measured Data'!#REF!)</f>
        <v>#REF!</v>
      </c>
      <c r="AI15" s="245" t="e">
        <f>IF(ISBLANK('Measured Data'!#REF!),"",'Measured Data'!#REF!)</f>
        <v>#REF!</v>
      </c>
      <c r="AJ15" s="245" t="e">
        <f>IF(ISBLANK('Measured Data'!#REF!),"",'Measured Data'!#REF!)</f>
        <v>#REF!</v>
      </c>
      <c r="AK15" s="245" t="e">
        <f>IF(ISBLANK('Measured Data'!#REF!),"",'Measured Data'!#REF!)</f>
        <v>#REF!</v>
      </c>
      <c r="AL15" s="245" t="e">
        <f>IF(ISBLANK('Measured Data'!#REF!),"",'Measured Data'!#REF!)</f>
        <v>#REF!</v>
      </c>
      <c r="AM15" s="245" t="e">
        <f>IF(ISBLANK('Measured Data'!#REF!),"",'Measured Data'!#REF!)</f>
        <v>#REF!</v>
      </c>
      <c r="AN15" s="245" t="e">
        <f>IF(ISBLANK('Measured Data'!#REF!),"",'Measured Data'!#REF!)</f>
        <v>#REF!</v>
      </c>
      <c r="AO15" s="245" t="e">
        <f>IF(ISBLANK('Measured Data'!#REF!),"",'Measured Data'!#REF!)</f>
        <v>#REF!</v>
      </c>
      <c r="AP15" s="245" t="e">
        <f>IF(ISBLANK('Measured Data'!#REF!),"",'Measured Data'!#REF!)</f>
        <v>#REF!</v>
      </c>
      <c r="AQ15" s="245" t="e">
        <f>IF(ISBLANK('Measured Data'!#REF!),"",'Measured Data'!#REF!)</f>
        <v>#REF!</v>
      </c>
      <c r="AR15" s="245" t="e">
        <f>IF(ISBLANK('Measured Data'!#REF!),"",'Measured Data'!#REF!)</f>
        <v>#REF!</v>
      </c>
      <c r="AS15" s="245" t="e">
        <f>IF(ISBLANK('Measured Data'!#REF!),"",'Measured Data'!#REF!)</f>
        <v>#REF!</v>
      </c>
      <c r="AT15" s="245" t="e">
        <f>IF(ISBLANK('Measured Data'!#REF!),"",'Measured Data'!#REF!)</f>
        <v>#REF!</v>
      </c>
      <c r="AU15" s="245" t="e">
        <f>IF(ISBLANK('Measured Data'!#REF!),"",'Measured Data'!#REF!)</f>
        <v>#REF!</v>
      </c>
      <c r="AV15" s="245" t="e">
        <f>IF(ISBLANK('Measured Data'!#REF!),"",'Measured Data'!#REF!)</f>
        <v>#REF!</v>
      </c>
      <c r="AW15" s="245" t="e">
        <f>IF(ISBLANK('Measured Data'!#REF!),"",'Measured Data'!#REF!)</f>
        <v>#REF!</v>
      </c>
      <c r="AX15" s="245" t="e">
        <f>IF(ISBLANK('Measured Data'!#REF!),"",'Measured Data'!#REF!)</f>
        <v>#REF!</v>
      </c>
      <c r="AY15" s="245" t="e">
        <f>IF(ISBLANK('Measured Data'!#REF!),"",'Measured Data'!#REF!)</f>
        <v>#REF!</v>
      </c>
      <c r="AZ15" s="245" t="e">
        <f>IF(ISBLANK('Measured Data'!#REF!),"",'Measured Data'!#REF!)</f>
        <v>#REF!</v>
      </c>
      <c r="BA15" s="245" t="e">
        <f>IF(ISBLANK('Measured Data'!#REF!),"",'Measured Data'!#REF!)</f>
        <v>#REF!</v>
      </c>
      <c r="BB15" s="245" t="e">
        <f>IF(ISBLANK('Measured Data'!#REF!),"",'Measured Data'!#REF!)</f>
        <v>#REF!</v>
      </c>
      <c r="BC15" s="245" t="e">
        <f>IF(ISBLANK('Measured Data'!#REF!),"",'Measured Data'!#REF!)</f>
        <v>#REF!</v>
      </c>
      <c r="BD15" s="245" t="e">
        <f>IF(ISBLANK('Measured Data'!#REF!),"",'Measured Data'!#REF!)</f>
        <v>#REF!</v>
      </c>
      <c r="BE15" s="245" t="e">
        <f>IF(ISBLANK('Measured Data'!#REF!),"",'Measured Data'!#REF!)</f>
        <v>#REF!</v>
      </c>
      <c r="BF15" s="245" t="e">
        <f>IF(ISBLANK('Measured Data'!#REF!),"",'Measured Data'!#REF!)</f>
        <v>#REF!</v>
      </c>
      <c r="BG15" s="245" t="e">
        <f>IF(ISBLANK('Measured Data'!#REF!),"",'Measured Data'!#REF!)</f>
        <v>#REF!</v>
      </c>
      <c r="BH15" s="245" t="e">
        <f>IF(ISBLANK('Measured Data'!#REF!),"",'Measured Data'!#REF!)</f>
        <v>#REF!</v>
      </c>
      <c r="BI15" s="245" t="e">
        <f>IF(ISBLANK('Measured Data'!#REF!),"",'Measured Data'!#REF!)</f>
        <v>#REF!</v>
      </c>
      <c r="BJ15" s="245" t="e">
        <f>IF(ISBLANK('Measured Data'!#REF!),"",'Measured Data'!#REF!)</f>
        <v>#REF!</v>
      </c>
      <c r="BK15" s="245" t="e">
        <f>IF(ISBLANK('Measured Data'!#REF!),"",'Measured Data'!#REF!)</f>
        <v>#REF!</v>
      </c>
      <c r="BL15" s="245" t="e">
        <f>IF(ISBLANK('Measured Data'!#REF!),"",'Measured Data'!#REF!)</f>
        <v>#REF!</v>
      </c>
      <c r="BM15" s="245" t="e">
        <f>IF(ISBLANK('Measured Data'!#REF!),"",'Measured Data'!#REF!)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0.97132907996329765</v>
      </c>
      <c r="EL15" s="245">
        <f>IF(ISBLANK('Post Process Calc.'!B15),"",'Post Process Calc.'!B15)</f>
        <v>6.9461144229394451E-5</v>
      </c>
      <c r="EM15" s="245">
        <f>IF(ISBLANK('Post Process Calc.'!C15),"",'Post Process Calc.'!C15)</f>
        <v>0.15230623944739297</v>
      </c>
      <c r="EN15" s="245">
        <f>IF(ISBLANK('Post Process Calc.'!D15),"",'Post Process Calc.'!D15)</f>
        <v>0.17791426871818314</v>
      </c>
      <c r="EO15" s="245">
        <f>IF(ISBLANK('Post Process Calc.'!E15),"",'Post Process Calc.'!E15)</f>
        <v>5.8864370258788932E-3</v>
      </c>
      <c r="EP15" s="245">
        <f>IF(ISBLANK('Post Process Calc.'!F15),"",'Post Process Calc.'!F15)</f>
        <v>5.4340428542919096E-4</v>
      </c>
      <c r="EQ15" s="245">
        <f>IF(ISBLANK('Post Process Calc.'!G15),"",'Post Process Calc.'!G15)</f>
        <v>-8.4186703298344523E-4</v>
      </c>
      <c r="ER15" s="245">
        <f>IF(ISBLANK('Post Process Calc.'!H15),"",'Post Process Calc.'!H15)</f>
        <v>-1.0620566180913034E-3</v>
      </c>
      <c r="ES15" s="245">
        <f>IF(ISBLANK('Post Process Calc.'!I15),"",'Post Process Calc.'!I15)</f>
        <v>3.8266963117575406E-4</v>
      </c>
      <c r="ET15" s="245">
        <f>IF(ISBLANK('Post Process Calc.'!J15),"",'Post Process Calc.'!J15)</f>
        <v>2.7066585589485062E-2</v>
      </c>
      <c r="EU15" s="245">
        <f>IF(ISBLANK('Post Process Calc.'!K15),"",'Post Process Calc.'!K15)</f>
        <v>1.7794476487886064E-3</v>
      </c>
      <c r="EV15" s="245">
        <f>IF(ISBLANK('Post Process Calc.'!L15),"",'Post Process Calc.'!L15)</f>
        <v>-1.7100815114203082E-3</v>
      </c>
      <c r="EW15" s="245">
        <f>IF(ISBLANK('Post Process Calc.'!M15),"",'Post Process Calc.'!M15)</f>
        <v>3.9771819437430797E-4</v>
      </c>
      <c r="EX15" s="245">
        <f>IF(ISBLANK('Post Process Calc.'!N15),"",'Post Process Calc.'!N15)</f>
        <v>-2.2875991425504492E-4</v>
      </c>
      <c r="EY15" s="245">
        <f>IF(ISBLANK('Post Process Calc.'!O15),"",'Post Process Calc.'!O15)</f>
        <v>9.8532844004239721E-4</v>
      </c>
      <c r="EZ15" s="245">
        <f>IF(ISBLANK('Post Process Calc.'!P15),"",'Post Process Calc.'!P15)</f>
        <v>-6.1777630184271896E-2</v>
      </c>
      <c r="FA15" s="245">
        <f>IF(ISBLANK('Post Process Calc.'!Q15),"",'Post Process Calc.'!Q15)</f>
        <v>1.8249645495934125E-3</v>
      </c>
      <c r="FB15" s="245">
        <f>IF(ISBLANK('Post Process Calc.'!R15),"",'Post Process Calc.'!R15)</f>
        <v>8.148704945771327E-4</v>
      </c>
      <c r="FC15" s="245">
        <f>IF(ISBLANK('Post Process Calc.'!S15),"",'Post Process Calc.'!S15)</f>
        <v>3.975491367612181E-4</v>
      </c>
      <c r="FD15" s="245">
        <f>IF(ISBLANK('Post Process Calc.'!T15),"",'Post Process Calc.'!T15)</f>
        <v>-2.5563256555174918E-3</v>
      </c>
      <c r="FE15" s="245">
        <f>IF(ISBLANK('Post Process Calc.'!U15),"",'Post Process Calc.'!U15)</f>
        <v>5.2040654828208548E-4</v>
      </c>
      <c r="FF15" s="245">
        <f>IF(ISBLANK('Post Process Calc.'!V15),"",'Post Process Calc.'!V15)</f>
        <v>1.2769884904368135E-3</v>
      </c>
      <c r="FG15" s="245">
        <f>IF(ISBLANK('Post Process Calc.'!W15),"",'Post Process Calc.'!W15)</f>
        <v>1.0384183015465175E-3</v>
      </c>
      <c r="FH15" s="245">
        <f>IF(ISBLANK('Post Process Calc.'!X15),"",'Post Process Calc.'!X15)</f>
        <v>1.117224024174082E-3</v>
      </c>
      <c r="FI15" s="245">
        <f>IF(ISBLANK('Post Process Calc.'!Y15),"",'Post Process Calc.'!Y15)</f>
        <v>2.3003134486081637E-4</v>
      </c>
      <c r="FJ15" s="245">
        <f>IF(ISBLANK('Post Process Calc.'!Z15),"",'Post Process Calc.'!Z15)</f>
        <v>7.3213098249894608E-5</v>
      </c>
      <c r="FK15" s="245">
        <f>IF(ISBLANK('Post Process Calc.'!AA15),"",'Post Process Calc.'!AA15)</f>
        <v>1.1947338083027564E-3</v>
      </c>
      <c r="FL15" s="245">
        <f>IF(ISBLANK('Post Process Calc.'!AB15),"",'Post Process Calc.'!AB15)</f>
        <v>0</v>
      </c>
      <c r="FM15" s="245">
        <f>IF(ISBLANK('Post Process Calc.'!AC15),"",'Post Process Calc.'!AC15)</f>
        <v>2.2668289084373048E-2</v>
      </c>
      <c r="FN15" s="245">
        <f>IF(ISBLANK('Post Process Calc.'!AD15),"",'Post Process Calc.'!AD15)</f>
        <v>2.599840045473446E-2</v>
      </c>
      <c r="FO15" s="245">
        <f>IF(ISBLANK('Post Process Calc.'!AE15),"",'Post Process Calc.'!AE15)</f>
        <v>4.1027628332055553E-2</v>
      </c>
      <c r="FP15" s="245">
        <f>IF(ISBLANK('Post Process Calc.'!AF15),"",'Post Process Calc.'!AF15)</f>
        <v>-2.2824315974406288</v>
      </c>
      <c r="FQ15" s="245">
        <f>IF(ISBLANK('Post Process Calc.'!AG15),"",'Post Process Calc.'!AG15)</f>
        <v>5.6270946678461549</v>
      </c>
      <c r="FR15" s="245">
        <f>IF(ISBLANK('Post Process Calc.'!AH15),"",'Post Process Calc.'!AH15)</f>
        <v>6.5743336665260554E-2</v>
      </c>
      <c r="FS15" s="245">
        <f>IF(ISBLANK('Post Process Calc.'!AI15),"",'Post Process Calc.'!AI15)</f>
        <v>-1.4365837945599356</v>
      </c>
    </row>
    <row r="16" spans="1:175" x14ac:dyDescent="0.15">
      <c r="A16" s="240" t="e">
        <f>IF('Measured Data'!#REF!&lt;&gt;0,'Measured Data'!$B$1,"")</f>
        <v>#REF!</v>
      </c>
      <c r="B16" s="240" t="e">
        <f>IF(ISBLANK('Measured Data'!#REF!),"",'Measured Data'!#REF!)</f>
        <v>#REF!</v>
      </c>
      <c r="C16" s="247" t="e">
        <f>IF(ISBLANK('Measured Data'!#REF!),"",'Measured Data'!#REF!)</f>
        <v>#REF!</v>
      </c>
      <c r="D16" s="248" t="e">
        <f>IF(ISBLANK('Measured Data'!#REF!),"",'Measured Data'!#REF!)</f>
        <v>#REF!</v>
      </c>
      <c r="E16" s="240" t="e">
        <f>IF(ISBLANK('Measured Data'!#REF!),"",'Measured Data'!#REF!)</f>
        <v>#REF!</v>
      </c>
      <c r="F16" s="240" t="e">
        <f>IF(ISBLANK('Measured Data'!#REF!),"",'Measured Data'!#REF!)</f>
        <v>#REF!</v>
      </c>
      <c r="G16" s="240" t="e">
        <f>IF(ISBLANK('Measured Data'!#REF!),"",'Measured Data'!#REF!)</f>
        <v>#REF!</v>
      </c>
      <c r="H16" s="245" t="e">
        <f>IF(ISBLANK('Measured Data'!#REF!),"",'Measured Data'!#REF!)</f>
        <v>#REF!</v>
      </c>
      <c r="I16" s="245" t="e">
        <f>IF(ISBLANK('Measured Data'!#REF!),"",'Measured Data'!#REF!)</f>
        <v>#REF!</v>
      </c>
      <c r="J16" s="245" t="e">
        <f>IF(ISBLANK('Measured Data'!#REF!),"",'Measured Data'!#REF!)</f>
        <v>#REF!</v>
      </c>
      <c r="K16" s="245" t="e">
        <f>IF(ISBLANK('Measured Data'!#REF!),"",'Measured Data'!#REF!)</f>
        <v>#REF!</v>
      </c>
      <c r="L16" s="240" t="e">
        <f>IF(ISBLANK('Measured Data'!#REF!),"",'Measured Data'!#REF!)</f>
        <v>#REF!</v>
      </c>
      <c r="M16" s="240" t="e">
        <f>IF(ISBLANK('Measured Data'!#REF!),"",'Measured Data'!#REF!)</f>
        <v>#REF!</v>
      </c>
      <c r="N16" s="240" t="e">
        <f>IF(ISBLANK('Measured Data'!#REF!),"",'Measured Data'!#REF!)</f>
        <v>#REF!</v>
      </c>
      <c r="O16" s="240" t="e">
        <f>IF(ISBLANK('Measured Data'!#REF!),"",'Measured Data'!#REF!)</f>
        <v>#REF!</v>
      </c>
      <c r="P16" s="240" t="e">
        <f>IF(ISBLANK('Measured Data'!#REF!),"",'Measured Data'!#REF!)</f>
        <v>#REF!</v>
      </c>
      <c r="Q16" s="240" t="e">
        <f>IF(ISBLANK('Measured Data'!#REF!),"",'Measured Data'!#REF!)</f>
        <v>#REF!</v>
      </c>
      <c r="R16" s="240" t="e">
        <f>IF(ISBLANK('Measured Data'!#REF!),"",'Measured Data'!#REF!)</f>
        <v>#REF!</v>
      </c>
      <c r="S16" s="240" t="e">
        <f>IF(ISBLANK('Measured Data'!#REF!),"",'Measured Data'!#REF!)</f>
        <v>#REF!</v>
      </c>
      <c r="T16" s="245" t="e">
        <f>IF(ISBLANK('Measured Data'!#REF!),"",'Measured Data'!#REF!)</f>
        <v>#REF!</v>
      </c>
      <c r="U16" s="245" t="e">
        <f>IF(ISBLANK('Measured Data'!#REF!),"",'Measured Data'!#REF!)</f>
        <v>#REF!</v>
      </c>
      <c r="V16" s="245" t="e">
        <f>IF(ISBLANK('Measured Data'!#REF!),"",'Measured Data'!#REF!)</f>
        <v>#REF!</v>
      </c>
      <c r="W16" s="245" t="e">
        <f>IF(ISBLANK('Measured Data'!#REF!),"",'Measured Data'!#REF!)</f>
        <v>#REF!</v>
      </c>
      <c r="X16" s="245" t="e">
        <f>IF(ISBLANK('Measured Data'!#REF!),"",'Measured Data'!#REF!)</f>
        <v>#REF!</v>
      </c>
      <c r="Y16" s="245" t="e">
        <f>IF(ISBLANK('Measured Data'!#REF!),"",'Measured Data'!#REF!)</f>
        <v>#REF!</v>
      </c>
      <c r="Z16" s="245" t="e">
        <f>IF(ISBLANK('Measured Data'!#REF!),"",'Measured Data'!#REF!)</f>
        <v>#REF!</v>
      </c>
      <c r="AA16" s="245" t="e">
        <f>IF(ISBLANK('Measured Data'!#REF!),"",'Measured Data'!#REF!)</f>
        <v>#REF!</v>
      </c>
      <c r="AB16" s="245" t="e">
        <f>IF(ISBLANK('Measured Data'!#REF!),"",'Measured Data'!#REF!)</f>
        <v>#REF!</v>
      </c>
      <c r="AC16" s="245" t="e">
        <f>IF(ISBLANK('Measured Data'!#REF!),"",'Measured Data'!#REF!)</f>
        <v>#REF!</v>
      </c>
      <c r="AD16" s="245" t="e">
        <f>IF(ISBLANK('Measured Data'!#REF!),"",'Measured Data'!#REF!)</f>
        <v>#REF!</v>
      </c>
      <c r="AE16" s="245" t="e">
        <f>IF(ISBLANK('Measured Data'!#REF!),"",'Measured Data'!#REF!)</f>
        <v>#REF!</v>
      </c>
      <c r="AF16" s="245" t="e">
        <f>IF(ISBLANK('Measured Data'!#REF!),"",'Measured Data'!#REF!)</f>
        <v>#REF!</v>
      </c>
      <c r="AG16" s="245" t="e">
        <f>IF(ISBLANK('Measured Data'!#REF!),"",'Measured Data'!#REF!)</f>
        <v>#REF!</v>
      </c>
      <c r="AH16" s="245" t="e">
        <f>IF(ISBLANK('Measured Data'!#REF!),"",'Measured Data'!#REF!)</f>
        <v>#REF!</v>
      </c>
      <c r="AI16" s="245" t="e">
        <f>IF(ISBLANK('Measured Data'!#REF!),"",'Measured Data'!#REF!)</f>
        <v>#REF!</v>
      </c>
      <c r="AJ16" s="245" t="e">
        <f>IF(ISBLANK('Measured Data'!#REF!),"",'Measured Data'!#REF!)</f>
        <v>#REF!</v>
      </c>
      <c r="AK16" s="245" t="e">
        <f>IF(ISBLANK('Measured Data'!#REF!),"",'Measured Data'!#REF!)</f>
        <v>#REF!</v>
      </c>
      <c r="AL16" s="245" t="e">
        <f>IF(ISBLANK('Measured Data'!#REF!),"",'Measured Data'!#REF!)</f>
        <v>#REF!</v>
      </c>
      <c r="AM16" s="245" t="e">
        <f>IF(ISBLANK('Measured Data'!#REF!),"",'Measured Data'!#REF!)</f>
        <v>#REF!</v>
      </c>
      <c r="AN16" s="245" t="e">
        <f>IF(ISBLANK('Measured Data'!#REF!),"",'Measured Data'!#REF!)</f>
        <v>#REF!</v>
      </c>
      <c r="AO16" s="245" t="e">
        <f>IF(ISBLANK('Measured Data'!#REF!),"",'Measured Data'!#REF!)</f>
        <v>#REF!</v>
      </c>
      <c r="AP16" s="245" t="e">
        <f>IF(ISBLANK('Measured Data'!#REF!),"",'Measured Data'!#REF!)</f>
        <v>#REF!</v>
      </c>
      <c r="AQ16" s="245" t="e">
        <f>IF(ISBLANK('Measured Data'!#REF!),"",'Measured Data'!#REF!)</f>
        <v>#REF!</v>
      </c>
      <c r="AR16" s="245" t="e">
        <f>IF(ISBLANK('Measured Data'!#REF!),"",'Measured Data'!#REF!)</f>
        <v>#REF!</v>
      </c>
      <c r="AS16" s="245" t="e">
        <f>IF(ISBLANK('Measured Data'!#REF!),"",'Measured Data'!#REF!)</f>
        <v>#REF!</v>
      </c>
      <c r="AT16" s="245" t="e">
        <f>IF(ISBLANK('Measured Data'!#REF!),"",'Measured Data'!#REF!)</f>
        <v>#REF!</v>
      </c>
      <c r="AU16" s="245" t="e">
        <f>IF(ISBLANK('Measured Data'!#REF!),"",'Measured Data'!#REF!)</f>
        <v>#REF!</v>
      </c>
      <c r="AV16" s="245" t="e">
        <f>IF(ISBLANK('Measured Data'!#REF!),"",'Measured Data'!#REF!)</f>
        <v>#REF!</v>
      </c>
      <c r="AW16" s="245" t="e">
        <f>IF(ISBLANK('Measured Data'!#REF!),"",'Measured Data'!#REF!)</f>
        <v>#REF!</v>
      </c>
      <c r="AX16" s="245" t="e">
        <f>IF(ISBLANK('Measured Data'!#REF!),"",'Measured Data'!#REF!)</f>
        <v>#REF!</v>
      </c>
      <c r="AY16" s="245" t="e">
        <f>IF(ISBLANK('Measured Data'!#REF!),"",'Measured Data'!#REF!)</f>
        <v>#REF!</v>
      </c>
      <c r="AZ16" s="245" t="e">
        <f>IF(ISBLANK('Measured Data'!#REF!),"",'Measured Data'!#REF!)</f>
        <v>#REF!</v>
      </c>
      <c r="BA16" s="245" t="e">
        <f>IF(ISBLANK('Measured Data'!#REF!),"",'Measured Data'!#REF!)</f>
        <v>#REF!</v>
      </c>
      <c r="BB16" s="245" t="e">
        <f>IF(ISBLANK('Measured Data'!#REF!),"",'Measured Data'!#REF!)</f>
        <v>#REF!</v>
      </c>
      <c r="BC16" s="245" t="e">
        <f>IF(ISBLANK('Measured Data'!#REF!),"",'Measured Data'!#REF!)</f>
        <v>#REF!</v>
      </c>
      <c r="BD16" s="245" t="e">
        <f>IF(ISBLANK('Measured Data'!#REF!),"",'Measured Data'!#REF!)</f>
        <v>#REF!</v>
      </c>
      <c r="BE16" s="245" t="e">
        <f>IF(ISBLANK('Measured Data'!#REF!),"",'Measured Data'!#REF!)</f>
        <v>#REF!</v>
      </c>
      <c r="BF16" s="245" t="e">
        <f>IF(ISBLANK('Measured Data'!#REF!),"",'Measured Data'!#REF!)</f>
        <v>#REF!</v>
      </c>
      <c r="BG16" s="245" t="e">
        <f>IF(ISBLANK('Measured Data'!#REF!),"",'Measured Data'!#REF!)</f>
        <v>#REF!</v>
      </c>
      <c r="BH16" s="245" t="e">
        <f>IF(ISBLANK('Measured Data'!#REF!),"",'Measured Data'!#REF!)</f>
        <v>#REF!</v>
      </c>
      <c r="BI16" s="245" t="e">
        <f>IF(ISBLANK('Measured Data'!#REF!),"",'Measured Data'!#REF!)</f>
        <v>#REF!</v>
      </c>
      <c r="BJ16" s="245" t="e">
        <f>IF(ISBLANK('Measured Data'!#REF!),"",'Measured Data'!#REF!)</f>
        <v>#REF!</v>
      </c>
      <c r="BK16" s="245" t="e">
        <f>IF(ISBLANK('Measured Data'!#REF!),"",'Measured Data'!#REF!)</f>
        <v>#REF!</v>
      </c>
      <c r="BL16" s="245" t="e">
        <f>IF(ISBLANK('Measured Data'!#REF!),"",'Measured Data'!#REF!)</f>
        <v>#REF!</v>
      </c>
      <c r="BM16" s="245" t="e">
        <f>IF(ISBLANK('Measured Data'!#REF!),"",'Measured Data'!#REF!)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IF('Measured Data'!#REF!&lt;&gt;0,'Measured Data'!$B$1,"")</f>
        <v>#REF!</v>
      </c>
      <c r="B17" s="240" t="e">
        <f>IF(ISBLANK('Measured Data'!#REF!),"",'Measured Data'!#REF!)</f>
        <v>#REF!</v>
      </c>
      <c r="C17" s="247" t="e">
        <f>IF(ISBLANK('Measured Data'!#REF!),"",'Measured Data'!#REF!)</f>
        <v>#REF!</v>
      </c>
      <c r="D17" s="248" t="e">
        <f>IF(ISBLANK('Measured Data'!#REF!),"",'Measured Data'!#REF!)</f>
        <v>#REF!</v>
      </c>
      <c r="E17" s="240" t="e">
        <f>IF(ISBLANK('Measured Data'!#REF!),"",'Measured Data'!#REF!)</f>
        <v>#REF!</v>
      </c>
      <c r="F17" s="240" t="e">
        <f>IF(ISBLANK('Measured Data'!#REF!),"",'Measured Data'!#REF!)</f>
        <v>#REF!</v>
      </c>
      <c r="G17" s="240" t="e">
        <f>IF(ISBLANK('Measured Data'!#REF!),"",'Measured Data'!#REF!)</f>
        <v>#REF!</v>
      </c>
      <c r="H17" s="245" t="e">
        <f>IF(ISBLANK('Measured Data'!#REF!),"",'Measured Data'!#REF!)</f>
        <v>#REF!</v>
      </c>
      <c r="I17" s="245" t="e">
        <f>IF(ISBLANK('Measured Data'!#REF!),"",'Measured Data'!#REF!)</f>
        <v>#REF!</v>
      </c>
      <c r="J17" s="245" t="e">
        <f>IF(ISBLANK('Measured Data'!#REF!),"",'Measured Data'!#REF!)</f>
        <v>#REF!</v>
      </c>
      <c r="K17" s="245" t="e">
        <f>IF(ISBLANK('Measured Data'!#REF!),"",'Measured Data'!#REF!)</f>
        <v>#REF!</v>
      </c>
      <c r="L17" s="240" t="e">
        <f>IF(ISBLANK('Measured Data'!#REF!),"",'Measured Data'!#REF!)</f>
        <v>#REF!</v>
      </c>
      <c r="M17" s="240" t="e">
        <f>IF(ISBLANK('Measured Data'!#REF!),"",'Measured Data'!#REF!)</f>
        <v>#REF!</v>
      </c>
      <c r="N17" s="240" t="e">
        <f>IF(ISBLANK('Measured Data'!#REF!),"",'Measured Data'!#REF!)</f>
        <v>#REF!</v>
      </c>
      <c r="O17" s="240" t="e">
        <f>IF(ISBLANK('Measured Data'!#REF!),"",'Measured Data'!#REF!)</f>
        <v>#REF!</v>
      </c>
      <c r="P17" s="240" t="e">
        <f>IF(ISBLANK('Measured Data'!#REF!),"",'Measured Data'!#REF!)</f>
        <v>#REF!</v>
      </c>
      <c r="Q17" s="240" t="e">
        <f>IF(ISBLANK('Measured Data'!#REF!),"",'Measured Data'!#REF!)</f>
        <v>#REF!</v>
      </c>
      <c r="R17" s="240" t="e">
        <f>IF(ISBLANK('Measured Data'!#REF!),"",'Measured Data'!#REF!)</f>
        <v>#REF!</v>
      </c>
      <c r="S17" s="240" t="e">
        <f>IF(ISBLANK('Measured Data'!#REF!),"",'Measured Data'!#REF!)</f>
        <v>#REF!</v>
      </c>
      <c r="T17" s="245" t="e">
        <f>IF(ISBLANK('Measured Data'!#REF!),"",'Measured Data'!#REF!)</f>
        <v>#REF!</v>
      </c>
      <c r="U17" s="245" t="e">
        <f>IF(ISBLANK('Measured Data'!#REF!),"",'Measured Data'!#REF!)</f>
        <v>#REF!</v>
      </c>
      <c r="V17" s="245" t="e">
        <f>IF(ISBLANK('Measured Data'!#REF!),"",'Measured Data'!#REF!)</f>
        <v>#REF!</v>
      </c>
      <c r="W17" s="245" t="e">
        <f>IF(ISBLANK('Measured Data'!#REF!),"",'Measured Data'!#REF!)</f>
        <v>#REF!</v>
      </c>
      <c r="X17" s="245" t="e">
        <f>IF(ISBLANK('Measured Data'!#REF!),"",'Measured Data'!#REF!)</f>
        <v>#REF!</v>
      </c>
      <c r="Y17" s="245" t="e">
        <f>IF(ISBLANK('Measured Data'!#REF!),"",'Measured Data'!#REF!)</f>
        <v>#REF!</v>
      </c>
      <c r="Z17" s="245" t="e">
        <f>IF(ISBLANK('Measured Data'!#REF!),"",'Measured Data'!#REF!)</f>
        <v>#REF!</v>
      </c>
      <c r="AA17" s="245" t="e">
        <f>IF(ISBLANK('Measured Data'!#REF!),"",'Measured Data'!#REF!)</f>
        <v>#REF!</v>
      </c>
      <c r="AB17" s="245" t="e">
        <f>IF(ISBLANK('Measured Data'!#REF!),"",'Measured Data'!#REF!)</f>
        <v>#REF!</v>
      </c>
      <c r="AC17" s="245" t="e">
        <f>IF(ISBLANK('Measured Data'!#REF!),"",'Measured Data'!#REF!)</f>
        <v>#REF!</v>
      </c>
      <c r="AD17" s="245" t="e">
        <f>IF(ISBLANK('Measured Data'!#REF!),"",'Measured Data'!#REF!)</f>
        <v>#REF!</v>
      </c>
      <c r="AE17" s="245" t="e">
        <f>IF(ISBLANK('Measured Data'!#REF!),"",'Measured Data'!#REF!)</f>
        <v>#REF!</v>
      </c>
      <c r="AF17" s="245" t="e">
        <f>IF(ISBLANK('Measured Data'!#REF!),"",'Measured Data'!#REF!)</f>
        <v>#REF!</v>
      </c>
      <c r="AG17" s="245" t="e">
        <f>IF(ISBLANK('Measured Data'!#REF!),"",'Measured Data'!#REF!)</f>
        <v>#REF!</v>
      </c>
      <c r="AH17" s="245" t="e">
        <f>IF(ISBLANK('Measured Data'!#REF!),"",'Measured Data'!#REF!)</f>
        <v>#REF!</v>
      </c>
      <c r="AI17" s="245" t="e">
        <f>IF(ISBLANK('Measured Data'!#REF!),"",'Measured Data'!#REF!)</f>
        <v>#REF!</v>
      </c>
      <c r="AJ17" s="245" t="e">
        <f>IF(ISBLANK('Measured Data'!#REF!),"",'Measured Data'!#REF!)</f>
        <v>#REF!</v>
      </c>
      <c r="AK17" s="245" t="e">
        <f>IF(ISBLANK('Measured Data'!#REF!),"",'Measured Data'!#REF!)</f>
        <v>#REF!</v>
      </c>
      <c r="AL17" s="245" t="e">
        <f>IF(ISBLANK('Measured Data'!#REF!),"",'Measured Data'!#REF!)</f>
        <v>#REF!</v>
      </c>
      <c r="AM17" s="245" t="e">
        <f>IF(ISBLANK('Measured Data'!#REF!),"",'Measured Data'!#REF!)</f>
        <v>#REF!</v>
      </c>
      <c r="AN17" s="245" t="e">
        <f>IF(ISBLANK('Measured Data'!#REF!),"",'Measured Data'!#REF!)</f>
        <v>#REF!</v>
      </c>
      <c r="AO17" s="245" t="e">
        <f>IF(ISBLANK('Measured Data'!#REF!),"",'Measured Data'!#REF!)</f>
        <v>#REF!</v>
      </c>
      <c r="AP17" s="245" t="e">
        <f>IF(ISBLANK('Measured Data'!#REF!),"",'Measured Data'!#REF!)</f>
        <v>#REF!</v>
      </c>
      <c r="AQ17" s="245" t="e">
        <f>IF(ISBLANK('Measured Data'!#REF!),"",'Measured Data'!#REF!)</f>
        <v>#REF!</v>
      </c>
      <c r="AR17" s="245" t="e">
        <f>IF(ISBLANK('Measured Data'!#REF!),"",'Measured Data'!#REF!)</f>
        <v>#REF!</v>
      </c>
      <c r="AS17" s="245" t="e">
        <f>IF(ISBLANK('Measured Data'!#REF!),"",'Measured Data'!#REF!)</f>
        <v>#REF!</v>
      </c>
      <c r="AT17" s="245" t="e">
        <f>IF(ISBLANK('Measured Data'!#REF!),"",'Measured Data'!#REF!)</f>
        <v>#REF!</v>
      </c>
      <c r="AU17" s="245" t="e">
        <f>IF(ISBLANK('Measured Data'!#REF!),"",'Measured Data'!#REF!)</f>
        <v>#REF!</v>
      </c>
      <c r="AV17" s="245" t="e">
        <f>IF(ISBLANK('Measured Data'!#REF!),"",'Measured Data'!#REF!)</f>
        <v>#REF!</v>
      </c>
      <c r="AW17" s="245" t="e">
        <f>IF(ISBLANK('Measured Data'!#REF!),"",'Measured Data'!#REF!)</f>
        <v>#REF!</v>
      </c>
      <c r="AX17" s="245" t="e">
        <f>IF(ISBLANK('Measured Data'!#REF!),"",'Measured Data'!#REF!)</f>
        <v>#REF!</v>
      </c>
      <c r="AY17" s="245" t="e">
        <f>IF(ISBLANK('Measured Data'!#REF!),"",'Measured Data'!#REF!)</f>
        <v>#REF!</v>
      </c>
      <c r="AZ17" s="245" t="e">
        <f>IF(ISBLANK('Measured Data'!#REF!),"",'Measured Data'!#REF!)</f>
        <v>#REF!</v>
      </c>
      <c r="BA17" s="245" t="e">
        <f>IF(ISBLANK('Measured Data'!#REF!),"",'Measured Data'!#REF!)</f>
        <v>#REF!</v>
      </c>
      <c r="BB17" s="245" t="e">
        <f>IF(ISBLANK('Measured Data'!#REF!),"",'Measured Data'!#REF!)</f>
        <v>#REF!</v>
      </c>
      <c r="BC17" s="245" t="e">
        <f>IF(ISBLANK('Measured Data'!#REF!),"",'Measured Data'!#REF!)</f>
        <v>#REF!</v>
      </c>
      <c r="BD17" s="245" t="e">
        <f>IF(ISBLANK('Measured Data'!#REF!),"",'Measured Data'!#REF!)</f>
        <v>#REF!</v>
      </c>
      <c r="BE17" s="245" t="e">
        <f>IF(ISBLANK('Measured Data'!#REF!),"",'Measured Data'!#REF!)</f>
        <v>#REF!</v>
      </c>
      <c r="BF17" s="245" t="e">
        <f>IF(ISBLANK('Measured Data'!#REF!),"",'Measured Data'!#REF!)</f>
        <v>#REF!</v>
      </c>
      <c r="BG17" s="245" t="e">
        <f>IF(ISBLANK('Measured Data'!#REF!),"",'Measured Data'!#REF!)</f>
        <v>#REF!</v>
      </c>
      <c r="BH17" s="245" t="e">
        <f>IF(ISBLANK('Measured Data'!#REF!),"",'Measured Data'!#REF!)</f>
        <v>#REF!</v>
      </c>
      <c r="BI17" s="245" t="e">
        <f>IF(ISBLANK('Measured Data'!#REF!),"",'Measured Data'!#REF!)</f>
        <v>#REF!</v>
      </c>
      <c r="BJ17" s="245" t="e">
        <f>IF(ISBLANK('Measured Data'!#REF!),"",'Measured Data'!#REF!)</f>
        <v>#REF!</v>
      </c>
      <c r="BK17" s="245" t="e">
        <f>IF(ISBLANK('Measured Data'!#REF!),"",'Measured Data'!#REF!)</f>
        <v>#REF!</v>
      </c>
      <c r="BL17" s="245" t="e">
        <f>IF(ISBLANK('Measured Data'!#REF!),"",'Measured Data'!#REF!)</f>
        <v>#REF!</v>
      </c>
      <c r="BM17" s="245" t="e">
        <f>IF(ISBLANK('Measured Data'!#REF!),"",'Measured Data'!#REF!)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IF('Measured Data'!#REF!&lt;&gt;0,'Measured Data'!$B$1,"")</f>
        <v>#REF!</v>
      </c>
      <c r="B18" s="240" t="e">
        <f>IF(ISBLANK('Measured Data'!#REF!),"",'Measured Data'!#REF!)</f>
        <v>#REF!</v>
      </c>
      <c r="C18" s="247" t="e">
        <f>IF(ISBLANK('Measured Data'!#REF!),"",'Measured Data'!#REF!)</f>
        <v>#REF!</v>
      </c>
      <c r="D18" s="248" t="e">
        <f>IF(ISBLANK('Measured Data'!#REF!),"",'Measured Data'!#REF!)</f>
        <v>#REF!</v>
      </c>
      <c r="E18" s="240" t="e">
        <f>IF(ISBLANK('Measured Data'!#REF!),"",'Measured Data'!#REF!)</f>
        <v>#REF!</v>
      </c>
      <c r="F18" s="240" t="e">
        <f>IF(ISBLANK('Measured Data'!#REF!),"",'Measured Data'!#REF!)</f>
        <v>#REF!</v>
      </c>
      <c r="G18" s="240" t="e">
        <f>IF(ISBLANK('Measured Data'!#REF!),"",'Measured Data'!#REF!)</f>
        <v>#REF!</v>
      </c>
      <c r="H18" s="245" t="e">
        <f>IF(ISBLANK('Measured Data'!#REF!),"",'Measured Data'!#REF!)</f>
        <v>#REF!</v>
      </c>
      <c r="I18" s="245" t="e">
        <f>IF(ISBLANK('Measured Data'!#REF!),"",'Measured Data'!#REF!)</f>
        <v>#REF!</v>
      </c>
      <c r="J18" s="245" t="e">
        <f>IF(ISBLANK('Measured Data'!#REF!),"",'Measured Data'!#REF!)</f>
        <v>#REF!</v>
      </c>
      <c r="K18" s="245" t="e">
        <f>IF(ISBLANK('Measured Data'!#REF!),"",'Measured Data'!#REF!)</f>
        <v>#REF!</v>
      </c>
      <c r="L18" s="240" t="e">
        <f>IF(ISBLANK('Measured Data'!#REF!),"",'Measured Data'!#REF!)</f>
        <v>#REF!</v>
      </c>
      <c r="M18" s="240" t="e">
        <f>IF(ISBLANK('Measured Data'!#REF!),"",'Measured Data'!#REF!)</f>
        <v>#REF!</v>
      </c>
      <c r="N18" s="240" t="e">
        <f>IF(ISBLANK('Measured Data'!#REF!),"",'Measured Data'!#REF!)</f>
        <v>#REF!</v>
      </c>
      <c r="O18" s="240" t="e">
        <f>IF(ISBLANK('Measured Data'!#REF!),"",'Measured Data'!#REF!)</f>
        <v>#REF!</v>
      </c>
      <c r="P18" s="240" t="e">
        <f>IF(ISBLANK('Measured Data'!#REF!),"",'Measured Data'!#REF!)</f>
        <v>#REF!</v>
      </c>
      <c r="Q18" s="240" t="e">
        <f>IF(ISBLANK('Measured Data'!#REF!),"",'Measured Data'!#REF!)</f>
        <v>#REF!</v>
      </c>
      <c r="R18" s="240" t="e">
        <f>IF(ISBLANK('Measured Data'!#REF!),"",'Measured Data'!#REF!)</f>
        <v>#REF!</v>
      </c>
      <c r="S18" s="240" t="e">
        <f>IF(ISBLANK('Measured Data'!#REF!),"",'Measured Data'!#REF!)</f>
        <v>#REF!</v>
      </c>
      <c r="T18" s="245" t="e">
        <f>IF(ISBLANK('Measured Data'!#REF!),"",'Measured Data'!#REF!)</f>
        <v>#REF!</v>
      </c>
      <c r="U18" s="245" t="e">
        <f>IF(ISBLANK('Measured Data'!#REF!),"",'Measured Data'!#REF!)</f>
        <v>#REF!</v>
      </c>
      <c r="V18" s="245" t="e">
        <f>IF(ISBLANK('Measured Data'!#REF!),"",'Measured Data'!#REF!)</f>
        <v>#REF!</v>
      </c>
      <c r="W18" s="245" t="e">
        <f>IF(ISBLANK('Measured Data'!#REF!),"",'Measured Data'!#REF!)</f>
        <v>#REF!</v>
      </c>
      <c r="X18" s="245" t="e">
        <f>IF(ISBLANK('Measured Data'!#REF!),"",'Measured Data'!#REF!)</f>
        <v>#REF!</v>
      </c>
      <c r="Y18" s="245" t="e">
        <f>IF(ISBLANK('Measured Data'!#REF!),"",'Measured Data'!#REF!)</f>
        <v>#REF!</v>
      </c>
      <c r="Z18" s="245" t="e">
        <f>IF(ISBLANK('Measured Data'!#REF!),"",'Measured Data'!#REF!)</f>
        <v>#REF!</v>
      </c>
      <c r="AA18" s="245" t="e">
        <f>IF(ISBLANK('Measured Data'!#REF!),"",'Measured Data'!#REF!)</f>
        <v>#REF!</v>
      </c>
      <c r="AB18" s="245" t="e">
        <f>IF(ISBLANK('Measured Data'!#REF!),"",'Measured Data'!#REF!)</f>
        <v>#REF!</v>
      </c>
      <c r="AC18" s="245" t="e">
        <f>IF(ISBLANK('Measured Data'!#REF!),"",'Measured Data'!#REF!)</f>
        <v>#REF!</v>
      </c>
      <c r="AD18" s="245" t="e">
        <f>IF(ISBLANK('Measured Data'!#REF!),"",'Measured Data'!#REF!)</f>
        <v>#REF!</v>
      </c>
      <c r="AE18" s="245" t="e">
        <f>IF(ISBLANK('Measured Data'!#REF!),"",'Measured Data'!#REF!)</f>
        <v>#REF!</v>
      </c>
      <c r="AF18" s="245" t="e">
        <f>IF(ISBLANK('Measured Data'!#REF!),"",'Measured Data'!#REF!)</f>
        <v>#REF!</v>
      </c>
      <c r="AG18" s="245" t="e">
        <f>IF(ISBLANK('Measured Data'!#REF!),"",'Measured Data'!#REF!)</f>
        <v>#REF!</v>
      </c>
      <c r="AH18" s="245" t="e">
        <f>IF(ISBLANK('Measured Data'!#REF!),"",'Measured Data'!#REF!)</f>
        <v>#REF!</v>
      </c>
      <c r="AI18" s="245" t="e">
        <f>IF(ISBLANK('Measured Data'!#REF!),"",'Measured Data'!#REF!)</f>
        <v>#REF!</v>
      </c>
      <c r="AJ18" s="245" t="e">
        <f>IF(ISBLANK('Measured Data'!#REF!),"",'Measured Data'!#REF!)</f>
        <v>#REF!</v>
      </c>
      <c r="AK18" s="245" t="e">
        <f>IF(ISBLANK('Measured Data'!#REF!),"",'Measured Data'!#REF!)</f>
        <v>#REF!</v>
      </c>
      <c r="AL18" s="245" t="e">
        <f>IF(ISBLANK('Measured Data'!#REF!),"",'Measured Data'!#REF!)</f>
        <v>#REF!</v>
      </c>
      <c r="AM18" s="245" t="e">
        <f>IF(ISBLANK('Measured Data'!#REF!),"",'Measured Data'!#REF!)</f>
        <v>#REF!</v>
      </c>
      <c r="AN18" s="245" t="e">
        <f>IF(ISBLANK('Measured Data'!#REF!),"",'Measured Data'!#REF!)</f>
        <v>#REF!</v>
      </c>
      <c r="AO18" s="245" t="e">
        <f>IF(ISBLANK('Measured Data'!#REF!),"",'Measured Data'!#REF!)</f>
        <v>#REF!</v>
      </c>
      <c r="AP18" s="245" t="e">
        <f>IF(ISBLANK('Measured Data'!#REF!),"",'Measured Data'!#REF!)</f>
        <v>#REF!</v>
      </c>
      <c r="AQ18" s="245" t="e">
        <f>IF(ISBLANK('Measured Data'!#REF!),"",'Measured Data'!#REF!)</f>
        <v>#REF!</v>
      </c>
      <c r="AR18" s="245" t="e">
        <f>IF(ISBLANK('Measured Data'!#REF!),"",'Measured Data'!#REF!)</f>
        <v>#REF!</v>
      </c>
      <c r="AS18" s="245" t="e">
        <f>IF(ISBLANK('Measured Data'!#REF!),"",'Measured Data'!#REF!)</f>
        <v>#REF!</v>
      </c>
      <c r="AT18" s="245" t="e">
        <f>IF(ISBLANK('Measured Data'!#REF!),"",'Measured Data'!#REF!)</f>
        <v>#REF!</v>
      </c>
      <c r="AU18" s="245" t="e">
        <f>IF(ISBLANK('Measured Data'!#REF!),"",'Measured Data'!#REF!)</f>
        <v>#REF!</v>
      </c>
      <c r="AV18" s="245" t="e">
        <f>IF(ISBLANK('Measured Data'!#REF!),"",'Measured Data'!#REF!)</f>
        <v>#REF!</v>
      </c>
      <c r="AW18" s="245" t="e">
        <f>IF(ISBLANK('Measured Data'!#REF!),"",'Measured Data'!#REF!)</f>
        <v>#REF!</v>
      </c>
      <c r="AX18" s="245" t="e">
        <f>IF(ISBLANK('Measured Data'!#REF!),"",'Measured Data'!#REF!)</f>
        <v>#REF!</v>
      </c>
      <c r="AY18" s="245" t="e">
        <f>IF(ISBLANK('Measured Data'!#REF!),"",'Measured Data'!#REF!)</f>
        <v>#REF!</v>
      </c>
      <c r="AZ18" s="245" t="e">
        <f>IF(ISBLANK('Measured Data'!#REF!),"",'Measured Data'!#REF!)</f>
        <v>#REF!</v>
      </c>
      <c r="BA18" s="245" t="e">
        <f>IF(ISBLANK('Measured Data'!#REF!),"",'Measured Data'!#REF!)</f>
        <v>#REF!</v>
      </c>
      <c r="BB18" s="245" t="e">
        <f>IF(ISBLANK('Measured Data'!#REF!),"",'Measured Data'!#REF!)</f>
        <v>#REF!</v>
      </c>
      <c r="BC18" s="245" t="e">
        <f>IF(ISBLANK('Measured Data'!#REF!),"",'Measured Data'!#REF!)</f>
        <v>#REF!</v>
      </c>
      <c r="BD18" s="245" t="e">
        <f>IF(ISBLANK('Measured Data'!#REF!),"",'Measured Data'!#REF!)</f>
        <v>#REF!</v>
      </c>
      <c r="BE18" s="245" t="e">
        <f>IF(ISBLANK('Measured Data'!#REF!),"",'Measured Data'!#REF!)</f>
        <v>#REF!</v>
      </c>
      <c r="BF18" s="245" t="e">
        <f>IF(ISBLANK('Measured Data'!#REF!),"",'Measured Data'!#REF!)</f>
        <v>#REF!</v>
      </c>
      <c r="BG18" s="245" t="e">
        <f>IF(ISBLANK('Measured Data'!#REF!),"",'Measured Data'!#REF!)</f>
        <v>#REF!</v>
      </c>
      <c r="BH18" s="245" t="e">
        <f>IF(ISBLANK('Measured Data'!#REF!),"",'Measured Data'!#REF!)</f>
        <v>#REF!</v>
      </c>
      <c r="BI18" s="245" t="e">
        <f>IF(ISBLANK('Measured Data'!#REF!),"",'Measured Data'!#REF!)</f>
        <v>#REF!</v>
      </c>
      <c r="BJ18" s="245" t="e">
        <f>IF(ISBLANK('Measured Data'!#REF!),"",'Measured Data'!#REF!)</f>
        <v>#REF!</v>
      </c>
      <c r="BK18" s="245" t="e">
        <f>IF(ISBLANK('Measured Data'!#REF!),"",'Measured Data'!#REF!)</f>
        <v>#REF!</v>
      </c>
      <c r="BL18" s="245" t="e">
        <f>IF(ISBLANK('Measured Data'!#REF!),"",'Measured Data'!#REF!)</f>
        <v>#REF!</v>
      </c>
      <c r="BM18" s="245" t="e">
        <f>IF(ISBLANK('Measured Data'!#REF!),"",'Measured Data'!#REF!)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IF('Measured Data'!#REF!&lt;&gt;0,'Measured Data'!$B$1,"")</f>
        <v>#REF!</v>
      </c>
      <c r="B19" s="240" t="e">
        <f>IF(ISBLANK('Measured Data'!#REF!),"",'Measured Data'!#REF!)</f>
        <v>#REF!</v>
      </c>
      <c r="C19" s="247" t="e">
        <f>IF(ISBLANK('Measured Data'!#REF!),"",'Measured Data'!#REF!)</f>
        <v>#REF!</v>
      </c>
      <c r="D19" s="248" t="e">
        <f>IF(ISBLANK('Measured Data'!#REF!),"",'Measured Data'!#REF!)</f>
        <v>#REF!</v>
      </c>
      <c r="E19" s="240" t="e">
        <f>IF(ISBLANK('Measured Data'!#REF!),"",'Measured Data'!#REF!)</f>
        <v>#REF!</v>
      </c>
      <c r="F19" s="240" t="e">
        <f>IF(ISBLANK('Measured Data'!#REF!),"",'Measured Data'!#REF!)</f>
        <v>#REF!</v>
      </c>
      <c r="G19" s="240" t="e">
        <f>IF(ISBLANK('Measured Data'!#REF!),"",'Measured Data'!#REF!)</f>
        <v>#REF!</v>
      </c>
      <c r="H19" s="245" t="e">
        <f>IF(ISBLANK('Measured Data'!#REF!),"",'Measured Data'!#REF!)</f>
        <v>#REF!</v>
      </c>
      <c r="I19" s="245" t="e">
        <f>IF(ISBLANK('Measured Data'!#REF!),"",'Measured Data'!#REF!)</f>
        <v>#REF!</v>
      </c>
      <c r="J19" s="245" t="e">
        <f>IF(ISBLANK('Measured Data'!#REF!),"",'Measured Data'!#REF!)</f>
        <v>#REF!</v>
      </c>
      <c r="K19" s="245" t="e">
        <f>IF(ISBLANK('Measured Data'!#REF!),"",'Measured Data'!#REF!)</f>
        <v>#REF!</v>
      </c>
      <c r="L19" s="240" t="e">
        <f>IF(ISBLANK('Measured Data'!#REF!),"",'Measured Data'!#REF!)</f>
        <v>#REF!</v>
      </c>
      <c r="M19" s="240" t="e">
        <f>IF(ISBLANK('Measured Data'!#REF!),"",'Measured Data'!#REF!)</f>
        <v>#REF!</v>
      </c>
      <c r="N19" s="240" t="e">
        <f>IF(ISBLANK('Measured Data'!#REF!),"",'Measured Data'!#REF!)</f>
        <v>#REF!</v>
      </c>
      <c r="O19" s="240" t="e">
        <f>IF(ISBLANK('Measured Data'!#REF!),"",'Measured Data'!#REF!)</f>
        <v>#REF!</v>
      </c>
      <c r="P19" s="240" t="e">
        <f>IF(ISBLANK('Measured Data'!#REF!),"",'Measured Data'!#REF!)</f>
        <v>#REF!</v>
      </c>
      <c r="Q19" s="240" t="e">
        <f>IF(ISBLANK('Measured Data'!#REF!),"",'Measured Data'!#REF!)</f>
        <v>#REF!</v>
      </c>
      <c r="R19" s="240" t="e">
        <f>IF(ISBLANK('Measured Data'!#REF!),"",'Measured Data'!#REF!)</f>
        <v>#REF!</v>
      </c>
      <c r="S19" s="240" t="e">
        <f>IF(ISBLANK('Measured Data'!#REF!),"",'Measured Data'!#REF!)</f>
        <v>#REF!</v>
      </c>
      <c r="T19" s="245" t="e">
        <f>IF(ISBLANK('Measured Data'!#REF!),"",'Measured Data'!#REF!)</f>
        <v>#REF!</v>
      </c>
      <c r="U19" s="245" t="e">
        <f>IF(ISBLANK('Measured Data'!#REF!),"",'Measured Data'!#REF!)</f>
        <v>#REF!</v>
      </c>
      <c r="V19" s="245" t="e">
        <f>IF(ISBLANK('Measured Data'!#REF!),"",'Measured Data'!#REF!)</f>
        <v>#REF!</v>
      </c>
      <c r="W19" s="245" t="e">
        <f>IF(ISBLANK('Measured Data'!#REF!),"",'Measured Data'!#REF!)</f>
        <v>#REF!</v>
      </c>
      <c r="X19" s="245" t="e">
        <f>IF(ISBLANK('Measured Data'!#REF!),"",'Measured Data'!#REF!)</f>
        <v>#REF!</v>
      </c>
      <c r="Y19" s="245" t="e">
        <f>IF(ISBLANK('Measured Data'!#REF!),"",'Measured Data'!#REF!)</f>
        <v>#REF!</v>
      </c>
      <c r="Z19" s="245" t="e">
        <f>IF(ISBLANK('Measured Data'!#REF!),"",'Measured Data'!#REF!)</f>
        <v>#REF!</v>
      </c>
      <c r="AA19" s="245" t="e">
        <f>IF(ISBLANK('Measured Data'!#REF!),"",'Measured Data'!#REF!)</f>
        <v>#REF!</v>
      </c>
      <c r="AB19" s="245" t="e">
        <f>IF(ISBLANK('Measured Data'!#REF!),"",'Measured Data'!#REF!)</f>
        <v>#REF!</v>
      </c>
      <c r="AC19" s="245" t="e">
        <f>IF(ISBLANK('Measured Data'!#REF!),"",'Measured Data'!#REF!)</f>
        <v>#REF!</v>
      </c>
      <c r="AD19" s="245" t="e">
        <f>IF(ISBLANK('Measured Data'!#REF!),"",'Measured Data'!#REF!)</f>
        <v>#REF!</v>
      </c>
      <c r="AE19" s="245" t="e">
        <f>IF(ISBLANK('Measured Data'!#REF!),"",'Measured Data'!#REF!)</f>
        <v>#REF!</v>
      </c>
      <c r="AF19" s="245" t="e">
        <f>IF(ISBLANK('Measured Data'!#REF!),"",'Measured Data'!#REF!)</f>
        <v>#REF!</v>
      </c>
      <c r="AG19" s="245" t="e">
        <f>IF(ISBLANK('Measured Data'!#REF!),"",'Measured Data'!#REF!)</f>
        <v>#REF!</v>
      </c>
      <c r="AH19" s="245" t="e">
        <f>IF(ISBLANK('Measured Data'!#REF!),"",'Measured Data'!#REF!)</f>
        <v>#REF!</v>
      </c>
      <c r="AI19" s="245" t="e">
        <f>IF(ISBLANK('Measured Data'!#REF!),"",'Measured Data'!#REF!)</f>
        <v>#REF!</v>
      </c>
      <c r="AJ19" s="245" t="e">
        <f>IF(ISBLANK('Measured Data'!#REF!),"",'Measured Data'!#REF!)</f>
        <v>#REF!</v>
      </c>
      <c r="AK19" s="245" t="e">
        <f>IF(ISBLANK('Measured Data'!#REF!),"",'Measured Data'!#REF!)</f>
        <v>#REF!</v>
      </c>
      <c r="AL19" s="245" t="e">
        <f>IF(ISBLANK('Measured Data'!#REF!),"",'Measured Data'!#REF!)</f>
        <v>#REF!</v>
      </c>
      <c r="AM19" s="245" t="e">
        <f>IF(ISBLANK('Measured Data'!#REF!),"",'Measured Data'!#REF!)</f>
        <v>#REF!</v>
      </c>
      <c r="AN19" s="245" t="e">
        <f>IF(ISBLANK('Measured Data'!#REF!),"",'Measured Data'!#REF!)</f>
        <v>#REF!</v>
      </c>
      <c r="AO19" s="245" t="e">
        <f>IF(ISBLANK('Measured Data'!#REF!),"",'Measured Data'!#REF!)</f>
        <v>#REF!</v>
      </c>
      <c r="AP19" s="245" t="e">
        <f>IF(ISBLANK('Measured Data'!#REF!),"",'Measured Data'!#REF!)</f>
        <v>#REF!</v>
      </c>
      <c r="AQ19" s="245" t="e">
        <f>IF(ISBLANK('Measured Data'!#REF!),"",'Measured Data'!#REF!)</f>
        <v>#REF!</v>
      </c>
      <c r="AR19" s="245" t="e">
        <f>IF(ISBLANK('Measured Data'!#REF!),"",'Measured Data'!#REF!)</f>
        <v>#REF!</v>
      </c>
      <c r="AS19" s="245" t="e">
        <f>IF(ISBLANK('Measured Data'!#REF!),"",'Measured Data'!#REF!)</f>
        <v>#REF!</v>
      </c>
      <c r="AT19" s="245" t="e">
        <f>IF(ISBLANK('Measured Data'!#REF!),"",'Measured Data'!#REF!)</f>
        <v>#REF!</v>
      </c>
      <c r="AU19" s="245" t="e">
        <f>IF(ISBLANK('Measured Data'!#REF!),"",'Measured Data'!#REF!)</f>
        <v>#REF!</v>
      </c>
      <c r="AV19" s="245" t="e">
        <f>IF(ISBLANK('Measured Data'!#REF!),"",'Measured Data'!#REF!)</f>
        <v>#REF!</v>
      </c>
      <c r="AW19" s="245" t="e">
        <f>IF(ISBLANK('Measured Data'!#REF!),"",'Measured Data'!#REF!)</f>
        <v>#REF!</v>
      </c>
      <c r="AX19" s="245" t="e">
        <f>IF(ISBLANK('Measured Data'!#REF!),"",'Measured Data'!#REF!)</f>
        <v>#REF!</v>
      </c>
      <c r="AY19" s="245" t="e">
        <f>IF(ISBLANK('Measured Data'!#REF!),"",'Measured Data'!#REF!)</f>
        <v>#REF!</v>
      </c>
      <c r="AZ19" s="245" t="e">
        <f>IF(ISBLANK('Measured Data'!#REF!),"",'Measured Data'!#REF!)</f>
        <v>#REF!</v>
      </c>
      <c r="BA19" s="245" t="e">
        <f>IF(ISBLANK('Measured Data'!#REF!),"",'Measured Data'!#REF!)</f>
        <v>#REF!</v>
      </c>
      <c r="BB19" s="245" t="e">
        <f>IF(ISBLANK('Measured Data'!#REF!),"",'Measured Data'!#REF!)</f>
        <v>#REF!</v>
      </c>
      <c r="BC19" s="245" t="e">
        <f>IF(ISBLANK('Measured Data'!#REF!),"",'Measured Data'!#REF!)</f>
        <v>#REF!</v>
      </c>
      <c r="BD19" s="245" t="e">
        <f>IF(ISBLANK('Measured Data'!#REF!),"",'Measured Data'!#REF!)</f>
        <v>#REF!</v>
      </c>
      <c r="BE19" s="245" t="e">
        <f>IF(ISBLANK('Measured Data'!#REF!),"",'Measured Data'!#REF!)</f>
        <v>#REF!</v>
      </c>
      <c r="BF19" s="245" t="e">
        <f>IF(ISBLANK('Measured Data'!#REF!),"",'Measured Data'!#REF!)</f>
        <v>#REF!</v>
      </c>
      <c r="BG19" s="245" t="e">
        <f>IF(ISBLANK('Measured Data'!#REF!),"",'Measured Data'!#REF!)</f>
        <v>#REF!</v>
      </c>
      <c r="BH19" s="245" t="e">
        <f>IF(ISBLANK('Measured Data'!#REF!),"",'Measured Data'!#REF!)</f>
        <v>#REF!</v>
      </c>
      <c r="BI19" s="245" t="e">
        <f>IF(ISBLANK('Measured Data'!#REF!),"",'Measured Data'!#REF!)</f>
        <v>#REF!</v>
      </c>
      <c r="BJ19" s="245" t="e">
        <f>IF(ISBLANK('Measured Data'!#REF!),"",'Measured Data'!#REF!)</f>
        <v>#REF!</v>
      </c>
      <c r="BK19" s="245" t="e">
        <f>IF(ISBLANK('Measured Data'!#REF!),"",'Measured Data'!#REF!)</f>
        <v>#REF!</v>
      </c>
      <c r="BL19" s="245" t="e">
        <f>IF(ISBLANK('Measured Data'!#REF!),"",'Measured Data'!#REF!)</f>
        <v>#REF!</v>
      </c>
      <c r="BM19" s="245" t="e">
        <f>IF(ISBLANK('Measured Data'!#REF!),"",'Measured Data'!#REF!)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2.1534999999999999E-2</v>
      </c>
      <c r="EL19" s="245" t="str">
        <f>IF(ISBLANK('Post Process Calc.'!B19),"",'Post Process Calc.'!B19)</f>
        <v/>
      </c>
      <c r="EM19" s="245">
        <f>IF(ISBLANK('Post Process Calc.'!C19),"",'Post Process Calc.'!C19)</f>
        <v>0.37354080607589923</v>
      </c>
      <c r="EN19" s="245">
        <f>IF(ISBLANK('Post Process Calc.'!D19),"",'Post Process Calc.'!D19)</f>
        <v>0.49130053398687179</v>
      </c>
      <c r="EO19" s="245">
        <f>IF(ISBLANK('Post Process Calc.'!E19),"",'Post Process Calc.'!E19)</f>
        <v>6.7745088561652983E-2</v>
      </c>
      <c r="EP19" s="245">
        <f>IF(ISBLANK('Post Process Calc.'!F19),"",'Post Process Calc.'!F19)</f>
        <v>-5.9541063588351061E-2</v>
      </c>
      <c r="EQ19" s="245">
        <f>IF(ISBLANK('Post Process Calc.'!G19),"",'Post Process Calc.'!G19)</f>
        <v>-3.4249068775915381E-2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IF('Measured Data'!B15&lt;&gt;0,'Measured Data'!$B$1,"")</f>
        <v>NIIMBL VS-003</v>
      </c>
      <c r="B20" s="240">
        <f>IF(ISBLANK('Measured Data'!A15),"",'Measured Data'!A15)</f>
        <v>8</v>
      </c>
      <c r="C20" s="247">
        <f>IF(ISBLANK('Measured Data'!B15),"",'Measured Data'!B15)</f>
        <v>43699.727777777778</v>
      </c>
      <c r="D20" s="248">
        <f>IF(ISBLANK('Measured Data'!C15),"",'Measured Data'!C15)</f>
        <v>43699.727777777778</v>
      </c>
      <c r="E20" s="240">
        <f>IF(ISBLANK('Measured Data'!D15),"",'Measured Data'!D15)</f>
        <v>1.5</v>
      </c>
      <c r="F20" s="240">
        <f>IF(ISBLANK('Measured Data'!E15),"",'Measured Data'!E15)</f>
        <v>1.753875928125</v>
      </c>
      <c r="G20" s="240" t="str">
        <f>IF(ISBLANK('Measured Data'!G15),"",'Measured Data'!G15)</f>
        <v/>
      </c>
      <c r="H20" s="240">
        <f>IF(ISBLANK('Measured Data'!H15),"",'Measured Data'!H15)</f>
        <v>19.5</v>
      </c>
      <c r="I20" s="240">
        <f>IF(ISBLANK('Measured Data'!I15),"",'Measured Data'!I15)</f>
        <v>1.026315789473685</v>
      </c>
      <c r="J20" s="240">
        <f>IF(ISBLANK('Measured Data'!J15),"",'Measured Data'!J15)</f>
        <v>20.526315789473685</v>
      </c>
      <c r="K20" s="240">
        <f>IF(ISBLANK('Measured Data'!K15),"",'Measured Data'!K15)</f>
        <v>95</v>
      </c>
      <c r="L20" s="240">
        <f>IF(ISBLANK('Measured Data'!L15),"",'Measured Data'!L15)</f>
        <v>7.01</v>
      </c>
      <c r="M20" s="240" t="str">
        <f>IF(ISBLANK('Measured Data'!M15),"",'Measured Data'!M15)</f>
        <v/>
      </c>
      <c r="N20" s="240">
        <f>IF(ISBLANK('Measured Data'!N15),"",'Measured Data'!N15)</f>
        <v>2.2424999999999997</v>
      </c>
      <c r="O20" s="240">
        <f>IF(ISBLANK('Measured Data'!O15),"",'Measured Data'!O15)</f>
        <v>0.11499999999999999</v>
      </c>
      <c r="P20" s="240">
        <f>IF(ISBLANK('Measured Data'!P15),"",'Measured Data'!P15)</f>
        <v>50.605750000095718</v>
      </c>
      <c r="Q20" s="240" t="str">
        <f>IF(ISBLANK('Measured Data'!Q15),"",'Measured Data'!Q15)</f>
        <v/>
      </c>
      <c r="R20" s="240">
        <f>IF(ISBLANK('Measured Data'!R15),"",'Measured Data'!R15)</f>
        <v>341</v>
      </c>
      <c r="S20" s="240">
        <f>IF(ISBLANK('Measured Data'!S15),"",'Measured Data'!S15)</f>
        <v>68.533403594364529</v>
      </c>
      <c r="T20" s="240">
        <f>IF(ISBLANK('Measured Data'!T15),"",'Measured Data'!T15)</f>
        <v>8.135525489944424</v>
      </c>
      <c r="U20" s="240">
        <f>IF(ISBLANK('Measured Data'!U15),"",'Measured Data'!U15)</f>
        <v>2.2778395039919292</v>
      </c>
      <c r="V20" s="240">
        <f>IF(ISBLANK('Measured Data'!V15),"",'Measured Data'!V15)</f>
        <v>0.16330106937084635</v>
      </c>
      <c r="W20" s="240">
        <f>IF(ISBLANK('Measured Data'!W15),"",'Measured Data'!W15)</f>
        <v>0.16121549402180804</v>
      </c>
      <c r="X20" s="240">
        <f>IF(ISBLANK('Measured Data'!X15),"",'Measured Data'!X15)</f>
        <v>0.15519624163153012</v>
      </c>
      <c r="Y20" s="240">
        <f>IF(ISBLANK('Measured Data'!Y15),"",'Measured Data'!Y15)</f>
        <v>11.999468764596445</v>
      </c>
      <c r="Z20" s="240">
        <f>IF(ISBLANK('Measured Data'!Z15),"",'Measured Data'!Z15)</f>
        <v>4.5968909087011442E-2</v>
      </c>
      <c r="AA20" s="240">
        <f>IF(ISBLANK('Measured Data'!AA15),"",'Measured Data'!AA15)</f>
        <v>0.28114838240594131</v>
      </c>
      <c r="AB20" s="240">
        <f>IF(ISBLANK('Measured Data'!AB15),"",'Measured Data'!AB15)</f>
        <v>1.9661202563635607</v>
      </c>
      <c r="AC20" s="240">
        <f>IF(ISBLANK('Measured Data'!AC15),"",'Measured Data'!AC15)</f>
        <v>0.70830367862518706</v>
      </c>
      <c r="AD20" s="240">
        <f>IF(ISBLANK('Measured Data'!AD15),"",'Measured Data'!AD15)</f>
        <v>1.2164767766809277</v>
      </c>
      <c r="AE20" s="240">
        <f>IF(ISBLANK('Measured Data'!AE15),"",'Measured Data'!AE15)</f>
        <v>17.358323892419961</v>
      </c>
      <c r="AF20" s="240">
        <f>IF(ISBLANK('Measured Data'!AF15),"",'Measured Data'!AF15)</f>
        <v>2.4991491924605018</v>
      </c>
      <c r="AG20" s="240">
        <f>IF(ISBLANK('Measured Data'!AG15),"",'Measured Data'!AG15)</f>
        <v>2.2156293884907243</v>
      </c>
      <c r="AH20" s="240">
        <f>IF(ISBLANK('Measured Data'!AH15),"",'Measured Data'!AH15)</f>
        <v>0.59471871124257691</v>
      </c>
      <c r="AI20" s="240">
        <f>IF(ISBLANK('Measured Data'!AI15),"",'Measured Data'!AI15)</f>
        <v>6.2451755320000002</v>
      </c>
      <c r="AJ20" s="240">
        <f>IF(ISBLANK('Measured Data'!AJ15),"",'Measured Data'!AJ15)</f>
        <v>0.81924191012364322</v>
      </c>
      <c r="AK20" s="240">
        <f>IF(ISBLANK('Measured Data'!AK15),"",'Measured Data'!AK15)</f>
        <v>2.5221570062366339</v>
      </c>
      <c r="AL20" s="240">
        <f>IF(ISBLANK('Measured Data'!AL15),"",'Measured Data'!AL15)</f>
        <v>3.7468755500875321</v>
      </c>
      <c r="AM20" s="240">
        <f>IF(ISBLANK('Measured Data'!AM15),"",'Measured Data'!AM15)</f>
        <v>3.5057546921427756</v>
      </c>
      <c r="AN20" s="240">
        <f>IF(ISBLANK('Measured Data'!AN15),"",'Measured Data'!AN15)</f>
        <v>0.34168927618031791</v>
      </c>
      <c r="AO20" s="240">
        <f>IF(ISBLANK('Measured Data'!AO15),"",'Measured Data'!AO15)</f>
        <v>0.77341237232415827</v>
      </c>
      <c r="AP20" s="240">
        <f>IF(ISBLANK('Measured Data'!AP15),"",'Measured Data'!AP15)</f>
        <v>1.8649390551284806</v>
      </c>
      <c r="AQ20" s="240">
        <f>IF(ISBLANK('Measured Data'!AQ15),"",'Measured Data'!AQ15)</f>
        <v>0</v>
      </c>
      <c r="AR20" s="240">
        <f>IF(ISBLANK('Measured Data'!AR15),"",'Measured Data'!AR15)</f>
        <v>0</v>
      </c>
      <c r="AS20" s="240">
        <f>IF(ISBLANK('Measured Data'!AS15),"",'Measured Data'!AS15)</f>
        <v>12.385297147441527</v>
      </c>
      <c r="AT20" s="240">
        <f>IF(ISBLANK('Measured Data'!AT15),"",'Measured Data'!AT15)</f>
        <v>16.655562958027982</v>
      </c>
      <c r="AU20" s="240">
        <f>IF(ISBLANK('Measured Data'!AU15),"",'Measured Data'!AU15)</f>
        <v>3.7565740045078888</v>
      </c>
      <c r="AV20" s="240">
        <f>IF(ISBLANK('Measured Data'!AV15),"",'Measured Data'!AV15)</f>
        <v>7.1163031659009528</v>
      </c>
      <c r="AW20" s="240">
        <f>IF(ISBLANK('Measured Data'!AW15),"",'Measured Data'!AW15)</f>
        <v>400</v>
      </c>
      <c r="AX20" s="240">
        <f>IF(ISBLANK('Measured Data'!AX15),"",'Measured Data'!AX15)</f>
        <v>200</v>
      </c>
      <c r="AY20" s="240">
        <f>IF(ISBLANK('Measured Data'!AY15),"",'Measured Data'!AY15)</f>
        <v>11.556764106050306</v>
      </c>
      <c r="AZ20" s="240">
        <f>IF(ISBLANK('Measured Data'!AZ15),"",'Measured Data'!AZ15)</f>
        <v>0</v>
      </c>
      <c r="BA20" s="240">
        <f>IF(ISBLANK('Measured Data'!BA15),"",'Measured Data'!BA15)</f>
        <v>0</v>
      </c>
      <c r="BB20" s="240">
        <f>IF(ISBLANK('Measured Data'!BB15),"",'Measured Data'!BB15)</f>
        <v>14.238739330269205</v>
      </c>
      <c r="BC20" s="240">
        <f>IF(ISBLANK('Measured Data'!BD15),"",'Measured Data'!BD15)</f>
        <v>26.873276428102425</v>
      </c>
      <c r="BD20" s="240">
        <f>IF(ISBLANK('Measured Data'!BE15),"",'Measured Data'!BE15)</f>
        <v>16.685489166119506</v>
      </c>
      <c r="BE20" s="240">
        <f>IF(ISBLANK('Measured Data'!BF15),"",'Measured Data'!BF15)</f>
        <v>5.4088471849865956</v>
      </c>
      <c r="BF20" s="240">
        <f>IF(ISBLANK('Measured Data'!BH15),"",'Measured Data'!BH15)</f>
        <v>13.577481840193705</v>
      </c>
      <c r="BG20" s="240">
        <f>IF(ISBLANK('Measured Data'!BI15),"",'Measured Data'!BI15)</f>
        <v>19.002757715036115</v>
      </c>
      <c r="BH20" s="240">
        <f>IF(ISBLANK('Measured Data'!BJ15),"",'Measured Data'!BJ15)</f>
        <v>36.308277830637493</v>
      </c>
      <c r="BI20" s="240">
        <f>IF(ISBLANK('Measured Data'!BK15),"",'Measured Data'!BK15)</f>
        <v>20.663308144416458</v>
      </c>
      <c r="BJ20" s="240">
        <f>IF(ISBLANK('Measured Data'!BL15),"",'Measured Data'!BL15)</f>
        <v>4.4368266405484817</v>
      </c>
      <c r="BK20" s="240">
        <f>IF(ISBLANK('Measured Data'!BM15),"",'Measured Data'!BM15)</f>
        <v>0</v>
      </c>
      <c r="BL20" s="240">
        <f>IF(ISBLANK('Measured Data'!BN15),"",'Measured Data'!BN15)</f>
        <v>24.26789231779383</v>
      </c>
      <c r="BM20" s="240">
        <f>IF(ISBLANK('Measured Data'!BO15),"",'Measured Data'!BO15)</f>
        <v>0</v>
      </c>
      <c r="BN20" s="240">
        <f>IF(ISBLANK('In Process Calc.'!B13),"",ROUND('In Process Calc.'!B13,2))</f>
        <v>8.02</v>
      </c>
      <c r="BO20" s="240">
        <f>IF(ISBLANK('In Process Calc.'!C13),"",ROUND('In Process Calc.'!C13,2))</f>
        <v>192.47</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1467.1128083348765</v>
      </c>
      <c r="BU20" s="240">
        <f>IF(ISBLANK('In Process Calc.'!K13),"",'In Process Calc.'!K13)</f>
        <v>1350.1014446634219</v>
      </c>
      <c r="BV20" s="245">
        <f>IF(ISBLANK('In Process Calc.'!L13),"",'In Process Calc.'!L13)</f>
        <v>3.2954589354734511</v>
      </c>
      <c r="BW20" s="245">
        <f>IF(ISBLANK('In Process Calc.'!M13),"",'In Process Calc.'!M13)</f>
        <v>9.6010499656284125</v>
      </c>
      <c r="BX20" s="245">
        <f>IF(ISBLANK('In Process Calc.'!N13),"",'In Process Calc.'!N13)</f>
        <v>-0.53626744808065041</v>
      </c>
      <c r="BY20" s="245">
        <f>IF(ISBLANK('In Process Calc.'!O13),"",'In Process Calc.'!O13)</f>
        <v>0.11278811048836099</v>
      </c>
      <c r="BZ20" s="245">
        <f>IF(ISBLANK('In Process Calc.'!P13),"",'In Process Calc.'!P13)</f>
        <v>0.34191174398463869</v>
      </c>
      <c r="CA20" s="245">
        <f>IF(ISBLANK('In Process Calc.'!Q13),"",'In Process Calc.'!Q13)</f>
        <v>0.10891215568348621</v>
      </c>
      <c r="CB20" s="245">
        <f>IF(ISBLANK('In Process Calc.'!R13),"",'In Process Calc.'!R13)</f>
        <v>8.5608124337919464E-2</v>
      </c>
      <c r="CC20" s="245">
        <f>IF(ISBLANK('In Process Calc.'!S13),"",'In Process Calc.'!S13)</f>
        <v>5.1342665659620099</v>
      </c>
      <c r="CD20" s="245">
        <f>IF(ISBLANK('In Process Calc.'!T13),"",'In Process Calc.'!T13)</f>
        <v>0.45934110175978909</v>
      </c>
      <c r="CE20" s="245">
        <f>IF(ISBLANK('In Process Calc.'!U13),"",'In Process Calc.'!U13)</f>
        <v>0.13459454273714555</v>
      </c>
      <c r="CF20" s="245">
        <f>IF(ISBLANK('In Process Calc.'!V13),"",'In Process Calc.'!V13)</f>
        <v>3.9964679887268789E-2</v>
      </c>
      <c r="CG20" s="245">
        <f>IF(ISBLANK('In Process Calc.'!W13),"",'In Process Calc.'!W13)</f>
        <v>2.1653958420504091E-3</v>
      </c>
      <c r="CH20" s="245">
        <f>IF(ISBLANK('In Process Calc.'!X13),"",'In Process Calc.'!X13)</f>
        <v>0.14159535728316638</v>
      </c>
      <c r="CI20" s="245">
        <f>IF(ISBLANK('In Process Calc.'!Y13),"",'In Process Calc.'!Y13)</f>
        <v>2.0017443721184254</v>
      </c>
      <c r="CJ20" s="245">
        <f>IF(ISBLANK('In Process Calc.'!Z13),"",'In Process Calc.'!Z13)</f>
        <v>0.29179812731083332</v>
      </c>
      <c r="CK20" s="245">
        <f>IF(ISBLANK('In Process Calc.'!AA13),"",'In Process Calc.'!AA13)</f>
        <v>0.16997021931664613</v>
      </c>
      <c r="CL20" s="245">
        <f>IF(ISBLANK('In Process Calc.'!AB13),"",'In Process Calc.'!AB13)</f>
        <v>7.4822750953664224E-2</v>
      </c>
      <c r="CM20" s="245">
        <f>IF(ISBLANK('In Process Calc.'!AC13),"",'In Process Calc.'!AC13)</f>
        <v>-0.68526475253726638</v>
      </c>
      <c r="CN20" s="245">
        <f>IF(ISBLANK('In Process Calc.'!AD13),"",'In Process Calc.'!AD13)</f>
        <v>8.785580701181786E-2</v>
      </c>
      <c r="CO20" s="245">
        <f>IF(ISBLANK('In Process Calc.'!AE13),"",'In Process Calc.'!AE13)</f>
        <v>0.13604184288040322</v>
      </c>
      <c r="CP20" s="245">
        <f>IF(ISBLANK('In Process Calc.'!AF13),"",'In Process Calc.'!AF13)</f>
        <v>0.29611064012527877</v>
      </c>
      <c r="CQ20" s="245">
        <f>IF(ISBLANK('In Process Calc.'!AG13),"",'In Process Calc.'!AG13)</f>
        <v>8.8290036661098886E-2</v>
      </c>
      <c r="CR20" s="245">
        <f>IF(ISBLANK('In Process Calc.'!AH13),"",'In Process Calc.'!AH13)</f>
        <v>3.6297647225943669E-2</v>
      </c>
      <c r="CS20" s="245">
        <f>IF(ISBLANK('In Process Calc.'!AI13),"",'In Process Calc.'!AI13)</f>
        <v>5.3547630203596513E-2</v>
      </c>
      <c r="CT20" s="245">
        <f>IF(ISBLANK('In Process Calc.'!AJ13),"",'In Process Calc.'!AJ13)</f>
        <v>0.16922918117367794</v>
      </c>
      <c r="CU20" s="245">
        <f>IF(ISBLANK('In Process Calc.'!AK13),"",'In Process Calc.'!AK13)</f>
        <v>0</v>
      </c>
      <c r="CV20" s="245">
        <f>IF(ISBLANK('In Process Calc.'!AL13),"",'In Process Calc.'!AL13)</f>
        <v>4.4156663590975249</v>
      </c>
      <c r="CW20" s="245">
        <f>IF(ISBLANK('In Process Calc.'!AM13),"",'In Process Calc.'!AM13)</f>
        <v>3.1941341584796081</v>
      </c>
      <c r="CX20" s="245">
        <f>IF(ISBLANK('In Process Calc.'!AN13),"",'In Process Calc.'!AN13)</f>
        <v>16.099123529130591</v>
      </c>
      <c r="CY20" s="245">
        <f>IF(ISBLANK('In Process Calc.'!AO13),"",'In Process Calc.'!AO13)</f>
        <v>8.7537789634520885E-2</v>
      </c>
      <c r="CZ20" s="245">
        <f>IF(ISBLANK('In Process Calc.'!AP13),"",'In Process Calc.'!AP13)</f>
        <v>8.7537789634520885E-2</v>
      </c>
      <c r="DA20" s="245">
        <f>IF(ISBLANK('In Process Calc.'!AQ13),"",'In Process Calc.'!AQ13)</f>
        <v>-3.4548328870993169E-3</v>
      </c>
      <c r="DB20" s="245">
        <f>IF(ISBLANK('In Process Calc.'!AR13),"",'In Process Calc.'!AR13)</f>
        <v>1.700027057348496E-3</v>
      </c>
      <c r="DC20" s="245">
        <f>IF(ISBLANK('In Process Calc.'!AS13),"",'In Process Calc.'!AS13)</f>
        <v>5.1548599444478128E-3</v>
      </c>
      <c r="DD20" s="245">
        <f>IF(ISBLANK('In Process Calc.'!AT13),"",'In Process Calc.'!AT13)</f>
        <v>0.1019342016908738</v>
      </c>
      <c r="DE20" s="245">
        <f>IF(ISBLANK('In Process Calc.'!AU13),"",'In Process Calc.'!AU13)</f>
        <v>1.7086705504928486E-3</v>
      </c>
      <c r="DF20" s="245">
        <f>IF(ISBLANK('In Process Calc.'!AV13),"",'In Process Calc.'!AV13)</f>
        <v>7.5766443991632886E-4</v>
      </c>
      <c r="DG20" s="245">
        <f>IF(ISBLANK('In Process Calc.'!AW13),"",'In Process Calc.'!AW13)</f>
        <v>1.0281891923438165E-3</v>
      </c>
      <c r="DH20" s="245">
        <f>IF(ISBLANK('In Process Calc.'!AX13),"",'In Process Calc.'!AX13)</f>
        <v>2.2864795172165882E-4</v>
      </c>
      <c r="DI20" s="245">
        <f>IF(ISBLANK('In Process Calc.'!AY13),"",'In Process Calc.'!AY13)</f>
        <v>4.3048775773601923E-4</v>
      </c>
      <c r="DJ20" s="245">
        <f>IF(ISBLANK('In Process Calc.'!AZ13),"",'In Process Calc.'!AZ13)</f>
        <v>3.6147140498501686E-2</v>
      </c>
      <c r="DK20" s="245">
        <f>IF(ISBLANK('In Process Calc.'!BA13),"",'In Process Calc.'!BA13)</f>
        <v>2.0687622078439053E-3</v>
      </c>
      <c r="DL20" s="245">
        <f>IF(ISBLANK('In Process Calc.'!BB13),"",'In Process Calc.'!BB13)</f>
        <v>7.1724590482691493E-4</v>
      </c>
      <c r="DM20" s="245">
        <f>IF(ISBLANK('In Process Calc.'!BC13),"",'In Process Calc.'!BC13)</f>
        <v>5.088736826888053E-4</v>
      </c>
      <c r="DN20" s="245">
        <f>IF(ISBLANK('In Process Calc.'!BD13),"",'In Process Calc.'!BD13)</f>
        <v>-6.4742804554412565E-5</v>
      </c>
      <c r="DO20" s="245">
        <f>IF(ISBLANK('In Process Calc.'!BE13),"",'In Process Calc.'!BE13)</f>
        <v>1.0005671138317101E-3</v>
      </c>
      <c r="DP20" s="245">
        <f>IF(ISBLANK('In Process Calc.'!BF13),"",'In Process Calc.'!BF13)</f>
        <v>1.5356467949049608E-2</v>
      </c>
      <c r="DQ20" s="245">
        <f>IF(ISBLANK('In Process Calc.'!BG13),"",'In Process Calc.'!BG13)</f>
        <v>1.9726138410161116E-3</v>
      </c>
      <c r="DR20" s="245">
        <f>IF(ISBLANK('In Process Calc.'!BH13),"",'In Process Calc.'!BH13)</f>
        <v>1.1219328198838329E-3</v>
      </c>
      <c r="DS20" s="245">
        <f>IF(ISBLANK('In Process Calc.'!BI13),"",'In Process Calc.'!BI13)</f>
        <v>5.0159929809186795E-4</v>
      </c>
      <c r="DT20" s="245">
        <f>IF(ISBLANK('In Process Calc.'!BJ13),"",'In Process Calc.'!BJ13)</f>
        <v>-1.0529012702848414E-2</v>
      </c>
      <c r="DU20" s="245">
        <f>IF(ISBLANK('In Process Calc.'!BK13),"",'In Process Calc.'!BK13)</f>
        <v>6.1000948801595036E-4</v>
      </c>
      <c r="DV20" s="245">
        <f>IF(ISBLANK('In Process Calc.'!BL13),"",'In Process Calc.'!BL13)</f>
        <v>9.9732227916072462E-4</v>
      </c>
      <c r="DW20" s="245">
        <f>IF(ISBLANK('In Process Calc.'!BM13),"",'In Process Calc.'!BM13)</f>
        <v>1.6530929768570845E-3</v>
      </c>
      <c r="DX20" s="245">
        <f>IF(ISBLANK('In Process Calc.'!BN13),"",'In Process Calc.'!BN13)</f>
        <v>1.0531141830131265E-3</v>
      </c>
      <c r="DY20" s="245">
        <f>IF(ISBLANK('In Process Calc.'!BO13),"",'In Process Calc.'!BO13)</f>
        <v>2.7686296665802707E-4</v>
      </c>
      <c r="DZ20" s="245">
        <f>IF(ISBLANK('In Process Calc.'!BP13),"",'In Process Calc.'!BP13)</f>
        <v>2.8437730005684915E-4</v>
      </c>
      <c r="EA20" s="245">
        <f>IF(ISBLANK('In Process Calc.'!BQ13),"",'In Process Calc.'!BQ13)</f>
        <v>1.2515881771486069E-3</v>
      </c>
      <c r="EB20" s="245">
        <f>IF(ISBLANK('In Process Calc.'!BR13),"",'In Process Calc.'!BR13)</f>
        <v>0</v>
      </c>
      <c r="EC20" s="245">
        <f>IF(ISBLANK('In Process Calc.'!BS13),"",'In Process Calc.'!BS13)</f>
        <v>3.4998283960309906E-2</v>
      </c>
      <c r="ED20" s="245">
        <f>IF(ISBLANK('In Process Calc.'!BT13),"",'In Process Calc.'!BT13)</f>
        <v>2.2760600706968642E-2</v>
      </c>
      <c r="EE20" s="245">
        <f>IF(ISBLANK('In Process Calc.'!BU13),"",'In Process Calc.'!BU13)</f>
        <v>8.8493504557366778E-2</v>
      </c>
      <c r="EF20" s="245">
        <f>IF(ISBLANK('In Process Calc.'!BV13),"",'In Process Calc.'!BV13)</f>
        <v>8.8881961384693245E-2</v>
      </c>
      <c r="EG20" s="245">
        <f>IF(ISBLANK('In Process Calc.'!BW13),"",'In Process Calc.'!BW13)</f>
        <v>0.42483216479284552</v>
      </c>
      <c r="EH20" s="245">
        <f>IF(ISBLANK('In Process Calc.'!BX13),"",'In Process Calc.'!BX13)</f>
        <v>2.4217071786950717</v>
      </c>
      <c r="EI20" s="245">
        <f>IF(ISBLANK('In Process Calc.'!BY13),"",'In Process Calc.'!BY13)</f>
        <v>5.7231697426513073E-2</v>
      </c>
      <c r="EJ20" s="245">
        <f>IF(ISBLANK('In Process Calc.'!BZ13),"",'In Process Calc.'!BZ13)</f>
        <v>-5.0895229345000006</v>
      </c>
      <c r="EK20" s="245">
        <f>IF(ISBLANK('Post Process Calc.'!A20),"",'Post Process Calc.'!A20)</f>
        <v>4.6117500000000006E-2</v>
      </c>
      <c r="EL20" s="245" t="str">
        <f>IF(ISBLANK('Post Process Calc.'!B20),"",'Post Process Calc.'!B20)</f>
        <v/>
      </c>
      <c r="EM20" s="245">
        <f>IF(ISBLANK('Post Process Calc.'!C20),"",'Post Process Calc.'!C20)</f>
        <v>0.24703662402608659</v>
      </c>
      <c r="EN20" s="245">
        <f>IF(ISBLANK('Post Process Calc.'!D20),"",'Post Process Calc.'!D20)</f>
        <v>0.58849058352266048</v>
      </c>
      <c r="EO20" s="245">
        <f>IF(ISBLANK('Post Process Calc.'!E20),"",'Post Process Calc.'!E20)</f>
        <v>4.1156622237566068E-2</v>
      </c>
      <c r="EP20" s="245">
        <f>IF(ISBLANK('Post Process Calc.'!F20),"",'Post Process Calc.'!F20)</f>
        <v>2.4073049568838407E-3</v>
      </c>
      <c r="EQ20" s="245">
        <f>IF(ISBLANK('Post Process Calc.'!G20),"",'Post Process Calc.'!G20)</f>
        <v>-5.0401032775329079E-3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IF('Measured Data'!B16&lt;&gt;0,'Measured Data'!$B$1,"")</f>
        <v>NIIMBL VS-003</v>
      </c>
      <c r="B21" s="240">
        <f>IF(ISBLANK('Measured Data'!A16),"",'Measured Data'!A16)</f>
        <v>9</v>
      </c>
      <c r="C21" s="247">
        <f>IF(ISBLANK('Measured Data'!B16),"",'Measured Data'!B16)</f>
        <v>43700.713888888888</v>
      </c>
      <c r="D21" s="248">
        <f>IF(ISBLANK('Measured Data'!C16),"",'Measured Data'!C16)</f>
        <v>43700.713888888888</v>
      </c>
      <c r="E21" s="240">
        <f>IF(ISBLANK('Measured Data'!D16),"",'Measured Data'!D16)</f>
        <v>1.5</v>
      </c>
      <c r="F21" s="240">
        <f>IF(ISBLANK('Measured Data'!E16),"",'Measured Data'!E16)</f>
        <v>1.7702615856093751</v>
      </c>
      <c r="G21" s="240" t="str">
        <f>IF(ISBLANK('Measured Data'!G16),"",'Measured Data'!G16)</f>
        <v/>
      </c>
      <c r="H21" s="240">
        <f>IF(ISBLANK('Measured Data'!H16),"",'Measured Data'!H16)</f>
        <v>20.299999999999997</v>
      </c>
      <c r="I21" s="240">
        <f>IF(ISBLANK('Measured Data'!I16),"",'Measured Data'!I16)</f>
        <v>1.765217391304347</v>
      </c>
      <c r="J21" s="240">
        <f>IF(ISBLANK('Measured Data'!J16),"",'Measured Data'!J16)</f>
        <v>22.065217391304344</v>
      </c>
      <c r="K21" s="240">
        <f>IF(ISBLANK('Measured Data'!K16),"",'Measured Data'!K16)</f>
        <v>92</v>
      </c>
      <c r="L21" s="240">
        <f>IF(ISBLANK('Measured Data'!L16),"",'Measured Data'!L16)</f>
        <v>6.7</v>
      </c>
      <c r="M21" s="240" t="str">
        <f>IF(ISBLANK('Measured Data'!M16),"",'Measured Data'!M16)</f>
        <v/>
      </c>
      <c r="N21" s="240">
        <f>IF(ISBLANK('Measured Data'!N16),"",'Measured Data'!N16)</f>
        <v>2.1631559079695051</v>
      </c>
      <c r="O21" s="240">
        <f>IF(ISBLANK('Measured Data'!O16),"",'Measured Data'!O16)</f>
        <v>0.10655940433347316</v>
      </c>
      <c r="P21" s="240">
        <f>IF(ISBLANK('Measured Data'!P16),"",'Measured Data'!P16)</f>
        <v>51.194689821861012</v>
      </c>
      <c r="Q21" s="240" t="str">
        <f>IF(ISBLANK('Measured Data'!Q16),"",'Measured Data'!Q16)</f>
        <v/>
      </c>
      <c r="R21" s="240">
        <f>IF(ISBLANK('Measured Data'!R16),"",'Measured Data'!R16)</f>
        <v>324</v>
      </c>
      <c r="S21" s="240">
        <f>IF(ISBLANK('Measured Data'!S16),"",'Measured Data'!S16)</f>
        <v>97.631752012250942</v>
      </c>
      <c r="T21" s="240">
        <f>IF(ISBLANK('Measured Data'!T16),"",'Measured Data'!T16)</f>
        <v>8.6707261432955605</v>
      </c>
      <c r="U21" s="240">
        <f>IF(ISBLANK('Measured Data'!U16),"",'Measured Data'!U16)</f>
        <v>2.2597927947642273</v>
      </c>
      <c r="V21" s="240">
        <f>IF(ISBLANK('Measured Data'!V16),"",'Measured Data'!V16)</f>
        <v>3.84060570917849E-2</v>
      </c>
      <c r="W21" s="240">
        <f>IF(ISBLANK('Measured Data'!W16),"",'Measured Data'!W16)</f>
        <v>5.5153069531484702E-2</v>
      </c>
      <c r="X21" s="240">
        <f>IF(ISBLANK('Measured Data'!X16),"",'Measured Data'!X16)</f>
        <v>0.13169214398212589</v>
      </c>
      <c r="Y21" s="240">
        <f>IF(ISBLANK('Measured Data'!Y16),"",'Measured Data'!Y16)</f>
        <v>7.5220586698032781</v>
      </c>
      <c r="Z21" s="240">
        <f>IF(ISBLANK('Measured Data'!Z16),"",'Measured Data'!Z16)</f>
        <v>0</v>
      </c>
      <c r="AA21" s="240">
        <f>IF(ISBLANK('Measured Data'!AA16),"",'Measured Data'!AA16)</f>
        <v>0</v>
      </c>
      <c r="AB21" s="240">
        <f>IF(ISBLANK('Measured Data'!AB16),"",'Measured Data'!AB16)</f>
        <v>1.6660995304758612</v>
      </c>
      <c r="AC21" s="240">
        <f>IF(ISBLANK('Measured Data'!AC16),"",'Measured Data'!AC16)</f>
        <v>0.75097330003791363</v>
      </c>
      <c r="AD21" s="240">
        <f>IF(ISBLANK('Measured Data'!AD16),"",'Measured Data'!AD16)</f>
        <v>1.0816092972121263</v>
      </c>
      <c r="AE21" s="240">
        <f>IF(ISBLANK('Measured Data'!AE16),"",'Measured Data'!AE16)</f>
        <v>20.380615086275199</v>
      </c>
      <c r="AF21" s="240">
        <f>IF(ISBLANK('Measured Data'!AF16),"",'Measured Data'!AF16)</f>
        <v>2.1397718660336316</v>
      </c>
      <c r="AG21" s="240">
        <f>IF(ISBLANK('Measured Data'!AG16),"",'Measured Data'!AG16)</f>
        <v>2.1594194389491994</v>
      </c>
      <c r="AH21" s="240">
        <f>IF(ISBLANK('Measured Data'!AH16),"",'Measured Data'!AH16)</f>
        <v>0.50312005732865994</v>
      </c>
      <c r="AI21" s="240">
        <f>IF(ISBLANK('Measured Data'!AI16),"",'Measured Data'!AI16)</f>
        <v>7.3372762910000002</v>
      </c>
      <c r="AJ21" s="240">
        <f>IF(ISBLANK('Measured Data'!AJ16),"",'Measured Data'!AJ16)</f>
        <v>0.94935654029357164</v>
      </c>
      <c r="AK21" s="240">
        <f>IF(ISBLANK('Measured Data'!AK16),"",'Measured Data'!AK16)</f>
        <v>2.5326221539577594</v>
      </c>
      <c r="AL21" s="240">
        <f>IF(ISBLANK('Measured Data'!AL16),"",'Measured Data'!AL16)</f>
        <v>4.0672500737861776</v>
      </c>
      <c r="AM21" s="240">
        <f>IF(ISBLANK('Measured Data'!AM16),"",'Measured Data'!AM16)</f>
        <v>3.7783574374389404</v>
      </c>
      <c r="AN21" s="240">
        <f>IF(ISBLANK('Measured Data'!AN16),"",'Measured Data'!AN16)</f>
        <v>0.34418688502772843</v>
      </c>
      <c r="AO21" s="240">
        <f>IF(ISBLANK('Measured Data'!AO16),"",'Measured Data'!AO16)</f>
        <v>0.60483106529959407</v>
      </c>
      <c r="AP21" s="240">
        <f>IF(ISBLANK('Measured Data'!AP16),"",'Measured Data'!AP16)</f>
        <v>2.0036657442258856</v>
      </c>
      <c r="AQ21" s="240">
        <f>IF(ISBLANK('Measured Data'!AQ16),"",'Measured Data'!AQ16)</f>
        <v>0</v>
      </c>
      <c r="AR21" s="240">
        <f>IF(ISBLANK('Measured Data'!AR16),"",'Measured Data'!AR16)</f>
        <v>0</v>
      </c>
      <c r="AS21" s="240">
        <f>IF(ISBLANK('Measured Data'!AS16),"",'Measured Data'!AS16)</f>
        <v>12.385297147441527</v>
      </c>
      <c r="AT21" s="240">
        <f>IF(ISBLANK('Measured Data'!AT16),"",'Measured Data'!AT16)</f>
        <v>16.655562958027982</v>
      </c>
      <c r="AU21" s="240">
        <f>IF(ISBLANK('Measured Data'!AU16),"",'Measured Data'!AU16)</f>
        <v>3.7565740045078888</v>
      </c>
      <c r="AV21" s="240">
        <f>IF(ISBLANK('Measured Data'!AV16),"",'Measured Data'!AV16)</f>
        <v>7.1163031659009528</v>
      </c>
      <c r="AW21" s="240">
        <f>IF(ISBLANK('Measured Data'!AW16),"",'Measured Data'!AW16)</f>
        <v>400</v>
      </c>
      <c r="AX21" s="240">
        <f>IF(ISBLANK('Measured Data'!AX16),"",'Measured Data'!AX16)</f>
        <v>200</v>
      </c>
      <c r="AY21" s="240">
        <f>IF(ISBLANK('Measured Data'!AY16),"",'Measured Data'!AY16)</f>
        <v>11.556764106050306</v>
      </c>
      <c r="AZ21" s="240">
        <f>IF(ISBLANK('Measured Data'!AZ16),"",'Measured Data'!AZ16)</f>
        <v>0</v>
      </c>
      <c r="BA21" s="240">
        <f>IF(ISBLANK('Measured Data'!BA16),"",'Measured Data'!BA16)</f>
        <v>0</v>
      </c>
      <c r="BB21" s="240">
        <f>IF(ISBLANK('Measured Data'!BB16),"",'Measured Data'!BB16)</f>
        <v>14.238739330269205</v>
      </c>
      <c r="BC21" s="240">
        <f>IF(ISBLANK('Measured Data'!BD16),"",'Measured Data'!BD16)</f>
        <v>26.873276428102425</v>
      </c>
      <c r="BD21" s="240">
        <f>IF(ISBLANK('Measured Data'!BE16),"",'Measured Data'!BE16)</f>
        <v>16.685489166119506</v>
      </c>
      <c r="BE21" s="240">
        <f>IF(ISBLANK('Measured Data'!BF16),"",'Measured Data'!BF16)</f>
        <v>5.4088471849865956</v>
      </c>
      <c r="BF21" s="240">
        <f>IF(ISBLANK('Measured Data'!BH16),"",'Measured Data'!BH16)</f>
        <v>13.577481840193705</v>
      </c>
      <c r="BG21" s="240">
        <f>IF(ISBLANK('Measured Data'!BI16),"",'Measured Data'!BI16)</f>
        <v>19.002757715036115</v>
      </c>
      <c r="BH21" s="240">
        <f>IF(ISBLANK('Measured Data'!BJ16),"",'Measured Data'!BJ16)</f>
        <v>36.308277830637493</v>
      </c>
      <c r="BI21" s="240">
        <f>IF(ISBLANK('Measured Data'!BK16),"",'Measured Data'!BK16)</f>
        <v>20.663308144416458</v>
      </c>
      <c r="BJ21" s="240">
        <f>IF(ISBLANK('Measured Data'!BL16),"",'Measured Data'!BL16)</f>
        <v>4.4368266405484817</v>
      </c>
      <c r="BK21" s="240">
        <f>IF(ISBLANK('Measured Data'!BM16),"",'Measured Data'!BM16)</f>
        <v>0</v>
      </c>
      <c r="BL21" s="240">
        <f>IF(ISBLANK('Measured Data'!BN16),"",'Measured Data'!BN16)</f>
        <v>24.26789231779383</v>
      </c>
      <c r="BM21" s="240">
        <f>IF(ISBLANK('Measured Data'!BO16),"",'Measured Data'!BO16)</f>
        <v>0</v>
      </c>
      <c r="BN21" s="240">
        <f>IF(ISBLANK('In Process Calc.'!B14),"",ROUND('In Process Calc.'!B14,2))</f>
        <v>9</v>
      </c>
      <c r="BO21" s="240">
        <f>IF(ISBLANK('In Process Calc.'!C14),"",ROUND('In Process Calc.'!C14,2))</f>
        <v>215.88</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1942.4711416686037</v>
      </c>
      <c r="BU21" s="240">
        <f>IF(ISBLANK('In Process Calc.'!K14),"",'In Process Calc.'!K14)</f>
        <v>1288.9784953176068</v>
      </c>
      <c r="BV21" s="245">
        <f>IF(ISBLANK('In Process Calc.'!L14),"",'In Process Calc.'!L14)</f>
        <v>3.5852423638113868</v>
      </c>
      <c r="BW21" s="245">
        <f>IF(ISBLANK('In Process Calc.'!M14),"",'In Process Calc.'!M14)</f>
        <v>12.320006580365426</v>
      </c>
      <c r="BX21" s="245">
        <f>IF(ISBLANK('In Process Calc.'!N14),"",'In Process Calc.'!N14)</f>
        <v>-0.51252060547830347</v>
      </c>
      <c r="BY21" s="245">
        <f>IF(ISBLANK('In Process Calc.'!O14),"",'In Process Calc.'!O14)</f>
        <v>0.12871375223497492</v>
      </c>
      <c r="BZ21" s="245">
        <f>IF(ISBLANK('In Process Calc.'!P14),"",'In Process Calc.'!P14)</f>
        <v>0.37103065990216832</v>
      </c>
      <c r="CA21" s="245">
        <f>IF(ISBLANK('In Process Calc.'!Q14),"",'In Process Calc.'!Q14)</f>
        <v>0.11550450149403375</v>
      </c>
      <c r="CB21" s="245">
        <f>IF(ISBLANK('In Process Calc.'!R14),"",'In Process Calc.'!R14)</f>
        <v>9.9017548257774951E-2</v>
      </c>
      <c r="CC21" s="245">
        <f>IF(ISBLANK('In Process Calc.'!S14),"",'In Process Calc.'!S14)</f>
        <v>5.9155019991893178</v>
      </c>
      <c r="CD21" s="245">
        <f>IF(ISBLANK('In Process Calc.'!T14),"",'In Process Calc.'!T14)</f>
        <v>0.51648196330423413</v>
      </c>
      <c r="CE21" s="245">
        <f>IF(ISBLANK('In Process Calc.'!U14),"",'In Process Calc.'!U14)</f>
        <v>0.1526111803307619</v>
      </c>
      <c r="CF21" s="245">
        <f>IF(ISBLANK('In Process Calc.'!V14),"",'In Process Calc.'!V14)</f>
        <v>5.0797220644883415E-2</v>
      </c>
      <c r="CG21" s="245">
        <f>IF(ISBLANK('In Process Calc.'!W14),"",'In Process Calc.'!W14)</f>
        <v>-1.0679041656922114E-3</v>
      </c>
      <c r="CH21" s="245">
        <f>IF(ISBLANK('In Process Calc.'!X14),"",'In Process Calc.'!X14)</f>
        <v>0.16531174531714854</v>
      </c>
      <c r="CI21" s="245">
        <f>IF(ISBLANK('In Process Calc.'!Y14),"",'In Process Calc.'!Y14)</f>
        <v>1.7129346772639775</v>
      </c>
      <c r="CJ21" s="245">
        <f>IF(ISBLANK('In Process Calc.'!Z14),"",'In Process Calc.'!Z14)</f>
        <v>0.33668921628849224</v>
      </c>
      <c r="CK21" s="245">
        <f>IF(ISBLANK('In Process Calc.'!AA14),"",'In Process Calc.'!AA14)</f>
        <v>0.19371974890955096</v>
      </c>
      <c r="CL21" s="245">
        <f>IF(ISBLANK('In Process Calc.'!AB14),"",'In Process Calc.'!AB14)</f>
        <v>8.5810057456295677E-2</v>
      </c>
      <c r="CM21" s="245">
        <f>IF(ISBLANK('In Process Calc.'!AC14),"",'In Process Calc.'!AC14)</f>
        <v>-0.65876590052986206</v>
      </c>
      <c r="CN21" s="245">
        <f>IF(ISBLANK('In Process Calc.'!AD14),"",'In Process Calc.'!AD14)</f>
        <v>0.10218831618367154</v>
      </c>
      <c r="CO21" s="245">
        <f>IF(ISBLANK('In Process Calc.'!AE14),"",'In Process Calc.'!AE14)</f>
        <v>0.16472451873885563</v>
      </c>
      <c r="CP21" s="245">
        <f>IF(ISBLANK('In Process Calc.'!AF14),"",'In Process Calc.'!AF14)</f>
        <v>0.3296616545275608</v>
      </c>
      <c r="CQ21" s="245">
        <f>IF(ISBLANK('In Process Calc.'!AG14),"",'In Process Calc.'!AG14)</f>
        <v>0.10760073774656545</v>
      </c>
      <c r="CR21" s="245">
        <f>IF(ISBLANK('In Process Calc.'!AH14),"",'In Process Calc.'!AH14)</f>
        <v>4.2120678836720771E-2</v>
      </c>
      <c r="CS21" s="245">
        <f>IF(ISBLANK('In Process Calc.'!AI14),"",'In Process Calc.'!AI14)</f>
        <v>6.2091038159398253E-2</v>
      </c>
      <c r="CT21" s="245">
        <f>IF(ISBLANK('In Process Calc.'!AJ14),"",'In Process Calc.'!AJ14)</f>
        <v>0.198468637956283</v>
      </c>
      <c r="CU21" s="245">
        <f>IF(ISBLANK('In Process Calc.'!AK14),"",'In Process Calc.'!AK14)</f>
        <v>0</v>
      </c>
      <c r="CV21" s="245">
        <f>IF(ISBLANK('In Process Calc.'!AL14),"",'In Process Calc.'!AL14)</f>
        <v>4.9740966147592296</v>
      </c>
      <c r="CW21" s="245">
        <f>IF(ISBLANK('In Process Calc.'!AM14),"",'In Process Calc.'!AM14)</f>
        <v>3.8028101087510642</v>
      </c>
      <c r="CX21" s="245">
        <f>IF(ISBLANK('In Process Calc.'!AN14),"",'In Process Calc.'!AN14)</f>
        <v>18.071312904155636</v>
      </c>
      <c r="CY21" s="245">
        <f>IF(ISBLANK('In Process Calc.'!AO14),"",'In Process Calc.'!AO14)</f>
        <v>0.11068294947647975</v>
      </c>
      <c r="CZ21" s="245">
        <f>IF(ISBLANK('In Process Calc.'!AP14),"",'In Process Calc.'!AP14)</f>
        <v>0.11068294947647975</v>
      </c>
      <c r="DA21" s="245">
        <f>IF(ISBLANK('In Process Calc.'!AQ14),"",'In Process Calc.'!AQ14)</f>
        <v>-2.5055725178235763E-3</v>
      </c>
      <c r="DB21" s="245">
        <f>IF(ISBLANK('In Process Calc.'!AR14),"",'In Process Calc.'!AR14)</f>
        <v>2.7816071965549439E-3</v>
      </c>
      <c r="DC21" s="245">
        <f>IF(ISBLANK('In Process Calc.'!AS14),"",'In Process Calc.'!AS14)</f>
        <v>5.2871797143785202E-3</v>
      </c>
      <c r="DD21" s="245">
        <f>IF(ISBLANK('In Process Calc.'!AT14),"",'In Process Calc.'!AT14)</f>
        <v>0.11145638494138063</v>
      </c>
      <c r="DE21" s="245">
        <f>IF(ISBLANK('In Process Calc.'!AU14),"",'In Process Calc.'!AU14)</f>
        <v>9.734385667957995E-4</v>
      </c>
      <c r="DF21" s="245">
        <f>IF(ISBLANK('In Process Calc.'!AV14),"",'In Process Calc.'!AV14)</f>
        <v>6.5282926815689855E-4</v>
      </c>
      <c r="DG21" s="245">
        <f>IF(ISBLANK('In Process Calc.'!AW14),"",'In Process Calc.'!AW14)</f>
        <v>1.1936524047456314E-3</v>
      </c>
      <c r="DH21" s="245">
        <f>IF(ISBLANK('In Process Calc.'!AX14),"",'In Process Calc.'!AX14)</f>
        <v>2.7023565890850135E-4</v>
      </c>
      <c r="DI21" s="245">
        <f>IF(ISBLANK('In Process Calc.'!AY14),"",'In Process Calc.'!AY14)</f>
        <v>5.4968361986832564E-4</v>
      </c>
      <c r="DJ21" s="245">
        <f>IF(ISBLANK('In Process Calc.'!AZ14),"",'In Process Calc.'!AZ14)</f>
        <v>3.2024665897087565E-2</v>
      </c>
      <c r="DK21" s="245">
        <f>IF(ISBLANK('In Process Calc.'!BA14),"",'In Process Calc.'!BA14)</f>
        <v>2.3423374340218375E-3</v>
      </c>
      <c r="DL21" s="245">
        <f>IF(ISBLANK('In Process Calc.'!BB14),"",'In Process Calc.'!BB14)</f>
        <v>7.3854407389199208E-4</v>
      </c>
      <c r="DM21" s="245">
        <f>IF(ISBLANK('In Process Calc.'!BC14),"",'In Process Calc.'!BC14)</f>
        <v>4.4405115772348206E-4</v>
      </c>
      <c r="DN21" s="245">
        <f>IF(ISBLANK('In Process Calc.'!BD14),"",'In Process Calc.'!BD14)</f>
        <v>-1.3254052247125937E-4</v>
      </c>
      <c r="DO21" s="245">
        <f>IF(ISBLANK('In Process Calc.'!BE14),"",'In Process Calc.'!BE14)</f>
        <v>9.7219016287626245E-4</v>
      </c>
      <c r="DP21" s="245">
        <f>IF(ISBLANK('In Process Calc.'!BF14),"",'In Process Calc.'!BF14)</f>
        <v>-1.1838984244922756E-2</v>
      </c>
      <c r="DQ21" s="245">
        <f>IF(ISBLANK('In Process Calc.'!BG14),"",'In Process Calc.'!BG14)</f>
        <v>1.8401906328379082E-3</v>
      </c>
      <c r="DR21" s="245">
        <f>IF(ISBLANK('In Process Calc.'!BH14),"",'In Process Calc.'!BH14)</f>
        <v>9.7354871281737649E-4</v>
      </c>
      <c r="DS21" s="245">
        <f>IF(ISBLANK('In Process Calc.'!BI14),"",'In Process Calc.'!BI14)</f>
        <v>4.503953672481359E-4</v>
      </c>
      <c r="DT21" s="245">
        <f>IF(ISBLANK('In Process Calc.'!BJ14),"",'In Process Calc.'!BJ14)</f>
        <v>1.0862498628458628E-3</v>
      </c>
      <c r="DU21" s="245">
        <f>IF(ISBLANK('In Process Calc.'!BK14),"",'In Process Calc.'!BK14)</f>
        <v>5.8752304129299339E-4</v>
      </c>
      <c r="DV21" s="245">
        <f>IF(ISBLANK('In Process Calc.'!BL14),"",'In Process Calc.'!BL14)</f>
        <v>1.1757699053751649E-3</v>
      </c>
      <c r="DW21" s="245">
        <f>IF(ISBLANK('In Process Calc.'!BM14),"",'In Process Calc.'!BM14)</f>
        <v>1.3753344779854992E-3</v>
      </c>
      <c r="DX21" s="245">
        <f>IF(ISBLANK('In Process Calc.'!BN14),"",'In Process Calc.'!BN14)</f>
        <v>7.9159076022177562E-4</v>
      </c>
      <c r="DY21" s="245">
        <f>IF(ISBLANK('In Process Calc.'!BO14),"",'In Process Calc.'!BO14)</f>
        <v>2.3869967222679467E-4</v>
      </c>
      <c r="DZ21" s="245">
        <f>IF(ISBLANK('In Process Calc.'!BP14),"",'In Process Calc.'!BP14)</f>
        <v>3.5021425523010556E-4</v>
      </c>
      <c r="EA21" s="245">
        <f>IF(ISBLANK('In Process Calc.'!BQ14),"",'In Process Calc.'!BQ14)</f>
        <v>1.1985936564692505E-3</v>
      </c>
      <c r="EB21" s="245">
        <f>IF(ISBLANK('In Process Calc.'!BR14),"",'In Process Calc.'!BR14)</f>
        <v>0</v>
      </c>
      <c r="EC21" s="245">
        <f>IF(ISBLANK('In Process Calc.'!BS14),"",'In Process Calc.'!BS14)</f>
        <v>2.2102977754489637E-2</v>
      </c>
      <c r="ED21" s="245">
        <f>IF(ISBLANK('In Process Calc.'!BT14),"",'In Process Calc.'!BT14)</f>
        <v>2.2215789050539701E-2</v>
      </c>
      <c r="EE21" s="245">
        <f>IF(ISBLANK('In Process Calc.'!BU14),"",'In Process Calc.'!BU14)</f>
        <v>8.5014384532454523E-2</v>
      </c>
      <c r="EF21" s="245">
        <f>IF(ISBLANK('In Process Calc.'!BV14),"",'In Process Calc.'!BV14)</f>
        <v>8.5809627667282076E-2</v>
      </c>
      <c r="EG21" s="245">
        <f>IF(ISBLANK('In Process Calc.'!BW14),"",'In Process Calc.'!BW14)</f>
        <v>-0.36968330233226365</v>
      </c>
      <c r="EH21" s="245">
        <f>IF(ISBLANK('In Process Calc.'!BX14),"",'In Process Calc.'!BX14)</f>
        <v>3.4561781169603285</v>
      </c>
      <c r="EI21" s="245">
        <f>IF(ISBLANK('In Process Calc.'!BY14),"",'In Process Calc.'!BY14)</f>
        <v>7.3141666537569025E-2</v>
      </c>
      <c r="EJ21" s="245">
        <f>IF(ISBLANK('In Process Calc.'!BZ14),"",'In Process Calc.'!BZ14)</f>
        <v>0.46374610552193213</v>
      </c>
      <c r="EK21" s="245">
        <f>IF(ISBLANK('Post Process Calc.'!A21),"",'Post Process Calc.'!A21)</f>
        <v>8.7745000000000004E-2</v>
      </c>
      <c r="EL21" s="245" t="str">
        <f>IF(ISBLANK('Post Process Calc.'!B21),"",'Post Process Calc.'!B21)</f>
        <v/>
      </c>
      <c r="EM21" s="245">
        <f>IF(ISBLANK('Post Process Calc.'!C21),"",'Post Process Calc.'!C21)</f>
        <v>0.16032316288033444</v>
      </c>
      <c r="EN21" s="245">
        <f>IF(ISBLANK('Post Process Calc.'!D21),"",'Post Process Calc.'!D21)</f>
        <v>0.312521843024676</v>
      </c>
      <c r="EO21" s="245">
        <f>IF(ISBLANK('Post Process Calc.'!E21),"",'Post Process Calc.'!E21)</f>
        <v>2.4272711823395549E-2</v>
      </c>
      <c r="EP21" s="245">
        <f>IF(ISBLANK('Post Process Calc.'!F21),"",'Post Process Calc.'!F21)</f>
        <v>9.6082731413919611E-3</v>
      </c>
      <c r="EQ21" s="245">
        <f>IF(ISBLANK('Post Process Calc.'!G21),"",'Post Process Calc.'!G21)</f>
        <v>6.500396987724011E-4</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IF('Measured Data'!#REF!&lt;&gt;0,'Measured Data'!$B$1,"")</f>
        <v>#REF!</v>
      </c>
      <c r="B22" s="240" t="e">
        <f>IF(ISBLANK('Measured Data'!#REF!),"",'Measured Data'!#REF!)</f>
        <v>#REF!</v>
      </c>
      <c r="C22" s="247" t="e">
        <f>IF(ISBLANK('Measured Data'!#REF!),"",'Measured Data'!#REF!)</f>
        <v>#REF!</v>
      </c>
      <c r="D22" s="248" t="e">
        <f>IF(ISBLANK('Measured Data'!#REF!),"",'Measured Data'!#REF!)</f>
        <v>#REF!</v>
      </c>
      <c r="E22" s="240" t="e">
        <f>IF(ISBLANK('Measured Data'!#REF!),"",'Measured Data'!#REF!)</f>
        <v>#REF!</v>
      </c>
      <c r="F22" s="240" t="e">
        <f>IF(ISBLANK('Measured Data'!#REF!),"",'Measured Data'!#REF!)</f>
        <v>#REF!</v>
      </c>
      <c r="G22" s="240" t="e">
        <f>IF(ISBLANK('Measured Data'!#REF!),"",'Measured Data'!#REF!)</f>
        <v>#REF!</v>
      </c>
      <c r="H22" s="240" t="e">
        <f>IF(ISBLANK('Measured Data'!#REF!),"",'Measured Data'!#REF!)</f>
        <v>#REF!</v>
      </c>
      <c r="I22" s="240" t="e">
        <f>IF(ISBLANK('Measured Data'!#REF!),"",'Measured Data'!#REF!)</f>
        <v>#REF!</v>
      </c>
      <c r="J22" s="240" t="e">
        <f>IF(ISBLANK('Measured Data'!#REF!),"",'Measured Data'!#REF!)</f>
        <v>#REF!</v>
      </c>
      <c r="K22" s="240" t="e">
        <f>IF(ISBLANK('Measured Data'!#REF!),"",'Measured Data'!#REF!)</f>
        <v>#REF!</v>
      </c>
      <c r="L22" s="240" t="e">
        <f>IF(ISBLANK('Measured Data'!#REF!),"",'Measured Data'!#REF!)</f>
        <v>#REF!</v>
      </c>
      <c r="M22" s="240" t="e">
        <f>IF(ISBLANK('Measured Data'!#REF!),"",'Measured Data'!#REF!)</f>
        <v>#REF!</v>
      </c>
      <c r="N22" s="240" t="e">
        <f>IF(ISBLANK('Measured Data'!#REF!),"",'Measured Data'!#REF!)</f>
        <v>#REF!</v>
      </c>
      <c r="O22" s="240" t="e">
        <f>IF(ISBLANK('Measured Data'!#REF!),"",'Measured Data'!#REF!)</f>
        <v>#REF!</v>
      </c>
      <c r="P22" s="240" t="e">
        <f>IF(ISBLANK('Measured Data'!#REF!),"",'Measured Data'!#REF!)</f>
        <v>#REF!</v>
      </c>
      <c r="Q22" s="240" t="e">
        <f>IF(ISBLANK('Measured Data'!#REF!),"",'Measured Data'!#REF!)</f>
        <v>#REF!</v>
      </c>
      <c r="R22" s="240" t="e">
        <f>IF(ISBLANK('Measured Data'!#REF!),"",'Measured Data'!#REF!)</f>
        <v>#REF!</v>
      </c>
      <c r="S22" s="240" t="e">
        <f>IF(ISBLANK('Measured Data'!#REF!),"",'Measured Data'!#REF!)</f>
        <v>#REF!</v>
      </c>
      <c r="T22" s="240" t="e">
        <f>IF(ISBLANK('Measured Data'!#REF!),"",'Measured Data'!#REF!)</f>
        <v>#REF!</v>
      </c>
      <c r="U22" s="240" t="e">
        <f>IF(ISBLANK('Measured Data'!#REF!),"",'Measured Data'!#REF!)</f>
        <v>#REF!</v>
      </c>
      <c r="V22" s="240" t="e">
        <f>IF(ISBLANK('Measured Data'!#REF!),"",'Measured Data'!#REF!)</f>
        <v>#REF!</v>
      </c>
      <c r="W22" s="240" t="e">
        <f>IF(ISBLANK('Measured Data'!#REF!),"",'Measured Data'!#REF!)</f>
        <v>#REF!</v>
      </c>
      <c r="X22" s="240" t="e">
        <f>IF(ISBLANK('Measured Data'!#REF!),"",'Measured Data'!#REF!)</f>
        <v>#REF!</v>
      </c>
      <c r="Y22" s="240" t="e">
        <f>IF(ISBLANK('Measured Data'!#REF!),"",'Measured Data'!#REF!)</f>
        <v>#REF!</v>
      </c>
      <c r="Z22" s="240" t="e">
        <f>IF(ISBLANK('Measured Data'!#REF!),"",'Measured Data'!#REF!)</f>
        <v>#REF!</v>
      </c>
      <c r="AA22" s="240" t="e">
        <f>IF(ISBLANK('Measured Data'!#REF!),"",'Measured Data'!#REF!)</f>
        <v>#REF!</v>
      </c>
      <c r="AB22" s="240" t="e">
        <f>IF(ISBLANK('Measured Data'!#REF!),"",'Measured Data'!#REF!)</f>
        <v>#REF!</v>
      </c>
      <c r="AC22" s="240" t="e">
        <f>IF(ISBLANK('Measured Data'!#REF!),"",'Measured Data'!#REF!)</f>
        <v>#REF!</v>
      </c>
      <c r="AD22" s="240" t="e">
        <f>IF(ISBLANK('Measured Data'!#REF!),"",'Measured Data'!#REF!)</f>
        <v>#REF!</v>
      </c>
      <c r="AE22" s="240" t="e">
        <f>IF(ISBLANK('Measured Data'!#REF!),"",'Measured Data'!#REF!)</f>
        <v>#REF!</v>
      </c>
      <c r="AF22" s="240" t="e">
        <f>IF(ISBLANK('Measured Data'!#REF!),"",'Measured Data'!#REF!)</f>
        <v>#REF!</v>
      </c>
      <c r="AG22" s="240" t="e">
        <f>IF(ISBLANK('Measured Data'!#REF!),"",'Measured Data'!#REF!)</f>
        <v>#REF!</v>
      </c>
      <c r="AH22" s="240" t="e">
        <f>IF(ISBLANK('Measured Data'!#REF!),"",'Measured Data'!#REF!)</f>
        <v>#REF!</v>
      </c>
      <c r="AI22" s="240" t="e">
        <f>IF(ISBLANK('Measured Data'!#REF!),"",'Measured Data'!#REF!)</f>
        <v>#REF!</v>
      </c>
      <c r="AJ22" s="240" t="e">
        <f>IF(ISBLANK('Measured Data'!#REF!),"",'Measured Data'!#REF!)</f>
        <v>#REF!</v>
      </c>
      <c r="AK22" s="240" t="e">
        <f>IF(ISBLANK('Measured Data'!#REF!),"",'Measured Data'!#REF!)</f>
        <v>#REF!</v>
      </c>
      <c r="AL22" s="240" t="e">
        <f>IF(ISBLANK('Measured Data'!#REF!),"",'Measured Data'!#REF!)</f>
        <v>#REF!</v>
      </c>
      <c r="AM22" s="240" t="e">
        <f>IF(ISBLANK('Measured Data'!#REF!),"",'Measured Data'!#REF!)</f>
        <v>#REF!</v>
      </c>
      <c r="AN22" s="240" t="e">
        <f>IF(ISBLANK('Measured Data'!#REF!),"",'Measured Data'!#REF!)</f>
        <v>#REF!</v>
      </c>
      <c r="AO22" s="240" t="e">
        <f>IF(ISBLANK('Measured Data'!#REF!),"",'Measured Data'!#REF!)</f>
        <v>#REF!</v>
      </c>
      <c r="AP22" s="240" t="e">
        <f>IF(ISBLANK('Measured Data'!#REF!),"",'Measured Data'!#REF!)</f>
        <v>#REF!</v>
      </c>
      <c r="AQ22" s="240" t="e">
        <f>IF(ISBLANK('Measured Data'!#REF!),"",'Measured Data'!#REF!)</f>
        <v>#REF!</v>
      </c>
      <c r="AR22" s="240" t="e">
        <f>IF(ISBLANK('Measured Data'!#REF!),"",'Measured Data'!#REF!)</f>
        <v>#REF!</v>
      </c>
      <c r="AS22" s="240" t="e">
        <f>IF(ISBLANK('Measured Data'!#REF!),"",'Measured Data'!#REF!)</f>
        <v>#REF!</v>
      </c>
      <c r="AT22" s="240" t="e">
        <f>IF(ISBLANK('Measured Data'!#REF!),"",'Measured Data'!#REF!)</f>
        <v>#REF!</v>
      </c>
      <c r="AU22" s="240" t="e">
        <f>IF(ISBLANK('Measured Data'!#REF!),"",'Measured Data'!#REF!)</f>
        <v>#REF!</v>
      </c>
      <c r="AV22" s="240" t="e">
        <f>IF(ISBLANK('Measured Data'!#REF!),"",'Measured Data'!#REF!)</f>
        <v>#REF!</v>
      </c>
      <c r="AW22" s="240" t="e">
        <f>IF(ISBLANK('Measured Data'!#REF!),"",'Measured Data'!#REF!)</f>
        <v>#REF!</v>
      </c>
      <c r="AX22" s="240" t="e">
        <f>IF(ISBLANK('Measured Data'!#REF!),"",'Measured Data'!#REF!)</f>
        <v>#REF!</v>
      </c>
      <c r="AY22" s="240" t="e">
        <f>IF(ISBLANK('Measured Data'!#REF!),"",'Measured Data'!#REF!)</f>
        <v>#REF!</v>
      </c>
      <c r="AZ22" s="240" t="e">
        <f>IF(ISBLANK('Measured Data'!#REF!),"",'Measured Data'!#REF!)</f>
        <v>#REF!</v>
      </c>
      <c r="BA22" s="240" t="e">
        <f>IF(ISBLANK('Measured Data'!#REF!),"",'Measured Data'!#REF!)</f>
        <v>#REF!</v>
      </c>
      <c r="BB22" s="240" t="e">
        <f>IF(ISBLANK('Measured Data'!#REF!),"",'Measured Data'!#REF!)</f>
        <v>#REF!</v>
      </c>
      <c r="BC22" s="240" t="e">
        <f>IF(ISBLANK('Measured Data'!#REF!),"",'Measured Data'!#REF!)</f>
        <v>#REF!</v>
      </c>
      <c r="BD22" s="240" t="e">
        <f>IF(ISBLANK('Measured Data'!#REF!),"",'Measured Data'!#REF!)</f>
        <v>#REF!</v>
      </c>
      <c r="BE22" s="240" t="e">
        <f>IF(ISBLANK('Measured Data'!#REF!),"",'Measured Data'!#REF!)</f>
        <v>#REF!</v>
      </c>
      <c r="BF22" s="240" t="e">
        <f>IF(ISBLANK('Measured Data'!#REF!),"",'Measured Data'!#REF!)</f>
        <v>#REF!</v>
      </c>
      <c r="BG22" s="240" t="e">
        <f>IF(ISBLANK('Measured Data'!#REF!),"",'Measured Data'!#REF!)</f>
        <v>#REF!</v>
      </c>
      <c r="BH22" s="240" t="e">
        <f>IF(ISBLANK('Measured Data'!#REF!),"",'Measured Data'!#REF!)</f>
        <v>#REF!</v>
      </c>
      <c r="BI22" s="240" t="e">
        <f>IF(ISBLANK('Measured Data'!#REF!),"",'Measured Data'!#REF!)</f>
        <v>#REF!</v>
      </c>
      <c r="BJ22" s="240" t="e">
        <f>IF(ISBLANK('Measured Data'!#REF!),"",'Measured Data'!#REF!)</f>
        <v>#REF!</v>
      </c>
      <c r="BK22" s="240" t="e">
        <f>IF(ISBLANK('Measured Data'!#REF!),"",'Measured Data'!#REF!)</f>
        <v>#REF!</v>
      </c>
      <c r="BL22" s="240" t="e">
        <f>IF(ISBLANK('Measured Data'!#REF!),"",'Measured Data'!#REF!)</f>
        <v>#REF!</v>
      </c>
      <c r="BM22" s="240" t="e">
        <f>IF(ISBLANK('Measured Data'!#REF!),"",'Measured Data'!#REF!)</f>
        <v>#REF!</v>
      </c>
      <c r="BN22" s="240">
        <f>IF(ISBLANK('In Process Calc.'!B15),"",ROUND('In Process Calc.'!B15,2))</f>
        <v>9.74</v>
      </c>
      <c r="BO22" s="240">
        <f>IF(ISBLANK('In Process Calc.'!C15),"",ROUND('In Process Calc.'!C15,2))</f>
        <v>233.73</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2263.7711416660891</v>
      </c>
      <c r="BU22" s="240">
        <f>IF(ISBLANK('In Process Calc.'!K15),"",'In Process Calc.'!K15)</f>
        <v>1273.6980799632977</v>
      </c>
      <c r="BV22" s="245">
        <f>IF(ISBLANK('In Process Calc.'!L15),"",'In Process Calc.'!L15)</f>
        <v>3.6688421927523804</v>
      </c>
      <c r="BW22" s="245">
        <f>IF(ISBLANK('In Process Calc.'!M15),"",'In Process Calc.'!M15)</f>
        <v>16.535343047091445</v>
      </c>
      <c r="BX22" s="245">
        <f>IF(ISBLANK('In Process Calc.'!N15),"",'In Process Calc.'!N15)</f>
        <v>-0.52802906919578929</v>
      </c>
      <c r="BY22" s="245">
        <f>IF(ISBLANK('In Process Calc.'!O15),"",'In Process Calc.'!O15)</f>
        <v>0.14524954632228648</v>
      </c>
      <c r="BZ22" s="245">
        <f>IF(ISBLANK('In Process Calc.'!P15),"",'In Process Calc.'!P15)</f>
        <v>0.40147211185042136</v>
      </c>
      <c r="CA22" s="245">
        <f>IF(ISBLANK('In Process Calc.'!Q15),"",'In Process Calc.'!Q15)</f>
        <v>0.11685447955931477</v>
      </c>
      <c r="CB22" s="245">
        <f>IF(ISBLANK('In Process Calc.'!R15),"",'In Process Calc.'!R15)</f>
        <v>0.11215284257448702</v>
      </c>
      <c r="CC22" s="245">
        <f>IF(ISBLANK('In Process Calc.'!S15),"",'In Process Calc.'!S15)</f>
        <v>6.5235525459795189</v>
      </c>
      <c r="CD22" s="245">
        <f>IF(ISBLANK('In Process Calc.'!T15),"",'In Process Calc.'!T15)</f>
        <v>0.56431507891681887</v>
      </c>
      <c r="CE22" s="245">
        <f>IF(ISBLANK('In Process Calc.'!U15),"",'In Process Calc.'!U15)</f>
        <v>0.15303366897716703</v>
      </c>
      <c r="CF22" s="245">
        <f>IF(ISBLANK('In Process Calc.'!V15),"",'In Process Calc.'!V15)</f>
        <v>5.2842060798945191E-2</v>
      </c>
      <c r="CG22" s="245">
        <f>IF(ISBLANK('In Process Calc.'!W15),"",'In Process Calc.'!W15)</f>
        <v>-5.6363583165032968E-3</v>
      </c>
      <c r="CH22" s="245">
        <f>IF(ISBLANK('In Process Calc.'!X15),"",'In Process Calc.'!X15)</f>
        <v>0.18642198990917896</v>
      </c>
      <c r="CI22" s="245">
        <f>IF(ISBLANK('In Process Calc.'!Y15),"",'In Process Calc.'!Y15)</f>
        <v>1.3660900400023654</v>
      </c>
      <c r="CJ22" s="245">
        <f>IF(ISBLANK('In Process Calc.'!Z15),"",'In Process Calc.'!Z15)</f>
        <v>0.37481356078094991</v>
      </c>
      <c r="CK22" s="245">
        <f>IF(ISBLANK('In Process Calc.'!AA15),"",'In Process Calc.'!AA15)</f>
        <v>0.21720710870092233</v>
      </c>
      <c r="CL22" s="245">
        <f>IF(ISBLANK('In Process Calc.'!AB15),"",'In Process Calc.'!AB15)</f>
        <v>9.4832256948458302E-2</v>
      </c>
      <c r="CM22" s="245">
        <f>IF(ISBLANK('In Process Calc.'!AC15),"",'In Process Calc.'!AC15)</f>
        <v>-0.58686495810036055</v>
      </c>
      <c r="CN22" s="245">
        <f>IF(ISBLANK('In Process Calc.'!AD15),"",'In Process Calc.'!AD15)</f>
        <v>0.11668791675586286</v>
      </c>
      <c r="CO22" s="245">
        <f>IF(ISBLANK('In Process Calc.'!AE15),"",'In Process Calc.'!AE15)</f>
        <v>0.19480806390834574</v>
      </c>
      <c r="CP22" s="245">
        <f>IF(ISBLANK('In Process Calc.'!AF15),"",'In Process Calc.'!AF15)</f>
        <v>0.38230893649431696</v>
      </c>
      <c r="CQ22" s="245">
        <f>IF(ISBLANK('In Process Calc.'!AG15),"",'In Process Calc.'!AG15)</f>
        <v>0.1369742415660142</v>
      </c>
      <c r="CR22" s="245">
        <f>IF(ISBLANK('In Process Calc.'!AH15),"",'In Process Calc.'!AH15)</f>
        <v>4.6992078654257932E-2</v>
      </c>
      <c r="CS22" s="245">
        <f>IF(ISBLANK('In Process Calc.'!AI15),"",'In Process Calc.'!AI15)</f>
        <v>6.5954036640907945E-2</v>
      </c>
      <c r="CT22" s="245">
        <f>IF(ISBLANK('In Process Calc.'!AJ15),"",'In Process Calc.'!AJ15)</f>
        <v>0.22552122968181298</v>
      </c>
      <c r="CU22" s="245">
        <f>IF(ISBLANK('In Process Calc.'!AK15),"",'In Process Calc.'!AK15)</f>
        <v>0</v>
      </c>
      <c r="CV22" s="245">
        <f>IF(ISBLANK('In Process Calc.'!AL15),"",'In Process Calc.'!AL15)</f>
        <v>5.4082558826592964</v>
      </c>
      <c r="CW22" s="245">
        <f>IF(ISBLANK('In Process Calc.'!AM15),"",'In Process Calc.'!AM15)</f>
        <v>4.2933618553631465</v>
      </c>
      <c r="CX22" s="245">
        <f>IF(ISBLANK('In Process Calc.'!AN15),"",'In Process Calc.'!AN15)</f>
        <v>19.962395548329926</v>
      </c>
      <c r="CY22" s="245">
        <f>IF(ISBLANK('In Process Calc.'!AO15),"",'In Process Calc.'!AO15)</f>
        <v>0.15230623944739297</v>
      </c>
      <c r="CZ22" s="245">
        <f>IF(ISBLANK('In Process Calc.'!AP15),"",'In Process Calc.'!AP15)</f>
        <v>0.15230623944739297</v>
      </c>
      <c r="DA22" s="245">
        <f>IF(ISBLANK('In Process Calc.'!AQ15),"",'In Process Calc.'!AQ15)</f>
        <v>-8.7443568345491756E-4</v>
      </c>
      <c r="DB22" s="245">
        <f>IF(ISBLANK('In Process Calc.'!AR15),"",'In Process Calc.'!AR15)</f>
        <v>7.9114060885925423E-3</v>
      </c>
      <c r="DC22" s="245">
        <f>IF(ISBLANK('In Process Calc.'!AS15),"",'In Process Calc.'!AS15)</f>
        <v>8.7858417720474598E-3</v>
      </c>
      <c r="DD22" s="245">
        <f>IF(ISBLANK('In Process Calc.'!AT15),"",'In Process Calc.'!AT15)</f>
        <v>0.24122646792022845</v>
      </c>
      <c r="DE22" s="245">
        <f>IF(ISBLANK('In Process Calc.'!AU15),"",'In Process Calc.'!AU15)</f>
        <v>-8.8748595870538724E-4</v>
      </c>
      <c r="DF22" s="245">
        <f>IF(ISBLANK('In Process Calc.'!AV15),"",'In Process Calc.'!AV15)</f>
        <v>9.4627587463651675E-4</v>
      </c>
      <c r="DG22" s="245">
        <f>IF(ISBLANK('In Process Calc.'!AW15),"",'In Process Calc.'!AW15)</f>
        <v>1.742039808638062E-3</v>
      </c>
      <c r="DH22" s="245">
        <f>IF(ISBLANK('In Process Calc.'!AX15),"",'In Process Calc.'!AX15)</f>
        <v>7.7253724116227185E-5</v>
      </c>
      <c r="DI22" s="245">
        <f>IF(ISBLANK('In Process Calc.'!AY15),"",'In Process Calc.'!AY15)</f>
        <v>7.5167917866686591E-4</v>
      </c>
      <c r="DJ22" s="245">
        <f>IF(ISBLANK('In Process Calc.'!AZ15),"",'In Process Calc.'!AZ15)</f>
        <v>3.4796246249136568E-2</v>
      </c>
      <c r="DK22" s="245">
        <f>IF(ISBLANK('In Process Calc.'!BA15),"",'In Process Calc.'!BA15)</f>
        <v>2.7372935992000659E-3</v>
      </c>
      <c r="DL22" s="245">
        <f>IF(ISBLANK('In Process Calc.'!BB15),"",'In Process Calc.'!BB15)</f>
        <v>2.4177297521367744E-5</v>
      </c>
      <c r="DM22" s="245">
        <f>IF(ISBLANK('In Process Calc.'!BC15),"",'In Process Calc.'!BC15)</f>
        <v>1.1701783990896754E-4</v>
      </c>
      <c r="DN22" s="245">
        <f>IF(ISBLANK('In Process Calc.'!BD15),"",'In Process Calc.'!BD15)</f>
        <v>-2.6143394895155182E-4</v>
      </c>
      <c r="DO22" s="245">
        <f>IF(ISBLANK('In Process Calc.'!BE15),"",'In Process Calc.'!BE15)</f>
        <v>1.2080529704009007E-3</v>
      </c>
      <c r="DP22" s="245">
        <f>IF(ISBLANK('In Process Calc.'!BF15),"",'In Process Calc.'!BF15)</f>
        <v>-1.9848500214426575E-2</v>
      </c>
      <c r="DQ22" s="245">
        <f>IF(ISBLANK('In Process Calc.'!BG15),"",'In Process Calc.'!BG15)</f>
        <v>2.1817003307525824E-3</v>
      </c>
      <c r="DR22" s="245">
        <f>IF(ISBLANK('In Process Calc.'!BH15),"",'In Process Calc.'!BH15)</f>
        <v>1.3440855523555919E-3</v>
      </c>
      <c r="DS22" s="245">
        <f>IF(ISBLANK('In Process Calc.'!BI15),"",'In Process Calc.'!BI15)</f>
        <v>5.1630358182449838E-4</v>
      </c>
      <c r="DT22" s="245">
        <f>IF(ISBLANK('In Process Calc.'!BJ15),"",'In Process Calc.'!BJ15)</f>
        <v>4.1145969056831785E-3</v>
      </c>
      <c r="DU22" s="245">
        <f>IF(ISBLANK('In Process Calc.'!BK15),"",'In Process Calc.'!BK15)</f>
        <v>8.2975284651486711E-4</v>
      </c>
      <c r="DV22" s="245">
        <f>IF(ISBLANK('In Process Calc.'!BL15),"",'In Process Calc.'!BL15)</f>
        <v>1.7215582673027045E-3</v>
      </c>
      <c r="DW22" s="245">
        <f>IF(ISBLANK('In Process Calc.'!BM15),"",'In Process Calc.'!BM15)</f>
        <v>3.0127886527418161E-3</v>
      </c>
      <c r="DX22" s="245">
        <f>IF(ISBLANK('In Process Calc.'!BN15),"",'In Process Calc.'!BN15)</f>
        <v>1.6809255044616359E-3</v>
      </c>
      <c r="DY22" s="245">
        <f>IF(ISBLANK('In Process Calc.'!BO15),"",'In Process Calc.'!BO15)</f>
        <v>2.7877029060136298E-4</v>
      </c>
      <c r="DZ22" s="245">
        <f>IF(ISBLANK('In Process Calc.'!BP15),"",'In Process Calc.'!BP15)</f>
        <v>2.2106360586668597E-4</v>
      </c>
      <c r="EA22" s="245">
        <f>IF(ISBLANK('In Process Calc.'!BQ15),"",'In Process Calc.'!BQ15)</f>
        <v>1.5481091963949626E-3</v>
      </c>
      <c r="EB22" s="245">
        <f>IF(ISBLANK('In Process Calc.'!BR15),"",'In Process Calc.'!BR15)</f>
        <v>0</v>
      </c>
      <c r="EC22" s="245">
        <f>IF(ISBLANK('In Process Calc.'!BS15),"",'In Process Calc.'!BS15)</f>
        <v>2.3814709994765728E-2</v>
      </c>
      <c r="ED22" s="245">
        <f>IF(ISBLANK('In Process Calc.'!BT15),"",'In Process Calc.'!BT15)</f>
        <v>2.8816792859154294E-2</v>
      </c>
      <c r="EE22" s="245">
        <f>IF(ISBLANK('In Process Calc.'!BU15),"",'In Process Calc.'!BU15)</f>
        <v>0.10094261860301378</v>
      </c>
      <c r="EF22" s="245">
        <f>IF(ISBLANK('In Process Calc.'!BV15),"",'In Process Calc.'!BV15)</f>
        <v>0.10517368017283925</v>
      </c>
      <c r="EG22" s="245">
        <f>IF(ISBLANK('In Process Calc.'!BW15),"",'In Process Calc.'!BW15)</f>
        <v>-0.57042073079704958</v>
      </c>
      <c r="EH22" s="245">
        <f>IF(ISBLANK('In Process Calc.'!BX15),"",'In Process Calc.'!BX15)</f>
        <v>4.3770882168409839</v>
      </c>
      <c r="EI22" s="245">
        <f>IF(ISBLANK('In Process Calc.'!BY15),"",'In Process Calc.'!BY15)</f>
        <v>7.8666347502009321E-2</v>
      </c>
      <c r="EJ22" s="245">
        <f>IF(ISBLANK('In Process Calc.'!BZ15),"",'In Process Calc.'!BZ15)</f>
        <v>1.5031624327348769</v>
      </c>
      <c r="EK22" s="245">
        <f>IF(ISBLANK('Post Process Calc.'!A22),"",'Post Process Calc.'!A22)</f>
        <v>0.16713999999999998</v>
      </c>
      <c r="EL22" s="245" t="str">
        <f>IF(ISBLANK('Post Process Calc.'!B22),"",'Post Process Calc.'!B22)</f>
        <v/>
      </c>
      <c r="EM22" s="245">
        <f>IF(ISBLANK('Post Process Calc.'!C22),"",'Post Process Calc.'!C22)</f>
        <v>0.1023190351921802</v>
      </c>
      <c r="EN22" s="245">
        <f>IF(ISBLANK('Post Process Calc.'!D22),"",'Post Process Calc.'!D22)</f>
        <v>0.13874273090564546</v>
      </c>
      <c r="EO22" s="245">
        <f>IF(ISBLANK('Post Process Calc.'!E22),"",'Post Process Calc.'!E22)</f>
        <v>1.3959031289181785E-2</v>
      </c>
      <c r="EP22" s="245">
        <f>IF(ISBLANK('Post Process Calc.'!F22),"",'Post Process Calc.'!F22)</f>
        <v>8.8685108793732075E-3</v>
      </c>
      <c r="EQ22" s="245">
        <f>IF(ISBLANK('Post Process Calc.'!G22),"",'Post Process Calc.'!G22)</f>
        <v>1.9553926159290797E-3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IF('Measured Data'!B17&lt;&gt;0,'Measured Data'!$B$1,"")</f>
        <v>NIIMBL VS-003</v>
      </c>
      <c r="B23" s="240">
        <f>IF(ISBLANK('Measured Data'!A17),"",'Measured Data'!A17)</f>
        <v>10</v>
      </c>
      <c r="C23" s="247">
        <f>IF(ISBLANK('Measured Data'!B17),"",'Measured Data'!B17)</f>
        <v>43701.748611111114</v>
      </c>
      <c r="D23" s="248">
        <f>IF(ISBLANK('Measured Data'!C17),"",'Measured Data'!C17)</f>
        <v>43701.748611111114</v>
      </c>
      <c r="E23" s="240">
        <f>IF(ISBLANK('Measured Data'!D17),"",'Measured Data'!D17)</f>
        <v>1.5</v>
      </c>
      <c r="F23" s="240">
        <f>IF(ISBLANK('Measured Data'!E17),"",'Measured Data'!E17)</f>
        <v>1.7872207411057033</v>
      </c>
      <c r="G23" s="240" t="str">
        <f>IF(ISBLANK('Measured Data'!G17),"",'Measured Data'!G17)</f>
        <v/>
      </c>
      <c r="H23" s="240">
        <f>IF(ISBLANK('Measured Data'!H17),"",'Measured Data'!H17)</f>
        <v>18</v>
      </c>
      <c r="I23" s="240">
        <f>IF(ISBLANK('Measured Data'!I17),"",'Measured Data'!I17)</f>
        <v>4.1130221130221116</v>
      </c>
      <c r="J23" s="240">
        <f>IF(ISBLANK('Measured Data'!J17),"",'Measured Data'!J17)</f>
        <v>22.113022113022112</v>
      </c>
      <c r="K23" s="240">
        <f>IF(ISBLANK('Measured Data'!K17),"",'Measured Data'!K17)</f>
        <v>81.400000000000006</v>
      </c>
      <c r="L23" s="240">
        <f>IF(ISBLANK('Measured Data'!L17),"",'Measured Data'!L17)</f>
        <v>6.42</v>
      </c>
      <c r="M23" s="240" t="str">
        <f>IF(ISBLANK('Measured Data'!M17),"",'Measured Data'!M17)</f>
        <v/>
      </c>
      <c r="N23" s="240">
        <f>IF(ISBLANK('Measured Data'!N17),"",'Measured Data'!N17)</f>
        <v>1.5756802134213759</v>
      </c>
      <c r="O23" s="240">
        <f>IF(ISBLANK('Measured Data'!O17),"",'Measured Data'!O17)</f>
        <v>8.7537789634520885E-2</v>
      </c>
      <c r="P23" s="240">
        <f>IF(ISBLANK('Measured Data'!P17),"",'Measured Data'!P17)</f>
        <v>39.129391966783693</v>
      </c>
      <c r="Q23" s="240" t="str">
        <f>IF(ISBLANK('Measured Data'!Q17),"",'Measured Data'!Q17)</f>
        <v/>
      </c>
      <c r="R23" s="240">
        <f>IF(ISBLANK('Measured Data'!R17),"",'Measured Data'!R17)</f>
        <v>325</v>
      </c>
      <c r="S23" s="240">
        <f>IF(ISBLANK('Measured Data'!S17),"",'Measured Data'!S17)</f>
        <v>141.93699649366769</v>
      </c>
      <c r="T23" s="240">
        <f>IF(ISBLANK('Measured Data'!T17),"",'Measured Data'!T17)</f>
        <v>7.5795048779738901</v>
      </c>
      <c r="U23" s="240">
        <f>IF(ISBLANK('Measured Data'!U17),"",'Measured Data'!U17)</f>
        <v>2.1885132761664292</v>
      </c>
      <c r="V23" s="240">
        <f>IF(ISBLANK('Measured Data'!V17),"",'Measured Data'!V17)</f>
        <v>3.9677291991499164E-2</v>
      </c>
      <c r="W23" s="240">
        <f>IF(ISBLANK('Measured Data'!W17),"",'Measured Data'!W17)</f>
        <v>5.5387683307356987E-2</v>
      </c>
      <c r="X23" s="240">
        <f>IF(ISBLANK('Measured Data'!X17),"",'Measured Data'!X17)</f>
        <v>0.13245575640976473</v>
      </c>
      <c r="Y23" s="240">
        <f>IF(ISBLANK('Measured Data'!Y17),"",'Measured Data'!Y17)</f>
        <v>1.9799263506784446</v>
      </c>
      <c r="Z23" s="240">
        <f>IF(ISBLANK('Measured Data'!Z17),"",'Measured Data'!Z17)</f>
        <v>0</v>
      </c>
      <c r="AA23" s="240">
        <f>IF(ISBLANK('Measured Data'!AA17),"",'Measured Data'!AA17)</f>
        <v>0</v>
      </c>
      <c r="AB23" s="240">
        <f>IF(ISBLANK('Measured Data'!AB17),"",'Measured Data'!AB17)</f>
        <v>1.3720963726332207</v>
      </c>
      <c r="AC23" s="240">
        <f>IF(ISBLANK('Measured Data'!AC17),"",'Measured Data'!AC17)</f>
        <v>0.75581519889457482</v>
      </c>
      <c r="AD23" s="240">
        <f>IF(ISBLANK('Measured Data'!AD17),"",'Measured Data'!AD17)</f>
        <v>0.99045073606609912</v>
      </c>
      <c r="AE23" s="240">
        <f>IF(ISBLANK('Measured Data'!AE17),"",'Measured Data'!AE17)</f>
        <v>26.863417739683502</v>
      </c>
      <c r="AF23" s="240">
        <f>IF(ISBLANK('Measured Data'!AF17),"",'Measured Data'!AF17)</f>
        <v>1.9250690208287382</v>
      </c>
      <c r="AG23" s="240">
        <f>IF(ISBLANK('Measured Data'!AG17),"",'Measured Data'!AG17)</f>
        <v>2.0460514903489875</v>
      </c>
      <c r="AH23" s="240">
        <f>IF(ISBLANK('Measured Data'!AH17),"",'Measured Data'!AH17)</f>
        <v>0.40862027648912902</v>
      </c>
      <c r="AI23" s="240">
        <f>IF(ISBLANK('Measured Data'!AI17),"",'Measured Data'!AI17)</f>
        <v>12.006569300000001</v>
      </c>
      <c r="AJ23" s="240">
        <f>IF(ISBLANK('Measured Data'!AJ17),"",'Measured Data'!AJ17)</f>
        <v>1.0259073438066093</v>
      </c>
      <c r="AK23" s="240">
        <f>IF(ISBLANK('Measured Data'!AK17),"",'Measured Data'!AK17)</f>
        <v>2.5319984647385017</v>
      </c>
      <c r="AL23" s="240">
        <f>IF(ISBLANK('Measured Data'!AL17),"",'Measured Data'!AL17)</f>
        <v>4.2100724134990557</v>
      </c>
      <c r="AM23" s="240">
        <f>IF(ISBLANK('Measured Data'!AM17),"",'Measured Data'!AM17)</f>
        <v>3.7576825800863842</v>
      </c>
      <c r="AN23" s="240">
        <f>IF(ISBLANK('Measured Data'!AN17),"",'Measured Data'!AN17)</f>
        <v>0.33184679488054492</v>
      </c>
      <c r="AO23" s="240">
        <f>IF(ISBLANK('Measured Data'!AO17),"",'Measured Data'!AO17)</f>
        <v>0.45156379615120196</v>
      </c>
      <c r="AP23" s="240">
        <f>IF(ISBLANK('Measured Data'!AP17),"",'Measured Data'!AP17)</f>
        <v>2.0547910895624115</v>
      </c>
      <c r="AQ23" s="240">
        <f>IF(ISBLANK('Measured Data'!AQ17),"",'Measured Data'!AQ17)</f>
        <v>0</v>
      </c>
      <c r="AR23" s="240">
        <f>IF(ISBLANK('Measured Data'!AR17),"",'Measured Data'!AR17)</f>
        <v>0</v>
      </c>
      <c r="AS23" s="240">
        <f>IF(ISBLANK('Measured Data'!AS17),"",'Measured Data'!AS17)</f>
        <v>12.385297147441527</v>
      </c>
      <c r="AT23" s="240">
        <f>IF(ISBLANK('Measured Data'!AT17),"",'Measured Data'!AT17)</f>
        <v>16.655562958027982</v>
      </c>
      <c r="AU23" s="240">
        <f>IF(ISBLANK('Measured Data'!AU17),"",'Measured Data'!AU17)</f>
        <v>3.7565740045078888</v>
      </c>
      <c r="AV23" s="240">
        <f>IF(ISBLANK('Measured Data'!AV17),"",'Measured Data'!AV17)</f>
        <v>7.1163031659009528</v>
      </c>
      <c r="AW23" s="240">
        <f>IF(ISBLANK('Measured Data'!AW17),"",'Measured Data'!AW17)</f>
        <v>400</v>
      </c>
      <c r="AX23" s="240">
        <f>IF(ISBLANK('Measured Data'!AX17),"",'Measured Data'!AX17)</f>
        <v>200</v>
      </c>
      <c r="AY23" s="240">
        <f>IF(ISBLANK('Measured Data'!AY17),"",'Measured Data'!AY17)</f>
        <v>11.556764106050306</v>
      </c>
      <c r="AZ23" s="240">
        <f>IF(ISBLANK('Measured Data'!AZ17),"",'Measured Data'!AZ17)</f>
        <v>0</v>
      </c>
      <c r="BA23" s="240">
        <f>IF(ISBLANK('Measured Data'!BA17),"",'Measured Data'!BA17)</f>
        <v>0</v>
      </c>
      <c r="BB23" s="240">
        <f>IF(ISBLANK('Measured Data'!BB17),"",'Measured Data'!BB17)</f>
        <v>14.238739330269205</v>
      </c>
      <c r="BC23" s="240">
        <f>IF(ISBLANK('Measured Data'!BD17),"",'Measured Data'!BD17)</f>
        <v>26.873276428102425</v>
      </c>
      <c r="BD23" s="240">
        <f>IF(ISBLANK('Measured Data'!BE17),"",'Measured Data'!BE17)</f>
        <v>16.685489166119506</v>
      </c>
      <c r="BE23" s="240">
        <f>IF(ISBLANK('Measured Data'!BF17),"",'Measured Data'!BF17)</f>
        <v>5.4088471849865956</v>
      </c>
      <c r="BF23" s="240">
        <f>IF(ISBLANK('Measured Data'!BH17),"",'Measured Data'!BH17)</f>
        <v>13.577481840193705</v>
      </c>
      <c r="BG23" s="240">
        <f>IF(ISBLANK('Measured Data'!BI17),"",'Measured Data'!BI17)</f>
        <v>19.002757715036115</v>
      </c>
      <c r="BH23" s="240">
        <f>IF(ISBLANK('Measured Data'!BJ17),"",'Measured Data'!BJ17)</f>
        <v>36.308277830637493</v>
      </c>
      <c r="BI23" s="240">
        <f>IF(ISBLANK('Measured Data'!BK17),"",'Measured Data'!BK17)</f>
        <v>20.663308144416458</v>
      </c>
      <c r="BJ23" s="240">
        <f>IF(ISBLANK('Measured Data'!BL17),"",'Measured Data'!BL17)</f>
        <v>4.4368266405484817</v>
      </c>
      <c r="BK23" s="240">
        <f>IF(ISBLANK('Measured Data'!BM17),"",'Measured Data'!BM17)</f>
        <v>0</v>
      </c>
      <c r="BL23" s="240">
        <f>IF(ISBLANK('Measured Data'!BN17),"",'Measured Data'!BN17)</f>
        <v>24.26789231779383</v>
      </c>
      <c r="BM23" s="240">
        <f>IF(ISBLANK('Measured Data'!BO17),"",'Measured Data'!BO17)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0.28240499999999996</v>
      </c>
      <c r="EL23" s="245" t="str">
        <f>IF(ISBLANK('Post Process Calc.'!B23),"",'Post Process Calc.'!B23)</f>
        <v/>
      </c>
      <c r="EM23" s="245">
        <f>IF(ISBLANK('Post Process Calc.'!C23),"",'Post Process Calc.'!C23)</f>
        <v>7.2269807359482893E-2</v>
      </c>
      <c r="EN23" s="245">
        <f>IF(ISBLANK('Post Process Calc.'!D23),"",'Post Process Calc.'!D23)</f>
        <v>5.8439869114508797E-2</v>
      </c>
      <c r="EO23" s="245">
        <f>IF(ISBLANK('Post Process Calc.'!E23),"",'Post Process Calc.'!E23)</f>
        <v>8.8809630248205228E-3</v>
      </c>
      <c r="EP23" s="245">
        <f>IF(ISBLANK('Post Process Calc.'!F23),"",'Post Process Calc.'!F23)</f>
        <v>7.1838211472168671E-3</v>
      </c>
      <c r="EQ23" s="245">
        <f>IF(ISBLANK('Post Process Calc.'!G23),"",'Post Process Calc.'!G23)</f>
        <v>2.0307693068562691E-3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IF('Measured Data'!B18&lt;&gt;0,'Measured Data'!$B$1,"")</f>
        <v>NIIMBL VS-003</v>
      </c>
      <c r="B24" s="240">
        <f>IF(ISBLANK('Measured Data'!A18),"",'Measured Data'!A18)</f>
        <v>11</v>
      </c>
      <c r="C24" s="247">
        <f>IF(ISBLANK('Measured Data'!B18),"",'Measured Data'!B18)</f>
        <v>43702.724305555559</v>
      </c>
      <c r="D24" s="248">
        <f>IF(ISBLANK('Measured Data'!C18),"",'Measured Data'!C18)</f>
        <v>43702.724305555559</v>
      </c>
      <c r="E24" s="240">
        <f>IF(ISBLANK('Measured Data'!D18),"",'Measured Data'!D18)</f>
        <v>1.5</v>
      </c>
      <c r="F24" s="240">
        <f>IF(ISBLANK('Measured Data'!E18),"",'Measured Data'!E18)</f>
        <v>1.8047734670444029</v>
      </c>
      <c r="G24" s="240" t="str">
        <f>IF(ISBLANK('Measured Data'!G18),"",'Measured Data'!G18)</f>
        <v/>
      </c>
      <c r="H24" s="240">
        <f>IF(ISBLANK('Measured Data'!H18),"",'Measured Data'!H18)</f>
        <v>16.399999999999999</v>
      </c>
      <c r="I24" s="240">
        <f>IF(ISBLANK('Measured Data'!I18),"",'Measured Data'!I18)</f>
        <v>6.0657534246575366</v>
      </c>
      <c r="J24" s="240">
        <f>IF(ISBLANK('Measured Data'!J18),"",'Measured Data'!J18)</f>
        <v>22.465753424657535</v>
      </c>
      <c r="K24" s="240">
        <f>IF(ISBLANK('Measured Data'!K18),"",'Measured Data'!K18)</f>
        <v>73</v>
      </c>
      <c r="L24" s="240">
        <f>IF(ISBLANK('Measured Data'!L18),"",'Measured Data'!L18)</f>
        <v>6.77</v>
      </c>
      <c r="M24" s="240" t="str">
        <f>IF(ISBLANK('Measured Data'!M18),"",'Measured Data'!M18)</f>
        <v/>
      </c>
      <c r="N24" s="240">
        <f>IF(ISBLANK('Measured Data'!N18),"",'Measured Data'!N18)</f>
        <v>1.8152003714142677</v>
      </c>
      <c r="O24" s="240">
        <f>IF(ISBLANK('Measured Data'!O18),"",'Measured Data'!O18)</f>
        <v>0.11068294947647975</v>
      </c>
      <c r="P24" s="240">
        <f>IF(ISBLANK('Measured Data'!P18),"",'Measured Data'!P18)</f>
        <v>42.505942030652655</v>
      </c>
      <c r="Q24" s="240" t="str">
        <f>IF(ISBLANK('Measured Data'!Q18),"",'Measured Data'!Q18)</f>
        <v/>
      </c>
      <c r="R24" s="240">
        <f>IF(ISBLANK('Measured Data'!R18),"",'Measured Data'!R18)</f>
        <v>381</v>
      </c>
      <c r="S24" s="240">
        <f>IF(ISBLANK('Measured Data'!S18),"",'Measured Data'!S18)</f>
        <v>181.23378266501726</v>
      </c>
      <c r="T24" s="240">
        <f>IF(ISBLANK('Measured Data'!T18),"",'Measured Data'!T18)</f>
        <v>6.938062025325995</v>
      </c>
      <c r="U24" s="240">
        <f>IF(ISBLANK('Measured Data'!U18),"",'Measured Data'!U18)</f>
        <v>2.215214424011954</v>
      </c>
      <c r="V24" s="240">
        <f>IF(ISBLANK('Measured Data'!V18),"",'Measured Data'!V18)</f>
        <v>4.8849024209427896E-2</v>
      </c>
      <c r="W24" s="240">
        <f>IF(ISBLANK('Measured Data'!W18),"",'Measured Data'!W18)</f>
        <v>5.54848759653351E-2</v>
      </c>
      <c r="X24" s="240">
        <f>IF(ISBLANK('Measured Data'!X18),"",'Measured Data'!X18)</f>
        <v>0.11676948552336298</v>
      </c>
      <c r="Y24" s="240">
        <f>IF(ISBLANK('Measured Data'!Y18),"",'Measured Data'!Y18)</f>
        <v>0.83694104376851675</v>
      </c>
      <c r="Z24" s="240">
        <f>IF(ISBLANK('Measured Data'!Z18),"",'Measured Data'!Z18)</f>
        <v>3.9461531951252383E-2</v>
      </c>
      <c r="AA24" s="240">
        <f>IF(ISBLANK('Measured Data'!AA18),"",'Measured Data'!AA18)</f>
        <v>4.2781199381091699E-2</v>
      </c>
      <c r="AB24" s="240">
        <f>IF(ISBLANK('Measured Data'!AB18),"",'Measured Data'!AB18)</f>
        <v>1.1500126427029613</v>
      </c>
      <c r="AC24" s="240">
        <f>IF(ISBLANK('Measured Data'!AC18),"",'Measured Data'!AC18)</f>
        <v>0.78269454391781546</v>
      </c>
      <c r="AD24" s="240">
        <f>IF(ISBLANK('Measured Data'!AD18),"",'Measured Data'!AD18)</f>
        <v>0.98503713980733598</v>
      </c>
      <c r="AE24" s="240">
        <f>IF(ISBLANK('Measured Data'!AE18),"",'Measured Data'!AE18)</f>
        <v>21.271018974331149</v>
      </c>
      <c r="AF24" s="240">
        <f>IF(ISBLANK('Measured Data'!AF18),"",'Measured Data'!AF18)</f>
        <v>1.9108528617919143</v>
      </c>
      <c r="AG24" s="240">
        <f>IF(ISBLANK('Measured Data'!AG18),"",'Measured Data'!AG18)</f>
        <v>2.075324038820884</v>
      </c>
      <c r="AH24" s="240">
        <f>IF(ISBLANK('Measured Data'!AH18),"",'Measured Data'!AH18)</f>
        <v>0.37338602095786944</v>
      </c>
      <c r="AI24" s="240">
        <f>IF(ISBLANK('Measured Data'!AI18),"",'Measured Data'!AI18)</f>
        <v>11.17078631</v>
      </c>
      <c r="AJ24" s="240">
        <f>IF(ISBLANK('Measured Data'!AJ18),"",'Measured Data'!AJ18)</f>
        <v>1.1523174922913206</v>
      </c>
      <c r="AK24" s="240">
        <f>IF(ISBLANK('Measured Data'!AK18),"",'Measured Data'!AK18)</f>
        <v>2.5319984647385017</v>
      </c>
      <c r="AL24" s="240">
        <f>IF(ISBLANK('Measured Data'!AL18),"",'Measured Data'!AL18)</f>
        <v>4.5759795315915417</v>
      </c>
      <c r="AM24" s="240">
        <f>IF(ISBLANK('Measured Data'!AM18),"",'Measured Data'!AM18)</f>
        <v>3.9163628027922557</v>
      </c>
      <c r="AN24" s="240">
        <f>IF(ISBLANK('Measured Data'!AN18),"",'Measured Data'!AN18)</f>
        <v>0.35478948960470225</v>
      </c>
      <c r="AO24" s="240">
        <f>IF(ISBLANK('Measured Data'!AO18),"",'Measured Data'!AO18)</f>
        <v>0.29773480566773819</v>
      </c>
      <c r="AP24" s="240">
        <f>IF(ISBLANK('Measured Data'!AP18),"",'Measured Data'!AP18)</f>
        <v>2.2145111486384366</v>
      </c>
      <c r="AQ24" s="240">
        <f>IF(ISBLANK('Measured Data'!AQ18),"",'Measured Data'!AQ18)</f>
        <v>0</v>
      </c>
      <c r="AR24" s="240">
        <f>IF(ISBLANK('Measured Data'!AR18),"",'Measured Data'!AR18)</f>
        <v>0</v>
      </c>
      <c r="AS24" s="240">
        <f>IF(ISBLANK('Measured Data'!AS18),"",'Measured Data'!AS18)</f>
        <v>12.385297147441527</v>
      </c>
      <c r="AT24" s="240">
        <f>IF(ISBLANK('Measured Data'!AT18),"",'Measured Data'!AT18)</f>
        <v>16.655562958027982</v>
      </c>
      <c r="AU24" s="240">
        <f>IF(ISBLANK('Measured Data'!AU18),"",'Measured Data'!AU18)</f>
        <v>3.7565740045078888</v>
      </c>
      <c r="AV24" s="240">
        <f>IF(ISBLANK('Measured Data'!AV18),"",'Measured Data'!AV18)</f>
        <v>7.1163031659009528</v>
      </c>
      <c r="AW24" s="240">
        <f>IF(ISBLANK('Measured Data'!AW18),"",'Measured Data'!AW18)</f>
        <v>400</v>
      </c>
      <c r="AX24" s="240">
        <f>IF(ISBLANK('Measured Data'!AX18),"",'Measured Data'!AX18)</f>
        <v>200</v>
      </c>
      <c r="AY24" s="240">
        <f>IF(ISBLANK('Measured Data'!AY18),"",'Measured Data'!AY18)</f>
        <v>11.556764106050306</v>
      </c>
      <c r="AZ24" s="240">
        <f>IF(ISBLANK('Measured Data'!AZ18),"",'Measured Data'!AZ18)</f>
        <v>0</v>
      </c>
      <c r="BA24" s="240">
        <f>IF(ISBLANK('Measured Data'!BA18),"",'Measured Data'!BA18)</f>
        <v>0</v>
      </c>
      <c r="BB24" s="240">
        <f>IF(ISBLANK('Measured Data'!BB18),"",'Measured Data'!BB18)</f>
        <v>14.238739330269205</v>
      </c>
      <c r="BC24" s="240">
        <f>IF(ISBLANK('Measured Data'!BD18),"",'Measured Data'!BD18)</f>
        <v>26.873276428102425</v>
      </c>
      <c r="BD24" s="240">
        <f>IF(ISBLANK('Measured Data'!BE18),"",'Measured Data'!BE18)</f>
        <v>16.685489166119506</v>
      </c>
      <c r="BE24" s="240">
        <f>IF(ISBLANK('Measured Data'!BF18),"",'Measured Data'!BF18)</f>
        <v>5.4088471849865956</v>
      </c>
      <c r="BF24" s="240">
        <f>IF(ISBLANK('Measured Data'!BH18),"",'Measured Data'!BH18)</f>
        <v>13.577481840193705</v>
      </c>
      <c r="BG24" s="240">
        <f>IF(ISBLANK('Measured Data'!BI18),"",'Measured Data'!BI18)</f>
        <v>19.002757715036115</v>
      </c>
      <c r="BH24" s="240">
        <f>IF(ISBLANK('Measured Data'!BJ18),"",'Measured Data'!BJ18)</f>
        <v>36.308277830637493</v>
      </c>
      <c r="BI24" s="240">
        <f>IF(ISBLANK('Measured Data'!BK18),"",'Measured Data'!BK18)</f>
        <v>20.663308144416458</v>
      </c>
      <c r="BJ24" s="240">
        <f>IF(ISBLANK('Measured Data'!BL18),"",'Measured Data'!BL18)</f>
        <v>4.4368266405484817</v>
      </c>
      <c r="BK24" s="240">
        <f>IF(ISBLANK('Measured Data'!BM18),"",'Measured Data'!BM18)</f>
        <v>0</v>
      </c>
      <c r="BL24" s="240">
        <f>IF(ISBLANK('Measured Data'!BN18),"",'Measured Data'!BN18)</f>
        <v>24.26789231779383</v>
      </c>
      <c r="BM24" s="240">
        <f>IF(ISBLANK('Measured Data'!BO18),"",'Measured Data'!BO18)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0.47613587500000004</v>
      </c>
      <c r="EL24" s="245" t="str">
        <f>IF(ISBLANK('Post Process Calc.'!B24),"",'Post Process Calc.'!B24)</f>
        <v/>
      </c>
      <c r="EM24" s="245">
        <f>IF(ISBLANK('Post Process Calc.'!C24),"",'Post Process Calc.'!C24)</f>
        <v>5.2653470780469176E-2</v>
      </c>
      <c r="EN24" s="245">
        <f>IF(ISBLANK('Post Process Calc.'!D24),"",'Post Process Calc.'!D24)</f>
        <v>1.4314511379356829E-2</v>
      </c>
      <c r="EO24" s="245">
        <f>IF(ISBLANK('Post Process Calc.'!E24),"",'Post Process Calc.'!E24)</f>
        <v>5.6605139429956649E-3</v>
      </c>
      <c r="EP24" s="245">
        <f>IF(ISBLANK('Post Process Calc.'!F24),"",'Post Process Calc.'!F24)</f>
        <v>5.4747597899529607E-3</v>
      </c>
      <c r="EQ24" s="245">
        <f>IF(ISBLANK('Post Process Calc.'!G24),"",'Post Process Calc.'!G24)</f>
        <v>1.8010913756038572E-3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IF('Measured Data'!B19&lt;&gt;0,'Measured Data'!$B$1,"")</f>
        <v>NIIMBL VS-003</v>
      </c>
      <c r="B25" s="240">
        <f>IF(ISBLANK('Measured Data'!A19),"",'Measured Data'!A19)</f>
        <v>12</v>
      </c>
      <c r="C25" s="247">
        <f>IF(ISBLANK('Measured Data'!B19),"",'Measured Data'!B19)</f>
        <v>43703.468055555553</v>
      </c>
      <c r="D25" s="248">
        <f>IF(ISBLANK('Measured Data'!C19),"",'Measured Data'!C19)</f>
        <v>43703.468055555553</v>
      </c>
      <c r="E25" s="240">
        <f>IF(ISBLANK('Measured Data'!D19),"",'Measured Data'!D19)</f>
        <v>2</v>
      </c>
      <c r="F25" s="240">
        <f>IF(ISBLANK('Measured Data'!E19),"",'Measured Data'!E19)</f>
        <v>0</v>
      </c>
      <c r="G25" s="240" t="str">
        <f>IF(ISBLANK('Measured Data'!G19),"",'Measured Data'!G19)</f>
        <v/>
      </c>
      <c r="H25" s="240">
        <f>IF(ISBLANK('Measured Data'!H19),"",'Measured Data'!H19)</f>
        <v>15.6</v>
      </c>
      <c r="I25" s="240">
        <f>IF(ISBLANK('Measured Data'!I19),"",'Measured Data'!I19)</f>
        <v>8.3263803680981585</v>
      </c>
      <c r="J25" s="240">
        <f>IF(ISBLANK('Measured Data'!J19),"",'Measured Data'!J19)</f>
        <v>23.926380368098158</v>
      </c>
      <c r="K25" s="240">
        <f>IF(ISBLANK('Measured Data'!K19),"",'Measured Data'!K19)</f>
        <v>65.2</v>
      </c>
      <c r="L25" s="240">
        <f>IF(ISBLANK('Measured Data'!L19),"",'Measured Data'!L19)</f>
        <v>6.9</v>
      </c>
      <c r="M25" s="240" t="str">
        <f>IF(ISBLANK('Measured Data'!M19),"",'Measured Data'!M19)</f>
        <v/>
      </c>
      <c r="N25" s="240">
        <f>IF(ISBLANK('Measured Data'!N19),"",'Measured Data'!N19)</f>
        <v>2.3759773353793303</v>
      </c>
      <c r="O25" s="240">
        <f>IF(ISBLANK('Measured Data'!O19),"",'Measured Data'!O19)</f>
        <v>0.15230623944739297</v>
      </c>
      <c r="P25" s="240">
        <f>IF(ISBLANK('Measured Data'!P19),"",'Measured Data'!P19)</f>
        <v>42.411195436189125</v>
      </c>
      <c r="Q25" s="240" t="str">
        <f>IF(ISBLANK('Measured Data'!Q19),"",'Measured Data'!Q19)</f>
        <v/>
      </c>
      <c r="R25" s="240">
        <f>IF(ISBLANK('Measured Data'!R19),"",'Measured Data'!R19)</f>
        <v>384</v>
      </c>
      <c r="S25" s="240">
        <f>IF(ISBLANK('Measured Data'!S19),"",'Measured Data'!S19)</f>
        <v>242.80538216616887</v>
      </c>
      <c r="T25" s="240">
        <f>IF(ISBLANK('Measured Data'!T19),"",'Measured Data'!T19)</f>
        <v>6.9525147619143048</v>
      </c>
      <c r="U25" s="240">
        <f>IF(ISBLANK('Measured Data'!U19),"",'Measured Data'!U19)</f>
        <v>2.2337253130340717</v>
      </c>
      <c r="V25" s="240">
        <f>IF(ISBLANK('Measured Data'!V19),"",'Measured Data'!V19)</f>
        <v>4.1063088422911044E-2</v>
      </c>
      <c r="W25" s="240">
        <f>IF(ISBLANK('Measured Data'!W19),"",'Measured Data'!W19)</f>
        <v>0.14081349877569882</v>
      </c>
      <c r="X25" s="240">
        <f>IF(ISBLANK('Measured Data'!X19),"",'Measured Data'!X19)</f>
        <v>0.10813143657317967</v>
      </c>
      <c r="Y25" s="240">
        <f>IF(ISBLANK('Measured Data'!Y19),"",'Measured Data'!Y19)</f>
        <v>2.6372649925699165</v>
      </c>
      <c r="Z25" s="240">
        <f>IF(ISBLANK('Measured Data'!Z19),"",'Measured Data'!Z19)</f>
        <v>0.23608841686217771</v>
      </c>
      <c r="AA25" s="240">
        <f>IF(ISBLANK('Measured Data'!AA19),"",'Measured Data'!AA19)</f>
        <v>0.36952779633900179</v>
      </c>
      <c r="AB25" s="240">
        <f>IF(ISBLANK('Measured Data'!AB19),"",'Measured Data'!AB19)</f>
        <v>1.0782822355946453</v>
      </c>
      <c r="AC25" s="240">
        <f>IF(ISBLANK('Measured Data'!AC19),"",'Measured Data'!AC19)</f>
        <v>0.82959812603161609</v>
      </c>
      <c r="AD25" s="240">
        <f>IF(ISBLANK('Measured Data'!AD19),"",'Measured Data'!AD19)</f>
        <v>1.0254033708640087</v>
      </c>
      <c r="AE25" s="240">
        <f>IF(ISBLANK('Measured Data'!AE19),"",'Measured Data'!AE19)</f>
        <v>14.981221815619449</v>
      </c>
      <c r="AF25" s="240">
        <f>IF(ISBLANK('Measured Data'!AF19),"",'Measured Data'!AF19)</f>
        <v>2.0128753675171351</v>
      </c>
      <c r="AG25" s="240">
        <f>IF(ISBLANK('Measured Data'!AG19),"",'Measured Data'!AG19)</f>
        <v>2.1115633661389963</v>
      </c>
      <c r="AH25" s="240">
        <f>IF(ISBLANK('Measured Data'!AH19),"",'Measured Data'!AH19)</f>
        <v>0.3726368699228545</v>
      </c>
      <c r="AI25" s="240">
        <f>IF(ISBLANK('Measured Data'!AI19),"",'Measured Data'!AI19)</f>
        <v>9.6382674369999997</v>
      </c>
      <c r="AJ25" s="240">
        <f>IF(ISBLANK('Measured Data'!AJ19),"",'Measured Data'!AJ19)</f>
        <v>1.274030055483732</v>
      </c>
      <c r="AK25" s="240">
        <f>IF(ISBLANK('Measured Data'!AK19),"",'Measured Data'!AK19)</f>
        <v>2.5140240729829628</v>
      </c>
      <c r="AL25" s="240">
        <f>IF(ISBLANK('Measured Data'!AL19),"",'Measured Data'!AL19)</f>
        <v>4.6281101039132455</v>
      </c>
      <c r="AM25" s="240">
        <f>IF(ISBLANK('Measured Data'!AM19),"",'Measured Data'!AM19)</f>
        <v>3.9111096512317007</v>
      </c>
      <c r="AN25" s="240">
        <f>IF(ISBLANK('Measured Data'!AN19),"",'Measured Data'!AN19)</f>
        <v>0.3931584852767403</v>
      </c>
      <c r="AO25" s="240">
        <f>IF(ISBLANK('Measured Data'!AO19),"",'Measured Data'!AO19)</f>
        <v>0.22562491384361982</v>
      </c>
      <c r="AP25" s="240">
        <f>IF(ISBLANK('Measured Data'!AP19),"",'Measured Data'!AP19)</f>
        <v>2.4085641721409443</v>
      </c>
      <c r="AQ25" s="240">
        <f>IF(ISBLANK('Measured Data'!AQ19),"",'Measured Data'!AQ19)</f>
        <v>0</v>
      </c>
      <c r="AR25" s="240">
        <f>IF(ISBLANK('Measured Data'!AR19),"",'Measured Data'!AR19)</f>
        <v>0</v>
      </c>
      <c r="AS25" s="240">
        <f>IF(ISBLANK('Measured Data'!AS19),"",'Measured Data'!AS19)</f>
        <v>12.385297147441527</v>
      </c>
      <c r="AT25" s="240">
        <f>IF(ISBLANK('Measured Data'!AT19),"",'Measured Data'!AT19)</f>
        <v>16.655562958027982</v>
      </c>
      <c r="AU25" s="240">
        <f>IF(ISBLANK('Measured Data'!AU19),"",'Measured Data'!AU19)</f>
        <v>3.7565740045078888</v>
      </c>
      <c r="AV25" s="240">
        <f>IF(ISBLANK('Measured Data'!AV19),"",'Measured Data'!AV19)</f>
        <v>7.1163031659009528</v>
      </c>
      <c r="AW25" s="240">
        <f>IF(ISBLANK('Measured Data'!AW19),"",'Measured Data'!AW19)</f>
        <v>400</v>
      </c>
      <c r="AX25" s="240">
        <f>IF(ISBLANK('Measured Data'!AX19),"",'Measured Data'!AX19)</f>
        <v>200</v>
      </c>
      <c r="AY25" s="240">
        <f>IF(ISBLANK('Measured Data'!AY19),"",'Measured Data'!AY19)</f>
        <v>11.556764106050306</v>
      </c>
      <c r="AZ25" s="240">
        <f>IF(ISBLANK('Measured Data'!AZ19),"",'Measured Data'!AZ19)</f>
        <v>0</v>
      </c>
      <c r="BA25" s="240">
        <f>IF(ISBLANK('Measured Data'!BA19),"",'Measured Data'!BA19)</f>
        <v>0</v>
      </c>
      <c r="BB25" s="240">
        <f>IF(ISBLANK('Measured Data'!BB19),"",'Measured Data'!BB19)</f>
        <v>14.238739330269205</v>
      </c>
      <c r="BC25" s="240">
        <f>IF(ISBLANK('Measured Data'!BD19),"",'Measured Data'!BD19)</f>
        <v>26.873276428102425</v>
      </c>
      <c r="BD25" s="240">
        <f>IF(ISBLANK('Measured Data'!BE19),"",'Measured Data'!BE19)</f>
        <v>16.685489166119506</v>
      </c>
      <c r="BE25" s="240">
        <f>IF(ISBLANK('Measured Data'!BF19),"",'Measured Data'!BF19)</f>
        <v>5.4088471849865956</v>
      </c>
      <c r="BF25" s="240">
        <f>IF(ISBLANK('Measured Data'!BH19),"",'Measured Data'!BH19)</f>
        <v>13.577481840193705</v>
      </c>
      <c r="BG25" s="240">
        <f>IF(ISBLANK('Measured Data'!BI19),"",'Measured Data'!BI19)</f>
        <v>19.002757715036115</v>
      </c>
      <c r="BH25" s="240">
        <f>IF(ISBLANK('Measured Data'!BJ19),"",'Measured Data'!BJ19)</f>
        <v>36.308277830637493</v>
      </c>
      <c r="BI25" s="240">
        <f>IF(ISBLANK('Measured Data'!BK19),"",'Measured Data'!BK19)</f>
        <v>20.663308144416458</v>
      </c>
      <c r="BJ25" s="240">
        <f>IF(ISBLANK('Measured Data'!BL19),"",'Measured Data'!BL19)</f>
        <v>4.4368266405484817</v>
      </c>
      <c r="BK25" s="240">
        <f>IF(ISBLANK('Measured Data'!BM19),"",'Measured Data'!BM19)</f>
        <v>0</v>
      </c>
      <c r="BL25" s="240">
        <f>IF(ISBLANK('Measured Data'!BN19),"",'Measured Data'!BN19)</f>
        <v>24.26789231779383</v>
      </c>
      <c r="BM25" s="240">
        <f>IF(ISBLANK('Measured Data'!BO19),"",'Measured Data'!BO19)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0.89099624375000008</v>
      </c>
      <c r="EL25" s="245" t="str">
        <f>IF(ISBLANK('Post Process Calc.'!B25),"",'Post Process Calc.'!B25)</f>
        <v/>
      </c>
      <c r="EM25" s="245">
        <f>IF(ISBLANK('Post Process Calc.'!C25),"",'Post Process Calc.'!C25)</f>
        <v>3.5526449233078392E-2</v>
      </c>
      <c r="EN25" s="245">
        <f>IF(ISBLANK('Post Process Calc.'!D25),"",'Post Process Calc.'!D25)</f>
        <v>-2.8049922194403236E-3</v>
      </c>
      <c r="EO25" s="245">
        <f>IF(ISBLANK('Post Process Calc.'!E25),"",'Post Process Calc.'!E25)</f>
        <v>3.213029907067812E-3</v>
      </c>
      <c r="EP25" s="245">
        <f>IF(ISBLANK('Post Process Calc.'!F25),"",'Post Process Calc.'!F25)</f>
        <v>3.4865933801677142E-3</v>
      </c>
      <c r="EQ25" s="245">
        <f>IF(ISBLANK('Post Process Calc.'!G25),"",'Post Process Calc.'!G25)</f>
        <v>1.2845780462633265E-3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IF('Measured Data'!#REF!&lt;&gt;0,'Measured Data'!$B$1,"")</f>
        <v>#REF!</v>
      </c>
      <c r="B26" s="240" t="e">
        <f>IF(ISBLANK('Measured Data'!#REF!),"",'Measured Data'!#REF!)</f>
        <v>#REF!</v>
      </c>
      <c r="C26" s="247" t="e">
        <f>IF(ISBLANK('Measured Data'!#REF!),"",'Measured Data'!#REF!)</f>
        <v>#REF!</v>
      </c>
      <c r="D26" s="248" t="e">
        <f>IF(ISBLANK('Measured Data'!#REF!),"",'Measured Data'!#REF!)</f>
        <v>#REF!</v>
      </c>
      <c r="E26" s="240" t="e">
        <f>IF(ISBLANK('Measured Data'!#REF!),"",'Measured Data'!#REF!)</f>
        <v>#REF!</v>
      </c>
      <c r="F26" s="240" t="e">
        <f>IF(ISBLANK('Measured Data'!#REF!),"",'Measured Data'!#REF!)</f>
        <v>#REF!</v>
      </c>
      <c r="G26" s="240" t="e">
        <f>IF(ISBLANK('Measured Data'!#REF!),"",'Measured Data'!#REF!)</f>
        <v>#REF!</v>
      </c>
      <c r="H26" s="240" t="e">
        <f>IF(ISBLANK('Measured Data'!#REF!),"",'Measured Data'!#REF!)</f>
        <v>#REF!</v>
      </c>
      <c r="I26" s="240" t="e">
        <f>IF(ISBLANK('Measured Data'!#REF!),"",'Measured Data'!#REF!)</f>
        <v>#REF!</v>
      </c>
      <c r="J26" s="240" t="e">
        <f>IF(ISBLANK('Measured Data'!#REF!),"",'Measured Data'!#REF!)</f>
        <v>#REF!</v>
      </c>
      <c r="K26" s="240" t="e">
        <f>IF(ISBLANK('Measured Data'!#REF!),"",'Measured Data'!#REF!)</f>
        <v>#REF!</v>
      </c>
      <c r="L26" s="240" t="e">
        <f>IF(ISBLANK('Measured Data'!#REF!),"",'Measured Data'!#REF!)</f>
        <v>#REF!</v>
      </c>
      <c r="M26" s="240" t="e">
        <f>IF(ISBLANK('Measured Data'!#REF!),"",'Measured Data'!#REF!)</f>
        <v>#REF!</v>
      </c>
      <c r="N26" s="240" t="e">
        <f>IF(ISBLANK('Measured Data'!#REF!),"",'Measured Data'!#REF!)</f>
        <v>#REF!</v>
      </c>
      <c r="O26" s="240" t="e">
        <f>IF(ISBLANK('Measured Data'!#REF!),"",'Measured Data'!#REF!)</f>
        <v>#REF!</v>
      </c>
      <c r="P26" s="240" t="e">
        <f>IF(ISBLANK('Measured Data'!#REF!),"",'Measured Data'!#REF!)</f>
        <v>#REF!</v>
      </c>
      <c r="Q26" s="240" t="e">
        <f>IF(ISBLANK('Measured Data'!#REF!),"",'Measured Data'!#REF!)</f>
        <v>#REF!</v>
      </c>
      <c r="R26" s="240" t="e">
        <f>IF(ISBLANK('Measured Data'!#REF!),"",'Measured Data'!#REF!)</f>
        <v>#REF!</v>
      </c>
      <c r="S26" s="240" t="e">
        <f>IF(ISBLANK('Measured Data'!#REF!),"",'Measured Data'!#REF!)</f>
        <v>#REF!</v>
      </c>
      <c r="T26" s="240" t="e">
        <f>IF(ISBLANK('Measured Data'!#REF!),"",'Measured Data'!#REF!)</f>
        <v>#REF!</v>
      </c>
      <c r="U26" s="240" t="e">
        <f>IF(ISBLANK('Measured Data'!#REF!),"",'Measured Data'!#REF!)</f>
        <v>#REF!</v>
      </c>
      <c r="V26" s="240" t="e">
        <f>IF(ISBLANK('Measured Data'!#REF!),"",'Measured Data'!#REF!)</f>
        <v>#REF!</v>
      </c>
      <c r="W26" s="240" t="e">
        <f>IF(ISBLANK('Measured Data'!#REF!),"",'Measured Data'!#REF!)</f>
        <v>#REF!</v>
      </c>
      <c r="X26" s="240" t="e">
        <f>IF(ISBLANK('Measured Data'!#REF!),"",'Measured Data'!#REF!)</f>
        <v>#REF!</v>
      </c>
      <c r="Y26" s="240" t="e">
        <f>IF(ISBLANK('Measured Data'!#REF!),"",'Measured Data'!#REF!)</f>
        <v>#REF!</v>
      </c>
      <c r="Z26" s="240" t="e">
        <f>IF(ISBLANK('Measured Data'!#REF!),"",'Measured Data'!#REF!)</f>
        <v>#REF!</v>
      </c>
      <c r="AA26" s="240" t="e">
        <f>IF(ISBLANK('Measured Data'!#REF!),"",'Measured Data'!#REF!)</f>
        <v>#REF!</v>
      </c>
      <c r="AB26" s="240" t="e">
        <f>IF(ISBLANK('Measured Data'!#REF!),"",'Measured Data'!#REF!)</f>
        <v>#REF!</v>
      </c>
      <c r="AC26" s="240" t="e">
        <f>IF(ISBLANK('Measured Data'!#REF!),"",'Measured Data'!#REF!)</f>
        <v>#REF!</v>
      </c>
      <c r="AD26" s="240" t="e">
        <f>IF(ISBLANK('Measured Data'!#REF!),"",'Measured Data'!#REF!)</f>
        <v>#REF!</v>
      </c>
      <c r="AE26" s="240" t="e">
        <f>IF(ISBLANK('Measured Data'!#REF!),"",'Measured Data'!#REF!)</f>
        <v>#REF!</v>
      </c>
      <c r="AF26" s="240" t="e">
        <f>IF(ISBLANK('Measured Data'!#REF!),"",'Measured Data'!#REF!)</f>
        <v>#REF!</v>
      </c>
      <c r="AG26" s="240" t="e">
        <f>IF(ISBLANK('Measured Data'!#REF!),"",'Measured Data'!#REF!)</f>
        <v>#REF!</v>
      </c>
      <c r="AH26" s="240" t="e">
        <f>IF(ISBLANK('Measured Data'!#REF!),"",'Measured Data'!#REF!)</f>
        <v>#REF!</v>
      </c>
      <c r="AI26" s="240" t="e">
        <f>IF(ISBLANK('Measured Data'!#REF!),"",'Measured Data'!#REF!)</f>
        <v>#REF!</v>
      </c>
      <c r="AJ26" s="240" t="e">
        <f>IF(ISBLANK('Measured Data'!#REF!),"",'Measured Data'!#REF!)</f>
        <v>#REF!</v>
      </c>
      <c r="AK26" s="240" t="e">
        <f>IF(ISBLANK('Measured Data'!#REF!),"",'Measured Data'!#REF!)</f>
        <v>#REF!</v>
      </c>
      <c r="AL26" s="240" t="e">
        <f>IF(ISBLANK('Measured Data'!#REF!),"",'Measured Data'!#REF!)</f>
        <v>#REF!</v>
      </c>
      <c r="AM26" s="240" t="e">
        <f>IF(ISBLANK('Measured Data'!#REF!),"",'Measured Data'!#REF!)</f>
        <v>#REF!</v>
      </c>
      <c r="AN26" s="240" t="e">
        <f>IF(ISBLANK('Measured Data'!#REF!),"",'Measured Data'!#REF!)</f>
        <v>#REF!</v>
      </c>
      <c r="AO26" s="240" t="e">
        <f>IF(ISBLANK('Measured Data'!#REF!),"",'Measured Data'!#REF!)</f>
        <v>#REF!</v>
      </c>
      <c r="AP26" s="240" t="e">
        <f>IF(ISBLANK('Measured Data'!#REF!),"",'Measured Data'!#REF!)</f>
        <v>#REF!</v>
      </c>
      <c r="AQ26" s="240" t="e">
        <f>IF(ISBLANK('Measured Data'!#REF!),"",'Measured Data'!#REF!)</f>
        <v>#REF!</v>
      </c>
      <c r="AR26" s="240" t="e">
        <f>IF(ISBLANK('Measured Data'!#REF!),"",'Measured Data'!#REF!)</f>
        <v>#REF!</v>
      </c>
      <c r="AS26" s="240" t="e">
        <f>IF(ISBLANK('Measured Data'!#REF!),"",'Measured Data'!#REF!)</f>
        <v>#REF!</v>
      </c>
      <c r="AT26" s="240" t="e">
        <f>IF(ISBLANK('Measured Data'!#REF!),"",'Measured Data'!#REF!)</f>
        <v>#REF!</v>
      </c>
      <c r="AU26" s="240" t="e">
        <f>IF(ISBLANK('Measured Data'!#REF!),"",'Measured Data'!#REF!)</f>
        <v>#REF!</v>
      </c>
      <c r="AV26" s="240" t="e">
        <f>IF(ISBLANK('Measured Data'!#REF!),"",'Measured Data'!#REF!)</f>
        <v>#REF!</v>
      </c>
      <c r="AW26" s="240" t="e">
        <f>IF(ISBLANK('Measured Data'!#REF!),"",'Measured Data'!#REF!)</f>
        <v>#REF!</v>
      </c>
      <c r="AX26" s="240" t="e">
        <f>IF(ISBLANK('Measured Data'!#REF!),"",'Measured Data'!#REF!)</f>
        <v>#REF!</v>
      </c>
      <c r="AY26" s="240" t="e">
        <f>IF(ISBLANK('Measured Data'!#REF!),"",'Measured Data'!#REF!)</f>
        <v>#REF!</v>
      </c>
      <c r="AZ26" s="240" t="e">
        <f>IF(ISBLANK('Measured Data'!#REF!),"",'Measured Data'!#REF!)</f>
        <v>#REF!</v>
      </c>
      <c r="BA26" s="240" t="e">
        <f>IF(ISBLANK('Measured Data'!#REF!),"",'Measured Data'!#REF!)</f>
        <v>#REF!</v>
      </c>
      <c r="BB26" s="240" t="e">
        <f>IF(ISBLANK('Measured Data'!#REF!),"",'Measured Data'!#REF!)</f>
        <v>#REF!</v>
      </c>
      <c r="BC26" s="240" t="e">
        <f>IF(ISBLANK('Measured Data'!#REF!),"",'Measured Data'!#REF!)</f>
        <v>#REF!</v>
      </c>
      <c r="BD26" s="240" t="e">
        <f>IF(ISBLANK('Measured Data'!#REF!),"",'Measured Data'!#REF!)</f>
        <v>#REF!</v>
      </c>
      <c r="BE26" s="240" t="e">
        <f>IF(ISBLANK('Measured Data'!#REF!),"",'Measured Data'!#REF!)</f>
        <v>#REF!</v>
      </c>
      <c r="BF26" s="240" t="e">
        <f>IF(ISBLANK('Measured Data'!#REF!),"",'Measured Data'!#REF!)</f>
        <v>#REF!</v>
      </c>
      <c r="BG26" s="240" t="e">
        <f>IF(ISBLANK('Measured Data'!#REF!),"",'Measured Data'!#REF!)</f>
        <v>#REF!</v>
      </c>
      <c r="BH26" s="240" t="e">
        <f>IF(ISBLANK('Measured Data'!#REF!),"",'Measured Data'!#REF!)</f>
        <v>#REF!</v>
      </c>
      <c r="BI26" s="240" t="e">
        <f>IF(ISBLANK('Measured Data'!#REF!),"",'Measured Data'!#REF!)</f>
        <v>#REF!</v>
      </c>
      <c r="BJ26" s="240" t="e">
        <f>IF(ISBLANK('Measured Data'!#REF!),"",'Measured Data'!#REF!)</f>
        <v>#REF!</v>
      </c>
      <c r="BK26" s="240" t="e">
        <f>IF(ISBLANK('Measured Data'!#REF!),"",'Measured Data'!#REF!)</f>
        <v>#REF!</v>
      </c>
      <c r="BL26" s="240" t="e">
        <f>IF(ISBLANK('Measured Data'!#REF!),"",'Measured Data'!#REF!)</f>
        <v>#REF!</v>
      </c>
      <c r="BM26" s="240" t="e">
        <f>IF(ISBLANK('Measured Data'!#REF!),"",'Measured Data'!#REF!)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1.0886675453906249</v>
      </c>
      <c r="EL26" s="245" t="str">
        <f>IF(ISBLANK('Post Process Calc.'!B26),"",'Post Process Calc.'!B26)</f>
        <v/>
      </c>
      <c r="EM26" s="245">
        <f>IF(ISBLANK('Post Process Calc.'!C26),"",'Post Process Calc.'!C26)</f>
        <v>3.3924995768809793E-2</v>
      </c>
      <c r="EN26" s="245">
        <f>IF(ISBLANK('Post Process Calc.'!D26),"",'Post Process Calc.'!D26)</f>
        <v>-1.9617194963717725E-3</v>
      </c>
      <c r="EO26" s="245">
        <f>IF(ISBLANK('Post Process Calc.'!E26),"",'Post Process Calc.'!E26)</f>
        <v>2.6663283286849039E-3</v>
      </c>
      <c r="EP26" s="245">
        <f>IF(ISBLANK('Post Process Calc.'!F26),"",'Post Process Calc.'!F26)</f>
        <v>2.9320316654795689E-3</v>
      </c>
      <c r="EQ26" s="245">
        <f>IF(ISBLANK('Post Process Calc.'!G26),"",'Post Process Calc.'!G26)</f>
        <v>1.1431353911075693E-3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IF('Measured Data'!#REF!&lt;&gt;0,'Measured Data'!$B$1,"")</f>
        <v>#REF!</v>
      </c>
      <c r="B27" s="240" t="e">
        <f>IF(ISBLANK('Measured Data'!#REF!),"",'Measured Data'!#REF!)</f>
        <v>#REF!</v>
      </c>
      <c r="C27" s="247" t="e">
        <f>IF(ISBLANK('Measured Data'!#REF!),"",'Measured Data'!#REF!)</f>
        <v>#REF!</v>
      </c>
      <c r="D27" s="248" t="e">
        <f>IF(ISBLANK('Measured Data'!#REF!),"",'Measured Data'!#REF!)</f>
        <v>#REF!</v>
      </c>
      <c r="E27" s="240" t="e">
        <f>IF(ISBLANK('Measured Data'!#REF!),"",'Measured Data'!#REF!)</f>
        <v>#REF!</v>
      </c>
      <c r="F27" s="240" t="e">
        <f>IF(ISBLANK('Measured Data'!#REF!),"",'Measured Data'!#REF!)</f>
        <v>#REF!</v>
      </c>
      <c r="G27" s="240" t="e">
        <f>IF(ISBLANK('Measured Data'!#REF!),"",'Measured Data'!#REF!)</f>
        <v>#REF!</v>
      </c>
      <c r="H27" s="240" t="e">
        <f>IF(ISBLANK('Measured Data'!#REF!),"",'Measured Data'!#REF!)</f>
        <v>#REF!</v>
      </c>
      <c r="I27" s="240" t="e">
        <f>IF(ISBLANK('Measured Data'!#REF!),"",'Measured Data'!#REF!)</f>
        <v>#REF!</v>
      </c>
      <c r="J27" s="240" t="e">
        <f>IF(ISBLANK('Measured Data'!#REF!),"",'Measured Data'!#REF!)</f>
        <v>#REF!</v>
      </c>
      <c r="K27" s="240" t="e">
        <f>IF(ISBLANK('Measured Data'!#REF!),"",'Measured Data'!#REF!)</f>
        <v>#REF!</v>
      </c>
      <c r="L27" s="240" t="e">
        <f>IF(ISBLANK('Measured Data'!#REF!),"",'Measured Data'!#REF!)</f>
        <v>#REF!</v>
      </c>
      <c r="M27" s="240" t="e">
        <f>IF(ISBLANK('Measured Data'!#REF!),"",'Measured Data'!#REF!)</f>
        <v>#REF!</v>
      </c>
      <c r="N27" s="240" t="e">
        <f>IF(ISBLANK('Measured Data'!#REF!),"",'Measured Data'!#REF!)</f>
        <v>#REF!</v>
      </c>
      <c r="O27" s="240" t="e">
        <f>IF(ISBLANK('Measured Data'!#REF!),"",'Measured Data'!#REF!)</f>
        <v>#REF!</v>
      </c>
      <c r="P27" s="240" t="e">
        <f>IF(ISBLANK('Measured Data'!#REF!),"",'Measured Data'!#REF!)</f>
        <v>#REF!</v>
      </c>
      <c r="Q27" s="240" t="e">
        <f>IF(ISBLANK('Measured Data'!#REF!),"",'Measured Data'!#REF!)</f>
        <v>#REF!</v>
      </c>
      <c r="R27" s="240" t="e">
        <f>IF(ISBLANK('Measured Data'!#REF!),"",'Measured Data'!#REF!)</f>
        <v>#REF!</v>
      </c>
      <c r="S27" s="240" t="e">
        <f>IF(ISBLANK('Measured Data'!#REF!),"",'Measured Data'!#REF!)</f>
        <v>#REF!</v>
      </c>
      <c r="T27" s="240" t="e">
        <f>IF(ISBLANK('Measured Data'!#REF!),"",'Measured Data'!#REF!)</f>
        <v>#REF!</v>
      </c>
      <c r="U27" s="240" t="e">
        <f>IF(ISBLANK('Measured Data'!#REF!),"",'Measured Data'!#REF!)</f>
        <v>#REF!</v>
      </c>
      <c r="V27" s="240" t="e">
        <f>IF(ISBLANK('Measured Data'!#REF!),"",'Measured Data'!#REF!)</f>
        <v>#REF!</v>
      </c>
      <c r="W27" s="240" t="e">
        <f>IF(ISBLANK('Measured Data'!#REF!),"",'Measured Data'!#REF!)</f>
        <v>#REF!</v>
      </c>
      <c r="X27" s="240" t="e">
        <f>IF(ISBLANK('Measured Data'!#REF!),"",'Measured Data'!#REF!)</f>
        <v>#REF!</v>
      </c>
      <c r="Y27" s="240" t="e">
        <f>IF(ISBLANK('Measured Data'!#REF!),"",'Measured Data'!#REF!)</f>
        <v>#REF!</v>
      </c>
      <c r="Z27" s="240" t="e">
        <f>IF(ISBLANK('Measured Data'!#REF!),"",'Measured Data'!#REF!)</f>
        <v>#REF!</v>
      </c>
      <c r="AA27" s="240" t="e">
        <f>IF(ISBLANK('Measured Data'!#REF!),"",'Measured Data'!#REF!)</f>
        <v>#REF!</v>
      </c>
      <c r="AB27" s="240" t="e">
        <f>IF(ISBLANK('Measured Data'!#REF!),"",'Measured Data'!#REF!)</f>
        <v>#REF!</v>
      </c>
      <c r="AC27" s="240" t="e">
        <f>IF(ISBLANK('Measured Data'!#REF!),"",'Measured Data'!#REF!)</f>
        <v>#REF!</v>
      </c>
      <c r="AD27" s="240" t="e">
        <f>IF(ISBLANK('Measured Data'!#REF!),"",'Measured Data'!#REF!)</f>
        <v>#REF!</v>
      </c>
      <c r="AE27" s="240" t="e">
        <f>IF(ISBLANK('Measured Data'!#REF!),"",'Measured Data'!#REF!)</f>
        <v>#REF!</v>
      </c>
      <c r="AF27" s="240" t="e">
        <f>IF(ISBLANK('Measured Data'!#REF!),"",'Measured Data'!#REF!)</f>
        <v>#REF!</v>
      </c>
      <c r="AG27" s="240" t="e">
        <f>IF(ISBLANK('Measured Data'!#REF!),"",'Measured Data'!#REF!)</f>
        <v>#REF!</v>
      </c>
      <c r="AH27" s="240" t="e">
        <f>IF(ISBLANK('Measured Data'!#REF!),"",'Measured Data'!#REF!)</f>
        <v>#REF!</v>
      </c>
      <c r="AI27" s="240" t="e">
        <f>IF(ISBLANK('Measured Data'!#REF!),"",'Measured Data'!#REF!)</f>
        <v>#REF!</v>
      </c>
      <c r="AJ27" s="240" t="e">
        <f>IF(ISBLANK('Measured Data'!#REF!),"",'Measured Data'!#REF!)</f>
        <v>#REF!</v>
      </c>
      <c r="AK27" s="240" t="e">
        <f>IF(ISBLANK('Measured Data'!#REF!),"",'Measured Data'!#REF!)</f>
        <v>#REF!</v>
      </c>
      <c r="AL27" s="240" t="e">
        <f>IF(ISBLANK('Measured Data'!#REF!),"",'Measured Data'!#REF!)</f>
        <v>#REF!</v>
      </c>
      <c r="AM27" s="240" t="e">
        <f>IF(ISBLANK('Measured Data'!#REF!),"",'Measured Data'!#REF!)</f>
        <v>#REF!</v>
      </c>
      <c r="AN27" s="240" t="e">
        <f>IF(ISBLANK('Measured Data'!#REF!),"",'Measured Data'!#REF!)</f>
        <v>#REF!</v>
      </c>
      <c r="AO27" s="240" t="e">
        <f>IF(ISBLANK('Measured Data'!#REF!),"",'Measured Data'!#REF!)</f>
        <v>#REF!</v>
      </c>
      <c r="AP27" s="240" t="e">
        <f>IF(ISBLANK('Measured Data'!#REF!),"",'Measured Data'!#REF!)</f>
        <v>#REF!</v>
      </c>
      <c r="AQ27" s="240" t="e">
        <f>IF(ISBLANK('Measured Data'!#REF!),"",'Measured Data'!#REF!)</f>
        <v>#REF!</v>
      </c>
      <c r="AR27" s="240" t="e">
        <f>IF(ISBLANK('Measured Data'!#REF!),"",'Measured Data'!#REF!)</f>
        <v>#REF!</v>
      </c>
      <c r="AS27" s="240" t="e">
        <f>IF(ISBLANK('Measured Data'!#REF!),"",'Measured Data'!#REF!)</f>
        <v>#REF!</v>
      </c>
      <c r="AT27" s="240" t="e">
        <f>IF(ISBLANK('Measured Data'!#REF!),"",'Measured Data'!#REF!)</f>
        <v>#REF!</v>
      </c>
      <c r="AU27" s="240" t="e">
        <f>IF(ISBLANK('Measured Data'!#REF!),"",'Measured Data'!#REF!)</f>
        <v>#REF!</v>
      </c>
      <c r="AV27" s="240" t="e">
        <f>IF(ISBLANK('Measured Data'!#REF!),"",'Measured Data'!#REF!)</f>
        <v>#REF!</v>
      </c>
      <c r="AW27" s="240" t="e">
        <f>IF(ISBLANK('Measured Data'!#REF!),"",'Measured Data'!#REF!)</f>
        <v>#REF!</v>
      </c>
      <c r="AX27" s="240" t="e">
        <f>IF(ISBLANK('Measured Data'!#REF!),"",'Measured Data'!#REF!)</f>
        <v>#REF!</v>
      </c>
      <c r="AY27" s="240" t="e">
        <f>IF(ISBLANK('Measured Data'!#REF!),"",'Measured Data'!#REF!)</f>
        <v>#REF!</v>
      </c>
      <c r="AZ27" s="240" t="e">
        <f>IF(ISBLANK('Measured Data'!#REF!),"",'Measured Data'!#REF!)</f>
        <v>#REF!</v>
      </c>
      <c r="BA27" s="240" t="e">
        <f>IF(ISBLANK('Measured Data'!#REF!),"",'Measured Data'!#REF!)</f>
        <v>#REF!</v>
      </c>
      <c r="BB27" s="240" t="e">
        <f>IF(ISBLANK('Measured Data'!#REF!),"",'Measured Data'!#REF!)</f>
        <v>#REF!</v>
      </c>
      <c r="BC27" s="240" t="e">
        <f>IF(ISBLANK('Measured Data'!#REF!),"",'Measured Data'!#REF!)</f>
        <v>#REF!</v>
      </c>
      <c r="BD27" s="240" t="e">
        <f>IF(ISBLANK('Measured Data'!#REF!),"",'Measured Data'!#REF!)</f>
        <v>#REF!</v>
      </c>
      <c r="BE27" s="240" t="e">
        <f>IF(ISBLANK('Measured Data'!#REF!),"",'Measured Data'!#REF!)</f>
        <v>#REF!</v>
      </c>
      <c r="BF27" s="240" t="e">
        <f>IF(ISBLANK('Measured Data'!#REF!),"",'Measured Data'!#REF!)</f>
        <v>#REF!</v>
      </c>
      <c r="BG27" s="240" t="e">
        <f>IF(ISBLANK('Measured Data'!#REF!),"",'Measured Data'!#REF!)</f>
        <v>#REF!</v>
      </c>
      <c r="BH27" s="240" t="e">
        <f>IF(ISBLANK('Measured Data'!#REF!),"",'Measured Data'!#REF!)</f>
        <v>#REF!</v>
      </c>
      <c r="BI27" s="240" t="e">
        <f>IF(ISBLANK('Measured Data'!#REF!),"",'Measured Data'!#REF!)</f>
        <v>#REF!</v>
      </c>
      <c r="BJ27" s="240" t="e">
        <f>IF(ISBLANK('Measured Data'!#REF!),"",'Measured Data'!#REF!)</f>
        <v>#REF!</v>
      </c>
      <c r="BK27" s="240" t="e">
        <f>IF(ISBLANK('Measured Data'!#REF!),"",'Measured Data'!#REF!)</f>
        <v>#REF!</v>
      </c>
      <c r="BL27" s="240" t="e">
        <f>IF(ISBLANK('Measured Data'!#REF!),"",'Measured Data'!#REF!)</f>
        <v>#REF!</v>
      </c>
      <c r="BM27" s="240" t="e">
        <f>IF(ISBLANK('Measured Data'!#REF!),"",'Measured Data'!#REF!)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1.1841731797717969</v>
      </c>
      <c r="EL27" s="245" t="str">
        <f>IF(ISBLANK('Post Process Calc.'!B27),"",'Post Process Calc.'!B27)</f>
        <v/>
      </c>
      <c r="EM27" s="245">
        <f>IF(ISBLANK('Post Process Calc.'!C27),"",'Post Process Calc.'!C27)</f>
        <v>3.3879028188526533E-2</v>
      </c>
      <c r="EN27" s="245">
        <f>IF(ISBLANK('Post Process Calc.'!D27),"",'Post Process Calc.'!D27)</f>
        <v>4.5075360296619842E-3</v>
      </c>
      <c r="EO27" s="245">
        <f>IF(ISBLANK('Post Process Calc.'!E27),"",'Post Process Calc.'!E27)</f>
        <v>2.3862000630546802E-3</v>
      </c>
      <c r="EP27" s="245">
        <f>IF(ISBLANK('Post Process Calc.'!F27),"",'Post Process Calc.'!F27)</f>
        <v>2.4474199467314902E-3</v>
      </c>
      <c r="EQ27" s="245">
        <f>IF(ISBLANK('Post Process Calc.'!G27),"",'Post Process Calc.'!G27)</f>
        <v>9.6436373447603672E-4</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IF('Measured Data'!#REF!&lt;&gt;0,'Measured Data'!$B$1,"")</f>
        <v>#REF!</v>
      </c>
      <c r="B28" s="240" t="e">
        <f>IF(ISBLANK('Measured Data'!#REF!),"",'Measured Data'!#REF!)</f>
        <v>#REF!</v>
      </c>
      <c r="C28" s="247" t="e">
        <f>IF(ISBLANK('Measured Data'!#REF!),"",'Measured Data'!#REF!)</f>
        <v>#REF!</v>
      </c>
      <c r="D28" s="248" t="e">
        <f>IF(ISBLANK('Measured Data'!#REF!),"",'Measured Data'!#REF!)</f>
        <v>#REF!</v>
      </c>
      <c r="E28" s="240" t="e">
        <f>IF(ISBLANK('Measured Data'!#REF!),"",'Measured Data'!#REF!)</f>
        <v>#REF!</v>
      </c>
      <c r="F28" s="240" t="e">
        <f>IF(ISBLANK('Measured Data'!#REF!),"",'Measured Data'!#REF!)</f>
        <v>#REF!</v>
      </c>
      <c r="G28" s="240" t="e">
        <f>IF(ISBLANK('Measured Data'!#REF!),"",'Measured Data'!#REF!)</f>
        <v>#REF!</v>
      </c>
      <c r="H28" s="240" t="e">
        <f>IF(ISBLANK('Measured Data'!#REF!),"",'Measured Data'!#REF!)</f>
        <v>#REF!</v>
      </c>
      <c r="I28" s="240" t="e">
        <f>IF(ISBLANK('Measured Data'!#REF!),"",'Measured Data'!#REF!)</f>
        <v>#REF!</v>
      </c>
      <c r="J28" s="240" t="e">
        <f>IF(ISBLANK('Measured Data'!#REF!),"",'Measured Data'!#REF!)</f>
        <v>#REF!</v>
      </c>
      <c r="K28" s="240" t="e">
        <f>IF(ISBLANK('Measured Data'!#REF!),"",'Measured Data'!#REF!)</f>
        <v>#REF!</v>
      </c>
      <c r="L28" s="240" t="e">
        <f>IF(ISBLANK('Measured Data'!#REF!),"",'Measured Data'!#REF!)</f>
        <v>#REF!</v>
      </c>
      <c r="M28" s="240" t="e">
        <f>IF(ISBLANK('Measured Data'!#REF!),"",'Measured Data'!#REF!)</f>
        <v>#REF!</v>
      </c>
      <c r="N28" s="240" t="e">
        <f>IF(ISBLANK('Measured Data'!#REF!),"",'Measured Data'!#REF!)</f>
        <v>#REF!</v>
      </c>
      <c r="O28" s="240" t="e">
        <f>IF(ISBLANK('Measured Data'!#REF!),"",'Measured Data'!#REF!)</f>
        <v>#REF!</v>
      </c>
      <c r="P28" s="240" t="e">
        <f>IF(ISBLANK('Measured Data'!#REF!),"",'Measured Data'!#REF!)</f>
        <v>#REF!</v>
      </c>
      <c r="Q28" s="240" t="e">
        <f>IF(ISBLANK('Measured Data'!#REF!),"",'Measured Data'!#REF!)</f>
        <v>#REF!</v>
      </c>
      <c r="R28" s="240" t="e">
        <f>IF(ISBLANK('Measured Data'!#REF!),"",'Measured Data'!#REF!)</f>
        <v>#REF!</v>
      </c>
      <c r="S28" s="240" t="e">
        <f>IF(ISBLANK('Measured Data'!#REF!),"",'Measured Data'!#REF!)</f>
        <v>#REF!</v>
      </c>
      <c r="T28" s="240" t="e">
        <f>IF(ISBLANK('Measured Data'!#REF!),"",'Measured Data'!#REF!)</f>
        <v>#REF!</v>
      </c>
      <c r="U28" s="240" t="e">
        <f>IF(ISBLANK('Measured Data'!#REF!),"",'Measured Data'!#REF!)</f>
        <v>#REF!</v>
      </c>
      <c r="V28" s="240" t="e">
        <f>IF(ISBLANK('Measured Data'!#REF!),"",'Measured Data'!#REF!)</f>
        <v>#REF!</v>
      </c>
      <c r="W28" s="240" t="e">
        <f>IF(ISBLANK('Measured Data'!#REF!),"",'Measured Data'!#REF!)</f>
        <v>#REF!</v>
      </c>
      <c r="X28" s="240" t="e">
        <f>IF(ISBLANK('Measured Data'!#REF!),"",'Measured Data'!#REF!)</f>
        <v>#REF!</v>
      </c>
      <c r="Y28" s="240" t="e">
        <f>IF(ISBLANK('Measured Data'!#REF!),"",'Measured Data'!#REF!)</f>
        <v>#REF!</v>
      </c>
      <c r="Z28" s="240" t="e">
        <f>IF(ISBLANK('Measured Data'!#REF!),"",'Measured Data'!#REF!)</f>
        <v>#REF!</v>
      </c>
      <c r="AA28" s="240" t="e">
        <f>IF(ISBLANK('Measured Data'!#REF!),"",'Measured Data'!#REF!)</f>
        <v>#REF!</v>
      </c>
      <c r="AB28" s="240" t="e">
        <f>IF(ISBLANK('Measured Data'!#REF!),"",'Measured Data'!#REF!)</f>
        <v>#REF!</v>
      </c>
      <c r="AC28" s="240" t="e">
        <f>IF(ISBLANK('Measured Data'!#REF!),"",'Measured Data'!#REF!)</f>
        <v>#REF!</v>
      </c>
      <c r="AD28" s="240" t="e">
        <f>IF(ISBLANK('Measured Data'!#REF!),"",'Measured Data'!#REF!)</f>
        <v>#REF!</v>
      </c>
      <c r="AE28" s="240" t="e">
        <f>IF(ISBLANK('Measured Data'!#REF!),"",'Measured Data'!#REF!)</f>
        <v>#REF!</v>
      </c>
      <c r="AF28" s="240" t="e">
        <f>IF(ISBLANK('Measured Data'!#REF!),"",'Measured Data'!#REF!)</f>
        <v>#REF!</v>
      </c>
      <c r="AG28" s="240" t="e">
        <f>IF(ISBLANK('Measured Data'!#REF!),"",'Measured Data'!#REF!)</f>
        <v>#REF!</v>
      </c>
      <c r="AH28" s="240" t="e">
        <f>IF(ISBLANK('Measured Data'!#REF!),"",'Measured Data'!#REF!)</f>
        <v>#REF!</v>
      </c>
      <c r="AI28" s="240" t="e">
        <f>IF(ISBLANK('Measured Data'!#REF!),"",'Measured Data'!#REF!)</f>
        <v>#REF!</v>
      </c>
      <c r="AJ28" s="240" t="e">
        <f>IF(ISBLANK('Measured Data'!#REF!),"",'Measured Data'!#REF!)</f>
        <v>#REF!</v>
      </c>
      <c r="AK28" s="240" t="e">
        <f>IF(ISBLANK('Measured Data'!#REF!),"",'Measured Data'!#REF!)</f>
        <v>#REF!</v>
      </c>
      <c r="AL28" s="240" t="e">
        <f>IF(ISBLANK('Measured Data'!#REF!),"",'Measured Data'!#REF!)</f>
        <v>#REF!</v>
      </c>
      <c r="AM28" s="240" t="e">
        <f>IF(ISBLANK('Measured Data'!#REF!),"",'Measured Data'!#REF!)</f>
        <v>#REF!</v>
      </c>
      <c r="AN28" s="240" t="e">
        <f>IF(ISBLANK('Measured Data'!#REF!),"",'Measured Data'!#REF!)</f>
        <v>#REF!</v>
      </c>
      <c r="AO28" s="240" t="e">
        <f>IF(ISBLANK('Measured Data'!#REF!),"",'Measured Data'!#REF!)</f>
        <v>#REF!</v>
      </c>
      <c r="AP28" s="240" t="e">
        <f>IF(ISBLANK('Measured Data'!#REF!),"",'Measured Data'!#REF!)</f>
        <v>#REF!</v>
      </c>
      <c r="AQ28" s="240" t="e">
        <f>IF(ISBLANK('Measured Data'!#REF!),"",'Measured Data'!#REF!)</f>
        <v>#REF!</v>
      </c>
      <c r="AR28" s="240" t="e">
        <f>IF(ISBLANK('Measured Data'!#REF!),"",'Measured Data'!#REF!)</f>
        <v>#REF!</v>
      </c>
      <c r="AS28" s="240" t="e">
        <f>IF(ISBLANK('Measured Data'!#REF!),"",'Measured Data'!#REF!)</f>
        <v>#REF!</v>
      </c>
      <c r="AT28" s="240" t="e">
        <f>IF(ISBLANK('Measured Data'!#REF!),"",'Measured Data'!#REF!)</f>
        <v>#REF!</v>
      </c>
      <c r="AU28" s="240" t="e">
        <f>IF(ISBLANK('Measured Data'!#REF!),"",'Measured Data'!#REF!)</f>
        <v>#REF!</v>
      </c>
      <c r="AV28" s="240" t="e">
        <f>IF(ISBLANK('Measured Data'!#REF!),"",'Measured Data'!#REF!)</f>
        <v>#REF!</v>
      </c>
      <c r="AW28" s="240" t="e">
        <f>IF(ISBLANK('Measured Data'!#REF!),"",'Measured Data'!#REF!)</f>
        <v>#REF!</v>
      </c>
      <c r="AX28" s="240" t="e">
        <f>IF(ISBLANK('Measured Data'!#REF!),"",'Measured Data'!#REF!)</f>
        <v>#REF!</v>
      </c>
      <c r="AY28" s="240" t="e">
        <f>IF(ISBLANK('Measured Data'!#REF!),"",'Measured Data'!#REF!)</f>
        <v>#REF!</v>
      </c>
      <c r="AZ28" s="240" t="e">
        <f>IF(ISBLANK('Measured Data'!#REF!),"",'Measured Data'!#REF!)</f>
        <v>#REF!</v>
      </c>
      <c r="BA28" s="240" t="e">
        <f>IF(ISBLANK('Measured Data'!#REF!),"",'Measured Data'!#REF!)</f>
        <v>#REF!</v>
      </c>
      <c r="BB28" s="240" t="e">
        <f>IF(ISBLANK('Measured Data'!#REF!),"",'Measured Data'!#REF!)</f>
        <v>#REF!</v>
      </c>
      <c r="BC28" s="240" t="e">
        <f>IF(ISBLANK('Measured Data'!#REF!),"",'Measured Data'!#REF!)</f>
        <v>#REF!</v>
      </c>
      <c r="BD28" s="240" t="e">
        <f>IF(ISBLANK('Measured Data'!#REF!),"",'Measured Data'!#REF!)</f>
        <v>#REF!</v>
      </c>
      <c r="BE28" s="240" t="e">
        <f>IF(ISBLANK('Measured Data'!#REF!),"",'Measured Data'!#REF!)</f>
        <v>#REF!</v>
      </c>
      <c r="BF28" s="240" t="e">
        <f>IF(ISBLANK('Measured Data'!#REF!),"",'Measured Data'!#REF!)</f>
        <v>#REF!</v>
      </c>
      <c r="BG28" s="240" t="e">
        <f>IF(ISBLANK('Measured Data'!#REF!),"",'Measured Data'!#REF!)</f>
        <v>#REF!</v>
      </c>
      <c r="BH28" s="240" t="e">
        <f>IF(ISBLANK('Measured Data'!#REF!),"",'Measured Data'!#REF!)</f>
        <v>#REF!</v>
      </c>
      <c r="BI28" s="240" t="e">
        <f>IF(ISBLANK('Measured Data'!#REF!),"",'Measured Data'!#REF!)</f>
        <v>#REF!</v>
      </c>
      <c r="BJ28" s="240" t="e">
        <f>IF(ISBLANK('Measured Data'!#REF!),"",'Measured Data'!#REF!)</f>
        <v>#REF!</v>
      </c>
      <c r="BK28" s="240" t="e">
        <f>IF(ISBLANK('Measured Data'!#REF!),"",'Measured Data'!#REF!)</f>
        <v>#REF!</v>
      </c>
      <c r="BL28" s="240" t="e">
        <f>IF(ISBLANK('Measured Data'!#REF!),"",'Measured Data'!#REF!)</f>
        <v>#REF!</v>
      </c>
      <c r="BM28" s="240" t="e">
        <f>IF(ISBLANK('Measured Data'!#REF!),"",'Measured Data'!#REF!)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1.1486047254628828</v>
      </c>
      <c r="EL28" s="245" t="str">
        <f>IF(ISBLANK('Post Process Calc.'!B28),"",'Post Process Calc.'!B28)</f>
        <v/>
      </c>
      <c r="EM28" s="245">
        <f>IF(ISBLANK('Post Process Calc.'!C28),"",'Post Process Calc.'!C28)</f>
        <v>3.5302186854286211E-2</v>
      </c>
      <c r="EN28" s="245">
        <f>IF(ISBLANK('Post Process Calc.'!D28),"",'Post Process Calc.'!D28)</f>
        <v>1.0854869191626789E-2</v>
      </c>
      <c r="EO28" s="245">
        <f>IF(ISBLANK('Post Process Calc.'!E28),"",'Post Process Calc.'!E28)</f>
        <v>2.2833637379286848E-3</v>
      </c>
      <c r="EP28" s="245">
        <f>IF(ISBLANK('Post Process Calc.'!F28),"",'Post Process Calc.'!F28)</f>
        <v>1.9087728376083483E-3</v>
      </c>
      <c r="EQ28" s="245">
        <f>IF(ISBLANK('Post Process Calc.'!G28),"",'Post Process Calc.'!G28)</f>
        <v>6.8956281908592377E-4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IF('Measured Data'!B20&lt;&gt;0,'Measured Data'!$B$1,"")</f>
        <v/>
      </c>
      <c r="B29" s="240" t="str">
        <f>IF(ISBLANK('Measured Data'!A20),"",'Measured Data'!A20)</f>
        <v/>
      </c>
      <c r="C29" s="247" t="str">
        <f>IF(ISBLANK('Measured Data'!B20),"",'Measured Data'!B20)</f>
        <v/>
      </c>
      <c r="D29" s="248" t="str">
        <f>IF(ISBLANK('Measured Data'!C20),"",'Measured Data'!C20)</f>
        <v/>
      </c>
      <c r="E29" s="240" t="str">
        <f>IF(ISBLANK('Measured Data'!D20),"",'Measured Data'!D20)</f>
        <v/>
      </c>
      <c r="F29" s="240" t="str">
        <f>IF(ISBLANK('Measured Data'!E20),"",'Measured Data'!E20)</f>
        <v/>
      </c>
      <c r="G29" s="240" t="str">
        <f>IF(ISBLANK('Measured Data'!G20),"",'Measured Data'!G20)</f>
        <v/>
      </c>
      <c r="H29" s="240" t="str">
        <f>IF(ISBLANK('Measured Data'!H20),"",'Measured Data'!H20)</f>
        <v/>
      </c>
      <c r="I29" s="240" t="str">
        <f>IF(ISBLANK('Measured Data'!I20),"",'Measured Data'!I20)</f>
        <v/>
      </c>
      <c r="J29" s="240" t="str">
        <f>IF(ISBLANK('Measured Data'!J20),"",'Measured Data'!J20)</f>
        <v/>
      </c>
      <c r="K29" s="240" t="str">
        <f>IF(ISBLANK('Measured Data'!K20),"",'Measured Data'!K20)</f>
        <v/>
      </c>
      <c r="L29" s="240" t="str">
        <f>IF(ISBLANK('Measured Data'!L20),"",'Measured Data'!L20)</f>
        <v/>
      </c>
      <c r="M29" s="240" t="str">
        <f>IF(ISBLANK('Measured Data'!M20),"",'Measured Data'!M20)</f>
        <v/>
      </c>
      <c r="N29" s="240" t="str">
        <f>IF(ISBLANK('Measured Data'!N20),"",'Measured Data'!N20)</f>
        <v/>
      </c>
      <c r="O29" s="240" t="str">
        <f>IF(ISBLANK('Measured Data'!O20),"",'Measured Data'!O20)</f>
        <v/>
      </c>
      <c r="P29" s="240" t="str">
        <f>IF(ISBLANK('Measured Data'!P20),"",'Measured Data'!P20)</f>
        <v/>
      </c>
      <c r="Q29" s="240" t="str">
        <f>IF(ISBLANK('Measured Data'!Q20),"",'Measured Data'!Q20)</f>
        <v/>
      </c>
      <c r="R29" s="240" t="str">
        <f>IF(ISBLANK('Measured Data'!R20),"",'Measured Data'!R20)</f>
        <v/>
      </c>
      <c r="S29" s="240" t="str">
        <f>IF(ISBLANK('Measured Data'!S20),"",'Measured Data'!S20)</f>
        <v/>
      </c>
      <c r="T29" s="240" t="str">
        <f>IF(ISBLANK('Measured Data'!T20),"",'Measured Data'!T20)</f>
        <v/>
      </c>
      <c r="U29" s="240" t="str">
        <f>IF(ISBLANK('Measured Data'!U20),"",'Measured Data'!U20)</f>
        <v/>
      </c>
      <c r="V29" s="240" t="str">
        <f>IF(ISBLANK('Measured Data'!V20),"",'Measured Data'!V20)</f>
        <v/>
      </c>
      <c r="W29" s="240" t="str">
        <f>IF(ISBLANK('Measured Data'!W20),"",'Measured Data'!W20)</f>
        <v/>
      </c>
      <c r="X29" s="240" t="str">
        <f>IF(ISBLANK('Measured Data'!X20),"",'Measured Data'!X20)</f>
        <v/>
      </c>
      <c r="Y29" s="240" t="str">
        <f>IF(ISBLANK('Measured Data'!Y20),"",'Measured Data'!Y20)</f>
        <v/>
      </c>
      <c r="Z29" s="240" t="str">
        <f>IF(ISBLANK('Measured Data'!Z20),"",'Measured Data'!Z20)</f>
        <v/>
      </c>
      <c r="AA29" s="240" t="str">
        <f>IF(ISBLANK('Measured Data'!AA20),"",'Measured Data'!AA20)</f>
        <v/>
      </c>
      <c r="AB29" s="240" t="str">
        <f>IF(ISBLANK('Measured Data'!AB20),"",'Measured Data'!AB20)</f>
        <v/>
      </c>
      <c r="AC29" s="240" t="str">
        <f>IF(ISBLANK('Measured Data'!AC20),"",'Measured Data'!AC20)</f>
        <v/>
      </c>
      <c r="AD29" s="240" t="str">
        <f>IF(ISBLANK('Measured Data'!AD20),"",'Measured Data'!AD20)</f>
        <v/>
      </c>
      <c r="AE29" s="240" t="str">
        <f>IF(ISBLANK('Measured Data'!AE20),"",'Measured Data'!AE20)</f>
        <v/>
      </c>
      <c r="AF29" s="240" t="str">
        <f>IF(ISBLANK('Measured Data'!AF20),"",'Measured Data'!AF20)</f>
        <v/>
      </c>
      <c r="AG29" s="240" t="str">
        <f>IF(ISBLANK('Measured Data'!AG20),"",'Measured Data'!AG20)</f>
        <v/>
      </c>
      <c r="AH29" s="240" t="str">
        <f>IF(ISBLANK('Measured Data'!AH20),"",'Measured Data'!AH20)</f>
        <v/>
      </c>
      <c r="AI29" s="240" t="str">
        <f>IF(ISBLANK('Measured Data'!AI20),"",'Measured Data'!AI20)</f>
        <v/>
      </c>
      <c r="AJ29" s="240" t="str">
        <f>IF(ISBLANK('Measured Data'!AJ20),"",'Measured Data'!AJ20)</f>
        <v/>
      </c>
      <c r="AK29" s="240" t="str">
        <f>IF(ISBLANK('Measured Data'!AK20),"",'Measured Data'!AK20)</f>
        <v/>
      </c>
      <c r="AL29" s="240" t="str">
        <f>IF(ISBLANK('Measured Data'!AL20),"",'Measured Data'!AL20)</f>
        <v/>
      </c>
      <c r="AM29" s="240" t="str">
        <f>IF(ISBLANK('Measured Data'!AM20),"",'Measured Data'!AM20)</f>
        <v/>
      </c>
      <c r="AN29" s="240" t="str">
        <f>IF(ISBLANK('Measured Data'!AN20),"",'Measured Data'!AN20)</f>
        <v/>
      </c>
      <c r="AO29" s="240" t="str">
        <f>IF(ISBLANK('Measured Data'!AO20),"",'Measured Data'!AO20)</f>
        <v/>
      </c>
      <c r="AP29" s="240" t="str">
        <f>IF(ISBLANK('Measured Data'!AP20),"",'Measured Data'!AP20)</f>
        <v/>
      </c>
      <c r="AQ29" s="240" t="e">
        <f>IF(ISBLANK('Measured Data'!#REF!),"",'Measured Data'!#REF!)</f>
        <v>#REF!</v>
      </c>
      <c r="AR29" s="240" t="e">
        <f>IF(ISBLANK('Measured Data'!#REF!),"",'Measured Data'!#REF!)</f>
        <v>#REF!</v>
      </c>
      <c r="AS29" s="240" t="e">
        <f>IF(ISBLANK('Measured Data'!#REF!),"",'Measured Data'!#REF!)</f>
        <v>#REF!</v>
      </c>
      <c r="AT29" s="240" t="e">
        <f>IF(ISBLANK('Measured Data'!#REF!),"",'Measured Data'!#REF!)</f>
        <v>#REF!</v>
      </c>
      <c r="AU29" s="240" t="e">
        <f>IF(ISBLANK('Measured Data'!#REF!),"",'Measured Data'!#REF!)</f>
        <v>#REF!</v>
      </c>
      <c r="AV29" s="240" t="e">
        <f>IF(ISBLANK('Measured Data'!#REF!),"",'Measured Data'!#REF!)</f>
        <v>#REF!</v>
      </c>
      <c r="AW29" s="240" t="e">
        <f>IF(ISBLANK('Measured Data'!#REF!),"",'Measured Data'!#REF!)</f>
        <v>#REF!</v>
      </c>
      <c r="AX29" s="240" t="e">
        <f>IF(ISBLANK('Measured Data'!#REF!),"",'Measured Data'!#REF!)</f>
        <v>#REF!</v>
      </c>
      <c r="AY29" s="240" t="e">
        <f>IF(ISBLANK('Measured Data'!#REF!),"",'Measured Data'!#REF!)</f>
        <v>#REF!</v>
      </c>
      <c r="AZ29" s="240" t="e">
        <f>IF(ISBLANK('Measured Data'!#REF!),"",'Measured Data'!#REF!)</f>
        <v>#REF!</v>
      </c>
      <c r="BA29" s="240" t="e">
        <f>IF(ISBLANK('Measured Data'!#REF!),"",'Measured Data'!#REF!)</f>
        <v>#REF!</v>
      </c>
      <c r="BB29" s="240" t="e">
        <f>IF(ISBLANK('Measured Data'!#REF!),"",'Measured Data'!#REF!)</f>
        <v>#REF!</v>
      </c>
      <c r="BC29" s="240" t="e">
        <f>IF(ISBLANK('Measured Data'!#REF!),"",'Measured Data'!#REF!)</f>
        <v>#REF!</v>
      </c>
      <c r="BD29" s="240" t="e">
        <f>IF(ISBLANK('Measured Data'!#REF!),"",'Measured Data'!#REF!)</f>
        <v>#REF!</v>
      </c>
      <c r="BE29" s="240" t="e">
        <f>IF(ISBLANK('Measured Data'!#REF!),"",'Measured Data'!#REF!)</f>
        <v>#REF!</v>
      </c>
      <c r="BF29" s="240" t="e">
        <f>IF(ISBLANK('Measured Data'!#REF!),"",'Measured Data'!#REF!)</f>
        <v>#REF!</v>
      </c>
      <c r="BG29" s="240" t="e">
        <f>IF(ISBLANK('Measured Data'!#REF!),"",'Measured Data'!#REF!)</f>
        <v>#REF!</v>
      </c>
      <c r="BH29" s="240" t="e">
        <f>IF(ISBLANK('Measured Data'!#REF!),"",'Measured Data'!#REF!)</f>
        <v>#REF!</v>
      </c>
      <c r="BI29" s="240" t="e">
        <f>IF(ISBLANK('Measured Data'!#REF!),"",'Measured Data'!#REF!)</f>
        <v>#REF!</v>
      </c>
      <c r="BJ29" s="240" t="e">
        <f>IF(ISBLANK('Measured Data'!#REF!),"",'Measured Data'!#REF!)</f>
        <v>#REF!</v>
      </c>
      <c r="BK29" s="240" t="e">
        <f>IF(ISBLANK('Measured Data'!#REF!),"",'Measured Data'!#REF!)</f>
        <v>#REF!</v>
      </c>
      <c r="BL29" s="240" t="e">
        <f>IF(ISBLANK('Measured Data'!#REF!),"",'Measured Data'!#REF!)</f>
        <v>#REF!</v>
      </c>
      <c r="BM29" s="240" t="e">
        <f>IF(ISBLANK('Measured Data'!#REF!),"",'Measured Data'!#REF!)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1.0417709699905144</v>
      </c>
      <c r="EL29" s="245" t="str">
        <f>IF(ISBLANK('Post Process Calc.'!B29),"",'Post Process Calc.'!B29)</f>
        <v/>
      </c>
      <c r="EM29" s="245">
        <f>IF(ISBLANK('Post Process Calc.'!C29),"",'Post Process Calc.'!C29)</f>
        <v>3.5620760747878143E-2</v>
      </c>
      <c r="EN29" s="245">
        <f>IF(ISBLANK('Post Process Calc.'!D29),"",'Post Process Calc.'!D29)</f>
        <v>3.7896786746039459E-3</v>
      </c>
      <c r="EO29" s="245">
        <f>IF(ISBLANK('Post Process Calc.'!E29),"",'Post Process Calc.'!E29)</f>
        <v>2.2045513997785357E-3</v>
      </c>
      <c r="EP29" s="245">
        <f>IF(ISBLANK('Post Process Calc.'!F29),"",'Post Process Calc.'!F29)</f>
        <v>1.0428890306051516E-3</v>
      </c>
      <c r="EQ29" s="245">
        <f>IF(ISBLANK('Post Process Calc.'!G29),"",'Post Process Calc.'!G29)</f>
        <v>1.5823503644291629E-4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IF('Measured Data'!B21&lt;&gt;0,'Measured Data'!$B$1,"")</f>
        <v/>
      </c>
      <c r="B30" s="240" t="str">
        <f>IF(ISBLANK('Measured Data'!A21),"",'Measured Data'!A21)</f>
        <v/>
      </c>
      <c r="C30" s="247" t="str">
        <f>IF(ISBLANK('Measured Data'!B21),"",'Measured Data'!B21)</f>
        <v/>
      </c>
      <c r="D30" s="248" t="str">
        <f>IF(ISBLANK('Measured Data'!C21),"",'Measured Data'!C21)</f>
        <v/>
      </c>
      <c r="E30" s="240" t="str">
        <f>IF(ISBLANK('Measured Data'!D21),"",'Measured Data'!D21)</f>
        <v/>
      </c>
      <c r="F30" s="240" t="str">
        <f>IF(ISBLANK('Measured Data'!E21),"",'Measured Data'!E21)</f>
        <v/>
      </c>
      <c r="G30" s="240" t="str">
        <f>IF(ISBLANK('Measured Data'!G21),"",'Measured Data'!G21)</f>
        <v/>
      </c>
      <c r="H30" s="240" t="str">
        <f>IF(ISBLANK('Measured Data'!H21),"",'Measured Data'!H21)</f>
        <v/>
      </c>
      <c r="I30" s="240" t="str">
        <f>IF(ISBLANK('Measured Data'!I21),"",'Measured Data'!I21)</f>
        <v/>
      </c>
      <c r="J30" s="240" t="str">
        <f>IF(ISBLANK('Measured Data'!J21),"",'Measured Data'!J21)</f>
        <v/>
      </c>
      <c r="K30" s="240" t="str">
        <f>IF(ISBLANK('Measured Data'!K21),"",'Measured Data'!K21)</f>
        <v/>
      </c>
      <c r="L30" s="240" t="str">
        <f>IF(ISBLANK('Measured Data'!L21),"",'Measured Data'!L21)</f>
        <v/>
      </c>
      <c r="M30" s="240" t="str">
        <f>IF(ISBLANK('Measured Data'!M21),"",'Measured Data'!M21)</f>
        <v/>
      </c>
      <c r="N30" s="240" t="str">
        <f>IF(ISBLANK('Measured Data'!N21),"",'Measured Data'!N21)</f>
        <v/>
      </c>
      <c r="O30" s="240" t="str">
        <f>IF(ISBLANK('Measured Data'!O21),"",'Measured Data'!O21)</f>
        <v/>
      </c>
      <c r="P30" s="240" t="str">
        <f>IF(ISBLANK('Measured Data'!P21),"",'Measured Data'!P21)</f>
        <v/>
      </c>
      <c r="Q30" s="240" t="str">
        <f>IF(ISBLANK('Measured Data'!Q21),"",'Measured Data'!Q21)</f>
        <v/>
      </c>
      <c r="R30" s="240" t="str">
        <f>IF(ISBLANK('Measured Data'!R21),"",'Measured Data'!R21)</f>
        <v/>
      </c>
      <c r="S30" s="240" t="str">
        <f>IF(ISBLANK('Measured Data'!S21),"",'Measured Data'!S21)</f>
        <v/>
      </c>
      <c r="T30" s="240" t="str">
        <f>IF(ISBLANK('Measured Data'!T21),"",'Measured Data'!T21)</f>
        <v/>
      </c>
      <c r="U30" s="240" t="str">
        <f>IF(ISBLANK('Measured Data'!U21),"",'Measured Data'!U21)</f>
        <v/>
      </c>
      <c r="V30" s="240" t="str">
        <f>IF(ISBLANK('Measured Data'!V21),"",'Measured Data'!V21)</f>
        <v/>
      </c>
      <c r="W30" s="240" t="str">
        <f>IF(ISBLANK('Measured Data'!W21),"",'Measured Data'!W21)</f>
        <v/>
      </c>
      <c r="X30" s="240" t="str">
        <f>IF(ISBLANK('Measured Data'!X21),"",'Measured Data'!X21)</f>
        <v/>
      </c>
      <c r="Y30" s="240" t="str">
        <f>IF(ISBLANK('Measured Data'!Y21),"",'Measured Data'!Y21)</f>
        <v/>
      </c>
      <c r="Z30" s="240" t="str">
        <f>IF(ISBLANK('Measured Data'!Z21),"",'Measured Data'!Z21)</f>
        <v/>
      </c>
      <c r="AA30" s="240" t="str">
        <f>IF(ISBLANK('Measured Data'!AA21),"",'Measured Data'!AA21)</f>
        <v/>
      </c>
      <c r="AB30" s="240" t="str">
        <f>IF(ISBLANK('Measured Data'!AB21),"",'Measured Data'!AB21)</f>
        <v/>
      </c>
      <c r="AC30" s="240" t="str">
        <f>IF(ISBLANK('Measured Data'!AC21),"",'Measured Data'!AC21)</f>
        <v/>
      </c>
      <c r="AD30" s="240" t="str">
        <f>IF(ISBLANK('Measured Data'!AD21),"",'Measured Data'!AD21)</f>
        <v/>
      </c>
      <c r="AE30" s="240" t="str">
        <f>IF(ISBLANK('Measured Data'!AE21),"",'Measured Data'!AE21)</f>
        <v/>
      </c>
      <c r="AF30" s="240" t="str">
        <f>IF(ISBLANK('Measured Data'!AF21),"",'Measured Data'!AF21)</f>
        <v/>
      </c>
      <c r="AG30" s="240" t="str">
        <f>IF(ISBLANK('Measured Data'!AG21),"",'Measured Data'!AG21)</f>
        <v/>
      </c>
      <c r="AH30" s="240" t="str">
        <f>IF(ISBLANK('Measured Data'!AH21),"",'Measured Data'!AH21)</f>
        <v/>
      </c>
      <c r="AI30" s="240" t="str">
        <f>IF(ISBLANK('Measured Data'!AI21),"",'Measured Data'!AI21)</f>
        <v/>
      </c>
      <c r="AJ30" s="240" t="str">
        <f>IF(ISBLANK('Measured Data'!AJ21),"",'Measured Data'!AJ21)</f>
        <v/>
      </c>
      <c r="AK30" s="240" t="str">
        <f>IF(ISBLANK('Measured Data'!AK21),"",'Measured Data'!AK21)</f>
        <v/>
      </c>
      <c r="AL30" s="240" t="str">
        <f>IF(ISBLANK('Measured Data'!AL21),"",'Measured Data'!AL21)</f>
        <v/>
      </c>
      <c r="AM30" s="240" t="str">
        <f>IF(ISBLANK('Measured Data'!AM21),"",'Measured Data'!AM21)</f>
        <v/>
      </c>
      <c r="AN30" s="240" t="str">
        <f>IF(ISBLANK('Measured Data'!AN21),"",'Measured Data'!AN21)</f>
        <v/>
      </c>
      <c r="AO30" s="240" t="str">
        <f>IF(ISBLANK('Measured Data'!AO21),"",'Measured Data'!AO21)</f>
        <v/>
      </c>
      <c r="AP30" s="240" t="str">
        <f>IF(ISBLANK('Measured Data'!AP21),"",'Measured Data'!AP21)</f>
        <v/>
      </c>
      <c r="AQ30" s="240" t="e">
        <f>IF(ISBLANK('Measured Data'!#REF!),"",'Measured Data'!#REF!)</f>
        <v>#REF!</v>
      </c>
      <c r="AR30" s="240" t="e">
        <f>IF(ISBLANK('Measured Data'!#REF!),"",'Measured Data'!#REF!)</f>
        <v>#REF!</v>
      </c>
      <c r="AS30" s="240" t="e">
        <f>IF(ISBLANK('Measured Data'!#REF!),"",'Measured Data'!#REF!)</f>
        <v>#REF!</v>
      </c>
      <c r="AT30" s="240" t="e">
        <f>IF(ISBLANK('Measured Data'!#REF!),"",'Measured Data'!#REF!)</f>
        <v>#REF!</v>
      </c>
      <c r="AU30" s="240" t="e">
        <f>IF(ISBLANK('Measured Data'!#REF!),"",'Measured Data'!#REF!)</f>
        <v>#REF!</v>
      </c>
      <c r="AV30" s="240" t="e">
        <f>IF(ISBLANK('Measured Data'!#REF!),"",'Measured Data'!#REF!)</f>
        <v>#REF!</v>
      </c>
      <c r="AW30" s="240" t="e">
        <f>IF(ISBLANK('Measured Data'!#REF!),"",'Measured Data'!#REF!)</f>
        <v>#REF!</v>
      </c>
      <c r="AX30" s="240" t="e">
        <f>IF(ISBLANK('Measured Data'!#REF!),"",'Measured Data'!#REF!)</f>
        <v>#REF!</v>
      </c>
      <c r="AY30" s="240" t="e">
        <f>IF(ISBLANK('Measured Data'!#REF!),"",'Measured Data'!#REF!)</f>
        <v>#REF!</v>
      </c>
      <c r="AZ30" s="240" t="e">
        <f>IF(ISBLANK('Measured Data'!#REF!),"",'Measured Data'!#REF!)</f>
        <v>#REF!</v>
      </c>
      <c r="BA30" s="240" t="e">
        <f>IF(ISBLANK('Measured Data'!#REF!),"",'Measured Data'!#REF!)</f>
        <v>#REF!</v>
      </c>
      <c r="BB30" s="240" t="e">
        <f>IF(ISBLANK('Measured Data'!#REF!),"",'Measured Data'!#REF!)</f>
        <v>#REF!</v>
      </c>
      <c r="BC30" s="240" t="e">
        <f>IF(ISBLANK('Measured Data'!#REF!),"",'Measured Data'!#REF!)</f>
        <v>#REF!</v>
      </c>
      <c r="BD30" s="240" t="e">
        <f>IF(ISBLANK('Measured Data'!#REF!),"",'Measured Data'!#REF!)</f>
        <v>#REF!</v>
      </c>
      <c r="BE30" s="240" t="e">
        <f>IF(ISBLANK('Measured Data'!#REF!),"",'Measured Data'!#REF!)</f>
        <v>#REF!</v>
      </c>
      <c r="BF30" s="240" t="e">
        <f>IF(ISBLANK('Measured Data'!#REF!),"",'Measured Data'!#REF!)</f>
        <v>#REF!</v>
      </c>
      <c r="BG30" s="240" t="e">
        <f>IF(ISBLANK('Measured Data'!#REF!),"",'Measured Data'!#REF!)</f>
        <v>#REF!</v>
      </c>
      <c r="BH30" s="240" t="e">
        <f>IF(ISBLANK('Measured Data'!#REF!),"",'Measured Data'!#REF!)</f>
        <v>#REF!</v>
      </c>
      <c r="BI30" s="240" t="e">
        <f>IF(ISBLANK('Measured Data'!#REF!),"",'Measured Data'!#REF!)</f>
        <v>#REF!</v>
      </c>
      <c r="BJ30" s="240" t="e">
        <f>IF(ISBLANK('Measured Data'!#REF!),"",'Measured Data'!#REF!)</f>
        <v>#REF!</v>
      </c>
      <c r="BK30" s="240" t="e">
        <f>IF(ISBLANK('Measured Data'!#REF!),"",'Measured Data'!#REF!)</f>
        <v>#REF!</v>
      </c>
      <c r="BL30" s="240" t="e">
        <f>IF(ISBLANK('Measured Data'!#REF!),"",'Measured Data'!#REF!)</f>
        <v>#REF!</v>
      </c>
      <c r="BM30" s="240" t="e">
        <f>IF(ISBLANK('Measured Data'!#REF!),"",'Measured Data'!#REF!)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0.97896928764045221</v>
      </c>
      <c r="EL30" s="245" t="str">
        <f>IF(ISBLANK('Post Process Calc.'!B30),"",'Post Process Calc.'!B30)</f>
        <v/>
      </c>
      <c r="EM30" s="245">
        <f>IF(ISBLANK('Post Process Calc.'!C30),"",'Post Process Calc.'!C30)</f>
        <v>3.1066511971922828E-2</v>
      </c>
      <c r="EN30" s="245">
        <f>IF(ISBLANK('Post Process Calc.'!D30),"",'Post Process Calc.'!D30)</f>
        <v>-3.2552811314500586E-2</v>
      </c>
      <c r="EO30" s="245">
        <f>IF(ISBLANK('Post Process Calc.'!E30),"",'Post Process Calc.'!E30)</f>
        <v>1.9608165553300747E-3</v>
      </c>
      <c r="EP30" s="245">
        <f>IF(ISBLANK('Post Process Calc.'!F30),"",'Post Process Calc.'!F30)</f>
        <v>-1.8288976302129791E-4</v>
      </c>
      <c r="EQ30" s="245">
        <f>IF(ISBLANK('Post Process Calc.'!G30),"",'Post Process Calc.'!G30)</f>
        <v>-6.3069761928909759E-4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IF('Measured Data'!B22&lt;&gt;0,'Measured Data'!$B$1,"")</f>
        <v/>
      </c>
      <c r="B31" s="240" t="str">
        <f>IF(ISBLANK('Measured Data'!A22),"",'Measured Data'!A22)</f>
        <v/>
      </c>
      <c r="C31" s="247" t="str">
        <f>IF(ISBLANK('Measured Data'!B22),"",'Measured Data'!B22)</f>
        <v/>
      </c>
      <c r="D31" s="248" t="str">
        <f>IF(ISBLANK('Measured Data'!C22),"",'Measured Data'!C22)</f>
        <v/>
      </c>
      <c r="E31" s="240" t="str">
        <f>IF(ISBLANK('Measured Data'!D22),"",'Measured Data'!D22)</f>
        <v/>
      </c>
      <c r="F31" s="240" t="str">
        <f>IF(ISBLANK('Measured Data'!E22),"",'Measured Data'!E22)</f>
        <v/>
      </c>
      <c r="G31" s="240" t="str">
        <f>IF(ISBLANK('Measured Data'!G22),"",'Measured Data'!G22)</f>
        <v/>
      </c>
      <c r="H31" s="240" t="str">
        <f>IF(ISBLANK('Measured Data'!H22),"",'Measured Data'!H22)</f>
        <v/>
      </c>
      <c r="I31" s="240" t="str">
        <f>IF(ISBLANK('Measured Data'!I22),"",'Measured Data'!I22)</f>
        <v/>
      </c>
      <c r="J31" s="240" t="str">
        <f>IF(ISBLANK('Measured Data'!J22),"",'Measured Data'!J22)</f>
        <v/>
      </c>
      <c r="K31" s="240" t="str">
        <f>IF(ISBLANK('Measured Data'!K22),"",'Measured Data'!K22)</f>
        <v/>
      </c>
      <c r="L31" s="240" t="str">
        <f>IF(ISBLANK('Measured Data'!L22),"",'Measured Data'!L22)</f>
        <v/>
      </c>
      <c r="M31" s="240" t="str">
        <f>IF(ISBLANK('Measured Data'!M22),"",'Measured Data'!M22)</f>
        <v/>
      </c>
      <c r="N31" s="240" t="str">
        <f>IF(ISBLANK('Measured Data'!N22),"",'Measured Data'!N22)</f>
        <v/>
      </c>
      <c r="O31" s="240" t="str">
        <f>IF(ISBLANK('Measured Data'!O22),"",'Measured Data'!O22)</f>
        <v/>
      </c>
      <c r="P31" s="240" t="str">
        <f>IF(ISBLANK('Measured Data'!P22),"",'Measured Data'!P22)</f>
        <v/>
      </c>
      <c r="Q31" s="240" t="str">
        <f>IF(ISBLANK('Measured Data'!Q22),"",'Measured Data'!Q22)</f>
        <v/>
      </c>
      <c r="R31" s="240" t="str">
        <f>IF(ISBLANK('Measured Data'!R22),"",'Measured Data'!R22)</f>
        <v/>
      </c>
      <c r="S31" s="240" t="str">
        <f>IF(ISBLANK('Measured Data'!S22),"",'Measured Data'!S22)</f>
        <v/>
      </c>
      <c r="T31" s="240" t="str">
        <f>IF(ISBLANK('Measured Data'!T22),"",'Measured Data'!T22)</f>
        <v/>
      </c>
      <c r="U31" s="240" t="str">
        <f>IF(ISBLANK('Measured Data'!U22),"",'Measured Data'!U22)</f>
        <v/>
      </c>
      <c r="V31" s="240" t="str">
        <f>IF(ISBLANK('Measured Data'!V22),"",'Measured Data'!V22)</f>
        <v/>
      </c>
      <c r="W31" s="240" t="str">
        <f>IF(ISBLANK('Measured Data'!W22),"",'Measured Data'!W22)</f>
        <v/>
      </c>
      <c r="X31" s="240" t="str">
        <f>IF(ISBLANK('Measured Data'!X22),"",'Measured Data'!X22)</f>
        <v/>
      </c>
      <c r="Y31" s="240" t="str">
        <f>IF(ISBLANK('Measured Data'!Y22),"",'Measured Data'!Y22)</f>
        <v/>
      </c>
      <c r="Z31" s="240" t="str">
        <f>IF(ISBLANK('Measured Data'!Z22),"",'Measured Data'!Z22)</f>
        <v/>
      </c>
      <c r="AA31" s="240" t="str">
        <f>IF(ISBLANK('Measured Data'!AA22),"",'Measured Data'!AA22)</f>
        <v/>
      </c>
      <c r="AB31" s="240" t="str">
        <f>IF(ISBLANK('Measured Data'!AB22),"",'Measured Data'!AB22)</f>
        <v/>
      </c>
      <c r="AC31" s="240" t="str">
        <f>IF(ISBLANK('Measured Data'!AC22),"",'Measured Data'!AC22)</f>
        <v/>
      </c>
      <c r="AD31" s="240" t="str">
        <f>IF(ISBLANK('Measured Data'!AD22),"",'Measured Data'!AD22)</f>
        <v/>
      </c>
      <c r="AE31" s="240" t="str">
        <f>IF(ISBLANK('Measured Data'!AE22),"",'Measured Data'!AE22)</f>
        <v/>
      </c>
      <c r="AF31" s="240" t="str">
        <f>IF(ISBLANK('Measured Data'!AF22),"",'Measured Data'!AF22)</f>
        <v/>
      </c>
      <c r="AG31" s="240" t="str">
        <f>IF(ISBLANK('Measured Data'!AG22),"",'Measured Data'!AG22)</f>
        <v/>
      </c>
      <c r="AH31" s="240" t="str">
        <f>IF(ISBLANK('Measured Data'!AH22),"",'Measured Data'!AH22)</f>
        <v/>
      </c>
      <c r="AI31" s="240" t="str">
        <f>IF(ISBLANK('Measured Data'!AI22),"",'Measured Data'!AI22)</f>
        <v/>
      </c>
      <c r="AJ31" s="240" t="str">
        <f>IF(ISBLANK('Measured Data'!AJ22),"",'Measured Data'!AJ22)</f>
        <v/>
      </c>
      <c r="AK31" s="240" t="str">
        <f>IF(ISBLANK('Measured Data'!AK22),"",'Measured Data'!AK22)</f>
        <v/>
      </c>
      <c r="AL31" s="240" t="str">
        <f>IF(ISBLANK('Measured Data'!AL22),"",'Measured Data'!AL22)</f>
        <v/>
      </c>
      <c r="AM31" s="240" t="str">
        <f>IF(ISBLANK('Measured Data'!AM22),"",'Measured Data'!AM22)</f>
        <v/>
      </c>
      <c r="AN31" s="240" t="str">
        <f>IF(ISBLANK('Measured Data'!AN22),"",'Measured Data'!AN22)</f>
        <v/>
      </c>
      <c r="AO31" s="240" t="str">
        <f>IF(ISBLANK('Measured Data'!AO22),"",'Measured Data'!AO22)</f>
        <v/>
      </c>
      <c r="AP31" s="240" t="str">
        <f>IF(ISBLANK('Measured Data'!AP22),"",'Measured Data'!AP22)</f>
        <v/>
      </c>
      <c r="AQ31" s="240" t="e">
        <f>IF(ISBLANK('Measured Data'!#REF!),"",'Measured Data'!#REF!)</f>
        <v>#REF!</v>
      </c>
      <c r="AR31" s="240" t="e">
        <f>IF(ISBLANK('Measured Data'!#REF!),"",'Measured Data'!#REF!)</f>
        <v>#REF!</v>
      </c>
      <c r="AS31" s="240" t="e">
        <f>IF(ISBLANK('Measured Data'!#REF!),"",'Measured Data'!#REF!)</f>
        <v>#REF!</v>
      </c>
      <c r="AT31" s="240" t="e">
        <f>IF(ISBLANK('Measured Data'!#REF!),"",'Measured Data'!#REF!)</f>
        <v>#REF!</v>
      </c>
      <c r="AU31" s="240" t="e">
        <f>IF(ISBLANK('Measured Data'!#REF!),"",'Measured Data'!#REF!)</f>
        <v>#REF!</v>
      </c>
      <c r="AV31" s="240" t="e">
        <f>IF(ISBLANK('Measured Data'!#REF!),"",'Measured Data'!#REF!)</f>
        <v>#REF!</v>
      </c>
      <c r="AW31" s="240" t="e">
        <f>IF(ISBLANK('Measured Data'!#REF!),"",'Measured Data'!#REF!)</f>
        <v>#REF!</v>
      </c>
      <c r="AX31" s="240" t="e">
        <f>IF(ISBLANK('Measured Data'!#REF!),"",'Measured Data'!#REF!)</f>
        <v>#REF!</v>
      </c>
      <c r="AY31" s="240" t="e">
        <f>IF(ISBLANK('Measured Data'!#REF!),"",'Measured Data'!#REF!)</f>
        <v>#REF!</v>
      </c>
      <c r="AZ31" s="240" t="e">
        <f>IF(ISBLANK('Measured Data'!#REF!),"",'Measured Data'!#REF!)</f>
        <v>#REF!</v>
      </c>
      <c r="BA31" s="240" t="e">
        <f>IF(ISBLANK('Measured Data'!#REF!),"",'Measured Data'!#REF!)</f>
        <v>#REF!</v>
      </c>
      <c r="BB31" s="240" t="e">
        <f>IF(ISBLANK('Measured Data'!#REF!),"",'Measured Data'!#REF!)</f>
        <v>#REF!</v>
      </c>
      <c r="BC31" s="240" t="e">
        <f>IF(ISBLANK('Measured Data'!#REF!),"",'Measured Data'!#REF!)</f>
        <v>#REF!</v>
      </c>
      <c r="BD31" s="240" t="e">
        <f>IF(ISBLANK('Measured Data'!#REF!),"",'Measured Data'!#REF!)</f>
        <v>#REF!</v>
      </c>
      <c r="BE31" s="240" t="e">
        <f>IF(ISBLANK('Measured Data'!#REF!),"",'Measured Data'!#REF!)</f>
        <v>#REF!</v>
      </c>
      <c r="BF31" s="240" t="e">
        <f>IF(ISBLANK('Measured Data'!#REF!),"",'Measured Data'!#REF!)</f>
        <v>#REF!</v>
      </c>
      <c r="BG31" s="240" t="e">
        <f>IF(ISBLANK('Measured Data'!#REF!),"",'Measured Data'!#REF!)</f>
        <v>#REF!</v>
      </c>
      <c r="BH31" s="240" t="e">
        <f>IF(ISBLANK('Measured Data'!#REF!),"",'Measured Data'!#REF!)</f>
        <v>#REF!</v>
      </c>
      <c r="BI31" s="240" t="e">
        <f>IF(ISBLANK('Measured Data'!#REF!),"",'Measured Data'!#REF!)</f>
        <v>#REF!</v>
      </c>
      <c r="BJ31" s="240" t="e">
        <f>IF(ISBLANK('Measured Data'!#REF!),"",'Measured Data'!#REF!)</f>
        <v>#REF!</v>
      </c>
      <c r="BK31" s="240" t="e">
        <f>IF(ISBLANK('Measured Data'!#REF!),"",'Measured Data'!#REF!)</f>
        <v>#REF!</v>
      </c>
      <c r="BL31" s="240" t="e">
        <f>IF(ISBLANK('Measured Data'!#REF!),"",'Measured Data'!#REF!)</f>
        <v>#REF!</v>
      </c>
      <c r="BM31" s="240" t="e">
        <f>IF(ISBLANK('Measured Data'!#REF!),"",'Measured Data'!#REF!)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IF('Measured Data'!B23&lt;&gt;0,'Measured Data'!$B$1,"")</f>
        <v/>
      </c>
      <c r="B32" s="240" t="str">
        <f>IF(ISBLANK('Measured Data'!A23),"",'Measured Data'!A23)</f>
        <v/>
      </c>
      <c r="C32" s="247" t="str">
        <f>IF(ISBLANK('Measured Data'!B23),"",'Measured Data'!B23)</f>
        <v/>
      </c>
      <c r="D32" s="248" t="str">
        <f>IF(ISBLANK('Measured Data'!C23),"",'Measured Data'!C23)</f>
        <v/>
      </c>
      <c r="E32" s="240" t="str">
        <f>IF(ISBLANK('Measured Data'!D23),"",'Measured Data'!D23)</f>
        <v/>
      </c>
      <c r="F32" s="240" t="str">
        <f>IF(ISBLANK('Measured Data'!E23),"",'Measured Data'!E23)</f>
        <v/>
      </c>
      <c r="G32" s="240" t="str">
        <f>IF(ISBLANK('Measured Data'!G23),"",'Measured Data'!G23)</f>
        <v/>
      </c>
      <c r="H32" s="240" t="str">
        <f>IF(ISBLANK('Measured Data'!H23),"",'Measured Data'!H23)</f>
        <v/>
      </c>
      <c r="I32" s="240" t="str">
        <f>IF(ISBLANK('Measured Data'!I23),"",'Measured Data'!I23)</f>
        <v/>
      </c>
      <c r="J32" s="240" t="str">
        <f>IF(ISBLANK('Measured Data'!J23),"",'Measured Data'!J23)</f>
        <v/>
      </c>
      <c r="K32" s="240" t="str">
        <f>IF(ISBLANK('Measured Data'!K23),"",'Measured Data'!K23)</f>
        <v/>
      </c>
      <c r="L32" s="240" t="str">
        <f>IF(ISBLANK('Measured Data'!L23),"",'Measured Data'!L23)</f>
        <v/>
      </c>
      <c r="M32" s="240" t="str">
        <f>IF(ISBLANK('Measured Data'!M23),"",'Measured Data'!M23)</f>
        <v/>
      </c>
      <c r="N32" s="240" t="str">
        <f>IF(ISBLANK('Measured Data'!N23),"",'Measured Data'!N23)</f>
        <v/>
      </c>
      <c r="O32" s="240" t="str">
        <f>IF(ISBLANK('Measured Data'!O23),"",'Measured Data'!O23)</f>
        <v/>
      </c>
      <c r="P32" s="240" t="str">
        <f>IF(ISBLANK('Measured Data'!P23),"",'Measured Data'!P23)</f>
        <v/>
      </c>
      <c r="Q32" s="240" t="str">
        <f>IF(ISBLANK('Measured Data'!Q23),"",'Measured Data'!Q23)</f>
        <v/>
      </c>
      <c r="R32" s="240" t="str">
        <f>IF(ISBLANK('Measured Data'!R23),"",'Measured Data'!R23)</f>
        <v/>
      </c>
      <c r="S32" s="240" t="str">
        <f>IF(ISBLANK('Measured Data'!S23),"",'Measured Data'!S23)</f>
        <v/>
      </c>
      <c r="T32" s="240" t="str">
        <f>IF(ISBLANK('Measured Data'!T23),"",'Measured Data'!T23)</f>
        <v/>
      </c>
      <c r="U32" s="240" t="str">
        <f>IF(ISBLANK('Measured Data'!U23),"",'Measured Data'!U23)</f>
        <v/>
      </c>
      <c r="V32" s="240" t="str">
        <f>IF(ISBLANK('Measured Data'!V23),"",'Measured Data'!V23)</f>
        <v/>
      </c>
      <c r="W32" s="240" t="str">
        <f>IF(ISBLANK('Measured Data'!W23),"",'Measured Data'!W23)</f>
        <v/>
      </c>
      <c r="X32" s="240" t="str">
        <f>IF(ISBLANK('Measured Data'!X23),"",'Measured Data'!X23)</f>
        <v/>
      </c>
      <c r="Y32" s="240" t="str">
        <f>IF(ISBLANK('Measured Data'!Y23),"",'Measured Data'!Y23)</f>
        <v/>
      </c>
      <c r="Z32" s="240" t="str">
        <f>IF(ISBLANK('Measured Data'!Z23),"",'Measured Data'!Z23)</f>
        <v/>
      </c>
      <c r="AA32" s="240" t="str">
        <f>IF(ISBLANK('Measured Data'!AA23),"",'Measured Data'!AA23)</f>
        <v/>
      </c>
      <c r="AB32" s="240" t="str">
        <f>IF(ISBLANK('Measured Data'!AB23),"",'Measured Data'!AB23)</f>
        <v/>
      </c>
      <c r="AC32" s="240" t="str">
        <f>IF(ISBLANK('Measured Data'!AC23),"",'Measured Data'!AC23)</f>
        <v/>
      </c>
      <c r="AD32" s="240" t="str">
        <f>IF(ISBLANK('Measured Data'!AD23),"",'Measured Data'!AD23)</f>
        <v/>
      </c>
      <c r="AE32" s="240" t="str">
        <f>IF(ISBLANK('Measured Data'!AE23),"",'Measured Data'!AE23)</f>
        <v/>
      </c>
      <c r="AF32" s="240" t="str">
        <f>IF(ISBLANK('Measured Data'!AF23),"",'Measured Data'!AF23)</f>
        <v/>
      </c>
      <c r="AG32" s="240" t="str">
        <f>IF(ISBLANK('Measured Data'!AG23),"",'Measured Data'!AG23)</f>
        <v/>
      </c>
      <c r="AH32" s="240" t="str">
        <f>IF(ISBLANK('Measured Data'!AH23),"",'Measured Data'!AH23)</f>
        <v/>
      </c>
      <c r="AI32" s="240" t="str">
        <f>IF(ISBLANK('Measured Data'!AI23),"",'Measured Data'!AI23)</f>
        <v/>
      </c>
      <c r="AJ32" s="240" t="str">
        <f>IF(ISBLANK('Measured Data'!AJ23),"",'Measured Data'!AJ23)</f>
        <v/>
      </c>
      <c r="AK32" s="240" t="str">
        <f>IF(ISBLANK('Measured Data'!AK23),"",'Measured Data'!AK23)</f>
        <v/>
      </c>
      <c r="AL32" s="240" t="str">
        <f>IF(ISBLANK('Measured Data'!AL23),"",'Measured Data'!AL23)</f>
        <v/>
      </c>
      <c r="AM32" s="240" t="str">
        <f>IF(ISBLANK('Measured Data'!AM23),"",'Measured Data'!AM23)</f>
        <v/>
      </c>
      <c r="AN32" s="240" t="str">
        <f>IF(ISBLANK('Measured Data'!AN23),"",'Measured Data'!AN23)</f>
        <v/>
      </c>
      <c r="AO32" s="240" t="str">
        <f>IF(ISBLANK('Measured Data'!AO23),"",'Measured Data'!AO23)</f>
        <v/>
      </c>
      <c r="AP32" s="240" t="str">
        <f>IF(ISBLANK('Measured Data'!AP23),"",'Measured Data'!AP23)</f>
        <v/>
      </c>
      <c r="AQ32" s="240" t="e">
        <f>IF(ISBLANK('Measured Data'!#REF!),"",'Measured Data'!#REF!)</f>
        <v>#REF!</v>
      </c>
      <c r="AR32" s="240" t="e">
        <f>IF(ISBLANK('Measured Data'!#REF!),"",'Measured Data'!#REF!)</f>
        <v>#REF!</v>
      </c>
      <c r="AS32" s="240" t="e">
        <f>IF(ISBLANK('Measured Data'!#REF!),"",'Measured Data'!#REF!)</f>
        <v>#REF!</v>
      </c>
      <c r="AT32" s="240" t="e">
        <f>IF(ISBLANK('Measured Data'!#REF!),"",'Measured Data'!#REF!)</f>
        <v>#REF!</v>
      </c>
      <c r="AU32" s="240" t="e">
        <f>IF(ISBLANK('Measured Data'!#REF!),"",'Measured Data'!#REF!)</f>
        <v>#REF!</v>
      </c>
      <c r="AV32" s="240" t="e">
        <f>IF(ISBLANK('Measured Data'!#REF!),"",'Measured Data'!#REF!)</f>
        <v>#REF!</v>
      </c>
      <c r="AW32" s="240" t="e">
        <f>IF(ISBLANK('Measured Data'!#REF!),"",'Measured Data'!#REF!)</f>
        <v>#REF!</v>
      </c>
      <c r="AX32" s="240" t="e">
        <f>IF(ISBLANK('Measured Data'!#REF!),"",'Measured Data'!#REF!)</f>
        <v>#REF!</v>
      </c>
      <c r="AY32" s="240" t="e">
        <f>IF(ISBLANK('Measured Data'!#REF!),"",'Measured Data'!#REF!)</f>
        <v>#REF!</v>
      </c>
      <c r="AZ32" s="240" t="e">
        <f>IF(ISBLANK('Measured Data'!#REF!),"",'Measured Data'!#REF!)</f>
        <v>#REF!</v>
      </c>
      <c r="BA32" s="240" t="e">
        <f>IF(ISBLANK('Measured Data'!#REF!),"",'Measured Data'!#REF!)</f>
        <v>#REF!</v>
      </c>
      <c r="BB32" s="240" t="e">
        <f>IF(ISBLANK('Measured Data'!#REF!),"",'Measured Data'!#REF!)</f>
        <v>#REF!</v>
      </c>
      <c r="BC32" s="240" t="e">
        <f>IF(ISBLANK('Measured Data'!#REF!),"",'Measured Data'!#REF!)</f>
        <v>#REF!</v>
      </c>
      <c r="BD32" s="240" t="e">
        <f>IF(ISBLANK('Measured Data'!#REF!),"",'Measured Data'!#REF!)</f>
        <v>#REF!</v>
      </c>
      <c r="BE32" s="240" t="e">
        <f>IF(ISBLANK('Measured Data'!#REF!),"",'Measured Data'!#REF!)</f>
        <v>#REF!</v>
      </c>
      <c r="BF32" s="240" t="e">
        <f>IF(ISBLANK('Measured Data'!#REF!),"",'Measured Data'!#REF!)</f>
        <v>#REF!</v>
      </c>
      <c r="BG32" s="240" t="e">
        <f>IF(ISBLANK('Measured Data'!#REF!),"",'Measured Data'!#REF!)</f>
        <v>#REF!</v>
      </c>
      <c r="BH32" s="240" t="e">
        <f>IF(ISBLANK('Measured Data'!#REF!),"",'Measured Data'!#REF!)</f>
        <v>#REF!</v>
      </c>
      <c r="BI32" s="240" t="e">
        <f>IF(ISBLANK('Measured Data'!#REF!),"",'Measured Data'!#REF!)</f>
        <v>#REF!</v>
      </c>
      <c r="BJ32" s="240" t="e">
        <f>IF(ISBLANK('Measured Data'!#REF!),"",'Measured Data'!#REF!)</f>
        <v>#REF!</v>
      </c>
      <c r="BK32" s="240" t="e">
        <f>IF(ISBLANK('Measured Data'!#REF!),"",'Measured Data'!#REF!)</f>
        <v>#REF!</v>
      </c>
      <c r="BL32" s="240" t="e">
        <f>IF(ISBLANK('Measured Data'!#REF!),"",'Measured Data'!#REF!)</f>
        <v>#REF!</v>
      </c>
      <c r="BM32" s="240" t="e">
        <f>IF(ISBLANK('Measured Data'!#REF!),"",'Measured Data'!#REF!)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IF('Measured Data'!B24&lt;&gt;0,'Measured Data'!$B$1,"")</f>
        <v/>
      </c>
      <c r="B33" s="240" t="str">
        <f>IF(ISBLANK('Measured Data'!A24),"",'Measured Data'!A24)</f>
        <v/>
      </c>
      <c r="C33" s="247" t="str">
        <f>IF(ISBLANK('Measured Data'!B24),"",'Measured Data'!B24)</f>
        <v/>
      </c>
      <c r="D33" s="248" t="str">
        <f>IF(ISBLANK('Measured Data'!C24),"",'Measured Data'!C24)</f>
        <v/>
      </c>
      <c r="E33" s="240" t="str">
        <f>IF(ISBLANK('Measured Data'!D24),"",'Measured Data'!D24)</f>
        <v/>
      </c>
      <c r="F33" s="240" t="str">
        <f>IF(ISBLANK('Measured Data'!E24),"",'Measured Data'!E24)</f>
        <v/>
      </c>
      <c r="G33" s="240" t="str">
        <f>IF(ISBLANK('Measured Data'!G24),"",'Measured Data'!G24)</f>
        <v/>
      </c>
      <c r="H33" s="240" t="str">
        <f>IF(ISBLANK('Measured Data'!H24),"",'Measured Data'!H24)</f>
        <v/>
      </c>
      <c r="I33" s="240" t="str">
        <f>IF(ISBLANK('Measured Data'!I24),"",'Measured Data'!I24)</f>
        <v/>
      </c>
      <c r="J33" s="240" t="str">
        <f>IF(ISBLANK('Measured Data'!J24),"",'Measured Data'!J24)</f>
        <v/>
      </c>
      <c r="K33" s="240" t="str">
        <f>IF(ISBLANK('Measured Data'!K24),"",'Measured Data'!K24)</f>
        <v/>
      </c>
      <c r="L33" s="240" t="str">
        <f>IF(ISBLANK('Measured Data'!L24),"",'Measured Data'!L24)</f>
        <v/>
      </c>
      <c r="M33" s="240" t="str">
        <f>IF(ISBLANK('Measured Data'!M24),"",'Measured Data'!M24)</f>
        <v/>
      </c>
      <c r="N33" s="240" t="str">
        <f>IF(ISBLANK('Measured Data'!N24),"",'Measured Data'!N24)</f>
        <v/>
      </c>
      <c r="O33" s="240" t="str">
        <f>IF(ISBLANK('Measured Data'!O24),"",'Measured Data'!O24)</f>
        <v/>
      </c>
      <c r="P33" s="240" t="str">
        <f>IF(ISBLANK('Measured Data'!P24),"",'Measured Data'!P24)</f>
        <v/>
      </c>
      <c r="Q33" s="240" t="str">
        <f>IF(ISBLANK('Measured Data'!Q24),"",'Measured Data'!Q24)</f>
        <v/>
      </c>
      <c r="R33" s="240" t="str">
        <f>IF(ISBLANK('Measured Data'!R24),"",'Measured Data'!R24)</f>
        <v/>
      </c>
      <c r="S33" s="240" t="str">
        <f>IF(ISBLANK('Measured Data'!S24),"",'Measured Data'!S24)</f>
        <v/>
      </c>
      <c r="T33" s="240" t="str">
        <f>IF(ISBLANK('Measured Data'!T24),"",'Measured Data'!T24)</f>
        <v/>
      </c>
      <c r="U33" s="240" t="str">
        <f>IF(ISBLANK('Measured Data'!U24),"",'Measured Data'!U24)</f>
        <v/>
      </c>
      <c r="V33" s="240" t="str">
        <f>IF(ISBLANK('Measured Data'!V24),"",'Measured Data'!V24)</f>
        <v/>
      </c>
      <c r="W33" s="240" t="str">
        <f>IF(ISBLANK('Measured Data'!W24),"",'Measured Data'!W24)</f>
        <v/>
      </c>
      <c r="X33" s="240" t="str">
        <f>IF(ISBLANK('Measured Data'!X24),"",'Measured Data'!X24)</f>
        <v/>
      </c>
      <c r="Y33" s="240" t="str">
        <f>IF(ISBLANK('Measured Data'!Y24),"",'Measured Data'!Y24)</f>
        <v/>
      </c>
      <c r="Z33" s="240" t="str">
        <f>IF(ISBLANK('Measured Data'!Z24),"",'Measured Data'!Z24)</f>
        <v/>
      </c>
      <c r="AA33" s="240" t="str">
        <f>IF(ISBLANK('Measured Data'!AA24),"",'Measured Data'!AA24)</f>
        <v/>
      </c>
      <c r="AB33" s="240" t="str">
        <f>IF(ISBLANK('Measured Data'!AB24),"",'Measured Data'!AB24)</f>
        <v/>
      </c>
      <c r="AC33" s="240" t="str">
        <f>IF(ISBLANK('Measured Data'!AC24),"",'Measured Data'!AC24)</f>
        <v/>
      </c>
      <c r="AD33" s="240" t="str">
        <f>IF(ISBLANK('Measured Data'!AD24),"",'Measured Data'!AD24)</f>
        <v/>
      </c>
      <c r="AE33" s="240" t="str">
        <f>IF(ISBLANK('Measured Data'!AE24),"",'Measured Data'!AE24)</f>
        <v/>
      </c>
      <c r="AF33" s="240" t="str">
        <f>IF(ISBLANK('Measured Data'!AF24),"",'Measured Data'!AF24)</f>
        <v/>
      </c>
      <c r="AG33" s="240" t="str">
        <f>IF(ISBLANK('Measured Data'!AG24),"",'Measured Data'!AG24)</f>
        <v/>
      </c>
      <c r="AH33" s="240" t="str">
        <f>IF(ISBLANK('Measured Data'!AH24),"",'Measured Data'!AH24)</f>
        <v/>
      </c>
      <c r="AI33" s="240" t="str">
        <f>IF(ISBLANK('Measured Data'!AI24),"",'Measured Data'!AI24)</f>
        <v/>
      </c>
      <c r="AJ33" s="240" t="str">
        <f>IF(ISBLANK('Measured Data'!AJ24),"",'Measured Data'!AJ24)</f>
        <v/>
      </c>
      <c r="AK33" s="240" t="str">
        <f>IF(ISBLANK('Measured Data'!AK24),"",'Measured Data'!AK24)</f>
        <v/>
      </c>
      <c r="AL33" s="240" t="str">
        <f>IF(ISBLANK('Measured Data'!AL24),"",'Measured Data'!AL24)</f>
        <v/>
      </c>
      <c r="AM33" s="240" t="str">
        <f>IF(ISBLANK('Measured Data'!AM24),"",'Measured Data'!AM24)</f>
        <v/>
      </c>
      <c r="AN33" s="240" t="str">
        <f>IF(ISBLANK('Measured Data'!AN24),"",'Measured Data'!AN24)</f>
        <v/>
      </c>
      <c r="AO33" s="240" t="str">
        <f>IF(ISBLANK('Measured Data'!AO24),"",'Measured Data'!AO24)</f>
        <v/>
      </c>
      <c r="AP33" s="240" t="str">
        <f>IF(ISBLANK('Measured Data'!AP24),"",'Measured Data'!AP24)</f>
        <v/>
      </c>
      <c r="AQ33" s="240" t="e">
        <f>IF(ISBLANK('Measured Data'!#REF!),"",'Measured Data'!#REF!)</f>
        <v>#REF!</v>
      </c>
      <c r="AR33" s="240" t="e">
        <f>IF(ISBLANK('Measured Data'!#REF!),"",'Measured Data'!#REF!)</f>
        <v>#REF!</v>
      </c>
      <c r="AS33" s="240" t="e">
        <f>IF(ISBLANK('Measured Data'!#REF!),"",'Measured Data'!#REF!)</f>
        <v>#REF!</v>
      </c>
      <c r="AT33" s="240" t="e">
        <f>IF(ISBLANK('Measured Data'!#REF!),"",'Measured Data'!#REF!)</f>
        <v>#REF!</v>
      </c>
      <c r="AU33" s="240" t="e">
        <f>IF(ISBLANK('Measured Data'!#REF!),"",'Measured Data'!#REF!)</f>
        <v>#REF!</v>
      </c>
      <c r="AV33" s="240" t="e">
        <f>IF(ISBLANK('Measured Data'!#REF!),"",'Measured Data'!#REF!)</f>
        <v>#REF!</v>
      </c>
      <c r="AW33" s="240" t="e">
        <f>IF(ISBLANK('Measured Data'!#REF!),"",'Measured Data'!#REF!)</f>
        <v>#REF!</v>
      </c>
      <c r="AX33" s="240" t="e">
        <f>IF(ISBLANK('Measured Data'!#REF!),"",'Measured Data'!#REF!)</f>
        <v>#REF!</v>
      </c>
      <c r="AY33" s="240" t="e">
        <f>IF(ISBLANK('Measured Data'!#REF!),"",'Measured Data'!#REF!)</f>
        <v>#REF!</v>
      </c>
      <c r="AZ33" s="240" t="e">
        <f>IF(ISBLANK('Measured Data'!#REF!),"",'Measured Data'!#REF!)</f>
        <v>#REF!</v>
      </c>
      <c r="BA33" s="240" t="e">
        <f>IF(ISBLANK('Measured Data'!#REF!),"",'Measured Data'!#REF!)</f>
        <v>#REF!</v>
      </c>
      <c r="BB33" s="240" t="e">
        <f>IF(ISBLANK('Measured Data'!#REF!),"",'Measured Data'!#REF!)</f>
        <v>#REF!</v>
      </c>
      <c r="BC33" s="240" t="e">
        <f>IF(ISBLANK('Measured Data'!#REF!),"",'Measured Data'!#REF!)</f>
        <v>#REF!</v>
      </c>
      <c r="BD33" s="240" t="e">
        <f>IF(ISBLANK('Measured Data'!#REF!),"",'Measured Data'!#REF!)</f>
        <v>#REF!</v>
      </c>
      <c r="BE33" s="240" t="e">
        <f>IF(ISBLANK('Measured Data'!#REF!),"",'Measured Data'!#REF!)</f>
        <v>#REF!</v>
      </c>
      <c r="BF33" s="240" t="e">
        <f>IF(ISBLANK('Measured Data'!#REF!),"",'Measured Data'!#REF!)</f>
        <v>#REF!</v>
      </c>
      <c r="BG33" s="240" t="e">
        <f>IF(ISBLANK('Measured Data'!#REF!),"",'Measured Data'!#REF!)</f>
        <v>#REF!</v>
      </c>
      <c r="BH33" s="240" t="e">
        <f>IF(ISBLANK('Measured Data'!#REF!),"",'Measured Data'!#REF!)</f>
        <v>#REF!</v>
      </c>
      <c r="BI33" s="240" t="e">
        <f>IF(ISBLANK('Measured Data'!#REF!),"",'Measured Data'!#REF!)</f>
        <v>#REF!</v>
      </c>
      <c r="BJ33" s="240" t="e">
        <f>IF(ISBLANK('Measured Data'!#REF!),"",'Measured Data'!#REF!)</f>
        <v>#REF!</v>
      </c>
      <c r="BK33" s="240" t="e">
        <f>IF(ISBLANK('Measured Data'!#REF!),"",'Measured Data'!#REF!)</f>
        <v>#REF!</v>
      </c>
      <c r="BL33" s="240" t="e">
        <f>IF(ISBLANK('Measured Data'!#REF!),"",'Measured Data'!#REF!)</f>
        <v>#REF!</v>
      </c>
      <c r="BM33" s="240" t="e">
        <f>IF(ISBLANK('Measured Data'!#REF!),"",'Measured Data'!#REF!)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IF('Measured Data'!B25&lt;&gt;0,'Measured Data'!$B$1,"")</f>
        <v/>
      </c>
      <c r="B34" s="240" t="str">
        <f>IF(ISBLANK('Measured Data'!A25),"",'Measured Data'!A25)</f>
        <v/>
      </c>
      <c r="C34" s="247" t="str">
        <f>IF(ISBLANK('Measured Data'!B25),"",'Measured Data'!B25)</f>
        <v/>
      </c>
      <c r="D34" s="248" t="str">
        <f>IF(ISBLANK('Measured Data'!C25),"",'Measured Data'!C25)</f>
        <v/>
      </c>
      <c r="E34" s="240" t="str">
        <f>IF(ISBLANK('Measured Data'!D25),"",'Measured Data'!D25)</f>
        <v/>
      </c>
      <c r="F34" s="240" t="str">
        <f>IF(ISBLANK('Measured Data'!E25),"",'Measured Data'!E25)</f>
        <v/>
      </c>
      <c r="G34" s="240" t="str">
        <f>IF(ISBLANK('Measured Data'!G25),"",'Measured Data'!G25)</f>
        <v/>
      </c>
      <c r="H34" s="240" t="str">
        <f>IF(ISBLANK('Measured Data'!H25),"",'Measured Data'!H25)</f>
        <v/>
      </c>
      <c r="I34" s="240" t="str">
        <f>IF(ISBLANK('Measured Data'!I25),"",'Measured Data'!I25)</f>
        <v/>
      </c>
      <c r="J34" s="240" t="str">
        <f>IF(ISBLANK('Measured Data'!J25),"",'Measured Data'!J25)</f>
        <v/>
      </c>
      <c r="K34" s="240" t="str">
        <f>IF(ISBLANK('Measured Data'!K25),"",'Measured Data'!K25)</f>
        <v/>
      </c>
      <c r="L34" s="240" t="str">
        <f>IF(ISBLANK('Measured Data'!L25),"",'Measured Data'!L25)</f>
        <v/>
      </c>
      <c r="M34" s="240" t="str">
        <f>IF(ISBLANK('Measured Data'!M25),"",'Measured Data'!M25)</f>
        <v/>
      </c>
      <c r="N34" s="240" t="str">
        <f>IF(ISBLANK('Measured Data'!N25),"",'Measured Data'!N25)</f>
        <v/>
      </c>
      <c r="O34" s="240" t="str">
        <f>IF(ISBLANK('Measured Data'!O25),"",'Measured Data'!O25)</f>
        <v/>
      </c>
      <c r="P34" s="240" t="str">
        <f>IF(ISBLANK('Measured Data'!P25),"",'Measured Data'!P25)</f>
        <v/>
      </c>
      <c r="Q34" s="240" t="str">
        <f>IF(ISBLANK('Measured Data'!Q25),"",'Measured Data'!Q25)</f>
        <v/>
      </c>
      <c r="R34" s="240" t="str">
        <f>IF(ISBLANK('Measured Data'!R25),"",'Measured Data'!R25)</f>
        <v/>
      </c>
      <c r="S34" s="240" t="str">
        <f>IF(ISBLANK('Measured Data'!S25),"",'Measured Data'!S25)</f>
        <v/>
      </c>
      <c r="T34" s="240" t="str">
        <f>IF(ISBLANK('Measured Data'!T25),"",'Measured Data'!T25)</f>
        <v/>
      </c>
      <c r="U34" s="240" t="str">
        <f>IF(ISBLANK('Measured Data'!U25),"",'Measured Data'!U25)</f>
        <v/>
      </c>
      <c r="V34" s="240" t="str">
        <f>IF(ISBLANK('Measured Data'!V25),"",'Measured Data'!V25)</f>
        <v/>
      </c>
      <c r="W34" s="240" t="str">
        <f>IF(ISBLANK('Measured Data'!W25),"",'Measured Data'!W25)</f>
        <v/>
      </c>
      <c r="X34" s="240" t="str">
        <f>IF(ISBLANK('Measured Data'!X25),"",'Measured Data'!X25)</f>
        <v/>
      </c>
      <c r="Y34" s="240" t="str">
        <f>IF(ISBLANK('Measured Data'!Y25),"",'Measured Data'!Y25)</f>
        <v/>
      </c>
      <c r="Z34" s="240" t="str">
        <f>IF(ISBLANK('Measured Data'!Z25),"",'Measured Data'!Z25)</f>
        <v/>
      </c>
      <c r="AA34" s="240" t="str">
        <f>IF(ISBLANK('Measured Data'!AA25),"",'Measured Data'!AA25)</f>
        <v/>
      </c>
      <c r="AB34" s="240" t="str">
        <f>IF(ISBLANK('Measured Data'!AB25),"",'Measured Data'!AB25)</f>
        <v/>
      </c>
      <c r="AC34" s="240" t="str">
        <f>IF(ISBLANK('Measured Data'!AC25),"",'Measured Data'!AC25)</f>
        <v/>
      </c>
      <c r="AD34" s="240" t="str">
        <f>IF(ISBLANK('Measured Data'!AD25),"",'Measured Data'!AD25)</f>
        <v/>
      </c>
      <c r="AE34" s="240" t="str">
        <f>IF(ISBLANK('Measured Data'!AE25),"",'Measured Data'!AE25)</f>
        <v/>
      </c>
      <c r="AF34" s="240" t="str">
        <f>IF(ISBLANK('Measured Data'!AF25),"",'Measured Data'!AF25)</f>
        <v/>
      </c>
      <c r="AG34" s="240" t="str">
        <f>IF(ISBLANK('Measured Data'!AG25),"",'Measured Data'!AG25)</f>
        <v/>
      </c>
      <c r="AH34" s="240" t="str">
        <f>IF(ISBLANK('Measured Data'!AH25),"",'Measured Data'!AH25)</f>
        <v/>
      </c>
      <c r="AI34" s="240" t="str">
        <f>IF(ISBLANK('Measured Data'!AI25),"",'Measured Data'!AI25)</f>
        <v/>
      </c>
      <c r="AJ34" s="240" t="str">
        <f>IF(ISBLANK('Measured Data'!AJ25),"",'Measured Data'!AJ25)</f>
        <v/>
      </c>
      <c r="AK34" s="240" t="str">
        <f>IF(ISBLANK('Measured Data'!AK25),"",'Measured Data'!AK25)</f>
        <v/>
      </c>
      <c r="AL34" s="240" t="str">
        <f>IF(ISBLANK('Measured Data'!AL25),"",'Measured Data'!AL25)</f>
        <v/>
      </c>
      <c r="AM34" s="240" t="str">
        <f>IF(ISBLANK('Measured Data'!AM25),"",'Measured Data'!AM25)</f>
        <v/>
      </c>
      <c r="AN34" s="240" t="str">
        <f>IF(ISBLANK('Measured Data'!AN25),"",'Measured Data'!AN25)</f>
        <v/>
      </c>
      <c r="AO34" s="240" t="str">
        <f>IF(ISBLANK('Measured Data'!AO25),"",'Measured Data'!AO25)</f>
        <v/>
      </c>
      <c r="AP34" s="240" t="str">
        <f>IF(ISBLANK('Measured Data'!AP25),"",'Measured Data'!AP25)</f>
        <v/>
      </c>
      <c r="AQ34" s="240" t="e">
        <f>IF(ISBLANK('Measured Data'!#REF!),"",'Measured Data'!#REF!)</f>
        <v>#REF!</v>
      </c>
      <c r="AR34" s="240" t="e">
        <f>IF(ISBLANK('Measured Data'!#REF!),"",'Measured Data'!#REF!)</f>
        <v>#REF!</v>
      </c>
      <c r="AS34" s="240" t="e">
        <f>IF(ISBLANK('Measured Data'!#REF!),"",'Measured Data'!#REF!)</f>
        <v>#REF!</v>
      </c>
      <c r="AT34" s="240" t="e">
        <f>IF(ISBLANK('Measured Data'!#REF!),"",'Measured Data'!#REF!)</f>
        <v>#REF!</v>
      </c>
      <c r="AU34" s="240" t="e">
        <f>IF(ISBLANK('Measured Data'!#REF!),"",'Measured Data'!#REF!)</f>
        <v>#REF!</v>
      </c>
      <c r="AV34" s="240" t="e">
        <f>IF(ISBLANK('Measured Data'!#REF!),"",'Measured Data'!#REF!)</f>
        <v>#REF!</v>
      </c>
      <c r="AW34" s="240" t="e">
        <f>IF(ISBLANK('Measured Data'!#REF!),"",'Measured Data'!#REF!)</f>
        <v>#REF!</v>
      </c>
      <c r="AX34" s="240" t="e">
        <f>IF(ISBLANK('Measured Data'!#REF!),"",'Measured Data'!#REF!)</f>
        <v>#REF!</v>
      </c>
      <c r="AY34" s="240" t="e">
        <f>IF(ISBLANK('Measured Data'!#REF!),"",'Measured Data'!#REF!)</f>
        <v>#REF!</v>
      </c>
      <c r="AZ34" s="240" t="e">
        <f>IF(ISBLANK('Measured Data'!#REF!),"",'Measured Data'!#REF!)</f>
        <v>#REF!</v>
      </c>
      <c r="BA34" s="240" t="e">
        <f>IF(ISBLANK('Measured Data'!#REF!),"",'Measured Data'!#REF!)</f>
        <v>#REF!</v>
      </c>
      <c r="BB34" s="240" t="e">
        <f>IF(ISBLANK('Measured Data'!#REF!),"",'Measured Data'!#REF!)</f>
        <v>#REF!</v>
      </c>
      <c r="BC34" s="240" t="e">
        <f>IF(ISBLANK('Measured Data'!#REF!),"",'Measured Data'!#REF!)</f>
        <v>#REF!</v>
      </c>
      <c r="BD34" s="240" t="e">
        <f>IF(ISBLANK('Measured Data'!#REF!),"",'Measured Data'!#REF!)</f>
        <v>#REF!</v>
      </c>
      <c r="BE34" s="240" t="e">
        <f>IF(ISBLANK('Measured Data'!#REF!),"",'Measured Data'!#REF!)</f>
        <v>#REF!</v>
      </c>
      <c r="BF34" s="240" t="e">
        <f>IF(ISBLANK('Measured Data'!#REF!),"",'Measured Data'!#REF!)</f>
        <v>#REF!</v>
      </c>
      <c r="BG34" s="240" t="e">
        <f>IF(ISBLANK('Measured Data'!#REF!),"",'Measured Data'!#REF!)</f>
        <v>#REF!</v>
      </c>
      <c r="BH34" s="240" t="e">
        <f>IF(ISBLANK('Measured Data'!#REF!),"",'Measured Data'!#REF!)</f>
        <v>#REF!</v>
      </c>
      <c r="BI34" s="240" t="e">
        <f>IF(ISBLANK('Measured Data'!#REF!),"",'Measured Data'!#REF!)</f>
        <v>#REF!</v>
      </c>
      <c r="BJ34" s="240" t="e">
        <f>IF(ISBLANK('Measured Data'!#REF!),"",'Measured Data'!#REF!)</f>
        <v>#REF!</v>
      </c>
      <c r="BK34" s="240" t="e">
        <f>IF(ISBLANK('Measured Data'!#REF!),"",'Measured Data'!#REF!)</f>
        <v>#REF!</v>
      </c>
      <c r="BL34" s="240" t="e">
        <f>IF(ISBLANK('Measured Data'!#REF!),"",'Measured Data'!#REF!)</f>
        <v>#REF!</v>
      </c>
      <c r="BM34" s="240" t="e">
        <f>IF(ISBLANK('Measured Data'!#REF!),"",'Measured Data'!#REF!)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IF('Measured Data'!B26&lt;&gt;0,'Measured Data'!$B$1,"")</f>
        <v/>
      </c>
      <c r="B35" s="240" t="str">
        <f>IF(ISBLANK('Measured Data'!A26),"",'Measured Data'!A26)</f>
        <v/>
      </c>
      <c r="C35" s="247" t="str">
        <f>IF(ISBLANK('Measured Data'!B26),"",'Measured Data'!B26)</f>
        <v/>
      </c>
      <c r="D35" s="248" t="str">
        <f>IF(ISBLANK('Measured Data'!C26),"",'Measured Data'!C26)</f>
        <v/>
      </c>
      <c r="E35" s="240" t="str">
        <f>IF(ISBLANK('Measured Data'!D26),"",'Measured Data'!D26)</f>
        <v/>
      </c>
      <c r="F35" s="240" t="str">
        <f>IF(ISBLANK('Measured Data'!E26),"",'Measured Data'!E26)</f>
        <v/>
      </c>
      <c r="G35" s="240" t="str">
        <f>IF(ISBLANK('Measured Data'!G26),"",'Measured Data'!G26)</f>
        <v/>
      </c>
      <c r="H35" s="240" t="str">
        <f>IF(ISBLANK('Measured Data'!H26),"",'Measured Data'!H26)</f>
        <v/>
      </c>
      <c r="I35" s="240" t="str">
        <f>IF(ISBLANK('Measured Data'!I26),"",'Measured Data'!I26)</f>
        <v/>
      </c>
      <c r="J35" s="240" t="str">
        <f>IF(ISBLANK('Measured Data'!J26),"",'Measured Data'!J26)</f>
        <v/>
      </c>
      <c r="K35" s="240" t="str">
        <f>IF(ISBLANK('Measured Data'!K26),"",'Measured Data'!K26)</f>
        <v/>
      </c>
      <c r="L35" s="240" t="str">
        <f>IF(ISBLANK('Measured Data'!L26),"",'Measured Data'!L26)</f>
        <v/>
      </c>
      <c r="M35" s="240" t="str">
        <f>IF(ISBLANK('Measured Data'!M26),"",'Measured Data'!M26)</f>
        <v/>
      </c>
      <c r="N35" s="240" t="str">
        <f>IF(ISBLANK('Measured Data'!N26),"",'Measured Data'!N26)</f>
        <v/>
      </c>
      <c r="O35" s="240" t="str">
        <f>IF(ISBLANK('Measured Data'!O26),"",'Measured Data'!O26)</f>
        <v/>
      </c>
      <c r="P35" s="240" t="str">
        <f>IF(ISBLANK('Measured Data'!P26),"",'Measured Data'!P26)</f>
        <v/>
      </c>
      <c r="Q35" s="240" t="str">
        <f>IF(ISBLANK('Measured Data'!Q26),"",'Measured Data'!Q26)</f>
        <v/>
      </c>
      <c r="R35" s="240" t="str">
        <f>IF(ISBLANK('Measured Data'!R26),"",'Measured Data'!R26)</f>
        <v/>
      </c>
      <c r="S35" s="240" t="str">
        <f>IF(ISBLANK('Measured Data'!S26),"",'Measured Data'!S26)</f>
        <v/>
      </c>
      <c r="T35" s="240" t="str">
        <f>IF(ISBLANK('Measured Data'!T26),"",'Measured Data'!T26)</f>
        <v/>
      </c>
      <c r="U35" s="240" t="str">
        <f>IF(ISBLANK('Measured Data'!U26),"",'Measured Data'!U26)</f>
        <v/>
      </c>
      <c r="V35" s="240" t="str">
        <f>IF(ISBLANK('Measured Data'!V26),"",'Measured Data'!V26)</f>
        <v/>
      </c>
      <c r="W35" s="240" t="str">
        <f>IF(ISBLANK('Measured Data'!W26),"",'Measured Data'!W26)</f>
        <v/>
      </c>
      <c r="X35" s="240" t="str">
        <f>IF(ISBLANK('Measured Data'!X26),"",'Measured Data'!X26)</f>
        <v/>
      </c>
      <c r="Y35" s="240" t="str">
        <f>IF(ISBLANK('Measured Data'!Y26),"",'Measured Data'!Y26)</f>
        <v/>
      </c>
      <c r="Z35" s="240" t="str">
        <f>IF(ISBLANK('Measured Data'!Z26),"",'Measured Data'!Z26)</f>
        <v/>
      </c>
      <c r="AA35" s="240" t="str">
        <f>IF(ISBLANK('Measured Data'!AA26),"",'Measured Data'!AA26)</f>
        <v/>
      </c>
      <c r="AB35" s="240" t="str">
        <f>IF(ISBLANK('Measured Data'!AB26),"",'Measured Data'!AB26)</f>
        <v/>
      </c>
      <c r="AC35" s="240" t="str">
        <f>IF(ISBLANK('Measured Data'!AC26),"",'Measured Data'!AC26)</f>
        <v/>
      </c>
      <c r="AD35" s="240" t="str">
        <f>IF(ISBLANK('Measured Data'!AD26),"",'Measured Data'!AD26)</f>
        <v/>
      </c>
      <c r="AE35" s="240" t="str">
        <f>IF(ISBLANK('Measured Data'!AE26),"",'Measured Data'!AE26)</f>
        <v/>
      </c>
      <c r="AF35" s="240" t="str">
        <f>IF(ISBLANK('Measured Data'!AF26),"",'Measured Data'!AF26)</f>
        <v/>
      </c>
      <c r="AG35" s="240" t="str">
        <f>IF(ISBLANK('Measured Data'!AG26),"",'Measured Data'!AG26)</f>
        <v/>
      </c>
      <c r="AH35" s="240" t="str">
        <f>IF(ISBLANK('Measured Data'!AH26),"",'Measured Data'!AH26)</f>
        <v/>
      </c>
      <c r="AI35" s="240" t="str">
        <f>IF(ISBLANK('Measured Data'!AI26),"",'Measured Data'!AI26)</f>
        <v/>
      </c>
      <c r="AJ35" s="240" t="str">
        <f>IF(ISBLANK('Measured Data'!AJ26),"",'Measured Data'!AJ26)</f>
        <v/>
      </c>
      <c r="AK35" s="240" t="str">
        <f>IF(ISBLANK('Measured Data'!AK26),"",'Measured Data'!AK26)</f>
        <v/>
      </c>
      <c r="AL35" s="240" t="str">
        <f>IF(ISBLANK('Measured Data'!AL26),"",'Measured Data'!AL26)</f>
        <v/>
      </c>
      <c r="AM35" s="240" t="str">
        <f>IF(ISBLANK('Measured Data'!AM26),"",'Measured Data'!AM26)</f>
        <v/>
      </c>
      <c r="AN35" s="240" t="str">
        <f>IF(ISBLANK('Measured Data'!AN26),"",'Measured Data'!AN26)</f>
        <v/>
      </c>
      <c r="AO35" s="240" t="str">
        <f>IF(ISBLANK('Measured Data'!AO26),"",'Measured Data'!AO26)</f>
        <v/>
      </c>
      <c r="AP35" s="240" t="str">
        <f>IF(ISBLANK('Measured Data'!AP26),"",'Measured Data'!AP26)</f>
        <v/>
      </c>
      <c r="AQ35" s="240" t="e">
        <f>IF(ISBLANK('Measured Data'!#REF!),"",'Measured Data'!#REF!)</f>
        <v>#REF!</v>
      </c>
      <c r="AR35" s="240" t="e">
        <f>IF(ISBLANK('Measured Data'!#REF!),"",'Measured Data'!#REF!)</f>
        <v>#REF!</v>
      </c>
      <c r="AS35" s="240" t="e">
        <f>IF(ISBLANK('Measured Data'!#REF!),"",'Measured Data'!#REF!)</f>
        <v>#REF!</v>
      </c>
      <c r="AT35" s="240" t="e">
        <f>IF(ISBLANK('Measured Data'!#REF!),"",'Measured Data'!#REF!)</f>
        <v>#REF!</v>
      </c>
      <c r="AU35" s="240" t="e">
        <f>IF(ISBLANK('Measured Data'!#REF!),"",'Measured Data'!#REF!)</f>
        <v>#REF!</v>
      </c>
      <c r="AV35" s="240" t="e">
        <f>IF(ISBLANK('Measured Data'!#REF!),"",'Measured Data'!#REF!)</f>
        <v>#REF!</v>
      </c>
      <c r="AW35" s="240" t="e">
        <f>IF(ISBLANK('Measured Data'!#REF!),"",'Measured Data'!#REF!)</f>
        <v>#REF!</v>
      </c>
      <c r="AX35" s="240" t="e">
        <f>IF(ISBLANK('Measured Data'!#REF!),"",'Measured Data'!#REF!)</f>
        <v>#REF!</v>
      </c>
      <c r="AY35" s="240" t="e">
        <f>IF(ISBLANK('Measured Data'!#REF!),"",'Measured Data'!#REF!)</f>
        <v>#REF!</v>
      </c>
      <c r="AZ35" s="240" t="e">
        <f>IF(ISBLANK('Measured Data'!#REF!),"",'Measured Data'!#REF!)</f>
        <v>#REF!</v>
      </c>
      <c r="BA35" s="240" t="e">
        <f>IF(ISBLANK('Measured Data'!#REF!),"",'Measured Data'!#REF!)</f>
        <v>#REF!</v>
      </c>
      <c r="BB35" s="240" t="e">
        <f>IF(ISBLANK('Measured Data'!#REF!),"",'Measured Data'!#REF!)</f>
        <v>#REF!</v>
      </c>
      <c r="BC35" s="240" t="e">
        <f>IF(ISBLANK('Measured Data'!#REF!),"",'Measured Data'!#REF!)</f>
        <v>#REF!</v>
      </c>
      <c r="BD35" s="240" t="e">
        <f>IF(ISBLANK('Measured Data'!#REF!),"",'Measured Data'!#REF!)</f>
        <v>#REF!</v>
      </c>
      <c r="BE35" s="240" t="e">
        <f>IF(ISBLANK('Measured Data'!#REF!),"",'Measured Data'!#REF!)</f>
        <v>#REF!</v>
      </c>
      <c r="BF35" s="240" t="e">
        <f>IF(ISBLANK('Measured Data'!#REF!),"",'Measured Data'!#REF!)</f>
        <v>#REF!</v>
      </c>
      <c r="BG35" s="240" t="e">
        <f>IF(ISBLANK('Measured Data'!#REF!),"",'Measured Data'!#REF!)</f>
        <v>#REF!</v>
      </c>
      <c r="BH35" s="240" t="e">
        <f>IF(ISBLANK('Measured Data'!#REF!),"",'Measured Data'!#REF!)</f>
        <v>#REF!</v>
      </c>
      <c r="BI35" s="240" t="e">
        <f>IF(ISBLANK('Measured Data'!#REF!),"",'Measured Data'!#REF!)</f>
        <v>#REF!</v>
      </c>
      <c r="BJ35" s="240" t="e">
        <f>IF(ISBLANK('Measured Data'!#REF!),"",'Measured Data'!#REF!)</f>
        <v>#REF!</v>
      </c>
      <c r="BK35" s="240" t="e">
        <f>IF(ISBLANK('Measured Data'!#REF!),"",'Measured Data'!#REF!)</f>
        <v>#REF!</v>
      </c>
      <c r="BL35" s="240" t="e">
        <f>IF(ISBLANK('Measured Data'!#REF!),"",'Measured Data'!#REF!)</f>
        <v>#REF!</v>
      </c>
      <c r="BM35" s="240" t="e">
        <f>IF(ISBLANK('Measured Data'!#REF!),"",'Measured Data'!#REF!)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IF('Measured Data'!B27&lt;&gt;0,'Measured Data'!$B$1,"")</f>
        <v/>
      </c>
      <c r="B36" s="240" t="str">
        <f>IF(ISBLANK('Measured Data'!A27),"",'Measured Data'!A27)</f>
        <v/>
      </c>
      <c r="C36" s="247" t="str">
        <f>IF(ISBLANK('Measured Data'!B27),"",'Measured Data'!B27)</f>
        <v/>
      </c>
      <c r="D36" s="248" t="str">
        <f>IF(ISBLANK('Measured Data'!C27),"",'Measured Data'!C27)</f>
        <v/>
      </c>
      <c r="E36" s="240" t="str">
        <f>IF(ISBLANK('Measured Data'!D27),"",'Measured Data'!D27)</f>
        <v/>
      </c>
      <c r="F36" s="240" t="str">
        <f>IF(ISBLANK('Measured Data'!E27),"",'Measured Data'!E27)</f>
        <v/>
      </c>
      <c r="G36" s="240" t="str">
        <f>IF(ISBLANK('Measured Data'!G27),"",'Measured Data'!G27)</f>
        <v/>
      </c>
      <c r="H36" s="240" t="str">
        <f>IF(ISBLANK('Measured Data'!H27),"",'Measured Data'!H27)</f>
        <v/>
      </c>
      <c r="I36" s="240" t="str">
        <f>IF(ISBLANK('Measured Data'!I27),"",'Measured Data'!I27)</f>
        <v/>
      </c>
      <c r="J36" s="240" t="str">
        <f>IF(ISBLANK('Measured Data'!J27),"",'Measured Data'!J27)</f>
        <v/>
      </c>
      <c r="K36" s="240" t="str">
        <f>IF(ISBLANK('Measured Data'!K27),"",'Measured Data'!K27)</f>
        <v/>
      </c>
      <c r="L36" s="240" t="str">
        <f>IF(ISBLANK('Measured Data'!L27),"",'Measured Data'!L27)</f>
        <v/>
      </c>
      <c r="M36" s="240" t="str">
        <f>IF(ISBLANK('Measured Data'!M27),"",'Measured Data'!M27)</f>
        <v/>
      </c>
      <c r="N36" s="240" t="str">
        <f>IF(ISBLANK('Measured Data'!N27),"",'Measured Data'!N27)</f>
        <v/>
      </c>
      <c r="O36" s="240" t="str">
        <f>IF(ISBLANK('Measured Data'!O27),"",'Measured Data'!O27)</f>
        <v/>
      </c>
      <c r="P36" s="240" t="str">
        <f>IF(ISBLANK('Measured Data'!P27),"",'Measured Data'!P27)</f>
        <v/>
      </c>
      <c r="Q36" s="240" t="str">
        <f>IF(ISBLANK('Measured Data'!Q27),"",'Measured Data'!Q27)</f>
        <v/>
      </c>
      <c r="R36" s="240" t="str">
        <f>IF(ISBLANK('Measured Data'!R27),"",'Measured Data'!R27)</f>
        <v/>
      </c>
      <c r="S36" s="240" t="str">
        <f>IF(ISBLANK('Measured Data'!S27),"",'Measured Data'!S27)</f>
        <v/>
      </c>
      <c r="T36" s="240" t="str">
        <f>IF(ISBLANK('Measured Data'!T27),"",'Measured Data'!T27)</f>
        <v/>
      </c>
      <c r="U36" s="240" t="str">
        <f>IF(ISBLANK('Measured Data'!U27),"",'Measured Data'!U27)</f>
        <v/>
      </c>
      <c r="V36" s="240" t="str">
        <f>IF(ISBLANK('Measured Data'!V27),"",'Measured Data'!V27)</f>
        <v/>
      </c>
      <c r="W36" s="240" t="str">
        <f>IF(ISBLANK('Measured Data'!W27),"",'Measured Data'!W27)</f>
        <v/>
      </c>
      <c r="X36" s="240" t="str">
        <f>IF(ISBLANK('Measured Data'!X27),"",'Measured Data'!X27)</f>
        <v/>
      </c>
      <c r="Y36" s="240" t="str">
        <f>IF(ISBLANK('Measured Data'!Y27),"",'Measured Data'!Y27)</f>
        <v/>
      </c>
      <c r="Z36" s="240" t="str">
        <f>IF(ISBLANK('Measured Data'!Z27),"",'Measured Data'!Z27)</f>
        <v/>
      </c>
      <c r="AA36" s="240" t="str">
        <f>IF(ISBLANK('Measured Data'!AA27),"",'Measured Data'!AA27)</f>
        <v/>
      </c>
      <c r="AB36" s="240" t="str">
        <f>IF(ISBLANK('Measured Data'!AB27),"",'Measured Data'!AB27)</f>
        <v/>
      </c>
      <c r="AC36" s="240" t="str">
        <f>IF(ISBLANK('Measured Data'!AC27),"",'Measured Data'!AC27)</f>
        <v/>
      </c>
      <c r="AD36" s="240" t="str">
        <f>IF(ISBLANK('Measured Data'!AD27),"",'Measured Data'!AD27)</f>
        <v/>
      </c>
      <c r="AE36" s="240" t="str">
        <f>IF(ISBLANK('Measured Data'!AE27),"",'Measured Data'!AE27)</f>
        <v/>
      </c>
      <c r="AF36" s="240" t="str">
        <f>IF(ISBLANK('Measured Data'!AF27),"",'Measured Data'!AF27)</f>
        <v/>
      </c>
      <c r="AG36" s="240" t="str">
        <f>IF(ISBLANK('Measured Data'!AG27),"",'Measured Data'!AG27)</f>
        <v/>
      </c>
      <c r="AH36" s="240" t="str">
        <f>IF(ISBLANK('Measured Data'!AH27),"",'Measured Data'!AH27)</f>
        <v/>
      </c>
      <c r="AI36" s="240" t="str">
        <f>IF(ISBLANK('Measured Data'!AI27),"",'Measured Data'!AI27)</f>
        <v/>
      </c>
      <c r="AJ36" s="240" t="str">
        <f>IF(ISBLANK('Measured Data'!AJ27),"",'Measured Data'!AJ27)</f>
        <v/>
      </c>
      <c r="AK36" s="240" t="str">
        <f>IF(ISBLANK('Measured Data'!AK27),"",'Measured Data'!AK27)</f>
        <v/>
      </c>
      <c r="AL36" s="240" t="str">
        <f>IF(ISBLANK('Measured Data'!AL27),"",'Measured Data'!AL27)</f>
        <v/>
      </c>
      <c r="AM36" s="240" t="str">
        <f>IF(ISBLANK('Measured Data'!AM27),"",'Measured Data'!AM27)</f>
        <v/>
      </c>
      <c r="AN36" s="240" t="str">
        <f>IF(ISBLANK('Measured Data'!AN27),"",'Measured Data'!AN27)</f>
        <v/>
      </c>
      <c r="AO36" s="240" t="str">
        <f>IF(ISBLANK('Measured Data'!AO27),"",'Measured Data'!AO27)</f>
        <v/>
      </c>
      <c r="AP36" s="240" t="str">
        <f>IF(ISBLANK('Measured Data'!AP27),"",'Measured Data'!AP27)</f>
        <v/>
      </c>
      <c r="AQ36" s="240" t="e">
        <f>IF(ISBLANK('Measured Data'!#REF!),"",'Measured Data'!#REF!)</f>
        <v>#REF!</v>
      </c>
      <c r="AR36" s="240" t="e">
        <f>IF(ISBLANK('Measured Data'!#REF!),"",'Measured Data'!#REF!)</f>
        <v>#REF!</v>
      </c>
      <c r="AS36" s="240" t="e">
        <f>IF(ISBLANK('Measured Data'!#REF!),"",'Measured Data'!#REF!)</f>
        <v>#REF!</v>
      </c>
      <c r="AT36" s="240" t="e">
        <f>IF(ISBLANK('Measured Data'!#REF!),"",'Measured Data'!#REF!)</f>
        <v>#REF!</v>
      </c>
      <c r="AU36" s="240" t="e">
        <f>IF(ISBLANK('Measured Data'!#REF!),"",'Measured Data'!#REF!)</f>
        <v>#REF!</v>
      </c>
      <c r="AV36" s="240" t="e">
        <f>IF(ISBLANK('Measured Data'!#REF!),"",'Measured Data'!#REF!)</f>
        <v>#REF!</v>
      </c>
      <c r="AW36" s="240" t="e">
        <f>IF(ISBLANK('Measured Data'!#REF!),"",'Measured Data'!#REF!)</f>
        <v>#REF!</v>
      </c>
      <c r="AX36" s="240" t="e">
        <f>IF(ISBLANK('Measured Data'!#REF!),"",'Measured Data'!#REF!)</f>
        <v>#REF!</v>
      </c>
      <c r="AY36" s="240" t="e">
        <f>IF(ISBLANK('Measured Data'!#REF!),"",'Measured Data'!#REF!)</f>
        <v>#REF!</v>
      </c>
      <c r="AZ36" s="240" t="e">
        <f>IF(ISBLANK('Measured Data'!#REF!),"",'Measured Data'!#REF!)</f>
        <v>#REF!</v>
      </c>
      <c r="BA36" s="240" t="e">
        <f>IF(ISBLANK('Measured Data'!#REF!),"",'Measured Data'!#REF!)</f>
        <v>#REF!</v>
      </c>
      <c r="BB36" s="240" t="e">
        <f>IF(ISBLANK('Measured Data'!#REF!),"",'Measured Data'!#REF!)</f>
        <v>#REF!</v>
      </c>
      <c r="BC36" s="240" t="e">
        <f>IF(ISBLANK('Measured Data'!#REF!),"",'Measured Data'!#REF!)</f>
        <v>#REF!</v>
      </c>
      <c r="BD36" s="240" t="e">
        <f>IF(ISBLANK('Measured Data'!#REF!),"",'Measured Data'!#REF!)</f>
        <v>#REF!</v>
      </c>
      <c r="BE36" s="240" t="e">
        <f>IF(ISBLANK('Measured Data'!#REF!),"",'Measured Data'!#REF!)</f>
        <v>#REF!</v>
      </c>
      <c r="BF36" s="240" t="e">
        <f>IF(ISBLANK('Measured Data'!#REF!),"",'Measured Data'!#REF!)</f>
        <v>#REF!</v>
      </c>
      <c r="BG36" s="240" t="e">
        <f>IF(ISBLANK('Measured Data'!#REF!),"",'Measured Data'!#REF!)</f>
        <v>#REF!</v>
      </c>
      <c r="BH36" s="240" t="e">
        <f>IF(ISBLANK('Measured Data'!#REF!),"",'Measured Data'!#REF!)</f>
        <v>#REF!</v>
      </c>
      <c r="BI36" s="240" t="e">
        <f>IF(ISBLANK('Measured Data'!#REF!),"",'Measured Data'!#REF!)</f>
        <v>#REF!</v>
      </c>
      <c r="BJ36" s="240" t="e">
        <f>IF(ISBLANK('Measured Data'!#REF!),"",'Measured Data'!#REF!)</f>
        <v>#REF!</v>
      </c>
      <c r="BK36" s="240" t="e">
        <f>IF(ISBLANK('Measured Data'!#REF!),"",'Measured Data'!#REF!)</f>
        <v>#REF!</v>
      </c>
      <c r="BL36" s="240" t="e">
        <f>IF(ISBLANK('Measured Data'!#REF!),"",'Measured Data'!#REF!)</f>
        <v>#REF!</v>
      </c>
      <c r="BM36" s="240" t="e">
        <f>IF(ISBLANK('Measured Data'!#REF!),"",'Measured Data'!#REF!)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IF('Measured Data'!B28&lt;&gt;0,'Measured Data'!$B$1,"")</f>
        <v/>
      </c>
      <c r="B37" s="240" t="str">
        <f>IF(ISBLANK('Measured Data'!A28),"",'Measured Data'!A28)</f>
        <v/>
      </c>
      <c r="C37" s="247" t="str">
        <f>IF(ISBLANK('Measured Data'!B28),"",'Measured Data'!B28)</f>
        <v/>
      </c>
      <c r="D37" s="248" t="str">
        <f>IF(ISBLANK('Measured Data'!C28),"",'Measured Data'!C28)</f>
        <v/>
      </c>
      <c r="E37" s="240" t="str">
        <f>IF(ISBLANK('Measured Data'!D28),"",'Measured Data'!D28)</f>
        <v/>
      </c>
      <c r="F37" s="240" t="str">
        <f>IF(ISBLANK('Measured Data'!E28),"",'Measured Data'!E28)</f>
        <v/>
      </c>
      <c r="G37" s="240" t="str">
        <f>IF(ISBLANK('Measured Data'!G28),"",'Measured Data'!G28)</f>
        <v/>
      </c>
      <c r="H37" s="240" t="str">
        <f>IF(ISBLANK('Measured Data'!H28),"",'Measured Data'!H28)</f>
        <v/>
      </c>
      <c r="I37" s="240" t="str">
        <f>IF(ISBLANK('Measured Data'!I28),"",'Measured Data'!I28)</f>
        <v/>
      </c>
      <c r="J37" s="240" t="str">
        <f>IF(ISBLANK('Measured Data'!J28),"",'Measured Data'!J28)</f>
        <v/>
      </c>
      <c r="K37" s="240" t="str">
        <f>IF(ISBLANK('Measured Data'!K28),"",'Measured Data'!K28)</f>
        <v/>
      </c>
      <c r="L37" s="240" t="str">
        <f>IF(ISBLANK('Measured Data'!L28),"",'Measured Data'!L28)</f>
        <v/>
      </c>
      <c r="M37" s="240" t="str">
        <f>IF(ISBLANK('Measured Data'!M28),"",'Measured Data'!M28)</f>
        <v/>
      </c>
      <c r="N37" s="240" t="str">
        <f>IF(ISBLANK('Measured Data'!N28),"",'Measured Data'!N28)</f>
        <v/>
      </c>
      <c r="O37" s="240" t="str">
        <f>IF(ISBLANK('Measured Data'!O28),"",'Measured Data'!O28)</f>
        <v/>
      </c>
      <c r="P37" s="240" t="str">
        <f>IF(ISBLANK('Measured Data'!P28),"",'Measured Data'!P28)</f>
        <v/>
      </c>
      <c r="Q37" s="240" t="str">
        <f>IF(ISBLANK('Measured Data'!Q28),"",'Measured Data'!Q28)</f>
        <v/>
      </c>
      <c r="R37" s="240" t="str">
        <f>IF(ISBLANK('Measured Data'!R28),"",'Measured Data'!R28)</f>
        <v/>
      </c>
      <c r="S37" s="240" t="str">
        <f>IF(ISBLANK('Measured Data'!S28),"",'Measured Data'!S28)</f>
        <v/>
      </c>
      <c r="T37" s="240" t="str">
        <f>IF(ISBLANK('Measured Data'!T28),"",'Measured Data'!T28)</f>
        <v/>
      </c>
      <c r="U37" s="240" t="str">
        <f>IF(ISBLANK('Measured Data'!U28),"",'Measured Data'!U28)</f>
        <v/>
      </c>
      <c r="V37" s="240" t="str">
        <f>IF(ISBLANK('Measured Data'!V28),"",'Measured Data'!V28)</f>
        <v/>
      </c>
      <c r="W37" s="240" t="str">
        <f>IF(ISBLANK('Measured Data'!W28),"",'Measured Data'!W28)</f>
        <v/>
      </c>
      <c r="X37" s="240" t="str">
        <f>IF(ISBLANK('Measured Data'!X28),"",'Measured Data'!X28)</f>
        <v/>
      </c>
      <c r="Y37" s="240" t="str">
        <f>IF(ISBLANK('Measured Data'!Y28),"",'Measured Data'!Y28)</f>
        <v/>
      </c>
      <c r="Z37" s="240" t="str">
        <f>IF(ISBLANK('Measured Data'!Z28),"",'Measured Data'!Z28)</f>
        <v/>
      </c>
      <c r="AA37" s="240" t="str">
        <f>IF(ISBLANK('Measured Data'!AA28),"",'Measured Data'!AA28)</f>
        <v/>
      </c>
      <c r="AB37" s="240" t="str">
        <f>IF(ISBLANK('Measured Data'!AB28),"",'Measured Data'!AB28)</f>
        <v/>
      </c>
      <c r="AC37" s="240" t="str">
        <f>IF(ISBLANK('Measured Data'!AC28),"",'Measured Data'!AC28)</f>
        <v/>
      </c>
      <c r="AD37" s="240" t="str">
        <f>IF(ISBLANK('Measured Data'!AD28),"",'Measured Data'!AD28)</f>
        <v/>
      </c>
      <c r="AE37" s="240" t="str">
        <f>IF(ISBLANK('Measured Data'!AE28),"",'Measured Data'!AE28)</f>
        <v/>
      </c>
      <c r="AF37" s="240" t="str">
        <f>IF(ISBLANK('Measured Data'!AF28),"",'Measured Data'!AF28)</f>
        <v/>
      </c>
      <c r="AG37" s="240" t="str">
        <f>IF(ISBLANK('Measured Data'!AG28),"",'Measured Data'!AG28)</f>
        <v/>
      </c>
      <c r="AH37" s="240" t="str">
        <f>IF(ISBLANK('Measured Data'!AH28),"",'Measured Data'!AH28)</f>
        <v/>
      </c>
      <c r="AI37" s="240" t="str">
        <f>IF(ISBLANK('Measured Data'!AI28),"",'Measured Data'!AI28)</f>
        <v/>
      </c>
      <c r="AJ37" s="240" t="str">
        <f>IF(ISBLANK('Measured Data'!AJ28),"",'Measured Data'!AJ28)</f>
        <v/>
      </c>
      <c r="AK37" s="240" t="str">
        <f>IF(ISBLANK('Measured Data'!AK28),"",'Measured Data'!AK28)</f>
        <v/>
      </c>
      <c r="AL37" s="240" t="str">
        <f>IF(ISBLANK('Measured Data'!AL28),"",'Measured Data'!AL28)</f>
        <v/>
      </c>
      <c r="AM37" s="240" t="str">
        <f>IF(ISBLANK('Measured Data'!AM28),"",'Measured Data'!AM28)</f>
        <v/>
      </c>
      <c r="AN37" s="240" t="str">
        <f>IF(ISBLANK('Measured Data'!AN28),"",'Measured Data'!AN28)</f>
        <v/>
      </c>
      <c r="AO37" s="240" t="str">
        <f>IF(ISBLANK('Measured Data'!AO28),"",'Measured Data'!AO28)</f>
        <v/>
      </c>
      <c r="AP37" s="240" t="str">
        <f>IF(ISBLANK('Measured Data'!AP28),"",'Measured Data'!AP28)</f>
        <v/>
      </c>
      <c r="AQ37" s="240" t="e">
        <f>IF(ISBLANK('Measured Data'!#REF!),"",'Measured Data'!#REF!)</f>
        <v>#REF!</v>
      </c>
      <c r="AR37" s="240" t="e">
        <f>IF(ISBLANK('Measured Data'!#REF!),"",'Measured Data'!#REF!)</f>
        <v>#REF!</v>
      </c>
      <c r="AS37" s="240" t="e">
        <f>IF(ISBLANK('Measured Data'!#REF!),"",'Measured Data'!#REF!)</f>
        <v>#REF!</v>
      </c>
      <c r="AT37" s="240" t="e">
        <f>IF(ISBLANK('Measured Data'!#REF!),"",'Measured Data'!#REF!)</f>
        <v>#REF!</v>
      </c>
      <c r="AU37" s="240" t="e">
        <f>IF(ISBLANK('Measured Data'!#REF!),"",'Measured Data'!#REF!)</f>
        <v>#REF!</v>
      </c>
      <c r="AV37" s="240" t="e">
        <f>IF(ISBLANK('Measured Data'!#REF!),"",'Measured Data'!#REF!)</f>
        <v>#REF!</v>
      </c>
      <c r="AW37" s="240" t="e">
        <f>IF(ISBLANK('Measured Data'!#REF!),"",'Measured Data'!#REF!)</f>
        <v>#REF!</v>
      </c>
      <c r="AX37" s="240" t="e">
        <f>IF(ISBLANK('Measured Data'!#REF!),"",'Measured Data'!#REF!)</f>
        <v>#REF!</v>
      </c>
      <c r="AY37" s="240" t="e">
        <f>IF(ISBLANK('Measured Data'!#REF!),"",'Measured Data'!#REF!)</f>
        <v>#REF!</v>
      </c>
      <c r="AZ37" s="240" t="e">
        <f>IF(ISBLANK('Measured Data'!#REF!),"",'Measured Data'!#REF!)</f>
        <v>#REF!</v>
      </c>
      <c r="BA37" s="240" t="e">
        <f>IF(ISBLANK('Measured Data'!#REF!),"",'Measured Data'!#REF!)</f>
        <v>#REF!</v>
      </c>
      <c r="BB37" s="240" t="e">
        <f>IF(ISBLANK('Measured Data'!#REF!),"",'Measured Data'!#REF!)</f>
        <v>#REF!</v>
      </c>
      <c r="BC37" s="240" t="e">
        <f>IF(ISBLANK('Measured Data'!#REF!),"",'Measured Data'!#REF!)</f>
        <v>#REF!</v>
      </c>
      <c r="BD37" s="240" t="e">
        <f>IF(ISBLANK('Measured Data'!#REF!),"",'Measured Data'!#REF!)</f>
        <v>#REF!</v>
      </c>
      <c r="BE37" s="240" t="e">
        <f>IF(ISBLANK('Measured Data'!#REF!),"",'Measured Data'!#REF!)</f>
        <v>#REF!</v>
      </c>
      <c r="BF37" s="240" t="e">
        <f>IF(ISBLANK('Measured Data'!#REF!),"",'Measured Data'!#REF!)</f>
        <v>#REF!</v>
      </c>
      <c r="BG37" s="240" t="e">
        <f>IF(ISBLANK('Measured Data'!#REF!),"",'Measured Data'!#REF!)</f>
        <v>#REF!</v>
      </c>
      <c r="BH37" s="240" t="e">
        <f>IF(ISBLANK('Measured Data'!#REF!),"",'Measured Data'!#REF!)</f>
        <v>#REF!</v>
      </c>
      <c r="BI37" s="240" t="e">
        <f>IF(ISBLANK('Measured Data'!#REF!),"",'Measured Data'!#REF!)</f>
        <v>#REF!</v>
      </c>
      <c r="BJ37" s="240" t="e">
        <f>IF(ISBLANK('Measured Data'!#REF!),"",'Measured Data'!#REF!)</f>
        <v>#REF!</v>
      </c>
      <c r="BK37" s="240" t="e">
        <f>IF(ISBLANK('Measured Data'!#REF!),"",'Measured Data'!#REF!)</f>
        <v>#REF!</v>
      </c>
      <c r="BL37" s="240" t="e">
        <f>IF(ISBLANK('Measured Data'!#REF!),"",'Measured Data'!#REF!)</f>
        <v>#REF!</v>
      </c>
      <c r="BM37" s="240" t="e">
        <f>IF(ISBLANK('Measured Data'!#REF!),"",'Measured Data'!#REF!)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IF('Measured Data'!B29&lt;&gt;0,'Measured Data'!$B$1,"")</f>
        <v/>
      </c>
      <c r="B38" s="240" t="str">
        <f>IF(ISBLANK('Measured Data'!A29),"",'Measured Data'!A29)</f>
        <v/>
      </c>
      <c r="C38" s="247" t="str">
        <f>IF(ISBLANK('Measured Data'!B29),"",'Measured Data'!B29)</f>
        <v/>
      </c>
      <c r="D38" s="248" t="str">
        <f>IF(ISBLANK('Measured Data'!C29),"",'Measured Data'!C29)</f>
        <v/>
      </c>
      <c r="E38" s="240" t="str">
        <f>IF(ISBLANK('Measured Data'!D29),"",'Measured Data'!D29)</f>
        <v/>
      </c>
      <c r="F38" s="240" t="str">
        <f>IF(ISBLANK('Measured Data'!E29),"",'Measured Data'!E29)</f>
        <v/>
      </c>
      <c r="G38" s="240" t="str">
        <f>IF(ISBLANK('Measured Data'!G29),"",'Measured Data'!G29)</f>
        <v/>
      </c>
      <c r="H38" s="240" t="str">
        <f>IF(ISBLANK('Measured Data'!H29),"",'Measured Data'!H29)</f>
        <v/>
      </c>
      <c r="I38" s="240" t="str">
        <f>IF(ISBLANK('Measured Data'!I29),"",'Measured Data'!I29)</f>
        <v/>
      </c>
      <c r="J38" s="240" t="str">
        <f>IF(ISBLANK('Measured Data'!J29),"",'Measured Data'!J29)</f>
        <v/>
      </c>
      <c r="K38" s="240" t="str">
        <f>IF(ISBLANK('Measured Data'!K29),"",'Measured Data'!K29)</f>
        <v/>
      </c>
      <c r="L38" s="240" t="str">
        <f>IF(ISBLANK('Measured Data'!L29),"",'Measured Data'!L29)</f>
        <v/>
      </c>
      <c r="M38" s="240" t="str">
        <f>IF(ISBLANK('Measured Data'!M29),"",'Measured Data'!M29)</f>
        <v/>
      </c>
      <c r="N38" s="240" t="str">
        <f>IF(ISBLANK('Measured Data'!N29),"",'Measured Data'!N29)</f>
        <v/>
      </c>
      <c r="O38" s="240" t="str">
        <f>IF(ISBLANK('Measured Data'!O29),"",'Measured Data'!O29)</f>
        <v/>
      </c>
      <c r="P38" s="240" t="str">
        <f>IF(ISBLANK('Measured Data'!P29),"",'Measured Data'!P29)</f>
        <v/>
      </c>
      <c r="Q38" s="240" t="str">
        <f>IF(ISBLANK('Measured Data'!Q29),"",'Measured Data'!Q29)</f>
        <v/>
      </c>
      <c r="R38" s="240" t="str">
        <f>IF(ISBLANK('Measured Data'!R29),"",'Measured Data'!R29)</f>
        <v/>
      </c>
      <c r="S38" s="240" t="str">
        <f>IF(ISBLANK('Measured Data'!S29),"",'Measured Data'!S29)</f>
        <v/>
      </c>
      <c r="T38" s="240" t="str">
        <f>IF(ISBLANK('Measured Data'!T29),"",'Measured Data'!T29)</f>
        <v/>
      </c>
      <c r="U38" s="240" t="str">
        <f>IF(ISBLANK('Measured Data'!U29),"",'Measured Data'!U29)</f>
        <v/>
      </c>
      <c r="V38" s="240" t="str">
        <f>IF(ISBLANK('Measured Data'!V29),"",'Measured Data'!V29)</f>
        <v/>
      </c>
      <c r="W38" s="240" t="str">
        <f>IF(ISBLANK('Measured Data'!W29),"",'Measured Data'!W29)</f>
        <v/>
      </c>
      <c r="X38" s="240" t="str">
        <f>IF(ISBLANK('Measured Data'!X29),"",'Measured Data'!X29)</f>
        <v/>
      </c>
      <c r="Y38" s="240" t="str">
        <f>IF(ISBLANK('Measured Data'!Y29),"",'Measured Data'!Y29)</f>
        <v/>
      </c>
      <c r="Z38" s="240" t="str">
        <f>IF(ISBLANK('Measured Data'!Z29),"",'Measured Data'!Z29)</f>
        <v/>
      </c>
      <c r="AA38" s="240" t="str">
        <f>IF(ISBLANK('Measured Data'!AA29),"",'Measured Data'!AA29)</f>
        <v/>
      </c>
      <c r="AB38" s="240" t="str">
        <f>IF(ISBLANK('Measured Data'!AB29),"",'Measured Data'!AB29)</f>
        <v/>
      </c>
      <c r="AC38" s="240" t="str">
        <f>IF(ISBLANK('Measured Data'!AC29),"",'Measured Data'!AC29)</f>
        <v/>
      </c>
      <c r="AD38" s="240" t="str">
        <f>IF(ISBLANK('Measured Data'!AD29),"",'Measured Data'!AD29)</f>
        <v/>
      </c>
      <c r="AE38" s="240" t="str">
        <f>IF(ISBLANK('Measured Data'!AE29),"",'Measured Data'!AE29)</f>
        <v/>
      </c>
      <c r="AF38" s="240" t="str">
        <f>IF(ISBLANK('Measured Data'!AF29),"",'Measured Data'!AF29)</f>
        <v/>
      </c>
      <c r="AG38" s="240" t="str">
        <f>IF(ISBLANK('Measured Data'!AG29),"",'Measured Data'!AG29)</f>
        <v/>
      </c>
      <c r="AH38" s="240" t="str">
        <f>IF(ISBLANK('Measured Data'!AH29),"",'Measured Data'!AH29)</f>
        <v/>
      </c>
      <c r="AI38" s="240" t="str">
        <f>IF(ISBLANK('Measured Data'!AI29),"",'Measured Data'!AI29)</f>
        <v/>
      </c>
      <c r="AJ38" s="240" t="str">
        <f>IF(ISBLANK('Measured Data'!AJ29),"",'Measured Data'!AJ29)</f>
        <v/>
      </c>
      <c r="AK38" s="240" t="str">
        <f>IF(ISBLANK('Measured Data'!AK29),"",'Measured Data'!AK29)</f>
        <v/>
      </c>
      <c r="AL38" s="240" t="str">
        <f>IF(ISBLANK('Measured Data'!AL29),"",'Measured Data'!AL29)</f>
        <v/>
      </c>
      <c r="AM38" s="240" t="str">
        <f>IF(ISBLANK('Measured Data'!AM29),"",'Measured Data'!AM29)</f>
        <v/>
      </c>
      <c r="AN38" s="240" t="str">
        <f>IF(ISBLANK('Measured Data'!AN29),"",'Measured Data'!AN29)</f>
        <v/>
      </c>
      <c r="AO38" s="240" t="str">
        <f>IF(ISBLANK('Measured Data'!AO29),"",'Measured Data'!AO29)</f>
        <v/>
      </c>
      <c r="AP38" s="240" t="str">
        <f>IF(ISBLANK('Measured Data'!AP29),"",'Measured Data'!AP29)</f>
        <v/>
      </c>
      <c r="AQ38" s="240" t="e">
        <f>IF(ISBLANK('Measured Data'!#REF!),"",'Measured Data'!#REF!)</f>
        <v>#REF!</v>
      </c>
      <c r="AR38" s="240" t="e">
        <f>IF(ISBLANK('Measured Data'!#REF!),"",'Measured Data'!#REF!)</f>
        <v>#REF!</v>
      </c>
      <c r="AS38" s="240" t="e">
        <f>IF(ISBLANK('Measured Data'!#REF!),"",'Measured Data'!#REF!)</f>
        <v>#REF!</v>
      </c>
      <c r="AT38" s="240" t="e">
        <f>IF(ISBLANK('Measured Data'!#REF!),"",'Measured Data'!#REF!)</f>
        <v>#REF!</v>
      </c>
      <c r="AU38" s="240" t="e">
        <f>IF(ISBLANK('Measured Data'!#REF!),"",'Measured Data'!#REF!)</f>
        <v>#REF!</v>
      </c>
      <c r="AV38" s="240" t="e">
        <f>IF(ISBLANK('Measured Data'!#REF!),"",'Measured Data'!#REF!)</f>
        <v>#REF!</v>
      </c>
      <c r="AW38" s="240" t="e">
        <f>IF(ISBLANK('Measured Data'!#REF!),"",'Measured Data'!#REF!)</f>
        <v>#REF!</v>
      </c>
      <c r="AX38" s="240" t="e">
        <f>IF(ISBLANK('Measured Data'!#REF!),"",'Measured Data'!#REF!)</f>
        <v>#REF!</v>
      </c>
      <c r="AY38" s="240" t="e">
        <f>IF(ISBLANK('Measured Data'!#REF!),"",'Measured Data'!#REF!)</f>
        <v>#REF!</v>
      </c>
      <c r="AZ38" s="240" t="e">
        <f>IF(ISBLANK('Measured Data'!#REF!),"",'Measured Data'!#REF!)</f>
        <v>#REF!</v>
      </c>
      <c r="BA38" s="240" t="e">
        <f>IF(ISBLANK('Measured Data'!#REF!),"",'Measured Data'!#REF!)</f>
        <v>#REF!</v>
      </c>
      <c r="BB38" s="240" t="e">
        <f>IF(ISBLANK('Measured Data'!#REF!),"",'Measured Data'!#REF!)</f>
        <v>#REF!</v>
      </c>
      <c r="BC38" s="240" t="e">
        <f>IF(ISBLANK('Measured Data'!#REF!),"",'Measured Data'!#REF!)</f>
        <v>#REF!</v>
      </c>
      <c r="BD38" s="240" t="e">
        <f>IF(ISBLANK('Measured Data'!#REF!),"",'Measured Data'!#REF!)</f>
        <v>#REF!</v>
      </c>
      <c r="BE38" s="240" t="e">
        <f>IF(ISBLANK('Measured Data'!#REF!),"",'Measured Data'!#REF!)</f>
        <v>#REF!</v>
      </c>
      <c r="BF38" s="240" t="e">
        <f>IF(ISBLANK('Measured Data'!#REF!),"",'Measured Data'!#REF!)</f>
        <v>#REF!</v>
      </c>
      <c r="BG38" s="240" t="e">
        <f>IF(ISBLANK('Measured Data'!#REF!),"",'Measured Data'!#REF!)</f>
        <v>#REF!</v>
      </c>
      <c r="BH38" s="240" t="e">
        <f>IF(ISBLANK('Measured Data'!#REF!),"",'Measured Data'!#REF!)</f>
        <v>#REF!</v>
      </c>
      <c r="BI38" s="240" t="e">
        <f>IF(ISBLANK('Measured Data'!#REF!),"",'Measured Data'!#REF!)</f>
        <v>#REF!</v>
      </c>
      <c r="BJ38" s="240" t="e">
        <f>IF(ISBLANK('Measured Data'!#REF!),"",'Measured Data'!#REF!)</f>
        <v>#REF!</v>
      </c>
      <c r="BK38" s="240" t="e">
        <f>IF(ISBLANK('Measured Data'!#REF!),"",'Measured Data'!#REF!)</f>
        <v>#REF!</v>
      </c>
      <c r="BL38" s="240" t="e">
        <f>IF(ISBLANK('Measured Data'!#REF!),"",'Measured Data'!#REF!)</f>
        <v>#REF!</v>
      </c>
      <c r="BM38" s="240" t="e">
        <f>IF(ISBLANK('Measured Data'!#REF!),"",'Measured Data'!#REF!)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IF('Measured Data'!B30&lt;&gt;0,'Measured Data'!$B$1,"")</f>
        <v/>
      </c>
      <c r="B39" s="240" t="str">
        <f>IF(ISBLANK('Measured Data'!A30),"",'Measured Data'!A30)</f>
        <v/>
      </c>
      <c r="C39" s="247" t="str">
        <f>IF(ISBLANK('Measured Data'!B30),"",'Measured Data'!B30)</f>
        <v/>
      </c>
      <c r="D39" s="248" t="str">
        <f>IF(ISBLANK('Measured Data'!C30),"",'Measured Data'!C30)</f>
        <v/>
      </c>
      <c r="E39" s="240" t="str">
        <f>IF(ISBLANK('Measured Data'!D30),"",'Measured Data'!D30)</f>
        <v/>
      </c>
      <c r="F39" s="240" t="str">
        <f>IF(ISBLANK('Measured Data'!E30),"",'Measured Data'!E30)</f>
        <v/>
      </c>
      <c r="G39" s="240" t="str">
        <f>IF(ISBLANK('Measured Data'!G30),"",'Measured Data'!G30)</f>
        <v/>
      </c>
      <c r="H39" s="240" t="str">
        <f>IF(ISBLANK('Measured Data'!H30),"",'Measured Data'!H30)</f>
        <v/>
      </c>
      <c r="I39" s="240" t="str">
        <f>IF(ISBLANK('Measured Data'!I30),"",'Measured Data'!I30)</f>
        <v/>
      </c>
      <c r="J39" s="240" t="str">
        <f>IF(ISBLANK('Measured Data'!J30),"",'Measured Data'!J30)</f>
        <v/>
      </c>
      <c r="K39" s="240" t="str">
        <f>IF(ISBLANK('Measured Data'!K30),"",'Measured Data'!K30)</f>
        <v/>
      </c>
      <c r="L39" s="240" t="str">
        <f>IF(ISBLANK('Measured Data'!L30),"",'Measured Data'!L30)</f>
        <v/>
      </c>
      <c r="M39" s="240" t="str">
        <f>IF(ISBLANK('Measured Data'!M30),"",'Measured Data'!M30)</f>
        <v/>
      </c>
      <c r="N39" s="240" t="str">
        <f>IF(ISBLANK('Measured Data'!N30),"",'Measured Data'!N30)</f>
        <v/>
      </c>
      <c r="O39" s="240" t="str">
        <f>IF(ISBLANK('Measured Data'!O30),"",'Measured Data'!O30)</f>
        <v/>
      </c>
      <c r="P39" s="240" t="str">
        <f>IF(ISBLANK('Measured Data'!P30),"",'Measured Data'!P30)</f>
        <v/>
      </c>
      <c r="Q39" s="240" t="str">
        <f>IF(ISBLANK('Measured Data'!Q30),"",'Measured Data'!Q30)</f>
        <v/>
      </c>
      <c r="R39" s="240" t="str">
        <f>IF(ISBLANK('Measured Data'!R30),"",'Measured Data'!R30)</f>
        <v/>
      </c>
      <c r="S39" s="240" t="str">
        <f>IF(ISBLANK('Measured Data'!S30),"",'Measured Data'!S30)</f>
        <v/>
      </c>
      <c r="T39" s="240" t="str">
        <f>IF(ISBLANK('Measured Data'!T30),"",'Measured Data'!T30)</f>
        <v/>
      </c>
      <c r="U39" s="240" t="str">
        <f>IF(ISBLANK('Measured Data'!U30),"",'Measured Data'!U30)</f>
        <v/>
      </c>
      <c r="V39" s="240" t="str">
        <f>IF(ISBLANK('Measured Data'!V30),"",'Measured Data'!V30)</f>
        <v/>
      </c>
      <c r="W39" s="240" t="str">
        <f>IF(ISBLANK('Measured Data'!W30),"",'Measured Data'!W30)</f>
        <v/>
      </c>
      <c r="X39" s="240" t="str">
        <f>IF(ISBLANK('Measured Data'!X30),"",'Measured Data'!X30)</f>
        <v/>
      </c>
      <c r="Y39" s="240" t="str">
        <f>IF(ISBLANK('Measured Data'!Y30),"",'Measured Data'!Y30)</f>
        <v/>
      </c>
      <c r="Z39" s="240" t="str">
        <f>IF(ISBLANK('Measured Data'!Z30),"",'Measured Data'!Z30)</f>
        <v/>
      </c>
      <c r="AA39" s="240" t="str">
        <f>IF(ISBLANK('Measured Data'!AA30),"",'Measured Data'!AA30)</f>
        <v/>
      </c>
      <c r="AB39" s="240" t="str">
        <f>IF(ISBLANK('Measured Data'!AB30),"",'Measured Data'!AB30)</f>
        <v/>
      </c>
      <c r="AC39" s="240" t="str">
        <f>IF(ISBLANK('Measured Data'!AC30),"",'Measured Data'!AC30)</f>
        <v/>
      </c>
      <c r="AD39" s="240" t="str">
        <f>IF(ISBLANK('Measured Data'!AD30),"",'Measured Data'!AD30)</f>
        <v/>
      </c>
      <c r="AE39" s="240" t="str">
        <f>IF(ISBLANK('Measured Data'!AE30),"",'Measured Data'!AE30)</f>
        <v/>
      </c>
      <c r="AF39" s="240" t="str">
        <f>IF(ISBLANK('Measured Data'!AF30),"",'Measured Data'!AF30)</f>
        <v/>
      </c>
      <c r="AG39" s="240" t="str">
        <f>IF(ISBLANK('Measured Data'!AG30),"",'Measured Data'!AG30)</f>
        <v/>
      </c>
      <c r="AH39" s="240" t="str">
        <f>IF(ISBLANK('Measured Data'!AH30),"",'Measured Data'!AH30)</f>
        <v/>
      </c>
      <c r="AI39" s="240" t="str">
        <f>IF(ISBLANK('Measured Data'!AI30),"",'Measured Data'!AI30)</f>
        <v/>
      </c>
      <c r="AJ39" s="240" t="str">
        <f>IF(ISBLANK('Measured Data'!AJ30),"",'Measured Data'!AJ30)</f>
        <v/>
      </c>
      <c r="AK39" s="240" t="str">
        <f>IF(ISBLANK('Measured Data'!AK30),"",'Measured Data'!AK30)</f>
        <v/>
      </c>
      <c r="AL39" s="240" t="str">
        <f>IF(ISBLANK('Measured Data'!AL30),"",'Measured Data'!AL30)</f>
        <v/>
      </c>
      <c r="AM39" s="240" t="str">
        <f>IF(ISBLANK('Measured Data'!AM30),"",'Measured Data'!AM30)</f>
        <v/>
      </c>
      <c r="AN39" s="240" t="str">
        <f>IF(ISBLANK('Measured Data'!AN30),"",'Measured Data'!AN30)</f>
        <v/>
      </c>
      <c r="AO39" s="240" t="str">
        <f>IF(ISBLANK('Measured Data'!AO30),"",'Measured Data'!AO30)</f>
        <v/>
      </c>
      <c r="AP39" s="240" t="str">
        <f>IF(ISBLANK('Measured Data'!AP30),"",'Measured Data'!AP30)</f>
        <v/>
      </c>
      <c r="AQ39" s="240" t="e">
        <f>IF(ISBLANK('Measured Data'!#REF!),"",'Measured Data'!#REF!)</f>
        <v>#REF!</v>
      </c>
      <c r="AR39" s="240" t="e">
        <f>IF(ISBLANK('Measured Data'!#REF!),"",'Measured Data'!#REF!)</f>
        <v>#REF!</v>
      </c>
      <c r="AS39" s="240" t="e">
        <f>IF(ISBLANK('Measured Data'!#REF!),"",'Measured Data'!#REF!)</f>
        <v>#REF!</v>
      </c>
      <c r="AT39" s="240" t="e">
        <f>IF(ISBLANK('Measured Data'!#REF!),"",'Measured Data'!#REF!)</f>
        <v>#REF!</v>
      </c>
      <c r="AU39" s="240" t="e">
        <f>IF(ISBLANK('Measured Data'!#REF!),"",'Measured Data'!#REF!)</f>
        <v>#REF!</v>
      </c>
      <c r="AV39" s="240" t="e">
        <f>IF(ISBLANK('Measured Data'!#REF!),"",'Measured Data'!#REF!)</f>
        <v>#REF!</v>
      </c>
      <c r="AW39" s="240" t="e">
        <f>IF(ISBLANK('Measured Data'!#REF!),"",'Measured Data'!#REF!)</f>
        <v>#REF!</v>
      </c>
      <c r="AX39" s="240" t="e">
        <f>IF(ISBLANK('Measured Data'!#REF!),"",'Measured Data'!#REF!)</f>
        <v>#REF!</v>
      </c>
      <c r="AY39" s="240" t="e">
        <f>IF(ISBLANK('Measured Data'!#REF!),"",'Measured Data'!#REF!)</f>
        <v>#REF!</v>
      </c>
      <c r="AZ39" s="240" t="e">
        <f>IF(ISBLANK('Measured Data'!#REF!),"",'Measured Data'!#REF!)</f>
        <v>#REF!</v>
      </c>
      <c r="BA39" s="240" t="e">
        <f>IF(ISBLANK('Measured Data'!#REF!),"",'Measured Data'!#REF!)</f>
        <v>#REF!</v>
      </c>
      <c r="BB39" s="240" t="e">
        <f>IF(ISBLANK('Measured Data'!#REF!),"",'Measured Data'!#REF!)</f>
        <v>#REF!</v>
      </c>
      <c r="BC39" s="240" t="e">
        <f>IF(ISBLANK('Measured Data'!#REF!),"",'Measured Data'!#REF!)</f>
        <v>#REF!</v>
      </c>
      <c r="BD39" s="240" t="e">
        <f>IF(ISBLANK('Measured Data'!#REF!),"",'Measured Data'!#REF!)</f>
        <v>#REF!</v>
      </c>
      <c r="BE39" s="240" t="e">
        <f>IF(ISBLANK('Measured Data'!#REF!),"",'Measured Data'!#REF!)</f>
        <v>#REF!</v>
      </c>
      <c r="BF39" s="240" t="e">
        <f>IF(ISBLANK('Measured Data'!#REF!),"",'Measured Data'!#REF!)</f>
        <v>#REF!</v>
      </c>
      <c r="BG39" s="240" t="e">
        <f>IF(ISBLANK('Measured Data'!#REF!),"",'Measured Data'!#REF!)</f>
        <v>#REF!</v>
      </c>
      <c r="BH39" s="240" t="e">
        <f>IF(ISBLANK('Measured Data'!#REF!),"",'Measured Data'!#REF!)</f>
        <v>#REF!</v>
      </c>
      <c r="BI39" s="240" t="e">
        <f>IF(ISBLANK('Measured Data'!#REF!),"",'Measured Data'!#REF!)</f>
        <v>#REF!</v>
      </c>
      <c r="BJ39" s="240" t="e">
        <f>IF(ISBLANK('Measured Data'!#REF!),"",'Measured Data'!#REF!)</f>
        <v>#REF!</v>
      </c>
      <c r="BK39" s="240" t="e">
        <f>IF(ISBLANK('Measured Data'!#REF!),"",'Measured Data'!#REF!)</f>
        <v>#REF!</v>
      </c>
      <c r="BL39" s="240" t="e">
        <f>IF(ISBLANK('Measured Data'!#REF!),"",'Measured Data'!#REF!)</f>
        <v>#REF!</v>
      </c>
      <c r="BM39" s="240" t="e">
        <f>IF(ISBLANK('Measured Data'!#REF!),"",'Measured Data'!#REF!)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IF('Measured Data'!B31&lt;&gt;0,'Measured Data'!$B$1,"")</f>
        <v/>
      </c>
      <c r="B40" s="240" t="str">
        <f>IF(ISBLANK('Measured Data'!A31),"",'Measured Data'!A31)</f>
        <v/>
      </c>
      <c r="C40" s="247" t="str">
        <f>IF(ISBLANK('Measured Data'!B31),"",'Measured Data'!B31)</f>
        <v/>
      </c>
      <c r="D40" s="248" t="str">
        <f>IF(ISBLANK('Measured Data'!C31),"",'Measured Data'!C31)</f>
        <v/>
      </c>
      <c r="E40" s="240" t="str">
        <f>IF(ISBLANK('Measured Data'!D31),"",'Measured Data'!D31)</f>
        <v/>
      </c>
      <c r="F40" s="240" t="str">
        <f>IF(ISBLANK('Measured Data'!E31),"",'Measured Data'!E31)</f>
        <v/>
      </c>
      <c r="G40" s="240" t="str">
        <f>IF(ISBLANK('Measured Data'!G31),"",'Measured Data'!G31)</f>
        <v/>
      </c>
      <c r="H40" s="240" t="str">
        <f>IF(ISBLANK('Measured Data'!H31),"",'Measured Data'!H31)</f>
        <v/>
      </c>
      <c r="I40" s="240" t="str">
        <f>IF(ISBLANK('Measured Data'!I31),"",'Measured Data'!I31)</f>
        <v/>
      </c>
      <c r="J40" s="240" t="str">
        <f>IF(ISBLANK('Measured Data'!J31),"",'Measured Data'!J31)</f>
        <v/>
      </c>
      <c r="K40" s="240" t="str">
        <f>IF(ISBLANK('Measured Data'!K31),"",'Measured Data'!K31)</f>
        <v/>
      </c>
      <c r="L40" s="240" t="str">
        <f>IF(ISBLANK('Measured Data'!L31),"",'Measured Data'!L31)</f>
        <v/>
      </c>
      <c r="M40" s="240" t="str">
        <f>IF(ISBLANK('Measured Data'!M31),"",'Measured Data'!M31)</f>
        <v/>
      </c>
      <c r="N40" s="240" t="str">
        <f>IF(ISBLANK('Measured Data'!N31),"",'Measured Data'!N31)</f>
        <v/>
      </c>
      <c r="O40" s="240" t="str">
        <f>IF(ISBLANK('Measured Data'!O31),"",'Measured Data'!O31)</f>
        <v/>
      </c>
      <c r="P40" s="240" t="str">
        <f>IF(ISBLANK('Measured Data'!P31),"",'Measured Data'!P31)</f>
        <v/>
      </c>
      <c r="Q40" s="240" t="str">
        <f>IF(ISBLANK('Measured Data'!Q31),"",'Measured Data'!Q31)</f>
        <v/>
      </c>
      <c r="R40" s="240" t="str">
        <f>IF(ISBLANK('Measured Data'!R31),"",'Measured Data'!R31)</f>
        <v/>
      </c>
      <c r="S40" s="240" t="str">
        <f>IF(ISBLANK('Measured Data'!S31),"",'Measured Data'!S31)</f>
        <v/>
      </c>
      <c r="T40" s="240" t="str">
        <f>IF(ISBLANK('Measured Data'!T31),"",'Measured Data'!T31)</f>
        <v/>
      </c>
      <c r="U40" s="240" t="str">
        <f>IF(ISBLANK('Measured Data'!U31),"",'Measured Data'!U31)</f>
        <v/>
      </c>
      <c r="V40" s="240" t="str">
        <f>IF(ISBLANK('Measured Data'!V31),"",'Measured Data'!V31)</f>
        <v/>
      </c>
      <c r="W40" s="240" t="str">
        <f>IF(ISBLANK('Measured Data'!W31),"",'Measured Data'!W31)</f>
        <v/>
      </c>
      <c r="X40" s="240" t="str">
        <f>IF(ISBLANK('Measured Data'!X31),"",'Measured Data'!X31)</f>
        <v/>
      </c>
      <c r="Y40" s="240" t="str">
        <f>IF(ISBLANK('Measured Data'!Y31),"",'Measured Data'!Y31)</f>
        <v/>
      </c>
      <c r="Z40" s="240" t="str">
        <f>IF(ISBLANK('Measured Data'!Z31),"",'Measured Data'!Z31)</f>
        <v/>
      </c>
      <c r="AA40" s="240" t="str">
        <f>IF(ISBLANK('Measured Data'!AA31),"",'Measured Data'!AA31)</f>
        <v/>
      </c>
      <c r="AB40" s="240" t="str">
        <f>IF(ISBLANK('Measured Data'!AB31),"",'Measured Data'!AB31)</f>
        <v/>
      </c>
      <c r="AC40" s="240" t="str">
        <f>IF(ISBLANK('Measured Data'!AC31),"",'Measured Data'!AC31)</f>
        <v/>
      </c>
      <c r="AD40" s="240" t="str">
        <f>IF(ISBLANK('Measured Data'!AD31),"",'Measured Data'!AD31)</f>
        <v/>
      </c>
      <c r="AE40" s="240" t="str">
        <f>IF(ISBLANK('Measured Data'!AE31),"",'Measured Data'!AE31)</f>
        <v/>
      </c>
      <c r="AF40" s="240" t="str">
        <f>IF(ISBLANK('Measured Data'!AF31),"",'Measured Data'!AF31)</f>
        <v/>
      </c>
      <c r="AG40" s="240" t="str">
        <f>IF(ISBLANK('Measured Data'!AG31),"",'Measured Data'!AG31)</f>
        <v/>
      </c>
      <c r="AH40" s="240" t="str">
        <f>IF(ISBLANK('Measured Data'!AH31),"",'Measured Data'!AH31)</f>
        <v/>
      </c>
      <c r="AI40" s="240" t="str">
        <f>IF(ISBLANK('Measured Data'!AI31),"",'Measured Data'!AI31)</f>
        <v/>
      </c>
      <c r="AJ40" s="240" t="str">
        <f>IF(ISBLANK('Measured Data'!AJ31),"",'Measured Data'!AJ31)</f>
        <v/>
      </c>
      <c r="AK40" s="240" t="str">
        <f>IF(ISBLANK('Measured Data'!AK31),"",'Measured Data'!AK31)</f>
        <v/>
      </c>
      <c r="AL40" s="240" t="str">
        <f>IF(ISBLANK('Measured Data'!AL31),"",'Measured Data'!AL31)</f>
        <v/>
      </c>
      <c r="AM40" s="240" t="str">
        <f>IF(ISBLANK('Measured Data'!AM31),"",'Measured Data'!AM31)</f>
        <v/>
      </c>
      <c r="AN40" s="240" t="str">
        <f>IF(ISBLANK('Measured Data'!AN31),"",'Measured Data'!AN31)</f>
        <v/>
      </c>
      <c r="AO40" s="240" t="str">
        <f>IF(ISBLANK('Measured Data'!AO31),"",'Measured Data'!AO31)</f>
        <v/>
      </c>
      <c r="AP40" s="240" t="str">
        <f>IF(ISBLANK('Measured Data'!AP31),"",'Measured Data'!AP31)</f>
        <v/>
      </c>
      <c r="AQ40" s="240" t="e">
        <f>IF(ISBLANK('Measured Data'!#REF!),"",'Measured Data'!#REF!)</f>
        <v>#REF!</v>
      </c>
      <c r="AR40" s="240" t="e">
        <f>IF(ISBLANK('Measured Data'!#REF!),"",'Measured Data'!#REF!)</f>
        <v>#REF!</v>
      </c>
      <c r="AS40" s="240" t="e">
        <f>IF(ISBLANK('Measured Data'!#REF!),"",'Measured Data'!#REF!)</f>
        <v>#REF!</v>
      </c>
      <c r="AT40" s="240" t="e">
        <f>IF(ISBLANK('Measured Data'!#REF!),"",'Measured Data'!#REF!)</f>
        <v>#REF!</v>
      </c>
      <c r="AU40" s="240" t="e">
        <f>IF(ISBLANK('Measured Data'!#REF!),"",'Measured Data'!#REF!)</f>
        <v>#REF!</v>
      </c>
      <c r="AV40" s="240" t="e">
        <f>IF(ISBLANK('Measured Data'!#REF!),"",'Measured Data'!#REF!)</f>
        <v>#REF!</v>
      </c>
      <c r="AW40" s="240" t="e">
        <f>IF(ISBLANK('Measured Data'!#REF!),"",'Measured Data'!#REF!)</f>
        <v>#REF!</v>
      </c>
      <c r="AX40" s="240" t="e">
        <f>IF(ISBLANK('Measured Data'!#REF!),"",'Measured Data'!#REF!)</f>
        <v>#REF!</v>
      </c>
      <c r="AY40" s="240" t="e">
        <f>IF(ISBLANK('Measured Data'!#REF!),"",'Measured Data'!#REF!)</f>
        <v>#REF!</v>
      </c>
      <c r="AZ40" s="240" t="e">
        <f>IF(ISBLANK('Measured Data'!#REF!),"",'Measured Data'!#REF!)</f>
        <v>#REF!</v>
      </c>
      <c r="BA40" s="240" t="e">
        <f>IF(ISBLANK('Measured Data'!#REF!),"",'Measured Data'!#REF!)</f>
        <v>#REF!</v>
      </c>
      <c r="BB40" s="240" t="e">
        <f>IF(ISBLANK('Measured Data'!#REF!),"",'Measured Data'!#REF!)</f>
        <v>#REF!</v>
      </c>
      <c r="BC40" s="240" t="e">
        <f>IF(ISBLANK('Measured Data'!#REF!),"",'Measured Data'!#REF!)</f>
        <v>#REF!</v>
      </c>
      <c r="BD40" s="240" t="e">
        <f>IF(ISBLANK('Measured Data'!#REF!),"",'Measured Data'!#REF!)</f>
        <v>#REF!</v>
      </c>
      <c r="BE40" s="240" t="e">
        <f>IF(ISBLANK('Measured Data'!#REF!),"",'Measured Data'!#REF!)</f>
        <v>#REF!</v>
      </c>
      <c r="BF40" s="240" t="e">
        <f>IF(ISBLANK('Measured Data'!#REF!),"",'Measured Data'!#REF!)</f>
        <v>#REF!</v>
      </c>
      <c r="BG40" s="240" t="e">
        <f>IF(ISBLANK('Measured Data'!#REF!),"",'Measured Data'!#REF!)</f>
        <v>#REF!</v>
      </c>
      <c r="BH40" s="240" t="e">
        <f>IF(ISBLANK('Measured Data'!#REF!),"",'Measured Data'!#REF!)</f>
        <v>#REF!</v>
      </c>
      <c r="BI40" s="240" t="e">
        <f>IF(ISBLANK('Measured Data'!#REF!),"",'Measured Data'!#REF!)</f>
        <v>#REF!</v>
      </c>
      <c r="BJ40" s="240" t="e">
        <f>IF(ISBLANK('Measured Data'!#REF!),"",'Measured Data'!#REF!)</f>
        <v>#REF!</v>
      </c>
      <c r="BK40" s="240" t="e">
        <f>IF(ISBLANK('Measured Data'!#REF!),"",'Measured Data'!#REF!)</f>
        <v>#REF!</v>
      </c>
      <c r="BL40" s="240" t="e">
        <f>IF(ISBLANK('Measured Data'!#REF!),"",'Measured Data'!#REF!)</f>
        <v>#REF!</v>
      </c>
      <c r="BM40" s="240" t="e">
        <f>IF(ISBLANK('Measured Data'!#REF!),"",'Measured Data'!#REF!)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IF('Measured Data'!B32&lt;&gt;0,'Measured Data'!$B$1,"")</f>
        <v/>
      </c>
      <c r="B41" s="240" t="str">
        <f>IF(ISBLANK('Measured Data'!A32),"",'Measured Data'!A32)</f>
        <v/>
      </c>
      <c r="C41" s="247" t="str">
        <f>IF(ISBLANK('Measured Data'!B32),"",'Measured Data'!B32)</f>
        <v/>
      </c>
      <c r="D41" s="248" t="str">
        <f>IF(ISBLANK('Measured Data'!C32),"",'Measured Data'!C32)</f>
        <v/>
      </c>
      <c r="E41" s="240" t="str">
        <f>IF(ISBLANK('Measured Data'!D32),"",'Measured Data'!D32)</f>
        <v/>
      </c>
      <c r="F41" s="240" t="str">
        <f>IF(ISBLANK('Measured Data'!E32),"",'Measured Data'!E32)</f>
        <v/>
      </c>
      <c r="G41" s="240" t="str">
        <f>IF(ISBLANK('Measured Data'!G32),"",'Measured Data'!G32)</f>
        <v/>
      </c>
      <c r="H41" s="240" t="str">
        <f>IF(ISBLANK('Measured Data'!H32),"",'Measured Data'!H32)</f>
        <v/>
      </c>
      <c r="I41" s="240" t="str">
        <f>IF(ISBLANK('Measured Data'!I32),"",'Measured Data'!I32)</f>
        <v/>
      </c>
      <c r="J41" s="240" t="str">
        <f>IF(ISBLANK('Measured Data'!J32),"",'Measured Data'!J32)</f>
        <v/>
      </c>
      <c r="K41" s="240" t="str">
        <f>IF(ISBLANK('Measured Data'!K32),"",'Measured Data'!K32)</f>
        <v/>
      </c>
      <c r="L41" s="240" t="str">
        <f>IF(ISBLANK('Measured Data'!L32),"",'Measured Data'!L32)</f>
        <v/>
      </c>
      <c r="M41" s="240" t="str">
        <f>IF(ISBLANK('Measured Data'!M32),"",'Measured Data'!M32)</f>
        <v/>
      </c>
      <c r="N41" s="240" t="str">
        <f>IF(ISBLANK('Measured Data'!N32),"",'Measured Data'!N32)</f>
        <v/>
      </c>
      <c r="O41" s="240" t="str">
        <f>IF(ISBLANK('Measured Data'!O32),"",'Measured Data'!O32)</f>
        <v/>
      </c>
      <c r="P41" s="240" t="str">
        <f>IF(ISBLANK('Measured Data'!P32),"",'Measured Data'!P32)</f>
        <v/>
      </c>
      <c r="Q41" s="240" t="str">
        <f>IF(ISBLANK('Measured Data'!Q32),"",'Measured Data'!Q32)</f>
        <v/>
      </c>
      <c r="R41" s="240" t="str">
        <f>IF(ISBLANK('Measured Data'!R32),"",'Measured Data'!R32)</f>
        <v/>
      </c>
      <c r="S41" s="240" t="str">
        <f>IF(ISBLANK('Measured Data'!S32),"",'Measured Data'!S32)</f>
        <v/>
      </c>
      <c r="T41" s="240" t="str">
        <f>IF(ISBLANK('Measured Data'!T32),"",'Measured Data'!T32)</f>
        <v/>
      </c>
      <c r="U41" s="240" t="str">
        <f>IF(ISBLANK('Measured Data'!U32),"",'Measured Data'!U32)</f>
        <v/>
      </c>
      <c r="V41" s="240" t="str">
        <f>IF(ISBLANK('Measured Data'!V32),"",'Measured Data'!V32)</f>
        <v/>
      </c>
      <c r="W41" s="240" t="str">
        <f>IF(ISBLANK('Measured Data'!W32),"",'Measured Data'!W32)</f>
        <v/>
      </c>
      <c r="X41" s="240" t="str">
        <f>IF(ISBLANK('Measured Data'!X32),"",'Measured Data'!X32)</f>
        <v/>
      </c>
      <c r="Y41" s="240" t="str">
        <f>IF(ISBLANK('Measured Data'!Y32),"",'Measured Data'!Y32)</f>
        <v/>
      </c>
      <c r="Z41" s="240" t="str">
        <f>IF(ISBLANK('Measured Data'!Z32),"",'Measured Data'!Z32)</f>
        <v/>
      </c>
      <c r="AA41" s="240" t="str">
        <f>IF(ISBLANK('Measured Data'!AA32),"",'Measured Data'!AA32)</f>
        <v/>
      </c>
      <c r="AB41" s="240" t="str">
        <f>IF(ISBLANK('Measured Data'!AB32),"",'Measured Data'!AB32)</f>
        <v/>
      </c>
      <c r="AC41" s="240" t="str">
        <f>IF(ISBLANK('Measured Data'!AC32),"",'Measured Data'!AC32)</f>
        <v/>
      </c>
      <c r="AD41" s="240" t="str">
        <f>IF(ISBLANK('Measured Data'!AD32),"",'Measured Data'!AD32)</f>
        <v/>
      </c>
      <c r="AE41" s="240" t="str">
        <f>IF(ISBLANK('Measured Data'!AE32),"",'Measured Data'!AE32)</f>
        <v/>
      </c>
      <c r="AF41" s="240" t="str">
        <f>IF(ISBLANK('Measured Data'!AF32),"",'Measured Data'!AF32)</f>
        <v/>
      </c>
      <c r="AG41" s="240" t="str">
        <f>IF(ISBLANK('Measured Data'!AG32),"",'Measured Data'!AG32)</f>
        <v/>
      </c>
      <c r="AH41" s="240" t="str">
        <f>IF(ISBLANK('Measured Data'!AH32),"",'Measured Data'!AH32)</f>
        <v/>
      </c>
      <c r="AI41" s="240" t="str">
        <f>IF(ISBLANK('Measured Data'!AI32),"",'Measured Data'!AI32)</f>
        <v/>
      </c>
      <c r="AJ41" s="240" t="str">
        <f>IF(ISBLANK('Measured Data'!AJ32),"",'Measured Data'!AJ32)</f>
        <v/>
      </c>
      <c r="AK41" s="240" t="str">
        <f>IF(ISBLANK('Measured Data'!AK32),"",'Measured Data'!AK32)</f>
        <v/>
      </c>
      <c r="AL41" s="240" t="str">
        <f>IF(ISBLANK('Measured Data'!AL32),"",'Measured Data'!AL32)</f>
        <v/>
      </c>
      <c r="AM41" s="240" t="str">
        <f>IF(ISBLANK('Measured Data'!AM32),"",'Measured Data'!AM32)</f>
        <v/>
      </c>
      <c r="AN41" s="240" t="str">
        <f>IF(ISBLANK('Measured Data'!AN32),"",'Measured Data'!AN32)</f>
        <v/>
      </c>
      <c r="AO41" s="240" t="str">
        <f>IF(ISBLANK('Measured Data'!AO32),"",'Measured Data'!AO32)</f>
        <v/>
      </c>
      <c r="AP41" s="240" t="str">
        <f>IF(ISBLANK('Measured Data'!AP32),"",'Measured Data'!AP32)</f>
        <v/>
      </c>
      <c r="AQ41" s="240" t="e">
        <f>IF(ISBLANK('Measured Data'!#REF!),"",'Measured Data'!#REF!)</f>
        <v>#REF!</v>
      </c>
      <c r="AR41" s="240" t="e">
        <f>IF(ISBLANK('Measured Data'!#REF!),"",'Measured Data'!#REF!)</f>
        <v>#REF!</v>
      </c>
      <c r="AS41" s="240" t="e">
        <f>IF(ISBLANK('Measured Data'!#REF!),"",'Measured Data'!#REF!)</f>
        <v>#REF!</v>
      </c>
      <c r="AT41" s="240" t="e">
        <f>IF(ISBLANK('Measured Data'!#REF!),"",'Measured Data'!#REF!)</f>
        <v>#REF!</v>
      </c>
      <c r="AU41" s="240" t="e">
        <f>IF(ISBLANK('Measured Data'!#REF!),"",'Measured Data'!#REF!)</f>
        <v>#REF!</v>
      </c>
      <c r="AV41" s="240" t="e">
        <f>IF(ISBLANK('Measured Data'!#REF!),"",'Measured Data'!#REF!)</f>
        <v>#REF!</v>
      </c>
      <c r="AW41" s="240" t="e">
        <f>IF(ISBLANK('Measured Data'!#REF!),"",'Measured Data'!#REF!)</f>
        <v>#REF!</v>
      </c>
      <c r="AX41" s="240" t="e">
        <f>IF(ISBLANK('Measured Data'!#REF!),"",'Measured Data'!#REF!)</f>
        <v>#REF!</v>
      </c>
      <c r="AY41" s="240" t="e">
        <f>IF(ISBLANK('Measured Data'!#REF!),"",'Measured Data'!#REF!)</f>
        <v>#REF!</v>
      </c>
      <c r="AZ41" s="240" t="e">
        <f>IF(ISBLANK('Measured Data'!#REF!),"",'Measured Data'!#REF!)</f>
        <v>#REF!</v>
      </c>
      <c r="BA41" s="240" t="e">
        <f>IF(ISBLANK('Measured Data'!#REF!),"",'Measured Data'!#REF!)</f>
        <v>#REF!</v>
      </c>
      <c r="BB41" s="240" t="e">
        <f>IF(ISBLANK('Measured Data'!#REF!),"",'Measured Data'!#REF!)</f>
        <v>#REF!</v>
      </c>
      <c r="BC41" s="240" t="e">
        <f>IF(ISBLANK('Measured Data'!#REF!),"",'Measured Data'!#REF!)</f>
        <v>#REF!</v>
      </c>
      <c r="BD41" s="240" t="e">
        <f>IF(ISBLANK('Measured Data'!#REF!),"",'Measured Data'!#REF!)</f>
        <v>#REF!</v>
      </c>
      <c r="BE41" s="240" t="e">
        <f>IF(ISBLANK('Measured Data'!#REF!),"",'Measured Data'!#REF!)</f>
        <v>#REF!</v>
      </c>
      <c r="BF41" s="240" t="e">
        <f>IF(ISBLANK('Measured Data'!#REF!),"",'Measured Data'!#REF!)</f>
        <v>#REF!</v>
      </c>
      <c r="BG41" s="240" t="e">
        <f>IF(ISBLANK('Measured Data'!#REF!),"",'Measured Data'!#REF!)</f>
        <v>#REF!</v>
      </c>
      <c r="BH41" s="240" t="e">
        <f>IF(ISBLANK('Measured Data'!#REF!),"",'Measured Data'!#REF!)</f>
        <v>#REF!</v>
      </c>
      <c r="BI41" s="240" t="e">
        <f>IF(ISBLANK('Measured Data'!#REF!),"",'Measured Data'!#REF!)</f>
        <v>#REF!</v>
      </c>
      <c r="BJ41" s="240" t="e">
        <f>IF(ISBLANK('Measured Data'!#REF!),"",'Measured Data'!#REF!)</f>
        <v>#REF!</v>
      </c>
      <c r="BK41" s="240" t="e">
        <f>IF(ISBLANK('Measured Data'!#REF!),"",'Measured Data'!#REF!)</f>
        <v>#REF!</v>
      </c>
      <c r="BL41" s="240" t="e">
        <f>IF(ISBLANK('Measured Data'!#REF!),"",'Measured Data'!#REF!)</f>
        <v>#REF!</v>
      </c>
      <c r="BM41" s="240" t="e">
        <f>IF(ISBLANK('Measured Data'!#REF!),"",'Measured Data'!#REF!)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IF('Measured Data'!B33&lt;&gt;0,'Measured Data'!$B$1,"")</f>
        <v/>
      </c>
      <c r="B42" s="240" t="str">
        <f>IF(ISBLANK('Measured Data'!A33),"",'Measured Data'!A33)</f>
        <v/>
      </c>
      <c r="C42" s="247" t="str">
        <f>IF(ISBLANK('Measured Data'!B33),"",'Measured Data'!B33)</f>
        <v/>
      </c>
      <c r="D42" s="248" t="str">
        <f>IF(ISBLANK('Measured Data'!C33),"",'Measured Data'!C33)</f>
        <v/>
      </c>
      <c r="E42" s="240" t="str">
        <f>IF(ISBLANK('Measured Data'!D33),"",'Measured Data'!D33)</f>
        <v/>
      </c>
      <c r="F42" s="240" t="str">
        <f>IF(ISBLANK('Measured Data'!E33),"",'Measured Data'!E33)</f>
        <v/>
      </c>
      <c r="G42" s="240" t="str">
        <f>IF(ISBLANK('Measured Data'!G33),"",'Measured Data'!G33)</f>
        <v/>
      </c>
      <c r="H42" s="240" t="str">
        <f>IF(ISBLANK('Measured Data'!H33),"",'Measured Data'!H33)</f>
        <v/>
      </c>
      <c r="I42" s="240" t="str">
        <f>IF(ISBLANK('Measured Data'!I33),"",'Measured Data'!I33)</f>
        <v/>
      </c>
      <c r="J42" s="240" t="str">
        <f>IF(ISBLANK('Measured Data'!J33),"",'Measured Data'!J33)</f>
        <v/>
      </c>
      <c r="K42" s="240" t="str">
        <f>IF(ISBLANK('Measured Data'!K33),"",'Measured Data'!K33)</f>
        <v/>
      </c>
      <c r="L42" s="240" t="str">
        <f>IF(ISBLANK('Measured Data'!L33),"",'Measured Data'!L33)</f>
        <v/>
      </c>
      <c r="M42" s="240" t="str">
        <f>IF(ISBLANK('Measured Data'!M33),"",'Measured Data'!M33)</f>
        <v/>
      </c>
      <c r="N42" s="240" t="str">
        <f>IF(ISBLANK('Measured Data'!N33),"",'Measured Data'!N33)</f>
        <v/>
      </c>
      <c r="O42" s="240" t="str">
        <f>IF(ISBLANK('Measured Data'!O33),"",'Measured Data'!O33)</f>
        <v/>
      </c>
      <c r="P42" s="240" t="str">
        <f>IF(ISBLANK('Measured Data'!P33),"",'Measured Data'!P33)</f>
        <v/>
      </c>
      <c r="Q42" s="240" t="str">
        <f>IF(ISBLANK('Measured Data'!Q33),"",'Measured Data'!Q33)</f>
        <v/>
      </c>
      <c r="R42" s="240" t="str">
        <f>IF(ISBLANK('Measured Data'!R33),"",'Measured Data'!R33)</f>
        <v/>
      </c>
      <c r="S42" s="240" t="str">
        <f>IF(ISBLANK('Measured Data'!S33),"",'Measured Data'!S33)</f>
        <v/>
      </c>
      <c r="T42" s="240" t="str">
        <f>IF(ISBLANK('Measured Data'!T33),"",'Measured Data'!T33)</f>
        <v/>
      </c>
      <c r="U42" s="240" t="str">
        <f>IF(ISBLANK('Measured Data'!U33),"",'Measured Data'!U33)</f>
        <v/>
      </c>
      <c r="V42" s="240" t="str">
        <f>IF(ISBLANK('Measured Data'!V33),"",'Measured Data'!V33)</f>
        <v/>
      </c>
      <c r="W42" s="240" t="str">
        <f>IF(ISBLANK('Measured Data'!W33),"",'Measured Data'!W33)</f>
        <v/>
      </c>
      <c r="X42" s="240" t="str">
        <f>IF(ISBLANK('Measured Data'!X33),"",'Measured Data'!X33)</f>
        <v/>
      </c>
      <c r="Y42" s="240" t="str">
        <f>IF(ISBLANK('Measured Data'!Y33),"",'Measured Data'!Y33)</f>
        <v/>
      </c>
      <c r="Z42" s="240" t="str">
        <f>IF(ISBLANK('Measured Data'!Z33),"",'Measured Data'!Z33)</f>
        <v/>
      </c>
      <c r="AA42" s="240" t="str">
        <f>IF(ISBLANK('Measured Data'!AA33),"",'Measured Data'!AA33)</f>
        <v/>
      </c>
      <c r="AB42" s="240" t="str">
        <f>IF(ISBLANK('Measured Data'!AB33),"",'Measured Data'!AB33)</f>
        <v/>
      </c>
      <c r="AC42" s="240" t="str">
        <f>IF(ISBLANK('Measured Data'!AC33),"",'Measured Data'!AC33)</f>
        <v/>
      </c>
      <c r="AD42" s="240" t="str">
        <f>IF(ISBLANK('Measured Data'!AD33),"",'Measured Data'!AD33)</f>
        <v/>
      </c>
      <c r="AE42" s="240" t="str">
        <f>IF(ISBLANK('Measured Data'!AE33),"",'Measured Data'!AE33)</f>
        <v/>
      </c>
      <c r="AF42" s="240" t="str">
        <f>IF(ISBLANK('Measured Data'!AF33),"",'Measured Data'!AF33)</f>
        <v/>
      </c>
      <c r="AG42" s="240" t="str">
        <f>IF(ISBLANK('Measured Data'!AG33),"",'Measured Data'!AG33)</f>
        <v/>
      </c>
      <c r="AH42" s="240" t="str">
        <f>IF(ISBLANK('Measured Data'!AH33),"",'Measured Data'!AH33)</f>
        <v/>
      </c>
      <c r="AI42" s="240" t="str">
        <f>IF(ISBLANK('Measured Data'!AI33),"",'Measured Data'!AI33)</f>
        <v/>
      </c>
      <c r="AJ42" s="240" t="str">
        <f>IF(ISBLANK('Measured Data'!AJ33),"",'Measured Data'!AJ33)</f>
        <v/>
      </c>
      <c r="AK42" s="240" t="str">
        <f>IF(ISBLANK('Measured Data'!AK33),"",'Measured Data'!AK33)</f>
        <v/>
      </c>
      <c r="AL42" s="240" t="str">
        <f>IF(ISBLANK('Measured Data'!AL33),"",'Measured Data'!AL33)</f>
        <v/>
      </c>
      <c r="AM42" s="240" t="str">
        <f>IF(ISBLANK('Measured Data'!AM33),"",'Measured Data'!AM33)</f>
        <v/>
      </c>
      <c r="AN42" s="240" t="str">
        <f>IF(ISBLANK('Measured Data'!AN33),"",'Measured Data'!AN33)</f>
        <v/>
      </c>
      <c r="AO42" s="240" t="str">
        <f>IF(ISBLANK('Measured Data'!AO33),"",'Measured Data'!AO33)</f>
        <v/>
      </c>
      <c r="AP42" s="240" t="str">
        <f>IF(ISBLANK('Measured Data'!AP33),"",'Measured Data'!AP33)</f>
        <v/>
      </c>
      <c r="AQ42" s="240" t="e">
        <f>IF(ISBLANK('Measured Data'!#REF!),"",'Measured Data'!#REF!)</f>
        <v>#REF!</v>
      </c>
      <c r="AR42" s="240" t="e">
        <f>IF(ISBLANK('Measured Data'!#REF!),"",'Measured Data'!#REF!)</f>
        <v>#REF!</v>
      </c>
      <c r="AS42" s="240" t="e">
        <f>IF(ISBLANK('Measured Data'!#REF!),"",'Measured Data'!#REF!)</f>
        <v>#REF!</v>
      </c>
      <c r="AT42" s="240" t="e">
        <f>IF(ISBLANK('Measured Data'!#REF!),"",'Measured Data'!#REF!)</f>
        <v>#REF!</v>
      </c>
      <c r="AU42" s="240" t="e">
        <f>IF(ISBLANK('Measured Data'!#REF!),"",'Measured Data'!#REF!)</f>
        <v>#REF!</v>
      </c>
      <c r="AV42" s="240" t="e">
        <f>IF(ISBLANK('Measured Data'!#REF!),"",'Measured Data'!#REF!)</f>
        <v>#REF!</v>
      </c>
      <c r="AW42" s="240" t="e">
        <f>IF(ISBLANK('Measured Data'!#REF!),"",'Measured Data'!#REF!)</f>
        <v>#REF!</v>
      </c>
      <c r="AX42" s="240" t="e">
        <f>IF(ISBLANK('Measured Data'!#REF!),"",'Measured Data'!#REF!)</f>
        <v>#REF!</v>
      </c>
      <c r="AY42" s="240" t="e">
        <f>IF(ISBLANK('Measured Data'!#REF!),"",'Measured Data'!#REF!)</f>
        <v>#REF!</v>
      </c>
      <c r="AZ42" s="240" t="e">
        <f>IF(ISBLANK('Measured Data'!#REF!),"",'Measured Data'!#REF!)</f>
        <v>#REF!</v>
      </c>
      <c r="BA42" s="240" t="e">
        <f>IF(ISBLANK('Measured Data'!#REF!),"",'Measured Data'!#REF!)</f>
        <v>#REF!</v>
      </c>
      <c r="BB42" s="240" t="e">
        <f>IF(ISBLANK('Measured Data'!#REF!),"",'Measured Data'!#REF!)</f>
        <v>#REF!</v>
      </c>
      <c r="BC42" s="240" t="e">
        <f>IF(ISBLANK('Measured Data'!#REF!),"",'Measured Data'!#REF!)</f>
        <v>#REF!</v>
      </c>
      <c r="BD42" s="240" t="e">
        <f>IF(ISBLANK('Measured Data'!#REF!),"",'Measured Data'!#REF!)</f>
        <v>#REF!</v>
      </c>
      <c r="BE42" s="240" t="e">
        <f>IF(ISBLANK('Measured Data'!#REF!),"",'Measured Data'!#REF!)</f>
        <v>#REF!</v>
      </c>
      <c r="BF42" s="240" t="e">
        <f>IF(ISBLANK('Measured Data'!#REF!),"",'Measured Data'!#REF!)</f>
        <v>#REF!</v>
      </c>
      <c r="BG42" s="240" t="e">
        <f>IF(ISBLANK('Measured Data'!#REF!),"",'Measured Data'!#REF!)</f>
        <v>#REF!</v>
      </c>
      <c r="BH42" s="240" t="e">
        <f>IF(ISBLANK('Measured Data'!#REF!),"",'Measured Data'!#REF!)</f>
        <v>#REF!</v>
      </c>
      <c r="BI42" s="240" t="e">
        <f>IF(ISBLANK('Measured Data'!#REF!),"",'Measured Data'!#REF!)</f>
        <v>#REF!</v>
      </c>
      <c r="BJ42" s="240" t="e">
        <f>IF(ISBLANK('Measured Data'!#REF!),"",'Measured Data'!#REF!)</f>
        <v>#REF!</v>
      </c>
      <c r="BK42" s="240" t="e">
        <f>IF(ISBLANK('Measured Data'!#REF!),"",'Measured Data'!#REF!)</f>
        <v>#REF!</v>
      </c>
      <c r="BL42" s="240" t="e">
        <f>IF(ISBLANK('Measured Data'!#REF!),"",'Measured Data'!#REF!)</f>
        <v>#REF!</v>
      </c>
      <c r="BM42" s="240" t="e">
        <f>IF(ISBLANK('Measured Data'!#REF!),"",'Measured Data'!#REF!)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IF('Measured Data'!B34&lt;&gt;0,'Measured Data'!$B$1,"")</f>
        <v/>
      </c>
      <c r="B43" s="240" t="str">
        <f>IF(ISBLANK('Measured Data'!A34),"",'Measured Data'!A34)</f>
        <v/>
      </c>
      <c r="C43" s="247" t="str">
        <f>IF(ISBLANK('Measured Data'!B34),"",'Measured Data'!B34)</f>
        <v/>
      </c>
      <c r="D43" s="248" t="str">
        <f>IF(ISBLANK('Measured Data'!C34),"",'Measured Data'!C34)</f>
        <v/>
      </c>
      <c r="E43" s="240" t="str">
        <f>IF(ISBLANK('Measured Data'!D34),"",'Measured Data'!D34)</f>
        <v/>
      </c>
      <c r="F43" s="240" t="str">
        <f>IF(ISBLANK('Measured Data'!E34),"",'Measured Data'!E34)</f>
        <v/>
      </c>
      <c r="G43" s="240" t="str">
        <f>IF(ISBLANK('Measured Data'!G34),"",'Measured Data'!G34)</f>
        <v/>
      </c>
      <c r="H43" s="240" t="str">
        <f>IF(ISBLANK('Measured Data'!H34),"",'Measured Data'!H34)</f>
        <v/>
      </c>
      <c r="I43" s="240" t="str">
        <f>IF(ISBLANK('Measured Data'!I34),"",'Measured Data'!I34)</f>
        <v/>
      </c>
      <c r="J43" s="240" t="str">
        <f>IF(ISBLANK('Measured Data'!J34),"",'Measured Data'!J34)</f>
        <v/>
      </c>
      <c r="K43" s="240" t="str">
        <f>IF(ISBLANK('Measured Data'!K34),"",'Measured Data'!K34)</f>
        <v/>
      </c>
      <c r="L43" s="240" t="str">
        <f>IF(ISBLANK('Measured Data'!L34),"",'Measured Data'!L34)</f>
        <v/>
      </c>
      <c r="M43" s="240" t="str">
        <f>IF(ISBLANK('Measured Data'!M34),"",'Measured Data'!M34)</f>
        <v/>
      </c>
      <c r="N43" s="240" t="str">
        <f>IF(ISBLANK('Measured Data'!N34),"",'Measured Data'!N34)</f>
        <v/>
      </c>
      <c r="O43" s="240" t="str">
        <f>IF(ISBLANK('Measured Data'!O34),"",'Measured Data'!O34)</f>
        <v/>
      </c>
      <c r="P43" s="240" t="str">
        <f>IF(ISBLANK('Measured Data'!P34),"",'Measured Data'!P34)</f>
        <v/>
      </c>
      <c r="Q43" s="240" t="str">
        <f>IF(ISBLANK('Measured Data'!Q34),"",'Measured Data'!Q34)</f>
        <v/>
      </c>
      <c r="R43" s="240" t="str">
        <f>IF(ISBLANK('Measured Data'!R34),"",'Measured Data'!R34)</f>
        <v/>
      </c>
      <c r="S43" s="240" t="str">
        <f>IF(ISBLANK('Measured Data'!S34),"",'Measured Data'!S34)</f>
        <v/>
      </c>
      <c r="T43" s="240" t="str">
        <f>IF(ISBLANK('Measured Data'!T34),"",'Measured Data'!T34)</f>
        <v/>
      </c>
      <c r="U43" s="240" t="str">
        <f>IF(ISBLANK('Measured Data'!U34),"",'Measured Data'!U34)</f>
        <v/>
      </c>
      <c r="V43" s="240" t="str">
        <f>IF(ISBLANK('Measured Data'!V34),"",'Measured Data'!V34)</f>
        <v/>
      </c>
      <c r="W43" s="240" t="str">
        <f>IF(ISBLANK('Measured Data'!W34),"",'Measured Data'!W34)</f>
        <v/>
      </c>
      <c r="X43" s="240" t="str">
        <f>IF(ISBLANK('Measured Data'!X34),"",'Measured Data'!X34)</f>
        <v/>
      </c>
      <c r="Y43" s="240" t="str">
        <f>IF(ISBLANK('Measured Data'!Y34),"",'Measured Data'!Y34)</f>
        <v/>
      </c>
      <c r="Z43" s="240" t="str">
        <f>IF(ISBLANK('Measured Data'!Z34),"",'Measured Data'!Z34)</f>
        <v/>
      </c>
      <c r="AA43" s="240" t="str">
        <f>IF(ISBLANK('Measured Data'!AA34),"",'Measured Data'!AA34)</f>
        <v/>
      </c>
      <c r="AB43" s="240" t="str">
        <f>IF(ISBLANK('Measured Data'!AB34),"",'Measured Data'!AB34)</f>
        <v/>
      </c>
      <c r="AC43" s="240" t="str">
        <f>IF(ISBLANK('Measured Data'!AC34),"",'Measured Data'!AC34)</f>
        <v/>
      </c>
      <c r="AD43" s="240" t="str">
        <f>IF(ISBLANK('Measured Data'!AD34),"",'Measured Data'!AD34)</f>
        <v/>
      </c>
      <c r="AE43" s="240" t="str">
        <f>IF(ISBLANK('Measured Data'!AE34),"",'Measured Data'!AE34)</f>
        <v/>
      </c>
      <c r="AF43" s="240" t="str">
        <f>IF(ISBLANK('Measured Data'!AF34),"",'Measured Data'!AF34)</f>
        <v/>
      </c>
      <c r="AG43" s="240" t="str">
        <f>IF(ISBLANK('Measured Data'!AG34),"",'Measured Data'!AG34)</f>
        <v/>
      </c>
      <c r="AH43" s="240" t="str">
        <f>IF(ISBLANK('Measured Data'!AH34),"",'Measured Data'!AH34)</f>
        <v/>
      </c>
      <c r="AI43" s="240" t="str">
        <f>IF(ISBLANK('Measured Data'!AI34),"",'Measured Data'!AI34)</f>
        <v/>
      </c>
      <c r="AJ43" s="240" t="str">
        <f>IF(ISBLANK('Measured Data'!AJ34),"",'Measured Data'!AJ34)</f>
        <v/>
      </c>
      <c r="AK43" s="240" t="str">
        <f>IF(ISBLANK('Measured Data'!AK34),"",'Measured Data'!AK34)</f>
        <v/>
      </c>
      <c r="AL43" s="240" t="str">
        <f>IF(ISBLANK('Measured Data'!AL34),"",'Measured Data'!AL34)</f>
        <v/>
      </c>
      <c r="AM43" s="240" t="str">
        <f>IF(ISBLANK('Measured Data'!AM34),"",'Measured Data'!AM34)</f>
        <v/>
      </c>
      <c r="AN43" s="240" t="str">
        <f>IF(ISBLANK('Measured Data'!AN34),"",'Measured Data'!AN34)</f>
        <v/>
      </c>
      <c r="AO43" s="240" t="str">
        <f>IF(ISBLANK('Measured Data'!AO34),"",'Measured Data'!AO34)</f>
        <v/>
      </c>
      <c r="AP43" s="240" t="str">
        <f>IF(ISBLANK('Measured Data'!AP34),"",'Measured Data'!AP34)</f>
        <v/>
      </c>
      <c r="AQ43" s="240" t="e">
        <f>IF(ISBLANK('Measured Data'!#REF!),"",'Measured Data'!#REF!)</f>
        <v>#REF!</v>
      </c>
      <c r="AR43" s="240" t="e">
        <f>IF(ISBLANK('Measured Data'!#REF!),"",'Measured Data'!#REF!)</f>
        <v>#REF!</v>
      </c>
      <c r="AS43" s="240" t="e">
        <f>IF(ISBLANK('Measured Data'!#REF!),"",'Measured Data'!#REF!)</f>
        <v>#REF!</v>
      </c>
      <c r="AT43" s="240" t="e">
        <f>IF(ISBLANK('Measured Data'!#REF!),"",'Measured Data'!#REF!)</f>
        <v>#REF!</v>
      </c>
      <c r="AU43" s="240" t="e">
        <f>IF(ISBLANK('Measured Data'!#REF!),"",'Measured Data'!#REF!)</f>
        <v>#REF!</v>
      </c>
      <c r="AV43" s="240" t="e">
        <f>IF(ISBLANK('Measured Data'!#REF!),"",'Measured Data'!#REF!)</f>
        <v>#REF!</v>
      </c>
      <c r="AW43" s="240" t="e">
        <f>IF(ISBLANK('Measured Data'!#REF!),"",'Measured Data'!#REF!)</f>
        <v>#REF!</v>
      </c>
      <c r="AX43" s="240" t="e">
        <f>IF(ISBLANK('Measured Data'!#REF!),"",'Measured Data'!#REF!)</f>
        <v>#REF!</v>
      </c>
      <c r="AY43" s="240" t="e">
        <f>IF(ISBLANK('Measured Data'!#REF!),"",'Measured Data'!#REF!)</f>
        <v>#REF!</v>
      </c>
      <c r="AZ43" s="240" t="e">
        <f>IF(ISBLANK('Measured Data'!#REF!),"",'Measured Data'!#REF!)</f>
        <v>#REF!</v>
      </c>
      <c r="BA43" s="240" t="e">
        <f>IF(ISBLANK('Measured Data'!#REF!),"",'Measured Data'!#REF!)</f>
        <v>#REF!</v>
      </c>
      <c r="BB43" s="240" t="e">
        <f>IF(ISBLANK('Measured Data'!#REF!),"",'Measured Data'!#REF!)</f>
        <v>#REF!</v>
      </c>
      <c r="BC43" s="240" t="e">
        <f>IF(ISBLANK('Measured Data'!#REF!),"",'Measured Data'!#REF!)</f>
        <v>#REF!</v>
      </c>
      <c r="BD43" s="240" t="e">
        <f>IF(ISBLANK('Measured Data'!#REF!),"",'Measured Data'!#REF!)</f>
        <v>#REF!</v>
      </c>
      <c r="BE43" s="240" t="e">
        <f>IF(ISBLANK('Measured Data'!#REF!),"",'Measured Data'!#REF!)</f>
        <v>#REF!</v>
      </c>
      <c r="BF43" s="240" t="e">
        <f>IF(ISBLANK('Measured Data'!#REF!),"",'Measured Data'!#REF!)</f>
        <v>#REF!</v>
      </c>
      <c r="BG43" s="240" t="e">
        <f>IF(ISBLANK('Measured Data'!#REF!),"",'Measured Data'!#REF!)</f>
        <v>#REF!</v>
      </c>
      <c r="BH43" s="240" t="e">
        <f>IF(ISBLANK('Measured Data'!#REF!),"",'Measured Data'!#REF!)</f>
        <v>#REF!</v>
      </c>
      <c r="BI43" s="240" t="e">
        <f>IF(ISBLANK('Measured Data'!#REF!),"",'Measured Data'!#REF!)</f>
        <v>#REF!</v>
      </c>
      <c r="BJ43" s="240" t="e">
        <f>IF(ISBLANK('Measured Data'!#REF!),"",'Measured Data'!#REF!)</f>
        <v>#REF!</v>
      </c>
      <c r="BK43" s="240" t="e">
        <f>IF(ISBLANK('Measured Data'!#REF!),"",'Measured Data'!#REF!)</f>
        <v>#REF!</v>
      </c>
      <c r="BL43" s="240" t="e">
        <f>IF(ISBLANK('Measured Data'!#REF!),"",'Measured Data'!#REF!)</f>
        <v>#REF!</v>
      </c>
      <c r="BM43" s="240" t="e">
        <f>IF(ISBLANK('Measured Data'!#REF!),"",'Measured Data'!#REF!)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IF('Measured Data'!B35&lt;&gt;0,'Measured Data'!$B$1,"")</f>
        <v/>
      </c>
      <c r="B44" s="240" t="str">
        <f>IF(ISBLANK('Measured Data'!A35),"",'Measured Data'!A35)</f>
        <v/>
      </c>
      <c r="C44" s="247" t="str">
        <f>IF(ISBLANK('Measured Data'!B35),"",'Measured Data'!B35)</f>
        <v/>
      </c>
      <c r="D44" s="248" t="str">
        <f>IF(ISBLANK('Measured Data'!C35),"",'Measured Data'!C35)</f>
        <v/>
      </c>
      <c r="E44" s="240" t="str">
        <f>IF(ISBLANK('Measured Data'!D35),"",'Measured Data'!D35)</f>
        <v/>
      </c>
      <c r="F44" s="240" t="str">
        <f>IF(ISBLANK('Measured Data'!E35),"",'Measured Data'!E35)</f>
        <v/>
      </c>
      <c r="G44" s="240" t="str">
        <f>IF(ISBLANK('Measured Data'!G35),"",'Measured Data'!G35)</f>
        <v/>
      </c>
      <c r="H44" s="240" t="str">
        <f>IF(ISBLANK('Measured Data'!H35),"",'Measured Data'!H35)</f>
        <v/>
      </c>
      <c r="I44" s="240" t="str">
        <f>IF(ISBLANK('Measured Data'!I35),"",'Measured Data'!I35)</f>
        <v/>
      </c>
      <c r="J44" s="240" t="str">
        <f>IF(ISBLANK('Measured Data'!J35),"",'Measured Data'!J35)</f>
        <v/>
      </c>
      <c r="K44" s="240" t="str">
        <f>IF(ISBLANK('Measured Data'!K35),"",'Measured Data'!K35)</f>
        <v/>
      </c>
      <c r="L44" s="240" t="str">
        <f>IF(ISBLANK('Measured Data'!L35),"",'Measured Data'!L35)</f>
        <v/>
      </c>
      <c r="M44" s="240" t="str">
        <f>IF(ISBLANK('Measured Data'!M35),"",'Measured Data'!M35)</f>
        <v/>
      </c>
      <c r="N44" s="240" t="str">
        <f>IF(ISBLANK('Measured Data'!N35),"",'Measured Data'!N35)</f>
        <v/>
      </c>
      <c r="O44" s="240" t="str">
        <f>IF(ISBLANK('Measured Data'!O35),"",'Measured Data'!O35)</f>
        <v/>
      </c>
      <c r="P44" s="240" t="str">
        <f>IF(ISBLANK('Measured Data'!P35),"",'Measured Data'!P35)</f>
        <v/>
      </c>
      <c r="Q44" s="240" t="str">
        <f>IF(ISBLANK('Measured Data'!Q35),"",'Measured Data'!Q35)</f>
        <v/>
      </c>
      <c r="R44" s="240" t="str">
        <f>IF(ISBLANK('Measured Data'!R35),"",'Measured Data'!R35)</f>
        <v/>
      </c>
      <c r="S44" s="240" t="str">
        <f>IF(ISBLANK('Measured Data'!S35),"",'Measured Data'!S35)</f>
        <v/>
      </c>
      <c r="T44" s="240" t="str">
        <f>IF(ISBLANK('Measured Data'!T35),"",'Measured Data'!T35)</f>
        <v/>
      </c>
      <c r="U44" s="240" t="str">
        <f>IF(ISBLANK('Measured Data'!U35),"",'Measured Data'!U35)</f>
        <v/>
      </c>
      <c r="V44" s="240" t="str">
        <f>IF(ISBLANK('Measured Data'!V35),"",'Measured Data'!V35)</f>
        <v/>
      </c>
      <c r="W44" s="240" t="str">
        <f>IF(ISBLANK('Measured Data'!W35),"",'Measured Data'!W35)</f>
        <v/>
      </c>
      <c r="X44" s="240" t="str">
        <f>IF(ISBLANK('Measured Data'!X35),"",'Measured Data'!X35)</f>
        <v/>
      </c>
      <c r="Y44" s="240" t="str">
        <f>IF(ISBLANK('Measured Data'!Y35),"",'Measured Data'!Y35)</f>
        <v/>
      </c>
      <c r="Z44" s="240" t="str">
        <f>IF(ISBLANK('Measured Data'!Z35),"",'Measured Data'!Z35)</f>
        <v/>
      </c>
      <c r="AA44" s="240" t="str">
        <f>IF(ISBLANK('Measured Data'!AA35),"",'Measured Data'!AA35)</f>
        <v/>
      </c>
      <c r="AB44" s="240" t="str">
        <f>IF(ISBLANK('Measured Data'!AB35),"",'Measured Data'!AB35)</f>
        <v/>
      </c>
      <c r="AC44" s="240" t="str">
        <f>IF(ISBLANK('Measured Data'!AC35),"",'Measured Data'!AC35)</f>
        <v/>
      </c>
      <c r="AD44" s="240" t="str">
        <f>IF(ISBLANK('Measured Data'!AD35),"",'Measured Data'!AD35)</f>
        <v/>
      </c>
      <c r="AE44" s="240" t="str">
        <f>IF(ISBLANK('Measured Data'!AE35),"",'Measured Data'!AE35)</f>
        <v/>
      </c>
      <c r="AF44" s="240" t="str">
        <f>IF(ISBLANK('Measured Data'!AF35),"",'Measured Data'!AF35)</f>
        <v/>
      </c>
      <c r="AG44" s="240" t="str">
        <f>IF(ISBLANK('Measured Data'!AG35),"",'Measured Data'!AG35)</f>
        <v/>
      </c>
      <c r="AH44" s="240" t="str">
        <f>IF(ISBLANK('Measured Data'!AH35),"",'Measured Data'!AH35)</f>
        <v/>
      </c>
      <c r="AI44" s="240" t="str">
        <f>IF(ISBLANK('Measured Data'!AI35),"",'Measured Data'!AI35)</f>
        <v/>
      </c>
      <c r="AJ44" s="240" t="str">
        <f>IF(ISBLANK('Measured Data'!AJ35),"",'Measured Data'!AJ35)</f>
        <v/>
      </c>
      <c r="AK44" s="240" t="str">
        <f>IF(ISBLANK('Measured Data'!AK35),"",'Measured Data'!AK35)</f>
        <v/>
      </c>
      <c r="AL44" s="240" t="str">
        <f>IF(ISBLANK('Measured Data'!AL35),"",'Measured Data'!AL35)</f>
        <v/>
      </c>
      <c r="AM44" s="240" t="str">
        <f>IF(ISBLANK('Measured Data'!AM35),"",'Measured Data'!AM35)</f>
        <v/>
      </c>
      <c r="AN44" s="240" t="str">
        <f>IF(ISBLANK('Measured Data'!AN35),"",'Measured Data'!AN35)</f>
        <v/>
      </c>
      <c r="AO44" s="240" t="str">
        <f>IF(ISBLANK('Measured Data'!AO35),"",'Measured Data'!AO35)</f>
        <v/>
      </c>
      <c r="AP44" s="240" t="str">
        <f>IF(ISBLANK('Measured Data'!AP35),"",'Measured Data'!AP35)</f>
        <v/>
      </c>
      <c r="AQ44" s="240" t="e">
        <f>IF(ISBLANK('Measured Data'!#REF!),"",'Measured Data'!#REF!)</f>
        <v>#REF!</v>
      </c>
      <c r="AR44" s="240" t="e">
        <f>IF(ISBLANK('Measured Data'!#REF!),"",'Measured Data'!#REF!)</f>
        <v>#REF!</v>
      </c>
      <c r="AS44" s="240" t="e">
        <f>IF(ISBLANK('Measured Data'!#REF!),"",'Measured Data'!#REF!)</f>
        <v>#REF!</v>
      </c>
      <c r="AT44" s="240" t="e">
        <f>IF(ISBLANK('Measured Data'!#REF!),"",'Measured Data'!#REF!)</f>
        <v>#REF!</v>
      </c>
      <c r="AU44" s="240" t="e">
        <f>IF(ISBLANK('Measured Data'!#REF!),"",'Measured Data'!#REF!)</f>
        <v>#REF!</v>
      </c>
      <c r="AV44" s="240" t="e">
        <f>IF(ISBLANK('Measured Data'!#REF!),"",'Measured Data'!#REF!)</f>
        <v>#REF!</v>
      </c>
      <c r="AW44" s="240" t="e">
        <f>IF(ISBLANK('Measured Data'!#REF!),"",'Measured Data'!#REF!)</f>
        <v>#REF!</v>
      </c>
      <c r="AX44" s="240" t="e">
        <f>IF(ISBLANK('Measured Data'!#REF!),"",'Measured Data'!#REF!)</f>
        <v>#REF!</v>
      </c>
      <c r="AY44" s="240" t="e">
        <f>IF(ISBLANK('Measured Data'!#REF!),"",'Measured Data'!#REF!)</f>
        <v>#REF!</v>
      </c>
      <c r="AZ44" s="240" t="e">
        <f>IF(ISBLANK('Measured Data'!#REF!),"",'Measured Data'!#REF!)</f>
        <v>#REF!</v>
      </c>
      <c r="BA44" s="240" t="e">
        <f>IF(ISBLANK('Measured Data'!#REF!),"",'Measured Data'!#REF!)</f>
        <v>#REF!</v>
      </c>
      <c r="BB44" s="240" t="e">
        <f>IF(ISBLANK('Measured Data'!#REF!),"",'Measured Data'!#REF!)</f>
        <v>#REF!</v>
      </c>
      <c r="BC44" s="240" t="e">
        <f>IF(ISBLANK('Measured Data'!#REF!),"",'Measured Data'!#REF!)</f>
        <v>#REF!</v>
      </c>
      <c r="BD44" s="240" t="e">
        <f>IF(ISBLANK('Measured Data'!#REF!),"",'Measured Data'!#REF!)</f>
        <v>#REF!</v>
      </c>
      <c r="BE44" s="240" t="e">
        <f>IF(ISBLANK('Measured Data'!#REF!),"",'Measured Data'!#REF!)</f>
        <v>#REF!</v>
      </c>
      <c r="BF44" s="240" t="e">
        <f>IF(ISBLANK('Measured Data'!#REF!),"",'Measured Data'!#REF!)</f>
        <v>#REF!</v>
      </c>
      <c r="BG44" s="240" t="e">
        <f>IF(ISBLANK('Measured Data'!#REF!),"",'Measured Data'!#REF!)</f>
        <v>#REF!</v>
      </c>
      <c r="BH44" s="240" t="e">
        <f>IF(ISBLANK('Measured Data'!#REF!),"",'Measured Data'!#REF!)</f>
        <v>#REF!</v>
      </c>
      <c r="BI44" s="240" t="e">
        <f>IF(ISBLANK('Measured Data'!#REF!),"",'Measured Data'!#REF!)</f>
        <v>#REF!</v>
      </c>
      <c r="BJ44" s="240" t="e">
        <f>IF(ISBLANK('Measured Data'!#REF!),"",'Measured Data'!#REF!)</f>
        <v>#REF!</v>
      </c>
      <c r="BK44" s="240" t="e">
        <f>IF(ISBLANK('Measured Data'!#REF!),"",'Measured Data'!#REF!)</f>
        <v>#REF!</v>
      </c>
      <c r="BL44" s="240" t="e">
        <f>IF(ISBLANK('Measured Data'!#REF!),"",'Measured Data'!#REF!)</f>
        <v>#REF!</v>
      </c>
      <c r="BM44" s="240" t="e">
        <f>IF(ISBLANK('Measured Data'!#REF!),"",'Measured Data'!#REF!)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IF('Measured Data'!B36&lt;&gt;0,'Measured Data'!$B$1,"")</f>
        <v/>
      </c>
      <c r="B45" s="240" t="str">
        <f>IF(ISBLANK('Measured Data'!A36),"",'Measured Data'!A36)</f>
        <v/>
      </c>
      <c r="C45" s="247" t="str">
        <f>IF(ISBLANK('Measured Data'!B36),"",'Measured Data'!B36)</f>
        <v/>
      </c>
      <c r="D45" s="248" t="str">
        <f>IF(ISBLANK('Measured Data'!C36),"",'Measured Data'!C36)</f>
        <v/>
      </c>
      <c r="E45" s="240" t="str">
        <f>IF(ISBLANK('Measured Data'!D36),"",'Measured Data'!D36)</f>
        <v/>
      </c>
      <c r="F45" s="240" t="str">
        <f>IF(ISBLANK('Measured Data'!E36),"",'Measured Data'!E36)</f>
        <v/>
      </c>
      <c r="G45" s="240" t="str">
        <f>IF(ISBLANK('Measured Data'!G36),"",'Measured Data'!G36)</f>
        <v/>
      </c>
      <c r="H45" s="240" t="str">
        <f>IF(ISBLANK('Measured Data'!H36),"",'Measured Data'!H36)</f>
        <v/>
      </c>
      <c r="I45" s="240" t="str">
        <f>IF(ISBLANK('Measured Data'!I36),"",'Measured Data'!I36)</f>
        <v/>
      </c>
      <c r="J45" s="240" t="str">
        <f>IF(ISBLANK('Measured Data'!J36),"",'Measured Data'!J36)</f>
        <v/>
      </c>
      <c r="K45" s="240" t="str">
        <f>IF(ISBLANK('Measured Data'!K36),"",'Measured Data'!K36)</f>
        <v/>
      </c>
      <c r="L45" s="240" t="str">
        <f>IF(ISBLANK('Measured Data'!L36),"",'Measured Data'!L36)</f>
        <v/>
      </c>
      <c r="M45" s="240" t="str">
        <f>IF(ISBLANK('Measured Data'!M36),"",'Measured Data'!M36)</f>
        <v/>
      </c>
      <c r="N45" s="240" t="str">
        <f>IF(ISBLANK('Measured Data'!N36),"",'Measured Data'!N36)</f>
        <v/>
      </c>
      <c r="O45" s="240" t="str">
        <f>IF(ISBLANK('Measured Data'!O36),"",'Measured Data'!O36)</f>
        <v/>
      </c>
      <c r="P45" s="240" t="str">
        <f>IF(ISBLANK('Measured Data'!P36),"",'Measured Data'!P36)</f>
        <v/>
      </c>
      <c r="Q45" s="240" t="str">
        <f>IF(ISBLANK('Measured Data'!Q36),"",'Measured Data'!Q36)</f>
        <v/>
      </c>
      <c r="R45" s="240" t="str">
        <f>IF(ISBLANK('Measured Data'!R36),"",'Measured Data'!R36)</f>
        <v/>
      </c>
      <c r="S45" s="240" t="str">
        <f>IF(ISBLANK('Measured Data'!S36),"",'Measured Data'!S36)</f>
        <v/>
      </c>
      <c r="T45" s="240" t="str">
        <f>IF(ISBLANK('Measured Data'!T36),"",'Measured Data'!T36)</f>
        <v/>
      </c>
      <c r="U45" s="240" t="str">
        <f>IF(ISBLANK('Measured Data'!U36),"",'Measured Data'!U36)</f>
        <v/>
      </c>
      <c r="V45" s="240" t="str">
        <f>IF(ISBLANK('Measured Data'!V36),"",'Measured Data'!V36)</f>
        <v/>
      </c>
      <c r="W45" s="240" t="str">
        <f>IF(ISBLANK('Measured Data'!W36),"",'Measured Data'!W36)</f>
        <v/>
      </c>
      <c r="X45" s="240" t="str">
        <f>IF(ISBLANK('Measured Data'!X36),"",'Measured Data'!X36)</f>
        <v/>
      </c>
      <c r="Y45" s="240" t="str">
        <f>IF(ISBLANK('Measured Data'!Y36),"",'Measured Data'!Y36)</f>
        <v/>
      </c>
      <c r="Z45" s="240" t="str">
        <f>IF(ISBLANK('Measured Data'!Z36),"",'Measured Data'!Z36)</f>
        <v/>
      </c>
      <c r="AA45" s="240" t="str">
        <f>IF(ISBLANK('Measured Data'!AA36),"",'Measured Data'!AA36)</f>
        <v/>
      </c>
      <c r="AB45" s="240" t="str">
        <f>IF(ISBLANK('Measured Data'!AB36),"",'Measured Data'!AB36)</f>
        <v/>
      </c>
      <c r="AC45" s="240" t="str">
        <f>IF(ISBLANK('Measured Data'!AC36),"",'Measured Data'!AC36)</f>
        <v/>
      </c>
      <c r="AD45" s="240" t="str">
        <f>IF(ISBLANK('Measured Data'!AD36),"",'Measured Data'!AD36)</f>
        <v/>
      </c>
      <c r="AE45" s="240" t="str">
        <f>IF(ISBLANK('Measured Data'!AE36),"",'Measured Data'!AE36)</f>
        <v/>
      </c>
      <c r="AF45" s="240" t="str">
        <f>IF(ISBLANK('Measured Data'!AF36),"",'Measured Data'!AF36)</f>
        <v/>
      </c>
      <c r="AG45" s="240" t="str">
        <f>IF(ISBLANK('Measured Data'!AG36),"",'Measured Data'!AG36)</f>
        <v/>
      </c>
      <c r="AH45" s="240" t="str">
        <f>IF(ISBLANK('Measured Data'!AH36),"",'Measured Data'!AH36)</f>
        <v/>
      </c>
      <c r="AI45" s="240" t="str">
        <f>IF(ISBLANK('Measured Data'!AI36),"",'Measured Data'!AI36)</f>
        <v/>
      </c>
      <c r="AJ45" s="240" t="str">
        <f>IF(ISBLANK('Measured Data'!AJ36),"",'Measured Data'!AJ36)</f>
        <v/>
      </c>
      <c r="AK45" s="240" t="str">
        <f>IF(ISBLANK('Measured Data'!AK36),"",'Measured Data'!AK36)</f>
        <v/>
      </c>
      <c r="AL45" s="240" t="str">
        <f>IF(ISBLANK('Measured Data'!AL36),"",'Measured Data'!AL36)</f>
        <v/>
      </c>
      <c r="AM45" s="240" t="str">
        <f>IF(ISBLANK('Measured Data'!AM36),"",'Measured Data'!AM36)</f>
        <v/>
      </c>
      <c r="AN45" s="240" t="str">
        <f>IF(ISBLANK('Measured Data'!AN36),"",'Measured Data'!AN36)</f>
        <v/>
      </c>
      <c r="AO45" s="240" t="str">
        <f>IF(ISBLANK('Measured Data'!AO36),"",'Measured Data'!AO36)</f>
        <v/>
      </c>
      <c r="AP45" s="240" t="str">
        <f>IF(ISBLANK('Measured Data'!AP36),"",'Measured Data'!AP36)</f>
        <v/>
      </c>
      <c r="AQ45" s="240" t="e">
        <f>IF(ISBLANK('Measured Data'!#REF!),"",'Measured Data'!#REF!)</f>
        <v>#REF!</v>
      </c>
      <c r="AR45" s="240" t="e">
        <f>IF(ISBLANK('Measured Data'!#REF!),"",'Measured Data'!#REF!)</f>
        <v>#REF!</v>
      </c>
      <c r="AS45" s="240" t="e">
        <f>IF(ISBLANK('Measured Data'!#REF!),"",'Measured Data'!#REF!)</f>
        <v>#REF!</v>
      </c>
      <c r="AT45" s="240" t="e">
        <f>IF(ISBLANK('Measured Data'!#REF!),"",'Measured Data'!#REF!)</f>
        <v>#REF!</v>
      </c>
      <c r="AU45" s="240" t="e">
        <f>IF(ISBLANK('Measured Data'!#REF!),"",'Measured Data'!#REF!)</f>
        <v>#REF!</v>
      </c>
      <c r="AV45" s="240" t="e">
        <f>IF(ISBLANK('Measured Data'!#REF!),"",'Measured Data'!#REF!)</f>
        <v>#REF!</v>
      </c>
      <c r="AW45" s="240" t="e">
        <f>IF(ISBLANK('Measured Data'!#REF!),"",'Measured Data'!#REF!)</f>
        <v>#REF!</v>
      </c>
      <c r="AX45" s="240" t="e">
        <f>IF(ISBLANK('Measured Data'!#REF!),"",'Measured Data'!#REF!)</f>
        <v>#REF!</v>
      </c>
      <c r="AY45" s="240" t="e">
        <f>IF(ISBLANK('Measured Data'!#REF!),"",'Measured Data'!#REF!)</f>
        <v>#REF!</v>
      </c>
      <c r="AZ45" s="240" t="e">
        <f>IF(ISBLANK('Measured Data'!#REF!),"",'Measured Data'!#REF!)</f>
        <v>#REF!</v>
      </c>
      <c r="BA45" s="240" t="e">
        <f>IF(ISBLANK('Measured Data'!#REF!),"",'Measured Data'!#REF!)</f>
        <v>#REF!</v>
      </c>
      <c r="BB45" s="240" t="e">
        <f>IF(ISBLANK('Measured Data'!#REF!),"",'Measured Data'!#REF!)</f>
        <v>#REF!</v>
      </c>
      <c r="BC45" s="240" t="e">
        <f>IF(ISBLANK('Measured Data'!#REF!),"",'Measured Data'!#REF!)</f>
        <v>#REF!</v>
      </c>
      <c r="BD45" s="240" t="e">
        <f>IF(ISBLANK('Measured Data'!#REF!),"",'Measured Data'!#REF!)</f>
        <v>#REF!</v>
      </c>
      <c r="BE45" s="240" t="e">
        <f>IF(ISBLANK('Measured Data'!#REF!),"",'Measured Data'!#REF!)</f>
        <v>#REF!</v>
      </c>
      <c r="BF45" s="240" t="e">
        <f>IF(ISBLANK('Measured Data'!#REF!),"",'Measured Data'!#REF!)</f>
        <v>#REF!</v>
      </c>
      <c r="BG45" s="240" t="e">
        <f>IF(ISBLANK('Measured Data'!#REF!),"",'Measured Data'!#REF!)</f>
        <v>#REF!</v>
      </c>
      <c r="BH45" s="240" t="e">
        <f>IF(ISBLANK('Measured Data'!#REF!),"",'Measured Data'!#REF!)</f>
        <v>#REF!</v>
      </c>
      <c r="BI45" s="240" t="e">
        <f>IF(ISBLANK('Measured Data'!#REF!),"",'Measured Data'!#REF!)</f>
        <v>#REF!</v>
      </c>
      <c r="BJ45" s="240" t="e">
        <f>IF(ISBLANK('Measured Data'!#REF!),"",'Measured Data'!#REF!)</f>
        <v>#REF!</v>
      </c>
      <c r="BK45" s="240" t="e">
        <f>IF(ISBLANK('Measured Data'!#REF!),"",'Measured Data'!#REF!)</f>
        <v>#REF!</v>
      </c>
      <c r="BL45" s="240" t="e">
        <f>IF(ISBLANK('Measured Data'!#REF!),"",'Measured Data'!#REF!)</f>
        <v>#REF!</v>
      </c>
      <c r="BM45" s="240" t="e">
        <f>IF(ISBLANK('Measured Data'!#REF!),"",'Measured Data'!#REF!)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IF('Measured Data'!B37&lt;&gt;0,'Measured Data'!$B$1,"")</f>
        <v/>
      </c>
      <c r="B46" s="240" t="str">
        <f>IF(ISBLANK('Measured Data'!A37),"",'Measured Data'!A37)</f>
        <v/>
      </c>
      <c r="C46" s="247" t="str">
        <f>IF(ISBLANK('Measured Data'!B37),"",'Measured Data'!B37)</f>
        <v/>
      </c>
      <c r="D46" s="248" t="str">
        <f>IF(ISBLANK('Measured Data'!C37),"",'Measured Data'!C37)</f>
        <v/>
      </c>
      <c r="E46" s="240" t="str">
        <f>IF(ISBLANK('Measured Data'!D37),"",'Measured Data'!D37)</f>
        <v/>
      </c>
      <c r="F46" s="240" t="str">
        <f>IF(ISBLANK('Measured Data'!E37),"",'Measured Data'!E37)</f>
        <v/>
      </c>
      <c r="G46" s="240" t="str">
        <f>IF(ISBLANK('Measured Data'!G37),"",'Measured Data'!G37)</f>
        <v/>
      </c>
      <c r="H46" s="240" t="str">
        <f>IF(ISBLANK('Measured Data'!H37),"",'Measured Data'!H37)</f>
        <v/>
      </c>
      <c r="I46" s="240" t="str">
        <f>IF(ISBLANK('Measured Data'!I37),"",'Measured Data'!I37)</f>
        <v/>
      </c>
      <c r="J46" s="240" t="str">
        <f>IF(ISBLANK('Measured Data'!J37),"",'Measured Data'!J37)</f>
        <v/>
      </c>
      <c r="K46" s="240" t="str">
        <f>IF(ISBLANK('Measured Data'!K37),"",'Measured Data'!K37)</f>
        <v/>
      </c>
      <c r="L46" s="240" t="str">
        <f>IF(ISBLANK('Measured Data'!L37),"",'Measured Data'!L37)</f>
        <v/>
      </c>
      <c r="M46" s="240" t="str">
        <f>IF(ISBLANK('Measured Data'!M37),"",'Measured Data'!M37)</f>
        <v/>
      </c>
      <c r="N46" s="240" t="str">
        <f>IF(ISBLANK('Measured Data'!N37),"",'Measured Data'!N37)</f>
        <v/>
      </c>
      <c r="O46" s="240" t="str">
        <f>IF(ISBLANK('Measured Data'!O37),"",'Measured Data'!O37)</f>
        <v/>
      </c>
      <c r="P46" s="240" t="str">
        <f>IF(ISBLANK('Measured Data'!P37),"",'Measured Data'!P37)</f>
        <v/>
      </c>
      <c r="Q46" s="240" t="str">
        <f>IF(ISBLANK('Measured Data'!Q37),"",'Measured Data'!Q37)</f>
        <v/>
      </c>
      <c r="R46" s="240" t="str">
        <f>IF(ISBLANK('Measured Data'!R37),"",'Measured Data'!R37)</f>
        <v/>
      </c>
      <c r="S46" s="240" t="str">
        <f>IF(ISBLANK('Measured Data'!S37),"",'Measured Data'!S37)</f>
        <v/>
      </c>
      <c r="T46" s="240" t="str">
        <f>IF(ISBLANK('Measured Data'!T37),"",'Measured Data'!T37)</f>
        <v/>
      </c>
      <c r="U46" s="240" t="str">
        <f>IF(ISBLANK('Measured Data'!U37),"",'Measured Data'!U37)</f>
        <v/>
      </c>
      <c r="V46" s="240" t="str">
        <f>IF(ISBLANK('Measured Data'!V37),"",'Measured Data'!V37)</f>
        <v/>
      </c>
      <c r="W46" s="240" t="str">
        <f>IF(ISBLANK('Measured Data'!W37),"",'Measured Data'!W37)</f>
        <v/>
      </c>
      <c r="X46" s="240" t="str">
        <f>IF(ISBLANK('Measured Data'!X37),"",'Measured Data'!X37)</f>
        <v/>
      </c>
      <c r="Y46" s="240" t="str">
        <f>IF(ISBLANK('Measured Data'!Y37),"",'Measured Data'!Y37)</f>
        <v/>
      </c>
      <c r="Z46" s="240" t="str">
        <f>IF(ISBLANK('Measured Data'!Z37),"",'Measured Data'!Z37)</f>
        <v/>
      </c>
      <c r="AA46" s="240" t="str">
        <f>IF(ISBLANK('Measured Data'!AA37),"",'Measured Data'!AA37)</f>
        <v/>
      </c>
      <c r="AB46" s="240" t="str">
        <f>IF(ISBLANK('Measured Data'!AB37),"",'Measured Data'!AB37)</f>
        <v/>
      </c>
      <c r="AC46" s="240" t="str">
        <f>IF(ISBLANK('Measured Data'!AC37),"",'Measured Data'!AC37)</f>
        <v/>
      </c>
      <c r="AD46" s="240" t="str">
        <f>IF(ISBLANK('Measured Data'!AD37),"",'Measured Data'!AD37)</f>
        <v/>
      </c>
      <c r="AE46" s="240" t="str">
        <f>IF(ISBLANK('Measured Data'!AE37),"",'Measured Data'!AE37)</f>
        <v/>
      </c>
      <c r="AF46" s="240" t="str">
        <f>IF(ISBLANK('Measured Data'!AF37),"",'Measured Data'!AF37)</f>
        <v/>
      </c>
      <c r="AG46" s="240" t="str">
        <f>IF(ISBLANK('Measured Data'!AG37),"",'Measured Data'!AG37)</f>
        <v/>
      </c>
      <c r="AH46" s="240" t="str">
        <f>IF(ISBLANK('Measured Data'!AH37),"",'Measured Data'!AH37)</f>
        <v/>
      </c>
      <c r="AI46" s="240" t="str">
        <f>IF(ISBLANK('Measured Data'!AI37),"",'Measured Data'!AI37)</f>
        <v/>
      </c>
      <c r="AJ46" s="240" t="str">
        <f>IF(ISBLANK('Measured Data'!AJ37),"",'Measured Data'!AJ37)</f>
        <v/>
      </c>
      <c r="AK46" s="240" t="str">
        <f>IF(ISBLANK('Measured Data'!AK37),"",'Measured Data'!AK37)</f>
        <v/>
      </c>
      <c r="AL46" s="240" t="str">
        <f>IF(ISBLANK('Measured Data'!AL37),"",'Measured Data'!AL37)</f>
        <v/>
      </c>
      <c r="AM46" s="240" t="str">
        <f>IF(ISBLANK('Measured Data'!AM37),"",'Measured Data'!AM37)</f>
        <v/>
      </c>
      <c r="AN46" s="240" t="str">
        <f>IF(ISBLANK('Measured Data'!AN37),"",'Measured Data'!AN37)</f>
        <v/>
      </c>
      <c r="AO46" s="240" t="str">
        <f>IF(ISBLANK('Measured Data'!AO37),"",'Measured Data'!AO37)</f>
        <v/>
      </c>
      <c r="AP46" s="240" t="str">
        <f>IF(ISBLANK('Measured Data'!AP37),"",'Measured Data'!AP37)</f>
        <v/>
      </c>
      <c r="AQ46" s="240" t="e">
        <f>IF(ISBLANK('Measured Data'!#REF!),"",'Measured Data'!#REF!)</f>
        <v>#REF!</v>
      </c>
      <c r="AR46" s="240" t="e">
        <f>IF(ISBLANK('Measured Data'!#REF!),"",'Measured Data'!#REF!)</f>
        <v>#REF!</v>
      </c>
      <c r="AS46" s="240" t="e">
        <f>IF(ISBLANK('Measured Data'!#REF!),"",'Measured Data'!#REF!)</f>
        <v>#REF!</v>
      </c>
      <c r="AT46" s="240" t="e">
        <f>IF(ISBLANK('Measured Data'!#REF!),"",'Measured Data'!#REF!)</f>
        <v>#REF!</v>
      </c>
      <c r="AU46" s="240" t="e">
        <f>IF(ISBLANK('Measured Data'!#REF!),"",'Measured Data'!#REF!)</f>
        <v>#REF!</v>
      </c>
      <c r="AV46" s="240" t="e">
        <f>IF(ISBLANK('Measured Data'!#REF!),"",'Measured Data'!#REF!)</f>
        <v>#REF!</v>
      </c>
      <c r="AW46" s="240" t="e">
        <f>IF(ISBLANK('Measured Data'!#REF!),"",'Measured Data'!#REF!)</f>
        <v>#REF!</v>
      </c>
      <c r="AX46" s="240" t="e">
        <f>IF(ISBLANK('Measured Data'!#REF!),"",'Measured Data'!#REF!)</f>
        <v>#REF!</v>
      </c>
      <c r="AY46" s="240" t="e">
        <f>IF(ISBLANK('Measured Data'!#REF!),"",'Measured Data'!#REF!)</f>
        <v>#REF!</v>
      </c>
      <c r="AZ46" s="240" t="e">
        <f>IF(ISBLANK('Measured Data'!#REF!),"",'Measured Data'!#REF!)</f>
        <v>#REF!</v>
      </c>
      <c r="BA46" s="240" t="e">
        <f>IF(ISBLANK('Measured Data'!#REF!),"",'Measured Data'!#REF!)</f>
        <v>#REF!</v>
      </c>
      <c r="BB46" s="240" t="e">
        <f>IF(ISBLANK('Measured Data'!#REF!),"",'Measured Data'!#REF!)</f>
        <v>#REF!</v>
      </c>
      <c r="BC46" s="240" t="e">
        <f>IF(ISBLANK('Measured Data'!#REF!),"",'Measured Data'!#REF!)</f>
        <v>#REF!</v>
      </c>
      <c r="BD46" s="240" t="e">
        <f>IF(ISBLANK('Measured Data'!#REF!),"",'Measured Data'!#REF!)</f>
        <v>#REF!</v>
      </c>
      <c r="BE46" s="240" t="e">
        <f>IF(ISBLANK('Measured Data'!#REF!),"",'Measured Data'!#REF!)</f>
        <v>#REF!</v>
      </c>
      <c r="BF46" s="240" t="e">
        <f>IF(ISBLANK('Measured Data'!#REF!),"",'Measured Data'!#REF!)</f>
        <v>#REF!</v>
      </c>
      <c r="BG46" s="240" t="e">
        <f>IF(ISBLANK('Measured Data'!#REF!),"",'Measured Data'!#REF!)</f>
        <v>#REF!</v>
      </c>
      <c r="BH46" s="240" t="e">
        <f>IF(ISBLANK('Measured Data'!#REF!),"",'Measured Data'!#REF!)</f>
        <v>#REF!</v>
      </c>
      <c r="BI46" s="240" t="e">
        <f>IF(ISBLANK('Measured Data'!#REF!),"",'Measured Data'!#REF!)</f>
        <v>#REF!</v>
      </c>
      <c r="BJ46" s="240" t="e">
        <f>IF(ISBLANK('Measured Data'!#REF!),"",'Measured Data'!#REF!)</f>
        <v>#REF!</v>
      </c>
      <c r="BK46" s="240" t="e">
        <f>IF(ISBLANK('Measured Data'!#REF!),"",'Measured Data'!#REF!)</f>
        <v>#REF!</v>
      </c>
      <c r="BL46" s="240" t="e">
        <f>IF(ISBLANK('Measured Data'!#REF!),"",'Measured Data'!#REF!)</f>
        <v>#REF!</v>
      </c>
      <c r="BM46" s="240" t="e">
        <f>IF(ISBLANK('Measured Data'!#REF!),"",'Measured Data'!#REF!)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IF('Measured Data'!B38&lt;&gt;0,'Measured Data'!$B$1,"")</f>
        <v/>
      </c>
      <c r="B47" s="240" t="str">
        <f>IF(ISBLANK('Measured Data'!A38),"",'Measured Data'!A38)</f>
        <v/>
      </c>
      <c r="C47" s="247" t="str">
        <f>IF(ISBLANK('Measured Data'!B38),"",'Measured Data'!B38)</f>
        <v/>
      </c>
      <c r="D47" s="248" t="str">
        <f>IF(ISBLANK('Measured Data'!C38),"",'Measured Data'!C38)</f>
        <v/>
      </c>
      <c r="E47" s="240" t="str">
        <f>IF(ISBLANK('Measured Data'!D38),"",'Measured Data'!D38)</f>
        <v/>
      </c>
      <c r="F47" s="240" t="str">
        <f>IF(ISBLANK('Measured Data'!E38),"",'Measured Data'!E38)</f>
        <v/>
      </c>
      <c r="G47" s="240" t="str">
        <f>IF(ISBLANK('Measured Data'!G38),"",'Measured Data'!G38)</f>
        <v/>
      </c>
      <c r="H47" s="240" t="str">
        <f>IF(ISBLANK('Measured Data'!H38),"",'Measured Data'!H38)</f>
        <v/>
      </c>
      <c r="I47" s="240" t="str">
        <f>IF(ISBLANK('Measured Data'!I38),"",'Measured Data'!I38)</f>
        <v/>
      </c>
      <c r="J47" s="240" t="str">
        <f>IF(ISBLANK('Measured Data'!J38),"",'Measured Data'!J38)</f>
        <v/>
      </c>
      <c r="K47" s="240" t="str">
        <f>IF(ISBLANK('Measured Data'!K38),"",'Measured Data'!K38)</f>
        <v/>
      </c>
      <c r="L47" s="240" t="str">
        <f>IF(ISBLANK('Measured Data'!L38),"",'Measured Data'!L38)</f>
        <v/>
      </c>
      <c r="M47" s="240" t="str">
        <f>IF(ISBLANK('Measured Data'!M38),"",'Measured Data'!M38)</f>
        <v/>
      </c>
      <c r="N47" s="240" t="str">
        <f>IF(ISBLANK('Measured Data'!N38),"",'Measured Data'!N38)</f>
        <v/>
      </c>
      <c r="O47" s="240" t="str">
        <f>IF(ISBLANK('Measured Data'!O38),"",'Measured Data'!O38)</f>
        <v/>
      </c>
      <c r="P47" s="240" t="str">
        <f>IF(ISBLANK('Measured Data'!P38),"",'Measured Data'!P38)</f>
        <v/>
      </c>
      <c r="Q47" s="240" t="str">
        <f>IF(ISBLANK('Measured Data'!Q38),"",'Measured Data'!Q38)</f>
        <v/>
      </c>
      <c r="R47" s="240" t="str">
        <f>IF(ISBLANK('Measured Data'!R38),"",'Measured Data'!R38)</f>
        <v/>
      </c>
      <c r="S47" s="240" t="str">
        <f>IF(ISBLANK('Measured Data'!S38),"",'Measured Data'!S38)</f>
        <v/>
      </c>
      <c r="T47" s="240" t="str">
        <f>IF(ISBLANK('Measured Data'!T38),"",'Measured Data'!T38)</f>
        <v/>
      </c>
      <c r="U47" s="240" t="str">
        <f>IF(ISBLANK('Measured Data'!U38),"",'Measured Data'!U38)</f>
        <v/>
      </c>
      <c r="V47" s="240" t="str">
        <f>IF(ISBLANK('Measured Data'!V38),"",'Measured Data'!V38)</f>
        <v/>
      </c>
      <c r="W47" s="240" t="str">
        <f>IF(ISBLANK('Measured Data'!W38),"",'Measured Data'!W38)</f>
        <v/>
      </c>
      <c r="X47" s="240" t="str">
        <f>IF(ISBLANK('Measured Data'!X38),"",'Measured Data'!X38)</f>
        <v/>
      </c>
      <c r="Y47" s="240" t="str">
        <f>IF(ISBLANK('Measured Data'!Y38),"",'Measured Data'!Y38)</f>
        <v/>
      </c>
      <c r="Z47" s="240" t="str">
        <f>IF(ISBLANK('Measured Data'!Z38),"",'Measured Data'!Z38)</f>
        <v/>
      </c>
      <c r="AA47" s="240" t="str">
        <f>IF(ISBLANK('Measured Data'!AA38),"",'Measured Data'!AA38)</f>
        <v/>
      </c>
      <c r="AB47" s="240" t="str">
        <f>IF(ISBLANK('Measured Data'!AB38),"",'Measured Data'!AB38)</f>
        <v/>
      </c>
      <c r="AC47" s="240" t="str">
        <f>IF(ISBLANK('Measured Data'!AC38),"",'Measured Data'!AC38)</f>
        <v/>
      </c>
      <c r="AD47" s="240" t="str">
        <f>IF(ISBLANK('Measured Data'!AD38),"",'Measured Data'!AD38)</f>
        <v/>
      </c>
      <c r="AE47" s="240" t="str">
        <f>IF(ISBLANK('Measured Data'!AE38),"",'Measured Data'!AE38)</f>
        <v/>
      </c>
      <c r="AF47" s="240" t="str">
        <f>IF(ISBLANK('Measured Data'!AF38),"",'Measured Data'!AF38)</f>
        <v/>
      </c>
      <c r="AG47" s="240" t="str">
        <f>IF(ISBLANK('Measured Data'!AG38),"",'Measured Data'!AG38)</f>
        <v/>
      </c>
      <c r="AH47" s="240" t="str">
        <f>IF(ISBLANK('Measured Data'!AH38),"",'Measured Data'!AH38)</f>
        <v/>
      </c>
      <c r="AI47" s="240" t="str">
        <f>IF(ISBLANK('Measured Data'!AI38),"",'Measured Data'!AI38)</f>
        <v/>
      </c>
      <c r="AJ47" s="240" t="str">
        <f>IF(ISBLANK('Measured Data'!AJ38),"",'Measured Data'!AJ38)</f>
        <v/>
      </c>
      <c r="AK47" s="240" t="str">
        <f>IF(ISBLANK('Measured Data'!AK38),"",'Measured Data'!AK38)</f>
        <v/>
      </c>
      <c r="AL47" s="240" t="str">
        <f>IF(ISBLANK('Measured Data'!AL38),"",'Measured Data'!AL38)</f>
        <v/>
      </c>
      <c r="AM47" s="240" t="str">
        <f>IF(ISBLANK('Measured Data'!AM38),"",'Measured Data'!AM38)</f>
        <v/>
      </c>
      <c r="AN47" s="240" t="str">
        <f>IF(ISBLANK('Measured Data'!AN38),"",'Measured Data'!AN38)</f>
        <v/>
      </c>
      <c r="AO47" s="240" t="str">
        <f>IF(ISBLANK('Measured Data'!AO38),"",'Measured Data'!AO38)</f>
        <v/>
      </c>
      <c r="AP47" s="240" t="str">
        <f>IF(ISBLANK('Measured Data'!AP38),"",'Measured Data'!AP38)</f>
        <v/>
      </c>
      <c r="AQ47" s="240" t="e">
        <f>IF(ISBLANK('Measured Data'!#REF!),"",'Measured Data'!#REF!)</f>
        <v>#REF!</v>
      </c>
      <c r="AR47" s="240" t="e">
        <f>IF(ISBLANK('Measured Data'!#REF!),"",'Measured Data'!#REF!)</f>
        <v>#REF!</v>
      </c>
      <c r="AS47" s="240" t="e">
        <f>IF(ISBLANK('Measured Data'!#REF!),"",'Measured Data'!#REF!)</f>
        <v>#REF!</v>
      </c>
      <c r="AT47" s="240" t="e">
        <f>IF(ISBLANK('Measured Data'!#REF!),"",'Measured Data'!#REF!)</f>
        <v>#REF!</v>
      </c>
      <c r="AU47" s="240" t="e">
        <f>IF(ISBLANK('Measured Data'!#REF!),"",'Measured Data'!#REF!)</f>
        <v>#REF!</v>
      </c>
      <c r="AV47" s="240" t="e">
        <f>IF(ISBLANK('Measured Data'!#REF!),"",'Measured Data'!#REF!)</f>
        <v>#REF!</v>
      </c>
      <c r="AW47" s="240" t="e">
        <f>IF(ISBLANK('Measured Data'!#REF!),"",'Measured Data'!#REF!)</f>
        <v>#REF!</v>
      </c>
      <c r="AX47" s="240" t="e">
        <f>IF(ISBLANK('Measured Data'!#REF!),"",'Measured Data'!#REF!)</f>
        <v>#REF!</v>
      </c>
      <c r="AY47" s="240" t="e">
        <f>IF(ISBLANK('Measured Data'!#REF!),"",'Measured Data'!#REF!)</f>
        <v>#REF!</v>
      </c>
      <c r="AZ47" s="240" t="e">
        <f>IF(ISBLANK('Measured Data'!#REF!),"",'Measured Data'!#REF!)</f>
        <v>#REF!</v>
      </c>
      <c r="BA47" s="240" t="e">
        <f>IF(ISBLANK('Measured Data'!#REF!),"",'Measured Data'!#REF!)</f>
        <v>#REF!</v>
      </c>
      <c r="BB47" s="240" t="e">
        <f>IF(ISBLANK('Measured Data'!#REF!),"",'Measured Data'!#REF!)</f>
        <v>#REF!</v>
      </c>
      <c r="BC47" s="240" t="e">
        <f>IF(ISBLANK('Measured Data'!#REF!),"",'Measured Data'!#REF!)</f>
        <v>#REF!</v>
      </c>
      <c r="BD47" s="240" t="e">
        <f>IF(ISBLANK('Measured Data'!#REF!),"",'Measured Data'!#REF!)</f>
        <v>#REF!</v>
      </c>
      <c r="BE47" s="240" t="e">
        <f>IF(ISBLANK('Measured Data'!#REF!),"",'Measured Data'!#REF!)</f>
        <v>#REF!</v>
      </c>
      <c r="BF47" s="240" t="e">
        <f>IF(ISBLANK('Measured Data'!#REF!),"",'Measured Data'!#REF!)</f>
        <v>#REF!</v>
      </c>
      <c r="BG47" s="240" t="e">
        <f>IF(ISBLANK('Measured Data'!#REF!),"",'Measured Data'!#REF!)</f>
        <v>#REF!</v>
      </c>
      <c r="BH47" s="240" t="e">
        <f>IF(ISBLANK('Measured Data'!#REF!),"",'Measured Data'!#REF!)</f>
        <v>#REF!</v>
      </c>
      <c r="BI47" s="240" t="e">
        <f>IF(ISBLANK('Measured Data'!#REF!),"",'Measured Data'!#REF!)</f>
        <v>#REF!</v>
      </c>
      <c r="BJ47" s="240" t="e">
        <f>IF(ISBLANK('Measured Data'!#REF!),"",'Measured Data'!#REF!)</f>
        <v>#REF!</v>
      </c>
      <c r="BK47" s="240" t="e">
        <f>IF(ISBLANK('Measured Data'!#REF!),"",'Measured Data'!#REF!)</f>
        <v>#REF!</v>
      </c>
      <c r="BL47" s="240" t="e">
        <f>IF(ISBLANK('Measured Data'!#REF!),"",'Measured Data'!#REF!)</f>
        <v>#REF!</v>
      </c>
      <c r="BM47" s="240" t="e">
        <f>IF(ISBLANK('Measured Data'!#REF!),"",'Measured Data'!#REF!)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IF('Measured Data'!B39&lt;&gt;0,'Measured Data'!$B$1,"")</f>
        <v/>
      </c>
      <c r="B48" s="240" t="str">
        <f>IF(ISBLANK('Measured Data'!A39),"",'Measured Data'!A39)</f>
        <v/>
      </c>
      <c r="C48" s="247" t="str">
        <f>IF(ISBLANK('Measured Data'!B39),"",'Measured Data'!B39)</f>
        <v/>
      </c>
      <c r="D48" s="248" t="str">
        <f>IF(ISBLANK('Measured Data'!C39),"",'Measured Data'!C39)</f>
        <v/>
      </c>
      <c r="E48" s="240" t="str">
        <f>IF(ISBLANK('Measured Data'!D39),"",'Measured Data'!D39)</f>
        <v/>
      </c>
      <c r="F48" s="240" t="str">
        <f>IF(ISBLANK('Measured Data'!E39),"",'Measured Data'!E39)</f>
        <v/>
      </c>
      <c r="G48" s="240" t="str">
        <f>IF(ISBLANK('Measured Data'!G39),"",'Measured Data'!G39)</f>
        <v/>
      </c>
      <c r="H48" s="240" t="str">
        <f>IF(ISBLANK('Measured Data'!H39),"",'Measured Data'!H39)</f>
        <v/>
      </c>
      <c r="I48" s="240" t="str">
        <f>IF(ISBLANK('Measured Data'!I39),"",'Measured Data'!I39)</f>
        <v/>
      </c>
      <c r="J48" s="240" t="str">
        <f>IF(ISBLANK('Measured Data'!J39),"",'Measured Data'!J39)</f>
        <v/>
      </c>
      <c r="K48" s="240" t="str">
        <f>IF(ISBLANK('Measured Data'!K39),"",'Measured Data'!K39)</f>
        <v/>
      </c>
      <c r="L48" s="240" t="str">
        <f>IF(ISBLANK('Measured Data'!L39),"",'Measured Data'!L39)</f>
        <v/>
      </c>
      <c r="M48" s="240" t="str">
        <f>IF(ISBLANK('Measured Data'!M39),"",'Measured Data'!M39)</f>
        <v/>
      </c>
      <c r="N48" s="240" t="str">
        <f>IF(ISBLANK('Measured Data'!N39),"",'Measured Data'!N39)</f>
        <v/>
      </c>
      <c r="O48" s="240" t="str">
        <f>IF(ISBLANK('Measured Data'!O39),"",'Measured Data'!O39)</f>
        <v/>
      </c>
      <c r="P48" s="240" t="str">
        <f>IF(ISBLANK('Measured Data'!P39),"",'Measured Data'!P39)</f>
        <v/>
      </c>
      <c r="Q48" s="240" t="str">
        <f>IF(ISBLANK('Measured Data'!Q39),"",'Measured Data'!Q39)</f>
        <v/>
      </c>
      <c r="R48" s="240" t="str">
        <f>IF(ISBLANK('Measured Data'!R39),"",'Measured Data'!R39)</f>
        <v/>
      </c>
      <c r="S48" s="240" t="str">
        <f>IF(ISBLANK('Measured Data'!S39),"",'Measured Data'!S39)</f>
        <v/>
      </c>
      <c r="T48" s="240" t="str">
        <f>IF(ISBLANK('Measured Data'!T39),"",'Measured Data'!T39)</f>
        <v/>
      </c>
      <c r="U48" s="240" t="str">
        <f>IF(ISBLANK('Measured Data'!U39),"",'Measured Data'!U39)</f>
        <v/>
      </c>
      <c r="V48" s="240" t="str">
        <f>IF(ISBLANK('Measured Data'!V39),"",'Measured Data'!V39)</f>
        <v/>
      </c>
      <c r="W48" s="240" t="str">
        <f>IF(ISBLANK('Measured Data'!W39),"",'Measured Data'!W39)</f>
        <v/>
      </c>
      <c r="X48" s="240" t="str">
        <f>IF(ISBLANK('Measured Data'!X39),"",'Measured Data'!X39)</f>
        <v/>
      </c>
      <c r="Y48" s="240" t="str">
        <f>IF(ISBLANK('Measured Data'!Y39),"",'Measured Data'!Y39)</f>
        <v/>
      </c>
      <c r="Z48" s="240" t="str">
        <f>IF(ISBLANK('Measured Data'!Z39),"",'Measured Data'!Z39)</f>
        <v/>
      </c>
      <c r="AA48" s="240" t="str">
        <f>IF(ISBLANK('Measured Data'!AA39),"",'Measured Data'!AA39)</f>
        <v/>
      </c>
      <c r="AB48" s="240" t="str">
        <f>IF(ISBLANK('Measured Data'!AB39),"",'Measured Data'!AB39)</f>
        <v/>
      </c>
      <c r="AC48" s="240" t="str">
        <f>IF(ISBLANK('Measured Data'!AC39),"",'Measured Data'!AC39)</f>
        <v/>
      </c>
      <c r="AD48" s="240" t="str">
        <f>IF(ISBLANK('Measured Data'!AD39),"",'Measured Data'!AD39)</f>
        <v/>
      </c>
      <c r="AE48" s="240" t="str">
        <f>IF(ISBLANK('Measured Data'!AE39),"",'Measured Data'!AE39)</f>
        <v/>
      </c>
      <c r="AF48" s="240" t="str">
        <f>IF(ISBLANK('Measured Data'!AF39),"",'Measured Data'!AF39)</f>
        <v/>
      </c>
      <c r="AG48" s="240" t="str">
        <f>IF(ISBLANK('Measured Data'!AG39),"",'Measured Data'!AG39)</f>
        <v/>
      </c>
      <c r="AH48" s="240" t="str">
        <f>IF(ISBLANK('Measured Data'!AH39),"",'Measured Data'!AH39)</f>
        <v/>
      </c>
      <c r="AI48" s="240" t="str">
        <f>IF(ISBLANK('Measured Data'!AI39),"",'Measured Data'!AI39)</f>
        <v/>
      </c>
      <c r="AJ48" s="240" t="str">
        <f>IF(ISBLANK('Measured Data'!AJ39),"",'Measured Data'!AJ39)</f>
        <v/>
      </c>
      <c r="AK48" s="240" t="str">
        <f>IF(ISBLANK('Measured Data'!AK39),"",'Measured Data'!AK39)</f>
        <v/>
      </c>
      <c r="AL48" s="240" t="str">
        <f>IF(ISBLANK('Measured Data'!AL39),"",'Measured Data'!AL39)</f>
        <v/>
      </c>
      <c r="AM48" s="240" t="str">
        <f>IF(ISBLANK('Measured Data'!AM39),"",'Measured Data'!AM39)</f>
        <v/>
      </c>
      <c r="AN48" s="240" t="str">
        <f>IF(ISBLANK('Measured Data'!AN39),"",'Measured Data'!AN39)</f>
        <v/>
      </c>
      <c r="AO48" s="240" t="str">
        <f>IF(ISBLANK('Measured Data'!AO39),"",'Measured Data'!AO39)</f>
        <v/>
      </c>
      <c r="AP48" s="240" t="str">
        <f>IF(ISBLANK('Measured Data'!AP39),"",'Measured Data'!AP39)</f>
        <v/>
      </c>
      <c r="AQ48" s="240" t="e">
        <f>IF(ISBLANK('Measured Data'!#REF!),"",'Measured Data'!#REF!)</f>
        <v>#REF!</v>
      </c>
      <c r="AR48" s="240" t="e">
        <f>IF(ISBLANK('Measured Data'!#REF!),"",'Measured Data'!#REF!)</f>
        <v>#REF!</v>
      </c>
      <c r="AS48" s="240" t="e">
        <f>IF(ISBLANK('Measured Data'!#REF!),"",'Measured Data'!#REF!)</f>
        <v>#REF!</v>
      </c>
      <c r="AT48" s="240" t="e">
        <f>IF(ISBLANK('Measured Data'!#REF!),"",'Measured Data'!#REF!)</f>
        <v>#REF!</v>
      </c>
      <c r="AU48" s="240" t="e">
        <f>IF(ISBLANK('Measured Data'!#REF!),"",'Measured Data'!#REF!)</f>
        <v>#REF!</v>
      </c>
      <c r="AV48" s="240" t="e">
        <f>IF(ISBLANK('Measured Data'!#REF!),"",'Measured Data'!#REF!)</f>
        <v>#REF!</v>
      </c>
      <c r="AW48" s="240" t="e">
        <f>IF(ISBLANK('Measured Data'!#REF!),"",'Measured Data'!#REF!)</f>
        <v>#REF!</v>
      </c>
      <c r="AX48" s="240" t="e">
        <f>IF(ISBLANK('Measured Data'!#REF!),"",'Measured Data'!#REF!)</f>
        <v>#REF!</v>
      </c>
      <c r="AY48" s="240" t="e">
        <f>IF(ISBLANK('Measured Data'!#REF!),"",'Measured Data'!#REF!)</f>
        <v>#REF!</v>
      </c>
      <c r="AZ48" s="240" t="e">
        <f>IF(ISBLANK('Measured Data'!#REF!),"",'Measured Data'!#REF!)</f>
        <v>#REF!</v>
      </c>
      <c r="BA48" s="240" t="e">
        <f>IF(ISBLANK('Measured Data'!#REF!),"",'Measured Data'!#REF!)</f>
        <v>#REF!</v>
      </c>
      <c r="BB48" s="240" t="e">
        <f>IF(ISBLANK('Measured Data'!#REF!),"",'Measured Data'!#REF!)</f>
        <v>#REF!</v>
      </c>
      <c r="BC48" s="240" t="e">
        <f>IF(ISBLANK('Measured Data'!#REF!),"",'Measured Data'!#REF!)</f>
        <v>#REF!</v>
      </c>
      <c r="BD48" s="240" t="e">
        <f>IF(ISBLANK('Measured Data'!#REF!),"",'Measured Data'!#REF!)</f>
        <v>#REF!</v>
      </c>
      <c r="BE48" s="240" t="e">
        <f>IF(ISBLANK('Measured Data'!#REF!),"",'Measured Data'!#REF!)</f>
        <v>#REF!</v>
      </c>
      <c r="BF48" s="240" t="e">
        <f>IF(ISBLANK('Measured Data'!#REF!),"",'Measured Data'!#REF!)</f>
        <v>#REF!</v>
      </c>
      <c r="BG48" s="240" t="e">
        <f>IF(ISBLANK('Measured Data'!#REF!),"",'Measured Data'!#REF!)</f>
        <v>#REF!</v>
      </c>
      <c r="BH48" s="240" t="e">
        <f>IF(ISBLANK('Measured Data'!#REF!),"",'Measured Data'!#REF!)</f>
        <v>#REF!</v>
      </c>
      <c r="BI48" s="240" t="e">
        <f>IF(ISBLANK('Measured Data'!#REF!),"",'Measured Data'!#REF!)</f>
        <v>#REF!</v>
      </c>
      <c r="BJ48" s="240" t="e">
        <f>IF(ISBLANK('Measured Data'!#REF!),"",'Measured Data'!#REF!)</f>
        <v>#REF!</v>
      </c>
      <c r="BK48" s="240" t="e">
        <f>IF(ISBLANK('Measured Data'!#REF!),"",'Measured Data'!#REF!)</f>
        <v>#REF!</v>
      </c>
      <c r="BL48" s="240" t="e">
        <f>IF(ISBLANK('Measured Data'!#REF!),"",'Measured Data'!#REF!)</f>
        <v>#REF!</v>
      </c>
      <c r="BM48" s="240" t="e">
        <f>IF(ISBLANK('Measured Data'!#REF!),"",'Measured Data'!#REF!)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IF('Measured Data'!B40&lt;&gt;0,'Measured Data'!$B$1,"")</f>
        <v/>
      </c>
      <c r="B49" s="240" t="str">
        <f>IF(ISBLANK('Measured Data'!A40),"",'Measured Data'!A40)</f>
        <v/>
      </c>
      <c r="C49" s="247" t="str">
        <f>IF(ISBLANK('Measured Data'!B40),"",'Measured Data'!B40)</f>
        <v/>
      </c>
      <c r="D49" s="248" t="str">
        <f>IF(ISBLANK('Measured Data'!C40),"",'Measured Data'!C40)</f>
        <v/>
      </c>
      <c r="E49" s="240" t="str">
        <f>IF(ISBLANK('Measured Data'!D40),"",'Measured Data'!D40)</f>
        <v/>
      </c>
      <c r="F49" s="240" t="str">
        <f>IF(ISBLANK('Measured Data'!E40),"",'Measured Data'!E40)</f>
        <v/>
      </c>
      <c r="G49" s="240" t="str">
        <f>IF(ISBLANK('Measured Data'!G40),"",'Measured Data'!G40)</f>
        <v/>
      </c>
      <c r="H49" s="240" t="str">
        <f>IF(ISBLANK('Measured Data'!H40),"",'Measured Data'!H40)</f>
        <v/>
      </c>
      <c r="I49" s="240" t="str">
        <f>IF(ISBLANK('Measured Data'!I40),"",'Measured Data'!I40)</f>
        <v/>
      </c>
      <c r="J49" s="240" t="str">
        <f>IF(ISBLANK('Measured Data'!J40),"",'Measured Data'!J40)</f>
        <v/>
      </c>
      <c r="K49" s="240" t="str">
        <f>IF(ISBLANK('Measured Data'!K40),"",'Measured Data'!K40)</f>
        <v/>
      </c>
      <c r="L49" s="240" t="str">
        <f>IF(ISBLANK('Measured Data'!L40),"",'Measured Data'!L40)</f>
        <v/>
      </c>
      <c r="M49" s="240" t="str">
        <f>IF(ISBLANK('Measured Data'!M40),"",'Measured Data'!M40)</f>
        <v/>
      </c>
      <c r="N49" s="240" t="str">
        <f>IF(ISBLANK('Measured Data'!N40),"",'Measured Data'!N40)</f>
        <v/>
      </c>
      <c r="O49" s="240" t="str">
        <f>IF(ISBLANK('Measured Data'!O40),"",'Measured Data'!O40)</f>
        <v/>
      </c>
      <c r="P49" s="240" t="str">
        <f>IF(ISBLANK('Measured Data'!P40),"",'Measured Data'!P40)</f>
        <v/>
      </c>
      <c r="Q49" s="240" t="str">
        <f>IF(ISBLANK('Measured Data'!Q40),"",'Measured Data'!Q40)</f>
        <v/>
      </c>
      <c r="R49" s="240" t="str">
        <f>IF(ISBLANK('Measured Data'!R40),"",'Measured Data'!R40)</f>
        <v/>
      </c>
      <c r="S49" s="240" t="str">
        <f>IF(ISBLANK('Measured Data'!S40),"",'Measured Data'!S40)</f>
        <v/>
      </c>
      <c r="T49" s="240" t="str">
        <f>IF(ISBLANK('Measured Data'!T40),"",'Measured Data'!T40)</f>
        <v/>
      </c>
      <c r="U49" s="240" t="str">
        <f>IF(ISBLANK('Measured Data'!U40),"",'Measured Data'!U40)</f>
        <v/>
      </c>
      <c r="V49" s="240" t="str">
        <f>IF(ISBLANK('Measured Data'!V40),"",'Measured Data'!V40)</f>
        <v/>
      </c>
      <c r="W49" s="240" t="str">
        <f>IF(ISBLANK('Measured Data'!W40),"",'Measured Data'!W40)</f>
        <v/>
      </c>
      <c r="X49" s="240" t="str">
        <f>IF(ISBLANK('Measured Data'!X40),"",'Measured Data'!X40)</f>
        <v/>
      </c>
      <c r="Y49" s="240" t="str">
        <f>IF(ISBLANK('Measured Data'!Y40),"",'Measured Data'!Y40)</f>
        <v/>
      </c>
      <c r="Z49" s="240" t="str">
        <f>IF(ISBLANK('Measured Data'!Z40),"",'Measured Data'!Z40)</f>
        <v/>
      </c>
      <c r="AA49" s="240" t="str">
        <f>IF(ISBLANK('Measured Data'!AA40),"",'Measured Data'!AA40)</f>
        <v/>
      </c>
      <c r="AB49" s="240" t="str">
        <f>IF(ISBLANK('Measured Data'!AB40),"",'Measured Data'!AB40)</f>
        <v/>
      </c>
      <c r="AC49" s="240" t="str">
        <f>IF(ISBLANK('Measured Data'!AC40),"",'Measured Data'!AC40)</f>
        <v/>
      </c>
      <c r="AD49" s="240" t="str">
        <f>IF(ISBLANK('Measured Data'!AD40),"",'Measured Data'!AD40)</f>
        <v/>
      </c>
      <c r="AE49" s="240" t="str">
        <f>IF(ISBLANK('Measured Data'!AE40),"",'Measured Data'!AE40)</f>
        <v/>
      </c>
      <c r="AF49" s="240" t="str">
        <f>IF(ISBLANK('Measured Data'!AF40),"",'Measured Data'!AF40)</f>
        <v/>
      </c>
      <c r="AG49" s="240" t="str">
        <f>IF(ISBLANK('Measured Data'!AG40),"",'Measured Data'!AG40)</f>
        <v/>
      </c>
      <c r="AH49" s="240" t="str">
        <f>IF(ISBLANK('Measured Data'!AH40),"",'Measured Data'!AH40)</f>
        <v/>
      </c>
      <c r="AI49" s="240" t="str">
        <f>IF(ISBLANK('Measured Data'!AI40),"",'Measured Data'!AI40)</f>
        <v/>
      </c>
      <c r="AJ49" s="240" t="str">
        <f>IF(ISBLANK('Measured Data'!AJ40),"",'Measured Data'!AJ40)</f>
        <v/>
      </c>
      <c r="AK49" s="240" t="str">
        <f>IF(ISBLANK('Measured Data'!AK40),"",'Measured Data'!AK40)</f>
        <v/>
      </c>
      <c r="AL49" s="240" t="str">
        <f>IF(ISBLANK('Measured Data'!AL40),"",'Measured Data'!AL40)</f>
        <v/>
      </c>
      <c r="AM49" s="240" t="str">
        <f>IF(ISBLANK('Measured Data'!AM40),"",'Measured Data'!AM40)</f>
        <v/>
      </c>
      <c r="AN49" s="240" t="str">
        <f>IF(ISBLANK('Measured Data'!AN40),"",'Measured Data'!AN40)</f>
        <v/>
      </c>
      <c r="AO49" s="240" t="str">
        <f>IF(ISBLANK('Measured Data'!AO40),"",'Measured Data'!AO40)</f>
        <v/>
      </c>
      <c r="AP49" s="240" t="str">
        <f>IF(ISBLANK('Measured Data'!AP40),"",'Measured Data'!AP40)</f>
        <v/>
      </c>
      <c r="AQ49" s="240" t="e">
        <f>IF(ISBLANK('Measured Data'!#REF!),"",'Measured Data'!#REF!)</f>
        <v>#REF!</v>
      </c>
      <c r="AR49" s="240" t="e">
        <f>IF(ISBLANK('Measured Data'!#REF!),"",'Measured Data'!#REF!)</f>
        <v>#REF!</v>
      </c>
      <c r="AS49" s="240" t="e">
        <f>IF(ISBLANK('Measured Data'!#REF!),"",'Measured Data'!#REF!)</f>
        <v>#REF!</v>
      </c>
      <c r="AT49" s="240" t="e">
        <f>IF(ISBLANK('Measured Data'!#REF!),"",'Measured Data'!#REF!)</f>
        <v>#REF!</v>
      </c>
      <c r="AU49" s="240" t="e">
        <f>IF(ISBLANK('Measured Data'!#REF!),"",'Measured Data'!#REF!)</f>
        <v>#REF!</v>
      </c>
      <c r="AV49" s="240" t="e">
        <f>IF(ISBLANK('Measured Data'!#REF!),"",'Measured Data'!#REF!)</f>
        <v>#REF!</v>
      </c>
      <c r="AW49" s="240" t="e">
        <f>IF(ISBLANK('Measured Data'!#REF!),"",'Measured Data'!#REF!)</f>
        <v>#REF!</v>
      </c>
      <c r="AX49" s="240" t="e">
        <f>IF(ISBLANK('Measured Data'!#REF!),"",'Measured Data'!#REF!)</f>
        <v>#REF!</v>
      </c>
      <c r="AY49" s="240" t="e">
        <f>IF(ISBLANK('Measured Data'!#REF!),"",'Measured Data'!#REF!)</f>
        <v>#REF!</v>
      </c>
      <c r="AZ49" s="240" t="e">
        <f>IF(ISBLANK('Measured Data'!#REF!),"",'Measured Data'!#REF!)</f>
        <v>#REF!</v>
      </c>
      <c r="BA49" s="240" t="e">
        <f>IF(ISBLANK('Measured Data'!#REF!),"",'Measured Data'!#REF!)</f>
        <v>#REF!</v>
      </c>
      <c r="BB49" s="240" t="e">
        <f>IF(ISBLANK('Measured Data'!#REF!),"",'Measured Data'!#REF!)</f>
        <v>#REF!</v>
      </c>
      <c r="BC49" s="240" t="e">
        <f>IF(ISBLANK('Measured Data'!#REF!),"",'Measured Data'!#REF!)</f>
        <v>#REF!</v>
      </c>
      <c r="BD49" s="240" t="e">
        <f>IF(ISBLANK('Measured Data'!#REF!),"",'Measured Data'!#REF!)</f>
        <v>#REF!</v>
      </c>
      <c r="BE49" s="240" t="e">
        <f>IF(ISBLANK('Measured Data'!#REF!),"",'Measured Data'!#REF!)</f>
        <v>#REF!</v>
      </c>
      <c r="BF49" s="240" t="e">
        <f>IF(ISBLANK('Measured Data'!#REF!),"",'Measured Data'!#REF!)</f>
        <v>#REF!</v>
      </c>
      <c r="BG49" s="240" t="e">
        <f>IF(ISBLANK('Measured Data'!#REF!),"",'Measured Data'!#REF!)</f>
        <v>#REF!</v>
      </c>
      <c r="BH49" s="240" t="e">
        <f>IF(ISBLANK('Measured Data'!#REF!),"",'Measured Data'!#REF!)</f>
        <v>#REF!</v>
      </c>
      <c r="BI49" s="240" t="e">
        <f>IF(ISBLANK('Measured Data'!#REF!),"",'Measured Data'!#REF!)</f>
        <v>#REF!</v>
      </c>
      <c r="BJ49" s="240" t="e">
        <f>IF(ISBLANK('Measured Data'!#REF!),"",'Measured Data'!#REF!)</f>
        <v>#REF!</v>
      </c>
      <c r="BK49" s="240" t="e">
        <f>IF(ISBLANK('Measured Data'!#REF!),"",'Measured Data'!#REF!)</f>
        <v>#REF!</v>
      </c>
      <c r="BL49" s="240" t="e">
        <f>IF(ISBLANK('Measured Data'!#REF!),"",'Measured Data'!#REF!)</f>
        <v>#REF!</v>
      </c>
      <c r="BM49" s="240" t="e">
        <f>IF(ISBLANK('Measured Data'!#REF!),"",'Measured Data'!#REF!)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IF('Measured Data'!B41&lt;&gt;0,'Measured Data'!$B$1,"")</f>
        <v/>
      </c>
      <c r="B50" s="240" t="str">
        <f>IF(ISBLANK('Measured Data'!A41),"",'Measured Data'!A41)</f>
        <v/>
      </c>
      <c r="C50" s="247" t="str">
        <f>IF(ISBLANK('Measured Data'!B41),"",'Measured Data'!B41)</f>
        <v/>
      </c>
      <c r="D50" s="248" t="str">
        <f>IF(ISBLANK('Measured Data'!C41),"",'Measured Data'!C41)</f>
        <v/>
      </c>
      <c r="E50" s="240" t="str">
        <f>IF(ISBLANK('Measured Data'!D41),"",'Measured Data'!D41)</f>
        <v/>
      </c>
      <c r="F50" s="240" t="str">
        <f>IF(ISBLANK('Measured Data'!E41),"",'Measured Data'!E41)</f>
        <v/>
      </c>
      <c r="G50" s="240" t="str">
        <f>IF(ISBLANK('Measured Data'!G41),"",'Measured Data'!G41)</f>
        <v/>
      </c>
      <c r="H50" s="240" t="str">
        <f>IF(ISBLANK('Measured Data'!H41),"",'Measured Data'!H41)</f>
        <v/>
      </c>
      <c r="I50" s="240" t="str">
        <f>IF(ISBLANK('Measured Data'!I41),"",'Measured Data'!I41)</f>
        <v/>
      </c>
      <c r="J50" s="240" t="str">
        <f>IF(ISBLANK('Measured Data'!J41),"",'Measured Data'!J41)</f>
        <v/>
      </c>
      <c r="K50" s="240" t="str">
        <f>IF(ISBLANK('Measured Data'!K41),"",'Measured Data'!K41)</f>
        <v/>
      </c>
      <c r="L50" s="240" t="str">
        <f>IF(ISBLANK('Measured Data'!L41),"",'Measured Data'!L41)</f>
        <v/>
      </c>
      <c r="M50" s="240" t="str">
        <f>IF(ISBLANK('Measured Data'!M41),"",'Measured Data'!M41)</f>
        <v/>
      </c>
      <c r="N50" s="240" t="str">
        <f>IF(ISBLANK('Measured Data'!N41),"",'Measured Data'!N41)</f>
        <v/>
      </c>
      <c r="O50" s="240" t="str">
        <f>IF(ISBLANK('Measured Data'!O41),"",'Measured Data'!O41)</f>
        <v/>
      </c>
      <c r="P50" s="240" t="str">
        <f>IF(ISBLANK('Measured Data'!P41),"",'Measured Data'!P41)</f>
        <v/>
      </c>
      <c r="Q50" s="240" t="str">
        <f>IF(ISBLANK('Measured Data'!Q41),"",'Measured Data'!Q41)</f>
        <v/>
      </c>
      <c r="R50" s="240" t="str">
        <f>IF(ISBLANK('Measured Data'!R41),"",'Measured Data'!R41)</f>
        <v/>
      </c>
      <c r="S50" s="240" t="str">
        <f>IF(ISBLANK('Measured Data'!S41),"",'Measured Data'!S41)</f>
        <v/>
      </c>
      <c r="T50" s="240" t="str">
        <f>IF(ISBLANK('Measured Data'!T41),"",'Measured Data'!T41)</f>
        <v/>
      </c>
      <c r="U50" s="240" t="str">
        <f>IF(ISBLANK('Measured Data'!U41),"",'Measured Data'!U41)</f>
        <v/>
      </c>
      <c r="V50" s="240" t="str">
        <f>IF(ISBLANK('Measured Data'!V41),"",'Measured Data'!V41)</f>
        <v/>
      </c>
      <c r="W50" s="240" t="str">
        <f>IF(ISBLANK('Measured Data'!W41),"",'Measured Data'!W41)</f>
        <v/>
      </c>
      <c r="X50" s="240" t="str">
        <f>IF(ISBLANK('Measured Data'!X41),"",'Measured Data'!X41)</f>
        <v/>
      </c>
      <c r="Y50" s="240" t="str">
        <f>IF(ISBLANK('Measured Data'!Y41),"",'Measured Data'!Y41)</f>
        <v/>
      </c>
      <c r="Z50" s="240" t="str">
        <f>IF(ISBLANK('Measured Data'!Z41),"",'Measured Data'!Z41)</f>
        <v/>
      </c>
      <c r="AA50" s="240" t="str">
        <f>IF(ISBLANK('Measured Data'!AA41),"",'Measured Data'!AA41)</f>
        <v/>
      </c>
      <c r="AB50" s="240" t="str">
        <f>IF(ISBLANK('Measured Data'!AB41),"",'Measured Data'!AB41)</f>
        <v/>
      </c>
      <c r="AC50" s="240" t="str">
        <f>IF(ISBLANK('Measured Data'!AC41),"",'Measured Data'!AC41)</f>
        <v/>
      </c>
      <c r="AD50" s="240" t="str">
        <f>IF(ISBLANK('Measured Data'!AD41),"",'Measured Data'!AD41)</f>
        <v/>
      </c>
      <c r="AE50" s="240" t="str">
        <f>IF(ISBLANK('Measured Data'!AE41),"",'Measured Data'!AE41)</f>
        <v/>
      </c>
      <c r="AF50" s="240" t="str">
        <f>IF(ISBLANK('Measured Data'!AF41),"",'Measured Data'!AF41)</f>
        <v/>
      </c>
      <c r="AG50" s="240" t="str">
        <f>IF(ISBLANK('Measured Data'!AG41),"",'Measured Data'!AG41)</f>
        <v/>
      </c>
      <c r="AH50" s="240" t="str">
        <f>IF(ISBLANK('Measured Data'!AH41),"",'Measured Data'!AH41)</f>
        <v/>
      </c>
      <c r="AI50" s="240" t="str">
        <f>IF(ISBLANK('Measured Data'!AI41),"",'Measured Data'!AI41)</f>
        <v/>
      </c>
      <c r="AJ50" s="240" t="str">
        <f>IF(ISBLANK('Measured Data'!AJ41),"",'Measured Data'!AJ41)</f>
        <v/>
      </c>
      <c r="AK50" s="240" t="str">
        <f>IF(ISBLANK('Measured Data'!AK41),"",'Measured Data'!AK41)</f>
        <v/>
      </c>
      <c r="AL50" s="240" t="str">
        <f>IF(ISBLANK('Measured Data'!AL41),"",'Measured Data'!AL41)</f>
        <v/>
      </c>
      <c r="AM50" s="240" t="str">
        <f>IF(ISBLANK('Measured Data'!AM41),"",'Measured Data'!AM41)</f>
        <v/>
      </c>
      <c r="AN50" s="240" t="str">
        <f>IF(ISBLANK('Measured Data'!AN41),"",'Measured Data'!AN41)</f>
        <v/>
      </c>
      <c r="AO50" s="240" t="str">
        <f>IF(ISBLANK('Measured Data'!AO41),"",'Measured Data'!AO41)</f>
        <v/>
      </c>
      <c r="AP50" s="240" t="str">
        <f>IF(ISBLANK('Measured Data'!AP41),"",'Measured Data'!AP41)</f>
        <v/>
      </c>
      <c r="AQ50" s="240" t="e">
        <f>IF(ISBLANK('Measured Data'!#REF!),"",'Measured Data'!#REF!)</f>
        <v>#REF!</v>
      </c>
      <c r="AR50" s="240" t="e">
        <f>IF(ISBLANK('Measured Data'!#REF!),"",'Measured Data'!#REF!)</f>
        <v>#REF!</v>
      </c>
      <c r="AS50" s="240" t="e">
        <f>IF(ISBLANK('Measured Data'!#REF!),"",'Measured Data'!#REF!)</f>
        <v>#REF!</v>
      </c>
      <c r="AT50" s="240" t="e">
        <f>IF(ISBLANK('Measured Data'!#REF!),"",'Measured Data'!#REF!)</f>
        <v>#REF!</v>
      </c>
      <c r="AU50" s="240" t="e">
        <f>IF(ISBLANK('Measured Data'!#REF!),"",'Measured Data'!#REF!)</f>
        <v>#REF!</v>
      </c>
      <c r="AV50" s="240" t="e">
        <f>IF(ISBLANK('Measured Data'!#REF!),"",'Measured Data'!#REF!)</f>
        <v>#REF!</v>
      </c>
      <c r="AW50" s="240" t="e">
        <f>IF(ISBLANK('Measured Data'!#REF!),"",'Measured Data'!#REF!)</f>
        <v>#REF!</v>
      </c>
      <c r="AX50" s="240" t="e">
        <f>IF(ISBLANK('Measured Data'!#REF!),"",'Measured Data'!#REF!)</f>
        <v>#REF!</v>
      </c>
      <c r="AY50" s="240" t="e">
        <f>IF(ISBLANK('Measured Data'!#REF!),"",'Measured Data'!#REF!)</f>
        <v>#REF!</v>
      </c>
      <c r="AZ50" s="240" t="e">
        <f>IF(ISBLANK('Measured Data'!#REF!),"",'Measured Data'!#REF!)</f>
        <v>#REF!</v>
      </c>
      <c r="BA50" s="240" t="e">
        <f>IF(ISBLANK('Measured Data'!#REF!),"",'Measured Data'!#REF!)</f>
        <v>#REF!</v>
      </c>
      <c r="BB50" s="240" t="e">
        <f>IF(ISBLANK('Measured Data'!#REF!),"",'Measured Data'!#REF!)</f>
        <v>#REF!</v>
      </c>
      <c r="BC50" s="240" t="e">
        <f>IF(ISBLANK('Measured Data'!#REF!),"",'Measured Data'!#REF!)</f>
        <v>#REF!</v>
      </c>
      <c r="BD50" s="240" t="e">
        <f>IF(ISBLANK('Measured Data'!#REF!),"",'Measured Data'!#REF!)</f>
        <v>#REF!</v>
      </c>
      <c r="BE50" s="240" t="e">
        <f>IF(ISBLANK('Measured Data'!#REF!),"",'Measured Data'!#REF!)</f>
        <v>#REF!</v>
      </c>
      <c r="BF50" s="240" t="e">
        <f>IF(ISBLANK('Measured Data'!#REF!),"",'Measured Data'!#REF!)</f>
        <v>#REF!</v>
      </c>
      <c r="BG50" s="240" t="e">
        <f>IF(ISBLANK('Measured Data'!#REF!),"",'Measured Data'!#REF!)</f>
        <v>#REF!</v>
      </c>
      <c r="BH50" s="240" t="e">
        <f>IF(ISBLANK('Measured Data'!#REF!),"",'Measured Data'!#REF!)</f>
        <v>#REF!</v>
      </c>
      <c r="BI50" s="240" t="e">
        <f>IF(ISBLANK('Measured Data'!#REF!),"",'Measured Data'!#REF!)</f>
        <v>#REF!</v>
      </c>
      <c r="BJ50" s="240" t="e">
        <f>IF(ISBLANK('Measured Data'!#REF!),"",'Measured Data'!#REF!)</f>
        <v>#REF!</v>
      </c>
      <c r="BK50" s="240" t="e">
        <f>IF(ISBLANK('Measured Data'!#REF!),"",'Measured Data'!#REF!)</f>
        <v>#REF!</v>
      </c>
      <c r="BL50" s="240" t="e">
        <f>IF(ISBLANK('Measured Data'!#REF!),"",'Measured Data'!#REF!)</f>
        <v>#REF!</v>
      </c>
      <c r="BM50" s="240" t="e">
        <f>IF(ISBLANK('Measured Data'!#REF!),"",'Measured Data'!#REF!)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IF('Measured Data'!B42&lt;&gt;0,'Measured Data'!$B$1,"")</f>
        <v/>
      </c>
      <c r="B51" s="240" t="str">
        <f>IF(ISBLANK('Measured Data'!A42),"",'Measured Data'!A42)</f>
        <v/>
      </c>
      <c r="C51" s="247" t="str">
        <f>IF(ISBLANK('Measured Data'!B42),"",'Measured Data'!B42)</f>
        <v/>
      </c>
      <c r="D51" s="248" t="str">
        <f>IF(ISBLANK('Measured Data'!C42),"",'Measured Data'!C42)</f>
        <v/>
      </c>
      <c r="E51" s="240" t="str">
        <f>IF(ISBLANK('Measured Data'!D42),"",'Measured Data'!D42)</f>
        <v/>
      </c>
      <c r="F51" s="240" t="str">
        <f>IF(ISBLANK('Measured Data'!E42),"",'Measured Data'!E42)</f>
        <v/>
      </c>
      <c r="G51" s="240" t="str">
        <f>IF(ISBLANK('Measured Data'!G42),"",'Measured Data'!G42)</f>
        <v/>
      </c>
      <c r="H51" s="240" t="str">
        <f>IF(ISBLANK('Measured Data'!H42),"",'Measured Data'!H42)</f>
        <v/>
      </c>
      <c r="I51" s="240" t="str">
        <f>IF(ISBLANK('Measured Data'!I42),"",'Measured Data'!I42)</f>
        <v/>
      </c>
      <c r="J51" s="240" t="str">
        <f>IF(ISBLANK('Measured Data'!J42),"",'Measured Data'!J42)</f>
        <v/>
      </c>
      <c r="K51" s="240" t="str">
        <f>IF(ISBLANK('Measured Data'!K42),"",'Measured Data'!K42)</f>
        <v/>
      </c>
      <c r="L51" s="240" t="str">
        <f>IF(ISBLANK('Measured Data'!L42),"",'Measured Data'!L42)</f>
        <v/>
      </c>
      <c r="M51" s="240" t="str">
        <f>IF(ISBLANK('Measured Data'!M42),"",'Measured Data'!M42)</f>
        <v/>
      </c>
      <c r="N51" s="240" t="str">
        <f>IF(ISBLANK('Measured Data'!N42),"",'Measured Data'!N42)</f>
        <v/>
      </c>
      <c r="O51" s="240" t="str">
        <f>IF(ISBLANK('Measured Data'!O42),"",'Measured Data'!O42)</f>
        <v/>
      </c>
      <c r="P51" s="240" t="str">
        <f>IF(ISBLANK('Measured Data'!P42),"",'Measured Data'!P42)</f>
        <v/>
      </c>
      <c r="Q51" s="240" t="str">
        <f>IF(ISBLANK('Measured Data'!Q42),"",'Measured Data'!Q42)</f>
        <v/>
      </c>
      <c r="R51" s="240" t="str">
        <f>IF(ISBLANK('Measured Data'!R42),"",'Measured Data'!R42)</f>
        <v/>
      </c>
      <c r="S51" s="240" t="str">
        <f>IF(ISBLANK('Measured Data'!S42),"",'Measured Data'!S42)</f>
        <v/>
      </c>
      <c r="T51" s="240" t="str">
        <f>IF(ISBLANK('Measured Data'!T42),"",'Measured Data'!T42)</f>
        <v/>
      </c>
      <c r="U51" s="240" t="str">
        <f>IF(ISBLANK('Measured Data'!U42),"",'Measured Data'!U42)</f>
        <v/>
      </c>
      <c r="V51" s="240" t="str">
        <f>IF(ISBLANK('Measured Data'!V42),"",'Measured Data'!V42)</f>
        <v/>
      </c>
      <c r="W51" s="240" t="str">
        <f>IF(ISBLANK('Measured Data'!W42),"",'Measured Data'!W42)</f>
        <v/>
      </c>
      <c r="X51" s="240" t="str">
        <f>IF(ISBLANK('Measured Data'!X42),"",'Measured Data'!X42)</f>
        <v/>
      </c>
      <c r="Y51" s="240" t="str">
        <f>IF(ISBLANK('Measured Data'!Y42),"",'Measured Data'!Y42)</f>
        <v/>
      </c>
      <c r="Z51" s="240" t="str">
        <f>IF(ISBLANK('Measured Data'!Z42),"",'Measured Data'!Z42)</f>
        <v/>
      </c>
      <c r="AA51" s="240" t="str">
        <f>IF(ISBLANK('Measured Data'!AA42),"",'Measured Data'!AA42)</f>
        <v/>
      </c>
      <c r="AB51" s="240" t="str">
        <f>IF(ISBLANK('Measured Data'!AB42),"",'Measured Data'!AB42)</f>
        <v/>
      </c>
      <c r="AC51" s="240" t="str">
        <f>IF(ISBLANK('Measured Data'!AC42),"",'Measured Data'!AC42)</f>
        <v/>
      </c>
      <c r="AD51" s="240" t="str">
        <f>IF(ISBLANK('Measured Data'!AD42),"",'Measured Data'!AD42)</f>
        <v/>
      </c>
      <c r="AE51" s="240" t="str">
        <f>IF(ISBLANK('Measured Data'!AE42),"",'Measured Data'!AE42)</f>
        <v/>
      </c>
      <c r="AF51" s="240" t="str">
        <f>IF(ISBLANK('Measured Data'!AF42),"",'Measured Data'!AF42)</f>
        <v/>
      </c>
      <c r="AG51" s="240" t="str">
        <f>IF(ISBLANK('Measured Data'!AG42),"",'Measured Data'!AG42)</f>
        <v/>
      </c>
      <c r="AH51" s="240" t="str">
        <f>IF(ISBLANK('Measured Data'!AH42),"",'Measured Data'!AH42)</f>
        <v/>
      </c>
      <c r="AI51" s="240" t="str">
        <f>IF(ISBLANK('Measured Data'!AI42),"",'Measured Data'!AI42)</f>
        <v/>
      </c>
      <c r="AJ51" s="240" t="str">
        <f>IF(ISBLANK('Measured Data'!AJ42),"",'Measured Data'!AJ42)</f>
        <v/>
      </c>
      <c r="AK51" s="240" t="str">
        <f>IF(ISBLANK('Measured Data'!AK42),"",'Measured Data'!AK42)</f>
        <v/>
      </c>
      <c r="AL51" s="240" t="str">
        <f>IF(ISBLANK('Measured Data'!AL42),"",'Measured Data'!AL42)</f>
        <v/>
      </c>
      <c r="AM51" s="240" t="str">
        <f>IF(ISBLANK('Measured Data'!AM42),"",'Measured Data'!AM42)</f>
        <v/>
      </c>
      <c r="AN51" s="240" t="str">
        <f>IF(ISBLANK('Measured Data'!AN42),"",'Measured Data'!AN42)</f>
        <v/>
      </c>
      <c r="AO51" s="240" t="str">
        <f>IF(ISBLANK('Measured Data'!AO42),"",'Measured Data'!AO42)</f>
        <v/>
      </c>
      <c r="AP51" s="240" t="str">
        <f>IF(ISBLANK('Measured Data'!AP42),"",'Measured Data'!AP42)</f>
        <v/>
      </c>
      <c r="AQ51" s="240" t="e">
        <f>IF(ISBLANK('Measured Data'!#REF!),"",'Measured Data'!#REF!)</f>
        <v>#REF!</v>
      </c>
      <c r="AR51" s="240" t="e">
        <f>IF(ISBLANK('Measured Data'!#REF!),"",'Measured Data'!#REF!)</f>
        <v>#REF!</v>
      </c>
      <c r="AS51" s="240" t="e">
        <f>IF(ISBLANK('Measured Data'!#REF!),"",'Measured Data'!#REF!)</f>
        <v>#REF!</v>
      </c>
      <c r="AT51" s="240" t="e">
        <f>IF(ISBLANK('Measured Data'!#REF!),"",'Measured Data'!#REF!)</f>
        <v>#REF!</v>
      </c>
      <c r="AU51" s="240" t="e">
        <f>IF(ISBLANK('Measured Data'!#REF!),"",'Measured Data'!#REF!)</f>
        <v>#REF!</v>
      </c>
      <c r="AV51" s="240" t="e">
        <f>IF(ISBLANK('Measured Data'!#REF!),"",'Measured Data'!#REF!)</f>
        <v>#REF!</v>
      </c>
      <c r="AW51" s="240" t="e">
        <f>IF(ISBLANK('Measured Data'!#REF!),"",'Measured Data'!#REF!)</f>
        <v>#REF!</v>
      </c>
      <c r="AX51" s="240" t="e">
        <f>IF(ISBLANK('Measured Data'!#REF!),"",'Measured Data'!#REF!)</f>
        <v>#REF!</v>
      </c>
      <c r="AY51" s="240" t="e">
        <f>IF(ISBLANK('Measured Data'!#REF!),"",'Measured Data'!#REF!)</f>
        <v>#REF!</v>
      </c>
      <c r="AZ51" s="240" t="e">
        <f>IF(ISBLANK('Measured Data'!#REF!),"",'Measured Data'!#REF!)</f>
        <v>#REF!</v>
      </c>
      <c r="BA51" s="240" t="e">
        <f>IF(ISBLANK('Measured Data'!#REF!),"",'Measured Data'!#REF!)</f>
        <v>#REF!</v>
      </c>
      <c r="BB51" s="240" t="e">
        <f>IF(ISBLANK('Measured Data'!#REF!),"",'Measured Data'!#REF!)</f>
        <v>#REF!</v>
      </c>
      <c r="BC51" s="240" t="e">
        <f>IF(ISBLANK('Measured Data'!#REF!),"",'Measured Data'!#REF!)</f>
        <v>#REF!</v>
      </c>
      <c r="BD51" s="240" t="e">
        <f>IF(ISBLANK('Measured Data'!#REF!),"",'Measured Data'!#REF!)</f>
        <v>#REF!</v>
      </c>
      <c r="BE51" s="240" t="e">
        <f>IF(ISBLANK('Measured Data'!#REF!),"",'Measured Data'!#REF!)</f>
        <v>#REF!</v>
      </c>
      <c r="BF51" s="240" t="e">
        <f>IF(ISBLANK('Measured Data'!#REF!),"",'Measured Data'!#REF!)</f>
        <v>#REF!</v>
      </c>
      <c r="BG51" s="240" t="e">
        <f>IF(ISBLANK('Measured Data'!#REF!),"",'Measured Data'!#REF!)</f>
        <v>#REF!</v>
      </c>
      <c r="BH51" s="240" t="e">
        <f>IF(ISBLANK('Measured Data'!#REF!),"",'Measured Data'!#REF!)</f>
        <v>#REF!</v>
      </c>
      <c r="BI51" s="240" t="e">
        <f>IF(ISBLANK('Measured Data'!#REF!),"",'Measured Data'!#REF!)</f>
        <v>#REF!</v>
      </c>
      <c r="BJ51" s="240" t="e">
        <f>IF(ISBLANK('Measured Data'!#REF!),"",'Measured Data'!#REF!)</f>
        <v>#REF!</v>
      </c>
      <c r="BK51" s="240" t="e">
        <f>IF(ISBLANK('Measured Data'!#REF!),"",'Measured Data'!#REF!)</f>
        <v>#REF!</v>
      </c>
      <c r="BL51" s="240" t="e">
        <f>IF(ISBLANK('Measured Data'!#REF!),"",'Measured Data'!#REF!)</f>
        <v>#REF!</v>
      </c>
      <c r="BM51" s="240" t="e">
        <f>IF(ISBLANK('Measured Data'!#REF!),"",'Measured Data'!#REF!)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IF('Measured Data'!B43&lt;&gt;0,'Measured Data'!$B$1,"")</f>
        <v/>
      </c>
      <c r="B52" s="240" t="str">
        <f>IF(ISBLANK('Measured Data'!A43),"",'Measured Data'!A43)</f>
        <v/>
      </c>
      <c r="C52" s="247" t="str">
        <f>IF(ISBLANK('Measured Data'!B43),"",'Measured Data'!B43)</f>
        <v/>
      </c>
      <c r="D52" s="248" t="str">
        <f>IF(ISBLANK('Measured Data'!C43),"",'Measured Data'!C43)</f>
        <v/>
      </c>
      <c r="E52" s="240" t="str">
        <f>IF(ISBLANK('Measured Data'!D43),"",'Measured Data'!D43)</f>
        <v/>
      </c>
      <c r="F52" s="240" t="str">
        <f>IF(ISBLANK('Measured Data'!E43),"",'Measured Data'!E43)</f>
        <v/>
      </c>
      <c r="G52" s="240" t="str">
        <f>IF(ISBLANK('Measured Data'!G43),"",'Measured Data'!G43)</f>
        <v/>
      </c>
      <c r="H52" s="240" t="str">
        <f>IF(ISBLANK('Measured Data'!H43),"",'Measured Data'!H43)</f>
        <v/>
      </c>
      <c r="I52" s="240" t="str">
        <f>IF(ISBLANK('Measured Data'!I43),"",'Measured Data'!I43)</f>
        <v/>
      </c>
      <c r="J52" s="240" t="str">
        <f>IF(ISBLANK('Measured Data'!J43),"",'Measured Data'!J43)</f>
        <v/>
      </c>
      <c r="K52" s="240" t="str">
        <f>IF(ISBLANK('Measured Data'!K43),"",'Measured Data'!K43)</f>
        <v/>
      </c>
      <c r="L52" s="240" t="str">
        <f>IF(ISBLANK('Measured Data'!L43),"",'Measured Data'!L43)</f>
        <v/>
      </c>
      <c r="M52" s="240" t="str">
        <f>IF(ISBLANK('Measured Data'!M43),"",'Measured Data'!M43)</f>
        <v/>
      </c>
      <c r="N52" s="240" t="str">
        <f>IF(ISBLANK('Measured Data'!N43),"",'Measured Data'!N43)</f>
        <v/>
      </c>
      <c r="O52" s="240" t="str">
        <f>IF(ISBLANK('Measured Data'!O43),"",'Measured Data'!O43)</f>
        <v/>
      </c>
      <c r="P52" s="240" t="str">
        <f>IF(ISBLANK('Measured Data'!P43),"",'Measured Data'!P43)</f>
        <v/>
      </c>
      <c r="Q52" s="240" t="str">
        <f>IF(ISBLANK('Measured Data'!Q43),"",'Measured Data'!Q43)</f>
        <v/>
      </c>
      <c r="R52" s="240" t="str">
        <f>IF(ISBLANK('Measured Data'!R43),"",'Measured Data'!R43)</f>
        <v/>
      </c>
      <c r="S52" s="240" t="str">
        <f>IF(ISBLANK('Measured Data'!S43),"",'Measured Data'!S43)</f>
        <v/>
      </c>
      <c r="T52" s="240" t="str">
        <f>IF(ISBLANK('Measured Data'!T43),"",'Measured Data'!T43)</f>
        <v/>
      </c>
      <c r="U52" s="240" t="str">
        <f>IF(ISBLANK('Measured Data'!U43),"",'Measured Data'!U43)</f>
        <v/>
      </c>
      <c r="V52" s="240" t="str">
        <f>IF(ISBLANK('Measured Data'!V43),"",'Measured Data'!V43)</f>
        <v/>
      </c>
      <c r="W52" s="240" t="str">
        <f>IF(ISBLANK('Measured Data'!W43),"",'Measured Data'!W43)</f>
        <v/>
      </c>
      <c r="X52" s="240" t="str">
        <f>IF(ISBLANK('Measured Data'!X43),"",'Measured Data'!X43)</f>
        <v/>
      </c>
      <c r="Y52" s="240" t="str">
        <f>IF(ISBLANK('Measured Data'!Y43),"",'Measured Data'!Y43)</f>
        <v/>
      </c>
      <c r="Z52" s="240" t="str">
        <f>IF(ISBLANK('Measured Data'!Z43),"",'Measured Data'!Z43)</f>
        <v/>
      </c>
      <c r="AA52" s="240" t="str">
        <f>IF(ISBLANK('Measured Data'!AA43),"",'Measured Data'!AA43)</f>
        <v/>
      </c>
      <c r="AB52" s="240" t="str">
        <f>IF(ISBLANK('Measured Data'!AB43),"",'Measured Data'!AB43)</f>
        <v/>
      </c>
      <c r="AC52" s="240" t="str">
        <f>IF(ISBLANK('Measured Data'!AC43),"",'Measured Data'!AC43)</f>
        <v/>
      </c>
      <c r="AD52" s="240" t="str">
        <f>IF(ISBLANK('Measured Data'!AD43),"",'Measured Data'!AD43)</f>
        <v/>
      </c>
      <c r="AE52" s="240" t="str">
        <f>IF(ISBLANK('Measured Data'!AE43),"",'Measured Data'!AE43)</f>
        <v/>
      </c>
      <c r="AF52" s="240" t="str">
        <f>IF(ISBLANK('Measured Data'!AF43),"",'Measured Data'!AF43)</f>
        <v/>
      </c>
      <c r="AG52" s="240" t="str">
        <f>IF(ISBLANK('Measured Data'!AG43),"",'Measured Data'!AG43)</f>
        <v/>
      </c>
      <c r="AH52" s="240" t="str">
        <f>IF(ISBLANK('Measured Data'!AH43),"",'Measured Data'!AH43)</f>
        <v/>
      </c>
      <c r="AI52" s="240" t="str">
        <f>IF(ISBLANK('Measured Data'!AI43),"",'Measured Data'!AI43)</f>
        <v/>
      </c>
      <c r="AJ52" s="240" t="str">
        <f>IF(ISBLANK('Measured Data'!AJ43),"",'Measured Data'!AJ43)</f>
        <v/>
      </c>
      <c r="AK52" s="240" t="str">
        <f>IF(ISBLANK('Measured Data'!AK43),"",'Measured Data'!AK43)</f>
        <v/>
      </c>
      <c r="AL52" s="240" t="str">
        <f>IF(ISBLANK('Measured Data'!AL43),"",'Measured Data'!AL43)</f>
        <v/>
      </c>
      <c r="AM52" s="240" t="str">
        <f>IF(ISBLANK('Measured Data'!AM43),"",'Measured Data'!AM43)</f>
        <v/>
      </c>
      <c r="AN52" s="240" t="str">
        <f>IF(ISBLANK('Measured Data'!AN43),"",'Measured Data'!AN43)</f>
        <v/>
      </c>
      <c r="AO52" s="240" t="str">
        <f>IF(ISBLANK('Measured Data'!AO43),"",'Measured Data'!AO43)</f>
        <v/>
      </c>
      <c r="AP52" s="240" t="str">
        <f>IF(ISBLANK('Measured Data'!AP43),"",'Measured Data'!AP43)</f>
        <v/>
      </c>
      <c r="AQ52" s="240" t="e">
        <f>IF(ISBLANK('Measured Data'!#REF!),"",'Measured Data'!#REF!)</f>
        <v>#REF!</v>
      </c>
      <c r="AR52" s="240" t="e">
        <f>IF(ISBLANK('Measured Data'!#REF!),"",'Measured Data'!#REF!)</f>
        <v>#REF!</v>
      </c>
      <c r="AS52" s="240" t="e">
        <f>IF(ISBLANK('Measured Data'!#REF!),"",'Measured Data'!#REF!)</f>
        <v>#REF!</v>
      </c>
      <c r="AT52" s="240" t="e">
        <f>IF(ISBLANK('Measured Data'!#REF!),"",'Measured Data'!#REF!)</f>
        <v>#REF!</v>
      </c>
      <c r="AU52" s="240" t="e">
        <f>IF(ISBLANK('Measured Data'!#REF!),"",'Measured Data'!#REF!)</f>
        <v>#REF!</v>
      </c>
      <c r="AV52" s="240" t="e">
        <f>IF(ISBLANK('Measured Data'!#REF!),"",'Measured Data'!#REF!)</f>
        <v>#REF!</v>
      </c>
      <c r="AW52" s="240" t="e">
        <f>IF(ISBLANK('Measured Data'!#REF!),"",'Measured Data'!#REF!)</f>
        <v>#REF!</v>
      </c>
      <c r="AX52" s="240" t="e">
        <f>IF(ISBLANK('Measured Data'!#REF!),"",'Measured Data'!#REF!)</f>
        <v>#REF!</v>
      </c>
      <c r="AY52" s="240" t="e">
        <f>IF(ISBLANK('Measured Data'!#REF!),"",'Measured Data'!#REF!)</f>
        <v>#REF!</v>
      </c>
      <c r="AZ52" s="240" t="e">
        <f>IF(ISBLANK('Measured Data'!#REF!),"",'Measured Data'!#REF!)</f>
        <v>#REF!</v>
      </c>
      <c r="BA52" s="240" t="e">
        <f>IF(ISBLANK('Measured Data'!#REF!),"",'Measured Data'!#REF!)</f>
        <v>#REF!</v>
      </c>
      <c r="BB52" s="240" t="e">
        <f>IF(ISBLANK('Measured Data'!#REF!),"",'Measured Data'!#REF!)</f>
        <v>#REF!</v>
      </c>
      <c r="BC52" s="240" t="e">
        <f>IF(ISBLANK('Measured Data'!#REF!),"",'Measured Data'!#REF!)</f>
        <v>#REF!</v>
      </c>
      <c r="BD52" s="240" t="e">
        <f>IF(ISBLANK('Measured Data'!#REF!),"",'Measured Data'!#REF!)</f>
        <v>#REF!</v>
      </c>
      <c r="BE52" s="240" t="e">
        <f>IF(ISBLANK('Measured Data'!#REF!),"",'Measured Data'!#REF!)</f>
        <v>#REF!</v>
      </c>
      <c r="BF52" s="240" t="e">
        <f>IF(ISBLANK('Measured Data'!#REF!),"",'Measured Data'!#REF!)</f>
        <v>#REF!</v>
      </c>
      <c r="BG52" s="240" t="e">
        <f>IF(ISBLANK('Measured Data'!#REF!),"",'Measured Data'!#REF!)</f>
        <v>#REF!</v>
      </c>
      <c r="BH52" s="240" t="e">
        <f>IF(ISBLANK('Measured Data'!#REF!),"",'Measured Data'!#REF!)</f>
        <v>#REF!</v>
      </c>
      <c r="BI52" s="240" t="e">
        <f>IF(ISBLANK('Measured Data'!#REF!),"",'Measured Data'!#REF!)</f>
        <v>#REF!</v>
      </c>
      <c r="BJ52" s="240" t="e">
        <f>IF(ISBLANK('Measured Data'!#REF!),"",'Measured Data'!#REF!)</f>
        <v>#REF!</v>
      </c>
      <c r="BK52" s="240" t="e">
        <f>IF(ISBLANK('Measured Data'!#REF!),"",'Measured Data'!#REF!)</f>
        <v>#REF!</v>
      </c>
      <c r="BL52" s="240" t="e">
        <f>IF(ISBLANK('Measured Data'!#REF!),"",'Measured Data'!#REF!)</f>
        <v>#REF!</v>
      </c>
      <c r="BM52" s="240" t="e">
        <f>IF(ISBLANK('Measured Data'!#REF!),"",'Measured Data'!#REF!)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IF('Measured Data'!B44&lt;&gt;0,'Measured Data'!$B$1,"")</f>
        <v/>
      </c>
      <c r="B53" s="240" t="str">
        <f>IF(ISBLANK('Measured Data'!A44),"",'Measured Data'!A44)</f>
        <v/>
      </c>
      <c r="C53" s="247" t="str">
        <f>IF(ISBLANK('Measured Data'!B44),"",'Measured Data'!B44)</f>
        <v/>
      </c>
      <c r="D53" s="248" t="str">
        <f>IF(ISBLANK('Measured Data'!C44),"",'Measured Data'!C44)</f>
        <v/>
      </c>
      <c r="E53" s="240" t="str">
        <f>IF(ISBLANK('Measured Data'!D44),"",'Measured Data'!D44)</f>
        <v/>
      </c>
      <c r="F53" s="240" t="str">
        <f>IF(ISBLANK('Measured Data'!E44),"",'Measured Data'!E44)</f>
        <v/>
      </c>
      <c r="G53" s="240" t="str">
        <f>IF(ISBLANK('Measured Data'!G44),"",'Measured Data'!G44)</f>
        <v/>
      </c>
      <c r="H53" s="240" t="str">
        <f>IF(ISBLANK('Measured Data'!H44),"",'Measured Data'!H44)</f>
        <v/>
      </c>
      <c r="I53" s="240" t="str">
        <f>IF(ISBLANK('Measured Data'!I44),"",'Measured Data'!I44)</f>
        <v/>
      </c>
      <c r="J53" s="240" t="str">
        <f>IF(ISBLANK('Measured Data'!J44),"",'Measured Data'!J44)</f>
        <v/>
      </c>
      <c r="K53" s="240" t="str">
        <f>IF(ISBLANK('Measured Data'!K44),"",'Measured Data'!K44)</f>
        <v/>
      </c>
      <c r="L53" s="240" t="str">
        <f>IF(ISBLANK('Measured Data'!L44),"",'Measured Data'!L44)</f>
        <v/>
      </c>
      <c r="M53" s="240" t="str">
        <f>IF(ISBLANK('Measured Data'!M44),"",'Measured Data'!M44)</f>
        <v/>
      </c>
      <c r="N53" s="240" t="str">
        <f>IF(ISBLANK('Measured Data'!N44),"",'Measured Data'!N44)</f>
        <v/>
      </c>
      <c r="O53" s="240" t="str">
        <f>IF(ISBLANK('Measured Data'!O44),"",'Measured Data'!O44)</f>
        <v/>
      </c>
      <c r="P53" s="240" t="str">
        <f>IF(ISBLANK('Measured Data'!P44),"",'Measured Data'!P44)</f>
        <v/>
      </c>
      <c r="Q53" s="240" t="str">
        <f>IF(ISBLANK('Measured Data'!Q44),"",'Measured Data'!Q44)</f>
        <v/>
      </c>
      <c r="R53" s="240" t="str">
        <f>IF(ISBLANK('Measured Data'!R44),"",'Measured Data'!R44)</f>
        <v/>
      </c>
      <c r="S53" s="240" t="str">
        <f>IF(ISBLANK('Measured Data'!S44),"",'Measured Data'!S44)</f>
        <v/>
      </c>
      <c r="T53" s="240" t="str">
        <f>IF(ISBLANK('Measured Data'!T44),"",'Measured Data'!T44)</f>
        <v/>
      </c>
      <c r="U53" s="240" t="str">
        <f>IF(ISBLANK('Measured Data'!U44),"",'Measured Data'!U44)</f>
        <v/>
      </c>
      <c r="V53" s="240" t="str">
        <f>IF(ISBLANK('Measured Data'!V44),"",'Measured Data'!V44)</f>
        <v/>
      </c>
      <c r="W53" s="240" t="str">
        <f>IF(ISBLANK('Measured Data'!W44),"",'Measured Data'!W44)</f>
        <v/>
      </c>
      <c r="X53" s="240" t="str">
        <f>IF(ISBLANK('Measured Data'!X44),"",'Measured Data'!X44)</f>
        <v/>
      </c>
      <c r="Y53" s="240" t="str">
        <f>IF(ISBLANK('Measured Data'!Y44),"",'Measured Data'!Y44)</f>
        <v/>
      </c>
      <c r="Z53" s="240" t="str">
        <f>IF(ISBLANK('Measured Data'!Z44),"",'Measured Data'!Z44)</f>
        <v/>
      </c>
      <c r="AA53" s="240" t="str">
        <f>IF(ISBLANK('Measured Data'!AA44),"",'Measured Data'!AA44)</f>
        <v/>
      </c>
      <c r="AB53" s="240" t="str">
        <f>IF(ISBLANK('Measured Data'!AB44),"",'Measured Data'!AB44)</f>
        <v/>
      </c>
      <c r="AC53" s="240" t="str">
        <f>IF(ISBLANK('Measured Data'!AC44),"",'Measured Data'!AC44)</f>
        <v/>
      </c>
      <c r="AD53" s="240" t="str">
        <f>IF(ISBLANK('Measured Data'!AD44),"",'Measured Data'!AD44)</f>
        <v/>
      </c>
      <c r="AE53" s="240" t="str">
        <f>IF(ISBLANK('Measured Data'!AE44),"",'Measured Data'!AE44)</f>
        <v/>
      </c>
      <c r="AF53" s="240" t="str">
        <f>IF(ISBLANK('Measured Data'!AF44),"",'Measured Data'!AF44)</f>
        <v/>
      </c>
      <c r="AG53" s="240" t="str">
        <f>IF(ISBLANK('Measured Data'!AG44),"",'Measured Data'!AG44)</f>
        <v/>
      </c>
      <c r="AH53" s="240" t="str">
        <f>IF(ISBLANK('Measured Data'!AH44),"",'Measured Data'!AH44)</f>
        <v/>
      </c>
      <c r="AI53" s="240" t="str">
        <f>IF(ISBLANK('Measured Data'!AI44),"",'Measured Data'!AI44)</f>
        <v/>
      </c>
      <c r="AJ53" s="240" t="str">
        <f>IF(ISBLANK('Measured Data'!AJ44),"",'Measured Data'!AJ44)</f>
        <v/>
      </c>
      <c r="AK53" s="240" t="str">
        <f>IF(ISBLANK('Measured Data'!AK44),"",'Measured Data'!AK44)</f>
        <v/>
      </c>
      <c r="AL53" s="240" t="str">
        <f>IF(ISBLANK('Measured Data'!AL44),"",'Measured Data'!AL44)</f>
        <v/>
      </c>
      <c r="AM53" s="240" t="str">
        <f>IF(ISBLANK('Measured Data'!AM44),"",'Measured Data'!AM44)</f>
        <v/>
      </c>
      <c r="AN53" s="240" t="str">
        <f>IF(ISBLANK('Measured Data'!AN44),"",'Measured Data'!AN44)</f>
        <v/>
      </c>
      <c r="AO53" s="240" t="str">
        <f>IF(ISBLANK('Measured Data'!AO44),"",'Measured Data'!AO44)</f>
        <v/>
      </c>
      <c r="AP53" s="240" t="str">
        <f>IF(ISBLANK('Measured Data'!AP44),"",'Measured Data'!AP44)</f>
        <v/>
      </c>
      <c r="AQ53" s="240" t="e">
        <f>IF(ISBLANK('Measured Data'!#REF!),"",'Measured Data'!#REF!)</f>
        <v>#REF!</v>
      </c>
      <c r="AR53" s="240" t="e">
        <f>IF(ISBLANK('Measured Data'!#REF!),"",'Measured Data'!#REF!)</f>
        <v>#REF!</v>
      </c>
      <c r="AS53" s="240" t="e">
        <f>IF(ISBLANK('Measured Data'!#REF!),"",'Measured Data'!#REF!)</f>
        <v>#REF!</v>
      </c>
      <c r="AT53" s="240" t="e">
        <f>IF(ISBLANK('Measured Data'!#REF!),"",'Measured Data'!#REF!)</f>
        <v>#REF!</v>
      </c>
      <c r="AU53" s="240" t="e">
        <f>IF(ISBLANK('Measured Data'!#REF!),"",'Measured Data'!#REF!)</f>
        <v>#REF!</v>
      </c>
      <c r="AV53" s="240" t="e">
        <f>IF(ISBLANK('Measured Data'!#REF!),"",'Measured Data'!#REF!)</f>
        <v>#REF!</v>
      </c>
      <c r="AW53" s="240" t="e">
        <f>IF(ISBLANK('Measured Data'!#REF!),"",'Measured Data'!#REF!)</f>
        <v>#REF!</v>
      </c>
      <c r="AX53" s="240" t="e">
        <f>IF(ISBLANK('Measured Data'!#REF!),"",'Measured Data'!#REF!)</f>
        <v>#REF!</v>
      </c>
      <c r="AY53" s="240" t="e">
        <f>IF(ISBLANK('Measured Data'!#REF!),"",'Measured Data'!#REF!)</f>
        <v>#REF!</v>
      </c>
      <c r="AZ53" s="240" t="e">
        <f>IF(ISBLANK('Measured Data'!#REF!),"",'Measured Data'!#REF!)</f>
        <v>#REF!</v>
      </c>
      <c r="BA53" s="240" t="e">
        <f>IF(ISBLANK('Measured Data'!#REF!),"",'Measured Data'!#REF!)</f>
        <v>#REF!</v>
      </c>
      <c r="BB53" s="240" t="e">
        <f>IF(ISBLANK('Measured Data'!#REF!),"",'Measured Data'!#REF!)</f>
        <v>#REF!</v>
      </c>
      <c r="BC53" s="240" t="e">
        <f>IF(ISBLANK('Measured Data'!#REF!),"",'Measured Data'!#REF!)</f>
        <v>#REF!</v>
      </c>
      <c r="BD53" s="240" t="e">
        <f>IF(ISBLANK('Measured Data'!#REF!),"",'Measured Data'!#REF!)</f>
        <v>#REF!</v>
      </c>
      <c r="BE53" s="240" t="e">
        <f>IF(ISBLANK('Measured Data'!#REF!),"",'Measured Data'!#REF!)</f>
        <v>#REF!</v>
      </c>
      <c r="BF53" s="240" t="e">
        <f>IF(ISBLANK('Measured Data'!#REF!),"",'Measured Data'!#REF!)</f>
        <v>#REF!</v>
      </c>
      <c r="BG53" s="240" t="e">
        <f>IF(ISBLANK('Measured Data'!#REF!),"",'Measured Data'!#REF!)</f>
        <v>#REF!</v>
      </c>
      <c r="BH53" s="240" t="e">
        <f>IF(ISBLANK('Measured Data'!#REF!),"",'Measured Data'!#REF!)</f>
        <v>#REF!</v>
      </c>
      <c r="BI53" s="240" t="e">
        <f>IF(ISBLANK('Measured Data'!#REF!),"",'Measured Data'!#REF!)</f>
        <v>#REF!</v>
      </c>
      <c r="BJ53" s="240" t="e">
        <f>IF(ISBLANK('Measured Data'!#REF!),"",'Measured Data'!#REF!)</f>
        <v>#REF!</v>
      </c>
      <c r="BK53" s="240" t="e">
        <f>IF(ISBLANK('Measured Data'!#REF!),"",'Measured Data'!#REF!)</f>
        <v>#REF!</v>
      </c>
      <c r="BL53" s="240" t="e">
        <f>IF(ISBLANK('Measured Data'!#REF!),"",'Measured Data'!#REF!)</f>
        <v>#REF!</v>
      </c>
      <c r="BM53" s="240" t="e">
        <f>IF(ISBLANK('Measured Data'!#REF!),"",'Measured Data'!#REF!)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IF('Measured Data'!B45&lt;&gt;0,'Measured Data'!$B$1,"")</f>
        <v/>
      </c>
      <c r="B54" s="240" t="str">
        <f>IF(ISBLANK('Measured Data'!A45),"",'Measured Data'!A45)</f>
        <v/>
      </c>
      <c r="C54" s="247" t="str">
        <f>IF(ISBLANK('Measured Data'!B45),"",'Measured Data'!B45)</f>
        <v/>
      </c>
      <c r="D54" s="248" t="str">
        <f>IF(ISBLANK('Measured Data'!C45),"",'Measured Data'!C45)</f>
        <v/>
      </c>
      <c r="E54" s="240" t="str">
        <f>IF(ISBLANK('Measured Data'!D45),"",'Measured Data'!D45)</f>
        <v/>
      </c>
      <c r="F54" s="240" t="str">
        <f>IF(ISBLANK('Measured Data'!E45),"",'Measured Data'!E45)</f>
        <v/>
      </c>
      <c r="G54" s="240" t="str">
        <f>IF(ISBLANK('Measured Data'!G45),"",'Measured Data'!G45)</f>
        <v/>
      </c>
      <c r="H54" s="240" t="str">
        <f>IF(ISBLANK('Measured Data'!H45),"",'Measured Data'!H45)</f>
        <v/>
      </c>
      <c r="I54" s="240" t="str">
        <f>IF(ISBLANK('Measured Data'!I45),"",'Measured Data'!I45)</f>
        <v/>
      </c>
      <c r="J54" s="240" t="str">
        <f>IF(ISBLANK('Measured Data'!J45),"",'Measured Data'!J45)</f>
        <v/>
      </c>
      <c r="K54" s="240" t="str">
        <f>IF(ISBLANK('Measured Data'!K45),"",'Measured Data'!K45)</f>
        <v/>
      </c>
      <c r="L54" s="240" t="str">
        <f>IF(ISBLANK('Measured Data'!L45),"",'Measured Data'!L45)</f>
        <v/>
      </c>
      <c r="M54" s="240" t="str">
        <f>IF(ISBLANK('Measured Data'!M45),"",'Measured Data'!M45)</f>
        <v/>
      </c>
      <c r="N54" s="240" t="str">
        <f>IF(ISBLANK('Measured Data'!N45),"",'Measured Data'!N45)</f>
        <v/>
      </c>
      <c r="O54" s="240" t="str">
        <f>IF(ISBLANK('Measured Data'!O45),"",'Measured Data'!O45)</f>
        <v/>
      </c>
      <c r="P54" s="240" t="str">
        <f>IF(ISBLANK('Measured Data'!P45),"",'Measured Data'!P45)</f>
        <v/>
      </c>
      <c r="Q54" s="240" t="str">
        <f>IF(ISBLANK('Measured Data'!Q45),"",'Measured Data'!Q45)</f>
        <v/>
      </c>
      <c r="R54" s="240" t="str">
        <f>IF(ISBLANK('Measured Data'!R45),"",'Measured Data'!R45)</f>
        <v/>
      </c>
      <c r="S54" s="240" t="str">
        <f>IF(ISBLANK('Measured Data'!S45),"",'Measured Data'!S45)</f>
        <v/>
      </c>
      <c r="T54" s="240" t="str">
        <f>IF(ISBLANK('Measured Data'!T45),"",'Measured Data'!T45)</f>
        <v/>
      </c>
      <c r="U54" s="240" t="str">
        <f>IF(ISBLANK('Measured Data'!U45),"",'Measured Data'!U45)</f>
        <v/>
      </c>
      <c r="V54" s="240" t="str">
        <f>IF(ISBLANK('Measured Data'!V45),"",'Measured Data'!V45)</f>
        <v/>
      </c>
      <c r="W54" s="240" t="str">
        <f>IF(ISBLANK('Measured Data'!W45),"",'Measured Data'!W45)</f>
        <v/>
      </c>
      <c r="X54" s="240" t="str">
        <f>IF(ISBLANK('Measured Data'!X45),"",'Measured Data'!X45)</f>
        <v/>
      </c>
      <c r="Y54" s="240" t="str">
        <f>IF(ISBLANK('Measured Data'!Y45),"",'Measured Data'!Y45)</f>
        <v/>
      </c>
      <c r="Z54" s="240" t="str">
        <f>IF(ISBLANK('Measured Data'!Z45),"",'Measured Data'!Z45)</f>
        <v/>
      </c>
      <c r="AA54" s="240" t="str">
        <f>IF(ISBLANK('Measured Data'!AA45),"",'Measured Data'!AA45)</f>
        <v/>
      </c>
      <c r="AB54" s="240" t="str">
        <f>IF(ISBLANK('Measured Data'!AB45),"",'Measured Data'!AB45)</f>
        <v/>
      </c>
      <c r="AC54" s="240" t="str">
        <f>IF(ISBLANK('Measured Data'!AC45),"",'Measured Data'!AC45)</f>
        <v/>
      </c>
      <c r="AD54" s="240" t="str">
        <f>IF(ISBLANK('Measured Data'!AD45),"",'Measured Data'!AD45)</f>
        <v/>
      </c>
      <c r="AE54" s="240" t="str">
        <f>IF(ISBLANK('Measured Data'!AE45),"",'Measured Data'!AE45)</f>
        <v/>
      </c>
      <c r="AF54" s="240" t="str">
        <f>IF(ISBLANK('Measured Data'!AF45),"",'Measured Data'!AF45)</f>
        <v/>
      </c>
      <c r="AG54" s="240" t="str">
        <f>IF(ISBLANK('Measured Data'!AG45),"",'Measured Data'!AG45)</f>
        <v/>
      </c>
      <c r="AH54" s="240" t="str">
        <f>IF(ISBLANK('Measured Data'!AH45),"",'Measured Data'!AH45)</f>
        <v/>
      </c>
      <c r="AI54" s="240" t="str">
        <f>IF(ISBLANK('Measured Data'!AI45),"",'Measured Data'!AI45)</f>
        <v/>
      </c>
      <c r="AJ54" s="240" t="str">
        <f>IF(ISBLANK('Measured Data'!AJ45),"",'Measured Data'!AJ45)</f>
        <v/>
      </c>
      <c r="AK54" s="240" t="str">
        <f>IF(ISBLANK('Measured Data'!AK45),"",'Measured Data'!AK45)</f>
        <v/>
      </c>
      <c r="AL54" s="240" t="str">
        <f>IF(ISBLANK('Measured Data'!AL45),"",'Measured Data'!AL45)</f>
        <v/>
      </c>
      <c r="AM54" s="240" t="str">
        <f>IF(ISBLANK('Measured Data'!AM45),"",'Measured Data'!AM45)</f>
        <v/>
      </c>
      <c r="AN54" s="240" t="str">
        <f>IF(ISBLANK('Measured Data'!AN45),"",'Measured Data'!AN45)</f>
        <v/>
      </c>
      <c r="AO54" s="240" t="str">
        <f>IF(ISBLANK('Measured Data'!AO45),"",'Measured Data'!AO45)</f>
        <v/>
      </c>
      <c r="AP54" s="240" t="str">
        <f>IF(ISBLANK('Measured Data'!AP45),"",'Measured Data'!AP45)</f>
        <v/>
      </c>
      <c r="AQ54" s="240" t="e">
        <f>IF(ISBLANK('Measured Data'!#REF!),"",'Measured Data'!#REF!)</f>
        <v>#REF!</v>
      </c>
      <c r="AR54" s="240" t="e">
        <f>IF(ISBLANK('Measured Data'!#REF!),"",'Measured Data'!#REF!)</f>
        <v>#REF!</v>
      </c>
      <c r="AS54" s="240" t="e">
        <f>IF(ISBLANK('Measured Data'!#REF!),"",'Measured Data'!#REF!)</f>
        <v>#REF!</v>
      </c>
      <c r="AT54" s="240" t="e">
        <f>IF(ISBLANK('Measured Data'!#REF!),"",'Measured Data'!#REF!)</f>
        <v>#REF!</v>
      </c>
      <c r="AU54" s="240" t="e">
        <f>IF(ISBLANK('Measured Data'!#REF!),"",'Measured Data'!#REF!)</f>
        <v>#REF!</v>
      </c>
      <c r="AV54" s="240" t="e">
        <f>IF(ISBLANK('Measured Data'!#REF!),"",'Measured Data'!#REF!)</f>
        <v>#REF!</v>
      </c>
      <c r="AW54" s="240" t="e">
        <f>IF(ISBLANK('Measured Data'!#REF!),"",'Measured Data'!#REF!)</f>
        <v>#REF!</v>
      </c>
      <c r="AX54" s="240" t="e">
        <f>IF(ISBLANK('Measured Data'!#REF!),"",'Measured Data'!#REF!)</f>
        <v>#REF!</v>
      </c>
      <c r="AY54" s="240" t="e">
        <f>IF(ISBLANK('Measured Data'!#REF!),"",'Measured Data'!#REF!)</f>
        <v>#REF!</v>
      </c>
      <c r="AZ54" s="240" t="e">
        <f>IF(ISBLANK('Measured Data'!#REF!),"",'Measured Data'!#REF!)</f>
        <v>#REF!</v>
      </c>
      <c r="BA54" s="240" t="e">
        <f>IF(ISBLANK('Measured Data'!#REF!),"",'Measured Data'!#REF!)</f>
        <v>#REF!</v>
      </c>
      <c r="BB54" s="240" t="e">
        <f>IF(ISBLANK('Measured Data'!#REF!),"",'Measured Data'!#REF!)</f>
        <v>#REF!</v>
      </c>
      <c r="BC54" s="240" t="e">
        <f>IF(ISBLANK('Measured Data'!#REF!),"",'Measured Data'!#REF!)</f>
        <v>#REF!</v>
      </c>
      <c r="BD54" s="240" t="e">
        <f>IF(ISBLANK('Measured Data'!#REF!),"",'Measured Data'!#REF!)</f>
        <v>#REF!</v>
      </c>
      <c r="BE54" s="240" t="e">
        <f>IF(ISBLANK('Measured Data'!#REF!),"",'Measured Data'!#REF!)</f>
        <v>#REF!</v>
      </c>
      <c r="BF54" s="240" t="e">
        <f>IF(ISBLANK('Measured Data'!#REF!),"",'Measured Data'!#REF!)</f>
        <v>#REF!</v>
      </c>
      <c r="BG54" s="240" t="e">
        <f>IF(ISBLANK('Measured Data'!#REF!),"",'Measured Data'!#REF!)</f>
        <v>#REF!</v>
      </c>
      <c r="BH54" s="240" t="e">
        <f>IF(ISBLANK('Measured Data'!#REF!),"",'Measured Data'!#REF!)</f>
        <v>#REF!</v>
      </c>
      <c r="BI54" s="240" t="e">
        <f>IF(ISBLANK('Measured Data'!#REF!),"",'Measured Data'!#REF!)</f>
        <v>#REF!</v>
      </c>
      <c r="BJ54" s="240" t="e">
        <f>IF(ISBLANK('Measured Data'!#REF!),"",'Measured Data'!#REF!)</f>
        <v>#REF!</v>
      </c>
      <c r="BK54" s="240" t="e">
        <f>IF(ISBLANK('Measured Data'!#REF!),"",'Measured Data'!#REF!)</f>
        <v>#REF!</v>
      </c>
      <c r="BL54" s="240" t="e">
        <f>IF(ISBLANK('Measured Data'!#REF!),"",'Measured Data'!#REF!)</f>
        <v>#REF!</v>
      </c>
      <c r="BM54" s="240" t="e">
        <f>IF(ISBLANK('Measured Data'!#REF!),"",'Measured Data'!#REF!)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IF('Measured Data'!B46&lt;&gt;0,'Measured Data'!$B$1,"")</f>
        <v/>
      </c>
      <c r="B55" s="240" t="str">
        <f>IF(ISBLANK('Measured Data'!A46),"",'Measured Data'!A46)</f>
        <v/>
      </c>
      <c r="C55" s="247" t="str">
        <f>IF(ISBLANK('Measured Data'!B46),"",'Measured Data'!B46)</f>
        <v/>
      </c>
      <c r="D55" s="248" t="str">
        <f>IF(ISBLANK('Measured Data'!C46),"",'Measured Data'!C46)</f>
        <v/>
      </c>
      <c r="E55" s="240" t="str">
        <f>IF(ISBLANK('Measured Data'!D46),"",'Measured Data'!D46)</f>
        <v/>
      </c>
      <c r="F55" s="240" t="str">
        <f>IF(ISBLANK('Measured Data'!E46),"",'Measured Data'!E46)</f>
        <v/>
      </c>
      <c r="G55" s="240" t="str">
        <f>IF(ISBLANK('Measured Data'!G46),"",'Measured Data'!G46)</f>
        <v/>
      </c>
      <c r="H55" s="240" t="str">
        <f>IF(ISBLANK('Measured Data'!H46),"",'Measured Data'!H46)</f>
        <v/>
      </c>
      <c r="I55" s="240" t="str">
        <f>IF(ISBLANK('Measured Data'!I46),"",'Measured Data'!I46)</f>
        <v/>
      </c>
      <c r="J55" s="240" t="str">
        <f>IF(ISBLANK('Measured Data'!J46),"",'Measured Data'!J46)</f>
        <v/>
      </c>
      <c r="K55" s="240" t="str">
        <f>IF(ISBLANK('Measured Data'!K46),"",'Measured Data'!K46)</f>
        <v/>
      </c>
      <c r="L55" s="240" t="str">
        <f>IF(ISBLANK('Measured Data'!L46),"",'Measured Data'!L46)</f>
        <v/>
      </c>
      <c r="M55" s="240" t="str">
        <f>IF(ISBLANK('Measured Data'!M46),"",'Measured Data'!M46)</f>
        <v/>
      </c>
      <c r="N55" s="240" t="str">
        <f>IF(ISBLANK('Measured Data'!N46),"",'Measured Data'!N46)</f>
        <v/>
      </c>
      <c r="O55" s="240" t="str">
        <f>IF(ISBLANK('Measured Data'!O46),"",'Measured Data'!O46)</f>
        <v/>
      </c>
      <c r="P55" s="240" t="str">
        <f>IF(ISBLANK('Measured Data'!P46),"",'Measured Data'!P46)</f>
        <v/>
      </c>
      <c r="Q55" s="240" t="str">
        <f>IF(ISBLANK('Measured Data'!Q46),"",'Measured Data'!Q46)</f>
        <v/>
      </c>
      <c r="R55" s="240" t="str">
        <f>IF(ISBLANK('Measured Data'!R46),"",'Measured Data'!R46)</f>
        <v/>
      </c>
      <c r="S55" s="240" t="str">
        <f>IF(ISBLANK('Measured Data'!S46),"",'Measured Data'!S46)</f>
        <v/>
      </c>
      <c r="T55" s="240" t="str">
        <f>IF(ISBLANK('Measured Data'!T46),"",'Measured Data'!T46)</f>
        <v/>
      </c>
      <c r="U55" s="240" t="str">
        <f>IF(ISBLANK('Measured Data'!U46),"",'Measured Data'!U46)</f>
        <v/>
      </c>
      <c r="V55" s="240" t="str">
        <f>IF(ISBLANK('Measured Data'!V46),"",'Measured Data'!V46)</f>
        <v/>
      </c>
      <c r="W55" s="240" t="str">
        <f>IF(ISBLANK('Measured Data'!W46),"",'Measured Data'!W46)</f>
        <v/>
      </c>
      <c r="X55" s="240" t="str">
        <f>IF(ISBLANK('Measured Data'!X46),"",'Measured Data'!X46)</f>
        <v/>
      </c>
      <c r="Y55" s="240" t="str">
        <f>IF(ISBLANK('Measured Data'!Y46),"",'Measured Data'!Y46)</f>
        <v/>
      </c>
      <c r="Z55" s="240" t="str">
        <f>IF(ISBLANK('Measured Data'!Z46),"",'Measured Data'!Z46)</f>
        <v/>
      </c>
      <c r="AA55" s="240" t="str">
        <f>IF(ISBLANK('Measured Data'!AA46),"",'Measured Data'!AA46)</f>
        <v/>
      </c>
      <c r="AB55" s="240" t="str">
        <f>IF(ISBLANK('Measured Data'!AB46),"",'Measured Data'!AB46)</f>
        <v/>
      </c>
      <c r="AC55" s="240" t="str">
        <f>IF(ISBLANK('Measured Data'!AC46),"",'Measured Data'!AC46)</f>
        <v/>
      </c>
      <c r="AD55" s="240" t="str">
        <f>IF(ISBLANK('Measured Data'!AD46),"",'Measured Data'!AD46)</f>
        <v/>
      </c>
      <c r="AE55" s="240" t="str">
        <f>IF(ISBLANK('Measured Data'!AE46),"",'Measured Data'!AE46)</f>
        <v/>
      </c>
      <c r="AF55" s="240" t="str">
        <f>IF(ISBLANK('Measured Data'!AF46),"",'Measured Data'!AF46)</f>
        <v/>
      </c>
      <c r="AG55" s="240" t="str">
        <f>IF(ISBLANK('Measured Data'!AG46),"",'Measured Data'!AG46)</f>
        <v/>
      </c>
      <c r="AH55" s="240" t="str">
        <f>IF(ISBLANK('Measured Data'!AH46),"",'Measured Data'!AH46)</f>
        <v/>
      </c>
      <c r="AI55" s="240" t="str">
        <f>IF(ISBLANK('Measured Data'!AI46),"",'Measured Data'!AI46)</f>
        <v/>
      </c>
      <c r="AJ55" s="240" t="str">
        <f>IF(ISBLANK('Measured Data'!AJ46),"",'Measured Data'!AJ46)</f>
        <v/>
      </c>
      <c r="AK55" s="240" t="str">
        <f>IF(ISBLANK('Measured Data'!AK46),"",'Measured Data'!AK46)</f>
        <v/>
      </c>
      <c r="AL55" s="240" t="str">
        <f>IF(ISBLANK('Measured Data'!AL46),"",'Measured Data'!AL46)</f>
        <v/>
      </c>
      <c r="AM55" s="240" t="str">
        <f>IF(ISBLANK('Measured Data'!AM46),"",'Measured Data'!AM46)</f>
        <v/>
      </c>
      <c r="AN55" s="240" t="str">
        <f>IF(ISBLANK('Measured Data'!AN46),"",'Measured Data'!AN46)</f>
        <v/>
      </c>
      <c r="AO55" s="240" t="str">
        <f>IF(ISBLANK('Measured Data'!AO46),"",'Measured Data'!AO46)</f>
        <v/>
      </c>
      <c r="AP55" s="240" t="str">
        <f>IF(ISBLANK('Measured Data'!AP46),"",'Measured Data'!AP46)</f>
        <v/>
      </c>
      <c r="AQ55" s="240" t="e">
        <f>IF(ISBLANK('Measured Data'!#REF!),"",'Measured Data'!#REF!)</f>
        <v>#REF!</v>
      </c>
      <c r="AR55" s="240" t="e">
        <f>IF(ISBLANK('Measured Data'!#REF!),"",'Measured Data'!#REF!)</f>
        <v>#REF!</v>
      </c>
      <c r="AS55" s="240" t="e">
        <f>IF(ISBLANK('Measured Data'!#REF!),"",'Measured Data'!#REF!)</f>
        <v>#REF!</v>
      </c>
      <c r="AT55" s="240" t="e">
        <f>IF(ISBLANK('Measured Data'!#REF!),"",'Measured Data'!#REF!)</f>
        <v>#REF!</v>
      </c>
      <c r="AU55" s="240" t="e">
        <f>IF(ISBLANK('Measured Data'!#REF!),"",'Measured Data'!#REF!)</f>
        <v>#REF!</v>
      </c>
      <c r="AV55" s="240" t="e">
        <f>IF(ISBLANK('Measured Data'!#REF!),"",'Measured Data'!#REF!)</f>
        <v>#REF!</v>
      </c>
      <c r="AW55" s="240" t="e">
        <f>IF(ISBLANK('Measured Data'!#REF!),"",'Measured Data'!#REF!)</f>
        <v>#REF!</v>
      </c>
      <c r="AX55" s="240" t="e">
        <f>IF(ISBLANK('Measured Data'!#REF!),"",'Measured Data'!#REF!)</f>
        <v>#REF!</v>
      </c>
      <c r="AY55" s="240" t="e">
        <f>IF(ISBLANK('Measured Data'!#REF!),"",'Measured Data'!#REF!)</f>
        <v>#REF!</v>
      </c>
      <c r="AZ55" s="240" t="e">
        <f>IF(ISBLANK('Measured Data'!#REF!),"",'Measured Data'!#REF!)</f>
        <v>#REF!</v>
      </c>
      <c r="BA55" s="240" t="e">
        <f>IF(ISBLANK('Measured Data'!#REF!),"",'Measured Data'!#REF!)</f>
        <v>#REF!</v>
      </c>
      <c r="BB55" s="240" t="e">
        <f>IF(ISBLANK('Measured Data'!#REF!),"",'Measured Data'!#REF!)</f>
        <v>#REF!</v>
      </c>
      <c r="BC55" s="240" t="e">
        <f>IF(ISBLANK('Measured Data'!#REF!),"",'Measured Data'!#REF!)</f>
        <v>#REF!</v>
      </c>
      <c r="BD55" s="240" t="e">
        <f>IF(ISBLANK('Measured Data'!#REF!),"",'Measured Data'!#REF!)</f>
        <v>#REF!</v>
      </c>
      <c r="BE55" s="240" t="e">
        <f>IF(ISBLANK('Measured Data'!#REF!),"",'Measured Data'!#REF!)</f>
        <v>#REF!</v>
      </c>
      <c r="BF55" s="240" t="e">
        <f>IF(ISBLANK('Measured Data'!#REF!),"",'Measured Data'!#REF!)</f>
        <v>#REF!</v>
      </c>
      <c r="BG55" s="240" t="e">
        <f>IF(ISBLANK('Measured Data'!#REF!),"",'Measured Data'!#REF!)</f>
        <v>#REF!</v>
      </c>
      <c r="BH55" s="240" t="e">
        <f>IF(ISBLANK('Measured Data'!#REF!),"",'Measured Data'!#REF!)</f>
        <v>#REF!</v>
      </c>
      <c r="BI55" s="240" t="e">
        <f>IF(ISBLANK('Measured Data'!#REF!),"",'Measured Data'!#REF!)</f>
        <v>#REF!</v>
      </c>
      <c r="BJ55" s="240" t="e">
        <f>IF(ISBLANK('Measured Data'!#REF!),"",'Measured Data'!#REF!)</f>
        <v>#REF!</v>
      </c>
      <c r="BK55" s="240" t="e">
        <f>IF(ISBLANK('Measured Data'!#REF!),"",'Measured Data'!#REF!)</f>
        <v>#REF!</v>
      </c>
      <c r="BL55" s="240" t="e">
        <f>IF(ISBLANK('Measured Data'!#REF!),"",'Measured Data'!#REF!)</f>
        <v>#REF!</v>
      </c>
      <c r="BM55" s="240" t="e">
        <f>IF(ISBLANK('Measured Data'!#REF!),"",'Measured Data'!#REF!)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IF('Measured Data'!B47&lt;&gt;0,'Measured Data'!$B$1,"")</f>
        <v/>
      </c>
      <c r="B56" s="240" t="str">
        <f>IF(ISBLANK('Measured Data'!A47),"",'Measured Data'!A47)</f>
        <v/>
      </c>
      <c r="C56" s="247" t="str">
        <f>IF(ISBLANK('Measured Data'!B47),"",'Measured Data'!B47)</f>
        <v/>
      </c>
      <c r="D56" s="248" t="str">
        <f>IF(ISBLANK('Measured Data'!C47),"",'Measured Data'!C47)</f>
        <v/>
      </c>
      <c r="E56" s="240" t="str">
        <f>IF(ISBLANK('Measured Data'!D47),"",'Measured Data'!D47)</f>
        <v/>
      </c>
      <c r="F56" s="240" t="str">
        <f>IF(ISBLANK('Measured Data'!E47),"",'Measured Data'!E47)</f>
        <v/>
      </c>
      <c r="G56" s="240" t="str">
        <f>IF(ISBLANK('Measured Data'!G47),"",'Measured Data'!G47)</f>
        <v/>
      </c>
      <c r="H56" s="240" t="str">
        <f>IF(ISBLANK('Measured Data'!H47),"",'Measured Data'!H47)</f>
        <v/>
      </c>
      <c r="I56" s="240" t="str">
        <f>IF(ISBLANK('Measured Data'!I47),"",'Measured Data'!I47)</f>
        <v/>
      </c>
      <c r="J56" s="240" t="str">
        <f>IF(ISBLANK('Measured Data'!J47),"",'Measured Data'!J47)</f>
        <v/>
      </c>
      <c r="K56" s="240" t="str">
        <f>IF(ISBLANK('Measured Data'!K47),"",'Measured Data'!K47)</f>
        <v/>
      </c>
      <c r="L56" s="240" t="str">
        <f>IF(ISBLANK('Measured Data'!L47),"",'Measured Data'!L47)</f>
        <v/>
      </c>
      <c r="M56" s="240" t="str">
        <f>IF(ISBLANK('Measured Data'!M47),"",'Measured Data'!M47)</f>
        <v/>
      </c>
      <c r="N56" s="240" t="str">
        <f>IF(ISBLANK('Measured Data'!N47),"",'Measured Data'!N47)</f>
        <v/>
      </c>
      <c r="O56" s="240" t="str">
        <f>IF(ISBLANK('Measured Data'!O47),"",'Measured Data'!O47)</f>
        <v/>
      </c>
      <c r="P56" s="240" t="str">
        <f>IF(ISBLANK('Measured Data'!P47),"",'Measured Data'!P47)</f>
        <v/>
      </c>
      <c r="Q56" s="240" t="str">
        <f>IF(ISBLANK('Measured Data'!Q47),"",'Measured Data'!Q47)</f>
        <v/>
      </c>
      <c r="R56" s="240" t="str">
        <f>IF(ISBLANK('Measured Data'!R47),"",'Measured Data'!R47)</f>
        <v/>
      </c>
      <c r="S56" s="240" t="str">
        <f>IF(ISBLANK('Measured Data'!S47),"",'Measured Data'!S47)</f>
        <v/>
      </c>
      <c r="T56" s="240" t="str">
        <f>IF(ISBLANK('Measured Data'!T47),"",'Measured Data'!T47)</f>
        <v/>
      </c>
      <c r="U56" s="240" t="str">
        <f>IF(ISBLANK('Measured Data'!U47),"",'Measured Data'!U47)</f>
        <v/>
      </c>
      <c r="V56" s="240" t="str">
        <f>IF(ISBLANK('Measured Data'!V47),"",'Measured Data'!V47)</f>
        <v/>
      </c>
      <c r="W56" s="240" t="str">
        <f>IF(ISBLANK('Measured Data'!W47),"",'Measured Data'!W47)</f>
        <v/>
      </c>
      <c r="X56" s="240" t="str">
        <f>IF(ISBLANK('Measured Data'!X47),"",'Measured Data'!X47)</f>
        <v/>
      </c>
      <c r="Y56" s="240" t="str">
        <f>IF(ISBLANK('Measured Data'!Y47),"",'Measured Data'!Y47)</f>
        <v/>
      </c>
      <c r="Z56" s="240" t="str">
        <f>IF(ISBLANK('Measured Data'!Z47),"",'Measured Data'!Z47)</f>
        <v/>
      </c>
      <c r="AA56" s="240" t="str">
        <f>IF(ISBLANK('Measured Data'!AA47),"",'Measured Data'!AA47)</f>
        <v/>
      </c>
      <c r="AB56" s="240" t="str">
        <f>IF(ISBLANK('Measured Data'!AB47),"",'Measured Data'!AB47)</f>
        <v/>
      </c>
      <c r="AC56" s="240" t="str">
        <f>IF(ISBLANK('Measured Data'!AC47),"",'Measured Data'!AC47)</f>
        <v/>
      </c>
      <c r="AD56" s="240" t="str">
        <f>IF(ISBLANK('Measured Data'!AD47),"",'Measured Data'!AD47)</f>
        <v/>
      </c>
      <c r="AE56" s="240" t="str">
        <f>IF(ISBLANK('Measured Data'!AE47),"",'Measured Data'!AE47)</f>
        <v/>
      </c>
      <c r="AF56" s="240" t="str">
        <f>IF(ISBLANK('Measured Data'!AF47),"",'Measured Data'!AF47)</f>
        <v/>
      </c>
      <c r="AG56" s="240" t="str">
        <f>IF(ISBLANK('Measured Data'!AG47),"",'Measured Data'!AG47)</f>
        <v/>
      </c>
      <c r="AH56" s="240" t="str">
        <f>IF(ISBLANK('Measured Data'!AH47),"",'Measured Data'!AH47)</f>
        <v/>
      </c>
      <c r="AI56" s="240" t="str">
        <f>IF(ISBLANK('Measured Data'!AI47),"",'Measured Data'!AI47)</f>
        <v/>
      </c>
      <c r="AJ56" s="240" t="str">
        <f>IF(ISBLANK('Measured Data'!AJ47),"",'Measured Data'!AJ47)</f>
        <v/>
      </c>
      <c r="AK56" s="240" t="str">
        <f>IF(ISBLANK('Measured Data'!AK47),"",'Measured Data'!AK47)</f>
        <v/>
      </c>
      <c r="AL56" s="240" t="str">
        <f>IF(ISBLANK('Measured Data'!AL47),"",'Measured Data'!AL47)</f>
        <v/>
      </c>
      <c r="AM56" s="240" t="str">
        <f>IF(ISBLANK('Measured Data'!AM47),"",'Measured Data'!AM47)</f>
        <v/>
      </c>
      <c r="AN56" s="240" t="str">
        <f>IF(ISBLANK('Measured Data'!AN47),"",'Measured Data'!AN47)</f>
        <v/>
      </c>
      <c r="AO56" s="240" t="str">
        <f>IF(ISBLANK('Measured Data'!AO47),"",'Measured Data'!AO47)</f>
        <v/>
      </c>
      <c r="AP56" s="240" t="str">
        <f>IF(ISBLANK('Measured Data'!AP47),"",'Measured Data'!AP47)</f>
        <v/>
      </c>
      <c r="AQ56" s="240" t="e">
        <f>IF(ISBLANK('Measured Data'!#REF!),"",'Measured Data'!#REF!)</f>
        <v>#REF!</v>
      </c>
      <c r="AR56" s="240" t="e">
        <f>IF(ISBLANK('Measured Data'!#REF!),"",'Measured Data'!#REF!)</f>
        <v>#REF!</v>
      </c>
      <c r="AS56" s="240" t="e">
        <f>IF(ISBLANK('Measured Data'!#REF!),"",'Measured Data'!#REF!)</f>
        <v>#REF!</v>
      </c>
      <c r="AT56" s="240" t="e">
        <f>IF(ISBLANK('Measured Data'!#REF!),"",'Measured Data'!#REF!)</f>
        <v>#REF!</v>
      </c>
      <c r="AU56" s="240" t="e">
        <f>IF(ISBLANK('Measured Data'!#REF!),"",'Measured Data'!#REF!)</f>
        <v>#REF!</v>
      </c>
      <c r="AV56" s="240" t="e">
        <f>IF(ISBLANK('Measured Data'!#REF!),"",'Measured Data'!#REF!)</f>
        <v>#REF!</v>
      </c>
      <c r="AW56" s="240" t="e">
        <f>IF(ISBLANK('Measured Data'!#REF!),"",'Measured Data'!#REF!)</f>
        <v>#REF!</v>
      </c>
      <c r="AX56" s="240" t="e">
        <f>IF(ISBLANK('Measured Data'!#REF!),"",'Measured Data'!#REF!)</f>
        <v>#REF!</v>
      </c>
      <c r="AY56" s="240" t="e">
        <f>IF(ISBLANK('Measured Data'!#REF!),"",'Measured Data'!#REF!)</f>
        <v>#REF!</v>
      </c>
      <c r="AZ56" s="240" t="e">
        <f>IF(ISBLANK('Measured Data'!#REF!),"",'Measured Data'!#REF!)</f>
        <v>#REF!</v>
      </c>
      <c r="BA56" s="240" t="e">
        <f>IF(ISBLANK('Measured Data'!#REF!),"",'Measured Data'!#REF!)</f>
        <v>#REF!</v>
      </c>
      <c r="BB56" s="240" t="e">
        <f>IF(ISBLANK('Measured Data'!#REF!),"",'Measured Data'!#REF!)</f>
        <v>#REF!</v>
      </c>
      <c r="BC56" s="240" t="e">
        <f>IF(ISBLANK('Measured Data'!#REF!),"",'Measured Data'!#REF!)</f>
        <v>#REF!</v>
      </c>
      <c r="BD56" s="240" t="e">
        <f>IF(ISBLANK('Measured Data'!#REF!),"",'Measured Data'!#REF!)</f>
        <v>#REF!</v>
      </c>
      <c r="BE56" s="240" t="e">
        <f>IF(ISBLANK('Measured Data'!#REF!),"",'Measured Data'!#REF!)</f>
        <v>#REF!</v>
      </c>
      <c r="BF56" s="240" t="e">
        <f>IF(ISBLANK('Measured Data'!#REF!),"",'Measured Data'!#REF!)</f>
        <v>#REF!</v>
      </c>
      <c r="BG56" s="240" t="e">
        <f>IF(ISBLANK('Measured Data'!#REF!),"",'Measured Data'!#REF!)</f>
        <v>#REF!</v>
      </c>
      <c r="BH56" s="240" t="e">
        <f>IF(ISBLANK('Measured Data'!#REF!),"",'Measured Data'!#REF!)</f>
        <v>#REF!</v>
      </c>
      <c r="BI56" s="240" t="e">
        <f>IF(ISBLANK('Measured Data'!#REF!),"",'Measured Data'!#REF!)</f>
        <v>#REF!</v>
      </c>
      <c r="BJ56" s="240" t="e">
        <f>IF(ISBLANK('Measured Data'!#REF!),"",'Measured Data'!#REF!)</f>
        <v>#REF!</v>
      </c>
      <c r="BK56" s="240" t="e">
        <f>IF(ISBLANK('Measured Data'!#REF!),"",'Measured Data'!#REF!)</f>
        <v>#REF!</v>
      </c>
      <c r="BL56" s="240" t="e">
        <f>IF(ISBLANK('Measured Data'!#REF!),"",'Measured Data'!#REF!)</f>
        <v>#REF!</v>
      </c>
      <c r="BM56" s="240" t="e">
        <f>IF(ISBLANK('Measured Data'!#REF!),"",'Measured Data'!#REF!)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IF('Measured Data'!B48&lt;&gt;0,'Measured Data'!$B$1,"")</f>
        <v/>
      </c>
      <c r="B57" s="240" t="str">
        <f>IF(ISBLANK('Measured Data'!A48),"",'Measured Data'!A48)</f>
        <v/>
      </c>
      <c r="C57" s="247" t="str">
        <f>IF(ISBLANK('Measured Data'!B48),"",'Measured Data'!B48)</f>
        <v/>
      </c>
      <c r="D57" s="248" t="str">
        <f>IF(ISBLANK('Measured Data'!C48),"",'Measured Data'!C48)</f>
        <v/>
      </c>
      <c r="E57" s="240" t="str">
        <f>IF(ISBLANK('Measured Data'!D48),"",'Measured Data'!D48)</f>
        <v/>
      </c>
      <c r="F57" s="240" t="str">
        <f>IF(ISBLANK('Measured Data'!E48),"",'Measured Data'!E48)</f>
        <v/>
      </c>
      <c r="G57" s="240" t="str">
        <f>IF(ISBLANK('Measured Data'!G48),"",'Measured Data'!G48)</f>
        <v/>
      </c>
      <c r="H57" s="240" t="str">
        <f>IF(ISBLANK('Measured Data'!H48),"",'Measured Data'!H48)</f>
        <v/>
      </c>
      <c r="I57" s="240" t="str">
        <f>IF(ISBLANK('Measured Data'!I48),"",'Measured Data'!I48)</f>
        <v/>
      </c>
      <c r="J57" s="240" t="str">
        <f>IF(ISBLANK('Measured Data'!J48),"",'Measured Data'!J48)</f>
        <v/>
      </c>
      <c r="K57" s="240" t="str">
        <f>IF(ISBLANK('Measured Data'!K48),"",'Measured Data'!K48)</f>
        <v/>
      </c>
      <c r="L57" s="240" t="str">
        <f>IF(ISBLANK('Measured Data'!L48),"",'Measured Data'!L48)</f>
        <v/>
      </c>
      <c r="M57" s="240" t="str">
        <f>IF(ISBLANK('Measured Data'!M48),"",'Measured Data'!M48)</f>
        <v/>
      </c>
      <c r="N57" s="240" t="str">
        <f>IF(ISBLANK('Measured Data'!N48),"",'Measured Data'!N48)</f>
        <v/>
      </c>
      <c r="O57" s="240" t="str">
        <f>IF(ISBLANK('Measured Data'!O48),"",'Measured Data'!O48)</f>
        <v/>
      </c>
      <c r="P57" s="240" t="str">
        <f>IF(ISBLANK('Measured Data'!P48),"",'Measured Data'!P48)</f>
        <v/>
      </c>
      <c r="Q57" s="240" t="str">
        <f>IF(ISBLANK('Measured Data'!Q48),"",'Measured Data'!Q48)</f>
        <v/>
      </c>
      <c r="R57" s="240" t="str">
        <f>IF(ISBLANK('Measured Data'!R48),"",'Measured Data'!R48)</f>
        <v/>
      </c>
      <c r="S57" s="240" t="str">
        <f>IF(ISBLANK('Measured Data'!S48),"",'Measured Data'!S48)</f>
        <v/>
      </c>
      <c r="T57" s="240" t="str">
        <f>IF(ISBLANK('Measured Data'!T48),"",'Measured Data'!T48)</f>
        <v/>
      </c>
      <c r="U57" s="240" t="str">
        <f>IF(ISBLANK('Measured Data'!U48),"",'Measured Data'!U48)</f>
        <v/>
      </c>
      <c r="V57" s="240" t="str">
        <f>IF(ISBLANK('Measured Data'!V48),"",'Measured Data'!V48)</f>
        <v/>
      </c>
      <c r="W57" s="240" t="str">
        <f>IF(ISBLANK('Measured Data'!W48),"",'Measured Data'!W48)</f>
        <v/>
      </c>
      <c r="X57" s="240" t="str">
        <f>IF(ISBLANK('Measured Data'!X48),"",'Measured Data'!X48)</f>
        <v/>
      </c>
      <c r="Y57" s="240" t="str">
        <f>IF(ISBLANK('Measured Data'!Y48),"",'Measured Data'!Y48)</f>
        <v/>
      </c>
      <c r="Z57" s="240" t="str">
        <f>IF(ISBLANK('Measured Data'!Z48),"",'Measured Data'!Z48)</f>
        <v/>
      </c>
      <c r="AA57" s="240" t="str">
        <f>IF(ISBLANK('Measured Data'!AA48),"",'Measured Data'!AA48)</f>
        <v/>
      </c>
      <c r="AB57" s="240" t="str">
        <f>IF(ISBLANK('Measured Data'!AB48),"",'Measured Data'!AB48)</f>
        <v/>
      </c>
      <c r="AC57" s="240" t="str">
        <f>IF(ISBLANK('Measured Data'!AC48),"",'Measured Data'!AC48)</f>
        <v/>
      </c>
      <c r="AD57" s="240" t="str">
        <f>IF(ISBLANK('Measured Data'!AD48),"",'Measured Data'!AD48)</f>
        <v/>
      </c>
      <c r="AE57" s="240" t="str">
        <f>IF(ISBLANK('Measured Data'!AE48),"",'Measured Data'!AE48)</f>
        <v/>
      </c>
      <c r="AF57" s="240" t="str">
        <f>IF(ISBLANK('Measured Data'!AF48),"",'Measured Data'!AF48)</f>
        <v/>
      </c>
      <c r="AG57" s="240" t="str">
        <f>IF(ISBLANK('Measured Data'!AG48),"",'Measured Data'!AG48)</f>
        <v/>
      </c>
      <c r="AH57" s="240" t="str">
        <f>IF(ISBLANK('Measured Data'!AH48),"",'Measured Data'!AH48)</f>
        <v/>
      </c>
      <c r="AI57" s="240" t="str">
        <f>IF(ISBLANK('Measured Data'!AI48),"",'Measured Data'!AI48)</f>
        <v/>
      </c>
      <c r="AJ57" s="240" t="str">
        <f>IF(ISBLANK('Measured Data'!AJ48),"",'Measured Data'!AJ48)</f>
        <v/>
      </c>
      <c r="AK57" s="240" t="str">
        <f>IF(ISBLANK('Measured Data'!AK48),"",'Measured Data'!AK48)</f>
        <v/>
      </c>
      <c r="AL57" s="240" t="str">
        <f>IF(ISBLANK('Measured Data'!AL48),"",'Measured Data'!AL48)</f>
        <v/>
      </c>
      <c r="AM57" s="240" t="str">
        <f>IF(ISBLANK('Measured Data'!AM48),"",'Measured Data'!AM48)</f>
        <v/>
      </c>
      <c r="AN57" s="240" t="str">
        <f>IF(ISBLANK('Measured Data'!AN48),"",'Measured Data'!AN48)</f>
        <v/>
      </c>
      <c r="AO57" s="240" t="str">
        <f>IF(ISBLANK('Measured Data'!AO48),"",'Measured Data'!AO48)</f>
        <v/>
      </c>
      <c r="AP57" s="240" t="str">
        <f>IF(ISBLANK('Measured Data'!AP48),"",'Measured Data'!AP48)</f>
        <v/>
      </c>
      <c r="AQ57" s="240" t="e">
        <f>IF(ISBLANK('Measured Data'!#REF!),"",'Measured Data'!#REF!)</f>
        <v>#REF!</v>
      </c>
      <c r="AR57" s="240" t="e">
        <f>IF(ISBLANK('Measured Data'!#REF!),"",'Measured Data'!#REF!)</f>
        <v>#REF!</v>
      </c>
      <c r="AS57" s="240" t="e">
        <f>IF(ISBLANK('Measured Data'!#REF!),"",'Measured Data'!#REF!)</f>
        <v>#REF!</v>
      </c>
      <c r="AT57" s="240" t="e">
        <f>IF(ISBLANK('Measured Data'!#REF!),"",'Measured Data'!#REF!)</f>
        <v>#REF!</v>
      </c>
      <c r="AU57" s="240" t="e">
        <f>IF(ISBLANK('Measured Data'!#REF!),"",'Measured Data'!#REF!)</f>
        <v>#REF!</v>
      </c>
      <c r="AV57" s="240" t="e">
        <f>IF(ISBLANK('Measured Data'!#REF!),"",'Measured Data'!#REF!)</f>
        <v>#REF!</v>
      </c>
      <c r="AW57" s="240" t="e">
        <f>IF(ISBLANK('Measured Data'!#REF!),"",'Measured Data'!#REF!)</f>
        <v>#REF!</v>
      </c>
      <c r="AX57" s="240" t="e">
        <f>IF(ISBLANK('Measured Data'!#REF!),"",'Measured Data'!#REF!)</f>
        <v>#REF!</v>
      </c>
      <c r="AY57" s="240" t="e">
        <f>IF(ISBLANK('Measured Data'!#REF!),"",'Measured Data'!#REF!)</f>
        <v>#REF!</v>
      </c>
      <c r="AZ57" s="240" t="e">
        <f>IF(ISBLANK('Measured Data'!#REF!),"",'Measured Data'!#REF!)</f>
        <v>#REF!</v>
      </c>
      <c r="BA57" s="240" t="e">
        <f>IF(ISBLANK('Measured Data'!#REF!),"",'Measured Data'!#REF!)</f>
        <v>#REF!</v>
      </c>
      <c r="BB57" s="240" t="e">
        <f>IF(ISBLANK('Measured Data'!#REF!),"",'Measured Data'!#REF!)</f>
        <v>#REF!</v>
      </c>
      <c r="BC57" s="240" t="e">
        <f>IF(ISBLANK('Measured Data'!#REF!),"",'Measured Data'!#REF!)</f>
        <v>#REF!</v>
      </c>
      <c r="BD57" s="240" t="e">
        <f>IF(ISBLANK('Measured Data'!#REF!),"",'Measured Data'!#REF!)</f>
        <v>#REF!</v>
      </c>
      <c r="BE57" s="240" t="e">
        <f>IF(ISBLANK('Measured Data'!#REF!),"",'Measured Data'!#REF!)</f>
        <v>#REF!</v>
      </c>
      <c r="BF57" s="240" t="e">
        <f>IF(ISBLANK('Measured Data'!#REF!),"",'Measured Data'!#REF!)</f>
        <v>#REF!</v>
      </c>
      <c r="BG57" s="240" t="e">
        <f>IF(ISBLANK('Measured Data'!#REF!),"",'Measured Data'!#REF!)</f>
        <v>#REF!</v>
      </c>
      <c r="BH57" s="240" t="e">
        <f>IF(ISBLANK('Measured Data'!#REF!),"",'Measured Data'!#REF!)</f>
        <v>#REF!</v>
      </c>
      <c r="BI57" s="240" t="e">
        <f>IF(ISBLANK('Measured Data'!#REF!),"",'Measured Data'!#REF!)</f>
        <v>#REF!</v>
      </c>
      <c r="BJ57" s="240" t="e">
        <f>IF(ISBLANK('Measured Data'!#REF!),"",'Measured Data'!#REF!)</f>
        <v>#REF!</v>
      </c>
      <c r="BK57" s="240" t="e">
        <f>IF(ISBLANK('Measured Data'!#REF!),"",'Measured Data'!#REF!)</f>
        <v>#REF!</v>
      </c>
      <c r="BL57" s="240" t="e">
        <f>IF(ISBLANK('Measured Data'!#REF!),"",'Measured Data'!#REF!)</f>
        <v>#REF!</v>
      </c>
      <c r="BM57" s="240" t="e">
        <f>IF(ISBLANK('Measured Data'!#REF!),"",'Measured Data'!#REF!)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IF('Measured Data'!B49&lt;&gt;0,'Measured Data'!$B$1,"")</f>
        <v/>
      </c>
      <c r="B58" s="240" t="str">
        <f>IF(ISBLANK('Measured Data'!A49),"",'Measured Data'!A49)</f>
        <v/>
      </c>
      <c r="C58" s="247" t="str">
        <f>IF(ISBLANK('Measured Data'!B49),"",'Measured Data'!B49)</f>
        <v/>
      </c>
      <c r="D58" s="248" t="str">
        <f>IF(ISBLANK('Measured Data'!C49),"",'Measured Data'!C49)</f>
        <v/>
      </c>
      <c r="E58" s="240" t="str">
        <f>IF(ISBLANK('Measured Data'!D49),"",'Measured Data'!D49)</f>
        <v/>
      </c>
      <c r="F58" s="240" t="str">
        <f>IF(ISBLANK('Measured Data'!E49),"",'Measured Data'!E49)</f>
        <v/>
      </c>
      <c r="G58" s="240" t="str">
        <f>IF(ISBLANK('Measured Data'!G49),"",'Measured Data'!G49)</f>
        <v/>
      </c>
      <c r="H58" s="240" t="str">
        <f>IF(ISBLANK('Measured Data'!H49),"",'Measured Data'!H49)</f>
        <v/>
      </c>
      <c r="I58" s="240" t="str">
        <f>IF(ISBLANK('Measured Data'!I49),"",'Measured Data'!I49)</f>
        <v/>
      </c>
      <c r="J58" s="240" t="str">
        <f>IF(ISBLANK('Measured Data'!J49),"",'Measured Data'!J49)</f>
        <v/>
      </c>
      <c r="K58" s="240" t="str">
        <f>IF(ISBLANK('Measured Data'!K49),"",'Measured Data'!K49)</f>
        <v/>
      </c>
      <c r="L58" s="240" t="str">
        <f>IF(ISBLANK('Measured Data'!L49),"",'Measured Data'!L49)</f>
        <v/>
      </c>
      <c r="M58" s="240" t="str">
        <f>IF(ISBLANK('Measured Data'!M49),"",'Measured Data'!M49)</f>
        <v/>
      </c>
      <c r="N58" s="240" t="str">
        <f>IF(ISBLANK('Measured Data'!N49),"",'Measured Data'!N49)</f>
        <v/>
      </c>
      <c r="O58" s="240" t="str">
        <f>IF(ISBLANK('Measured Data'!O49),"",'Measured Data'!O49)</f>
        <v/>
      </c>
      <c r="P58" s="240" t="str">
        <f>IF(ISBLANK('Measured Data'!P49),"",'Measured Data'!P49)</f>
        <v/>
      </c>
      <c r="Q58" s="240" t="str">
        <f>IF(ISBLANK('Measured Data'!Q49),"",'Measured Data'!Q49)</f>
        <v/>
      </c>
      <c r="R58" s="240" t="str">
        <f>IF(ISBLANK('Measured Data'!R49),"",'Measured Data'!R49)</f>
        <v/>
      </c>
      <c r="S58" s="240" t="str">
        <f>IF(ISBLANK('Measured Data'!S49),"",'Measured Data'!S49)</f>
        <v/>
      </c>
      <c r="T58" s="240" t="str">
        <f>IF(ISBLANK('Measured Data'!T49),"",'Measured Data'!T49)</f>
        <v/>
      </c>
      <c r="U58" s="240" t="str">
        <f>IF(ISBLANK('Measured Data'!U49),"",'Measured Data'!U49)</f>
        <v/>
      </c>
      <c r="V58" s="240" t="str">
        <f>IF(ISBLANK('Measured Data'!V49),"",'Measured Data'!V49)</f>
        <v/>
      </c>
      <c r="W58" s="240" t="str">
        <f>IF(ISBLANK('Measured Data'!W49),"",'Measured Data'!W49)</f>
        <v/>
      </c>
      <c r="X58" s="240" t="str">
        <f>IF(ISBLANK('Measured Data'!X49),"",'Measured Data'!X49)</f>
        <v/>
      </c>
      <c r="Y58" s="240" t="str">
        <f>IF(ISBLANK('Measured Data'!Y49),"",'Measured Data'!Y49)</f>
        <v/>
      </c>
      <c r="Z58" s="240" t="str">
        <f>IF(ISBLANK('Measured Data'!Z49),"",'Measured Data'!Z49)</f>
        <v/>
      </c>
      <c r="AA58" s="240" t="str">
        <f>IF(ISBLANK('Measured Data'!AA49),"",'Measured Data'!AA49)</f>
        <v/>
      </c>
      <c r="AB58" s="240" t="str">
        <f>IF(ISBLANK('Measured Data'!AB49),"",'Measured Data'!AB49)</f>
        <v/>
      </c>
      <c r="AC58" s="240" t="str">
        <f>IF(ISBLANK('Measured Data'!AC49),"",'Measured Data'!AC49)</f>
        <v/>
      </c>
      <c r="AD58" s="240" t="str">
        <f>IF(ISBLANK('Measured Data'!AD49),"",'Measured Data'!AD49)</f>
        <v/>
      </c>
      <c r="AE58" s="240" t="str">
        <f>IF(ISBLANK('Measured Data'!AE49),"",'Measured Data'!AE49)</f>
        <v/>
      </c>
      <c r="AF58" s="240" t="str">
        <f>IF(ISBLANK('Measured Data'!AF49),"",'Measured Data'!AF49)</f>
        <v/>
      </c>
      <c r="AG58" s="240" t="str">
        <f>IF(ISBLANK('Measured Data'!AG49),"",'Measured Data'!AG49)</f>
        <v/>
      </c>
      <c r="AH58" s="240" t="str">
        <f>IF(ISBLANK('Measured Data'!AH49),"",'Measured Data'!AH49)</f>
        <v/>
      </c>
      <c r="AI58" s="240" t="str">
        <f>IF(ISBLANK('Measured Data'!AI49),"",'Measured Data'!AI49)</f>
        <v/>
      </c>
      <c r="AJ58" s="240" t="str">
        <f>IF(ISBLANK('Measured Data'!AJ49),"",'Measured Data'!AJ49)</f>
        <v/>
      </c>
      <c r="AK58" s="240" t="str">
        <f>IF(ISBLANK('Measured Data'!AK49),"",'Measured Data'!AK49)</f>
        <v/>
      </c>
      <c r="AL58" s="240" t="str">
        <f>IF(ISBLANK('Measured Data'!AL49),"",'Measured Data'!AL49)</f>
        <v/>
      </c>
      <c r="AM58" s="240" t="str">
        <f>IF(ISBLANK('Measured Data'!AM49),"",'Measured Data'!AM49)</f>
        <v/>
      </c>
      <c r="AN58" s="240" t="str">
        <f>IF(ISBLANK('Measured Data'!AN49),"",'Measured Data'!AN49)</f>
        <v/>
      </c>
      <c r="AO58" s="240" t="str">
        <f>IF(ISBLANK('Measured Data'!AO49),"",'Measured Data'!AO49)</f>
        <v/>
      </c>
      <c r="AP58" s="240" t="str">
        <f>IF(ISBLANK('Measured Data'!AP49),"",'Measured Data'!AP49)</f>
        <v/>
      </c>
      <c r="AQ58" s="240" t="e">
        <f>IF(ISBLANK('Measured Data'!#REF!),"",'Measured Data'!#REF!)</f>
        <v>#REF!</v>
      </c>
      <c r="AR58" s="240" t="e">
        <f>IF(ISBLANK('Measured Data'!#REF!),"",'Measured Data'!#REF!)</f>
        <v>#REF!</v>
      </c>
      <c r="AS58" s="240" t="e">
        <f>IF(ISBLANK('Measured Data'!#REF!),"",'Measured Data'!#REF!)</f>
        <v>#REF!</v>
      </c>
      <c r="AT58" s="240" t="e">
        <f>IF(ISBLANK('Measured Data'!#REF!),"",'Measured Data'!#REF!)</f>
        <v>#REF!</v>
      </c>
      <c r="AU58" s="240" t="e">
        <f>IF(ISBLANK('Measured Data'!#REF!),"",'Measured Data'!#REF!)</f>
        <v>#REF!</v>
      </c>
      <c r="AV58" s="240" t="e">
        <f>IF(ISBLANK('Measured Data'!#REF!),"",'Measured Data'!#REF!)</f>
        <v>#REF!</v>
      </c>
      <c r="AW58" s="240" t="e">
        <f>IF(ISBLANK('Measured Data'!#REF!),"",'Measured Data'!#REF!)</f>
        <v>#REF!</v>
      </c>
      <c r="AX58" s="240" t="e">
        <f>IF(ISBLANK('Measured Data'!#REF!),"",'Measured Data'!#REF!)</f>
        <v>#REF!</v>
      </c>
      <c r="AY58" s="240" t="e">
        <f>IF(ISBLANK('Measured Data'!#REF!),"",'Measured Data'!#REF!)</f>
        <v>#REF!</v>
      </c>
      <c r="AZ58" s="240" t="e">
        <f>IF(ISBLANK('Measured Data'!#REF!),"",'Measured Data'!#REF!)</f>
        <v>#REF!</v>
      </c>
      <c r="BA58" s="240" t="e">
        <f>IF(ISBLANK('Measured Data'!#REF!),"",'Measured Data'!#REF!)</f>
        <v>#REF!</v>
      </c>
      <c r="BB58" s="240" t="e">
        <f>IF(ISBLANK('Measured Data'!#REF!),"",'Measured Data'!#REF!)</f>
        <v>#REF!</v>
      </c>
      <c r="BC58" s="240" t="e">
        <f>IF(ISBLANK('Measured Data'!#REF!),"",'Measured Data'!#REF!)</f>
        <v>#REF!</v>
      </c>
      <c r="BD58" s="240" t="e">
        <f>IF(ISBLANK('Measured Data'!#REF!),"",'Measured Data'!#REF!)</f>
        <v>#REF!</v>
      </c>
      <c r="BE58" s="240" t="e">
        <f>IF(ISBLANK('Measured Data'!#REF!),"",'Measured Data'!#REF!)</f>
        <v>#REF!</v>
      </c>
      <c r="BF58" s="240" t="e">
        <f>IF(ISBLANK('Measured Data'!#REF!),"",'Measured Data'!#REF!)</f>
        <v>#REF!</v>
      </c>
      <c r="BG58" s="240" t="e">
        <f>IF(ISBLANK('Measured Data'!#REF!),"",'Measured Data'!#REF!)</f>
        <v>#REF!</v>
      </c>
      <c r="BH58" s="240" t="e">
        <f>IF(ISBLANK('Measured Data'!#REF!),"",'Measured Data'!#REF!)</f>
        <v>#REF!</v>
      </c>
      <c r="BI58" s="240" t="e">
        <f>IF(ISBLANK('Measured Data'!#REF!),"",'Measured Data'!#REF!)</f>
        <v>#REF!</v>
      </c>
      <c r="BJ58" s="240" t="e">
        <f>IF(ISBLANK('Measured Data'!#REF!),"",'Measured Data'!#REF!)</f>
        <v>#REF!</v>
      </c>
      <c r="BK58" s="240" t="e">
        <f>IF(ISBLANK('Measured Data'!#REF!),"",'Measured Data'!#REF!)</f>
        <v>#REF!</v>
      </c>
      <c r="BL58" s="240" t="e">
        <f>IF(ISBLANK('Measured Data'!#REF!),"",'Measured Data'!#REF!)</f>
        <v>#REF!</v>
      </c>
      <c r="BM58" s="240" t="e">
        <f>IF(ISBLANK('Measured Data'!#REF!),"",'Measured Data'!#REF!)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IF('Measured Data'!B50&lt;&gt;0,'Measured Data'!$B$1,"")</f>
        <v/>
      </c>
      <c r="B59" s="240" t="str">
        <f>IF(ISBLANK('Measured Data'!A50),"",'Measured Data'!A50)</f>
        <v/>
      </c>
      <c r="C59" s="247" t="str">
        <f>IF(ISBLANK('Measured Data'!B50),"",'Measured Data'!B50)</f>
        <v/>
      </c>
      <c r="D59" s="248" t="str">
        <f>IF(ISBLANK('Measured Data'!C50),"",'Measured Data'!C50)</f>
        <v/>
      </c>
      <c r="E59" s="240" t="str">
        <f>IF(ISBLANK('Measured Data'!D50),"",'Measured Data'!D50)</f>
        <v/>
      </c>
      <c r="F59" s="240" t="str">
        <f>IF(ISBLANK('Measured Data'!E50),"",'Measured Data'!E50)</f>
        <v/>
      </c>
      <c r="G59" s="240" t="str">
        <f>IF(ISBLANK('Measured Data'!G50),"",'Measured Data'!G50)</f>
        <v/>
      </c>
      <c r="H59" s="240" t="str">
        <f>IF(ISBLANK('Measured Data'!H50),"",'Measured Data'!H50)</f>
        <v/>
      </c>
      <c r="I59" s="240" t="str">
        <f>IF(ISBLANK('Measured Data'!I50),"",'Measured Data'!I50)</f>
        <v/>
      </c>
      <c r="J59" s="240" t="str">
        <f>IF(ISBLANK('Measured Data'!J50),"",'Measured Data'!J50)</f>
        <v/>
      </c>
      <c r="K59" s="240" t="str">
        <f>IF(ISBLANK('Measured Data'!K50),"",'Measured Data'!K50)</f>
        <v/>
      </c>
      <c r="L59" s="240" t="str">
        <f>IF(ISBLANK('Measured Data'!L50),"",'Measured Data'!L50)</f>
        <v/>
      </c>
      <c r="M59" s="240" t="str">
        <f>IF(ISBLANK('Measured Data'!M50),"",'Measured Data'!M50)</f>
        <v/>
      </c>
      <c r="N59" s="240" t="str">
        <f>IF(ISBLANK('Measured Data'!N50),"",'Measured Data'!N50)</f>
        <v/>
      </c>
      <c r="O59" s="240" t="str">
        <f>IF(ISBLANK('Measured Data'!O50),"",'Measured Data'!O50)</f>
        <v/>
      </c>
      <c r="P59" s="240" t="str">
        <f>IF(ISBLANK('Measured Data'!P50),"",'Measured Data'!P50)</f>
        <v/>
      </c>
      <c r="Q59" s="240" t="str">
        <f>IF(ISBLANK('Measured Data'!Q50),"",'Measured Data'!Q50)</f>
        <v/>
      </c>
      <c r="R59" s="240" t="str">
        <f>IF(ISBLANK('Measured Data'!R50),"",'Measured Data'!R50)</f>
        <v/>
      </c>
      <c r="S59" s="240" t="str">
        <f>IF(ISBLANK('Measured Data'!S50),"",'Measured Data'!S50)</f>
        <v/>
      </c>
      <c r="T59" s="240" t="str">
        <f>IF(ISBLANK('Measured Data'!T50),"",'Measured Data'!T50)</f>
        <v/>
      </c>
      <c r="U59" s="240" t="str">
        <f>IF(ISBLANK('Measured Data'!U50),"",'Measured Data'!U50)</f>
        <v/>
      </c>
      <c r="V59" s="240" t="str">
        <f>IF(ISBLANK('Measured Data'!V50),"",'Measured Data'!V50)</f>
        <v/>
      </c>
      <c r="W59" s="240" t="str">
        <f>IF(ISBLANK('Measured Data'!W50),"",'Measured Data'!W50)</f>
        <v/>
      </c>
      <c r="X59" s="240" t="str">
        <f>IF(ISBLANK('Measured Data'!X50),"",'Measured Data'!X50)</f>
        <v/>
      </c>
      <c r="Y59" s="240" t="str">
        <f>IF(ISBLANK('Measured Data'!Y50),"",'Measured Data'!Y50)</f>
        <v/>
      </c>
      <c r="Z59" s="240" t="str">
        <f>IF(ISBLANK('Measured Data'!Z50),"",'Measured Data'!Z50)</f>
        <v/>
      </c>
      <c r="AA59" s="240" t="str">
        <f>IF(ISBLANK('Measured Data'!AA50),"",'Measured Data'!AA50)</f>
        <v/>
      </c>
      <c r="AB59" s="240" t="str">
        <f>IF(ISBLANK('Measured Data'!AB50),"",'Measured Data'!AB50)</f>
        <v/>
      </c>
      <c r="AC59" s="240" t="str">
        <f>IF(ISBLANK('Measured Data'!AC50),"",'Measured Data'!AC50)</f>
        <v/>
      </c>
      <c r="AD59" s="240" t="str">
        <f>IF(ISBLANK('Measured Data'!AD50),"",'Measured Data'!AD50)</f>
        <v/>
      </c>
      <c r="AE59" s="240" t="str">
        <f>IF(ISBLANK('Measured Data'!AE50),"",'Measured Data'!AE50)</f>
        <v/>
      </c>
      <c r="AF59" s="240" t="str">
        <f>IF(ISBLANK('Measured Data'!AF50),"",'Measured Data'!AF50)</f>
        <v/>
      </c>
      <c r="AG59" s="240" t="str">
        <f>IF(ISBLANK('Measured Data'!AG50),"",'Measured Data'!AG50)</f>
        <v/>
      </c>
      <c r="AH59" s="240" t="str">
        <f>IF(ISBLANK('Measured Data'!AH50),"",'Measured Data'!AH50)</f>
        <v/>
      </c>
      <c r="AI59" s="240" t="str">
        <f>IF(ISBLANK('Measured Data'!AI50),"",'Measured Data'!AI50)</f>
        <v/>
      </c>
      <c r="AJ59" s="240" t="str">
        <f>IF(ISBLANK('Measured Data'!AJ50),"",'Measured Data'!AJ50)</f>
        <v/>
      </c>
      <c r="AK59" s="240" t="str">
        <f>IF(ISBLANK('Measured Data'!AK50),"",'Measured Data'!AK50)</f>
        <v/>
      </c>
      <c r="AL59" s="240" t="str">
        <f>IF(ISBLANK('Measured Data'!AL50),"",'Measured Data'!AL50)</f>
        <v/>
      </c>
      <c r="AM59" s="240" t="str">
        <f>IF(ISBLANK('Measured Data'!AM50),"",'Measured Data'!AM50)</f>
        <v/>
      </c>
      <c r="AN59" s="240" t="str">
        <f>IF(ISBLANK('Measured Data'!AN50),"",'Measured Data'!AN50)</f>
        <v/>
      </c>
      <c r="AO59" s="240" t="str">
        <f>IF(ISBLANK('Measured Data'!AO50),"",'Measured Data'!AO50)</f>
        <v/>
      </c>
      <c r="AP59" s="240" t="str">
        <f>IF(ISBLANK('Measured Data'!AP50),"",'Measured Data'!AP50)</f>
        <v/>
      </c>
      <c r="AQ59" s="240" t="e">
        <f>IF(ISBLANK('Measured Data'!#REF!),"",'Measured Data'!#REF!)</f>
        <v>#REF!</v>
      </c>
      <c r="AR59" s="240" t="e">
        <f>IF(ISBLANK('Measured Data'!#REF!),"",'Measured Data'!#REF!)</f>
        <v>#REF!</v>
      </c>
      <c r="AS59" s="240" t="e">
        <f>IF(ISBLANK('Measured Data'!#REF!),"",'Measured Data'!#REF!)</f>
        <v>#REF!</v>
      </c>
      <c r="AT59" s="240" t="e">
        <f>IF(ISBLANK('Measured Data'!#REF!),"",'Measured Data'!#REF!)</f>
        <v>#REF!</v>
      </c>
      <c r="AU59" s="240" t="e">
        <f>IF(ISBLANK('Measured Data'!#REF!),"",'Measured Data'!#REF!)</f>
        <v>#REF!</v>
      </c>
      <c r="AV59" s="240" t="e">
        <f>IF(ISBLANK('Measured Data'!#REF!),"",'Measured Data'!#REF!)</f>
        <v>#REF!</v>
      </c>
      <c r="AW59" s="240" t="e">
        <f>IF(ISBLANK('Measured Data'!#REF!),"",'Measured Data'!#REF!)</f>
        <v>#REF!</v>
      </c>
      <c r="AX59" s="240" t="e">
        <f>IF(ISBLANK('Measured Data'!#REF!),"",'Measured Data'!#REF!)</f>
        <v>#REF!</v>
      </c>
      <c r="AY59" s="240" t="e">
        <f>IF(ISBLANK('Measured Data'!#REF!),"",'Measured Data'!#REF!)</f>
        <v>#REF!</v>
      </c>
      <c r="AZ59" s="240" t="e">
        <f>IF(ISBLANK('Measured Data'!#REF!),"",'Measured Data'!#REF!)</f>
        <v>#REF!</v>
      </c>
      <c r="BA59" s="240" t="e">
        <f>IF(ISBLANK('Measured Data'!#REF!),"",'Measured Data'!#REF!)</f>
        <v>#REF!</v>
      </c>
      <c r="BB59" s="240" t="e">
        <f>IF(ISBLANK('Measured Data'!#REF!),"",'Measured Data'!#REF!)</f>
        <v>#REF!</v>
      </c>
      <c r="BC59" s="240" t="e">
        <f>IF(ISBLANK('Measured Data'!#REF!),"",'Measured Data'!#REF!)</f>
        <v>#REF!</v>
      </c>
      <c r="BD59" s="240" t="e">
        <f>IF(ISBLANK('Measured Data'!#REF!),"",'Measured Data'!#REF!)</f>
        <v>#REF!</v>
      </c>
      <c r="BE59" s="240" t="e">
        <f>IF(ISBLANK('Measured Data'!#REF!),"",'Measured Data'!#REF!)</f>
        <v>#REF!</v>
      </c>
      <c r="BF59" s="240" t="e">
        <f>IF(ISBLANK('Measured Data'!#REF!),"",'Measured Data'!#REF!)</f>
        <v>#REF!</v>
      </c>
      <c r="BG59" s="240" t="e">
        <f>IF(ISBLANK('Measured Data'!#REF!),"",'Measured Data'!#REF!)</f>
        <v>#REF!</v>
      </c>
      <c r="BH59" s="240" t="e">
        <f>IF(ISBLANK('Measured Data'!#REF!),"",'Measured Data'!#REF!)</f>
        <v>#REF!</v>
      </c>
      <c r="BI59" s="240" t="e">
        <f>IF(ISBLANK('Measured Data'!#REF!),"",'Measured Data'!#REF!)</f>
        <v>#REF!</v>
      </c>
      <c r="BJ59" s="240" t="e">
        <f>IF(ISBLANK('Measured Data'!#REF!),"",'Measured Data'!#REF!)</f>
        <v>#REF!</v>
      </c>
      <c r="BK59" s="240" t="e">
        <f>IF(ISBLANK('Measured Data'!#REF!),"",'Measured Data'!#REF!)</f>
        <v>#REF!</v>
      </c>
      <c r="BL59" s="240" t="e">
        <f>IF(ISBLANK('Measured Data'!#REF!),"",'Measured Data'!#REF!)</f>
        <v>#REF!</v>
      </c>
      <c r="BM59" s="240" t="e">
        <f>IF(ISBLANK('Measured Data'!#REF!),"",'Measured Data'!#REF!)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IF('Measured Data'!B51&lt;&gt;0,'Measured Data'!$B$1,"")</f>
        <v/>
      </c>
      <c r="B60" s="240" t="str">
        <f>IF(ISBLANK('Measured Data'!A51),"",'Measured Data'!A51)</f>
        <v/>
      </c>
      <c r="C60" s="247" t="str">
        <f>IF(ISBLANK('Measured Data'!B51),"",'Measured Data'!B51)</f>
        <v/>
      </c>
      <c r="D60" s="248" t="str">
        <f>IF(ISBLANK('Measured Data'!C51),"",'Measured Data'!C51)</f>
        <v/>
      </c>
      <c r="E60" s="240" t="str">
        <f>IF(ISBLANK('Measured Data'!D51),"",'Measured Data'!D51)</f>
        <v/>
      </c>
      <c r="F60" s="240" t="str">
        <f>IF(ISBLANK('Measured Data'!E51),"",'Measured Data'!E51)</f>
        <v/>
      </c>
      <c r="G60" s="240" t="str">
        <f>IF(ISBLANK('Measured Data'!G51),"",'Measured Data'!G51)</f>
        <v/>
      </c>
      <c r="H60" s="240" t="str">
        <f>IF(ISBLANK('Measured Data'!H51),"",'Measured Data'!H51)</f>
        <v/>
      </c>
      <c r="I60" s="240" t="str">
        <f>IF(ISBLANK('Measured Data'!I51),"",'Measured Data'!I51)</f>
        <v/>
      </c>
      <c r="J60" s="240" t="str">
        <f>IF(ISBLANK('Measured Data'!J51),"",'Measured Data'!J51)</f>
        <v/>
      </c>
      <c r="K60" s="240" t="str">
        <f>IF(ISBLANK('Measured Data'!K51),"",'Measured Data'!K51)</f>
        <v/>
      </c>
      <c r="L60" s="240" t="str">
        <f>IF(ISBLANK('Measured Data'!L51),"",'Measured Data'!L51)</f>
        <v/>
      </c>
      <c r="M60" s="240" t="str">
        <f>IF(ISBLANK('Measured Data'!M51),"",'Measured Data'!M51)</f>
        <v/>
      </c>
      <c r="N60" s="240" t="str">
        <f>IF(ISBLANK('Measured Data'!N51),"",'Measured Data'!N51)</f>
        <v/>
      </c>
      <c r="O60" s="240" t="str">
        <f>IF(ISBLANK('Measured Data'!O51),"",'Measured Data'!O51)</f>
        <v/>
      </c>
      <c r="P60" s="240" t="str">
        <f>IF(ISBLANK('Measured Data'!P51),"",'Measured Data'!P51)</f>
        <v/>
      </c>
      <c r="Q60" s="240" t="str">
        <f>IF(ISBLANK('Measured Data'!Q51),"",'Measured Data'!Q51)</f>
        <v/>
      </c>
      <c r="R60" s="240" t="str">
        <f>IF(ISBLANK('Measured Data'!R51),"",'Measured Data'!R51)</f>
        <v/>
      </c>
      <c r="S60" s="240" t="str">
        <f>IF(ISBLANK('Measured Data'!S51),"",'Measured Data'!S51)</f>
        <v/>
      </c>
      <c r="T60" s="240" t="str">
        <f>IF(ISBLANK('Measured Data'!T51),"",'Measured Data'!T51)</f>
        <v/>
      </c>
      <c r="U60" s="240" t="str">
        <f>IF(ISBLANK('Measured Data'!U51),"",'Measured Data'!U51)</f>
        <v/>
      </c>
      <c r="V60" s="240" t="str">
        <f>IF(ISBLANK('Measured Data'!V51),"",'Measured Data'!V51)</f>
        <v/>
      </c>
      <c r="W60" s="240" t="str">
        <f>IF(ISBLANK('Measured Data'!W51),"",'Measured Data'!W51)</f>
        <v/>
      </c>
      <c r="X60" s="240" t="str">
        <f>IF(ISBLANK('Measured Data'!X51),"",'Measured Data'!X51)</f>
        <v/>
      </c>
      <c r="Y60" s="240" t="str">
        <f>IF(ISBLANK('Measured Data'!Y51),"",'Measured Data'!Y51)</f>
        <v/>
      </c>
      <c r="Z60" s="240" t="str">
        <f>IF(ISBLANK('Measured Data'!Z51),"",'Measured Data'!Z51)</f>
        <v/>
      </c>
      <c r="AA60" s="240" t="str">
        <f>IF(ISBLANK('Measured Data'!AA51),"",'Measured Data'!AA51)</f>
        <v/>
      </c>
      <c r="AB60" s="240" t="str">
        <f>IF(ISBLANK('Measured Data'!AB51),"",'Measured Data'!AB51)</f>
        <v/>
      </c>
      <c r="AC60" s="240" t="str">
        <f>IF(ISBLANK('Measured Data'!AC51),"",'Measured Data'!AC51)</f>
        <v/>
      </c>
      <c r="AD60" s="240" t="str">
        <f>IF(ISBLANK('Measured Data'!AD51),"",'Measured Data'!AD51)</f>
        <v/>
      </c>
      <c r="AE60" s="240" t="str">
        <f>IF(ISBLANK('Measured Data'!AE51),"",'Measured Data'!AE51)</f>
        <v/>
      </c>
      <c r="AF60" s="240" t="str">
        <f>IF(ISBLANK('Measured Data'!AF51),"",'Measured Data'!AF51)</f>
        <v/>
      </c>
      <c r="AG60" s="240" t="str">
        <f>IF(ISBLANK('Measured Data'!AG51),"",'Measured Data'!AG51)</f>
        <v/>
      </c>
      <c r="AH60" s="240" t="str">
        <f>IF(ISBLANK('Measured Data'!AH51),"",'Measured Data'!AH51)</f>
        <v/>
      </c>
      <c r="AI60" s="240" t="str">
        <f>IF(ISBLANK('Measured Data'!AI51),"",'Measured Data'!AI51)</f>
        <v/>
      </c>
      <c r="AJ60" s="240" t="str">
        <f>IF(ISBLANK('Measured Data'!AJ51),"",'Measured Data'!AJ51)</f>
        <v/>
      </c>
      <c r="AK60" s="240" t="str">
        <f>IF(ISBLANK('Measured Data'!AK51),"",'Measured Data'!AK51)</f>
        <v/>
      </c>
      <c r="AL60" s="240" t="str">
        <f>IF(ISBLANK('Measured Data'!AL51),"",'Measured Data'!AL51)</f>
        <v/>
      </c>
      <c r="AM60" s="240" t="str">
        <f>IF(ISBLANK('Measured Data'!AM51),"",'Measured Data'!AM51)</f>
        <v/>
      </c>
      <c r="AN60" s="240" t="str">
        <f>IF(ISBLANK('Measured Data'!AN51),"",'Measured Data'!AN51)</f>
        <v/>
      </c>
      <c r="AO60" s="240" t="str">
        <f>IF(ISBLANK('Measured Data'!AO51),"",'Measured Data'!AO51)</f>
        <v/>
      </c>
      <c r="AP60" s="240" t="str">
        <f>IF(ISBLANK('Measured Data'!AP51),"",'Measured Data'!AP51)</f>
        <v/>
      </c>
      <c r="AQ60" s="240" t="e">
        <f>IF(ISBLANK('Measured Data'!#REF!),"",'Measured Data'!#REF!)</f>
        <v>#REF!</v>
      </c>
      <c r="AR60" s="240" t="e">
        <f>IF(ISBLANK('Measured Data'!#REF!),"",'Measured Data'!#REF!)</f>
        <v>#REF!</v>
      </c>
      <c r="AS60" s="240" t="e">
        <f>IF(ISBLANK('Measured Data'!#REF!),"",'Measured Data'!#REF!)</f>
        <v>#REF!</v>
      </c>
      <c r="AT60" s="240" t="e">
        <f>IF(ISBLANK('Measured Data'!#REF!),"",'Measured Data'!#REF!)</f>
        <v>#REF!</v>
      </c>
      <c r="AU60" s="240" t="e">
        <f>IF(ISBLANK('Measured Data'!#REF!),"",'Measured Data'!#REF!)</f>
        <v>#REF!</v>
      </c>
      <c r="AV60" s="240" t="e">
        <f>IF(ISBLANK('Measured Data'!#REF!),"",'Measured Data'!#REF!)</f>
        <v>#REF!</v>
      </c>
      <c r="AW60" s="240" t="e">
        <f>IF(ISBLANK('Measured Data'!#REF!),"",'Measured Data'!#REF!)</f>
        <v>#REF!</v>
      </c>
      <c r="AX60" s="240" t="e">
        <f>IF(ISBLANK('Measured Data'!#REF!),"",'Measured Data'!#REF!)</f>
        <v>#REF!</v>
      </c>
      <c r="AY60" s="240" t="e">
        <f>IF(ISBLANK('Measured Data'!#REF!),"",'Measured Data'!#REF!)</f>
        <v>#REF!</v>
      </c>
      <c r="AZ60" s="240" t="e">
        <f>IF(ISBLANK('Measured Data'!#REF!),"",'Measured Data'!#REF!)</f>
        <v>#REF!</v>
      </c>
      <c r="BA60" s="240" t="e">
        <f>IF(ISBLANK('Measured Data'!#REF!),"",'Measured Data'!#REF!)</f>
        <v>#REF!</v>
      </c>
      <c r="BB60" s="240" t="e">
        <f>IF(ISBLANK('Measured Data'!#REF!),"",'Measured Data'!#REF!)</f>
        <v>#REF!</v>
      </c>
      <c r="BC60" s="240" t="e">
        <f>IF(ISBLANK('Measured Data'!#REF!),"",'Measured Data'!#REF!)</f>
        <v>#REF!</v>
      </c>
      <c r="BD60" s="240" t="e">
        <f>IF(ISBLANK('Measured Data'!#REF!),"",'Measured Data'!#REF!)</f>
        <v>#REF!</v>
      </c>
      <c r="BE60" s="240" t="e">
        <f>IF(ISBLANK('Measured Data'!#REF!),"",'Measured Data'!#REF!)</f>
        <v>#REF!</v>
      </c>
      <c r="BF60" s="240" t="e">
        <f>IF(ISBLANK('Measured Data'!#REF!),"",'Measured Data'!#REF!)</f>
        <v>#REF!</v>
      </c>
      <c r="BG60" s="240" t="e">
        <f>IF(ISBLANK('Measured Data'!#REF!),"",'Measured Data'!#REF!)</f>
        <v>#REF!</v>
      </c>
      <c r="BH60" s="240" t="e">
        <f>IF(ISBLANK('Measured Data'!#REF!),"",'Measured Data'!#REF!)</f>
        <v>#REF!</v>
      </c>
      <c r="BI60" s="240" t="e">
        <f>IF(ISBLANK('Measured Data'!#REF!),"",'Measured Data'!#REF!)</f>
        <v>#REF!</v>
      </c>
      <c r="BJ60" s="240" t="e">
        <f>IF(ISBLANK('Measured Data'!#REF!),"",'Measured Data'!#REF!)</f>
        <v>#REF!</v>
      </c>
      <c r="BK60" s="240" t="e">
        <f>IF(ISBLANK('Measured Data'!#REF!),"",'Measured Data'!#REF!)</f>
        <v>#REF!</v>
      </c>
      <c r="BL60" s="240" t="e">
        <f>IF(ISBLANK('Measured Data'!#REF!),"",'Measured Data'!#REF!)</f>
        <v>#REF!</v>
      </c>
      <c r="BM60" s="240" t="e">
        <f>IF(ISBLANK('Measured Data'!#REF!),"",'Measured Data'!#REF!)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IF('Measured Data'!B52&lt;&gt;0,'Measured Data'!$B$1,"")</f>
        <v/>
      </c>
      <c r="B61" s="240" t="str">
        <f>IF(ISBLANK('Measured Data'!A52),"",'Measured Data'!A52)</f>
        <v/>
      </c>
      <c r="C61" s="247" t="str">
        <f>IF(ISBLANK('Measured Data'!B52),"",'Measured Data'!B52)</f>
        <v/>
      </c>
      <c r="D61" s="248" t="str">
        <f>IF(ISBLANK('Measured Data'!C52),"",'Measured Data'!C52)</f>
        <v/>
      </c>
      <c r="E61" s="240" t="str">
        <f>IF(ISBLANK('Measured Data'!D52),"",'Measured Data'!D52)</f>
        <v/>
      </c>
      <c r="F61" s="240" t="str">
        <f>IF(ISBLANK('Measured Data'!E52),"",'Measured Data'!E52)</f>
        <v/>
      </c>
      <c r="G61" s="240" t="str">
        <f>IF(ISBLANK('Measured Data'!G52),"",'Measured Data'!G52)</f>
        <v/>
      </c>
      <c r="H61" s="240" t="str">
        <f>IF(ISBLANK('Measured Data'!H52),"",'Measured Data'!H52)</f>
        <v/>
      </c>
      <c r="I61" s="240" t="str">
        <f>IF(ISBLANK('Measured Data'!I52),"",'Measured Data'!I52)</f>
        <v/>
      </c>
      <c r="J61" s="240" t="str">
        <f>IF(ISBLANK('Measured Data'!J52),"",'Measured Data'!J52)</f>
        <v/>
      </c>
      <c r="K61" s="240" t="str">
        <f>IF(ISBLANK('Measured Data'!K52),"",'Measured Data'!K52)</f>
        <v/>
      </c>
      <c r="L61" s="240" t="str">
        <f>IF(ISBLANK('Measured Data'!L52),"",'Measured Data'!L52)</f>
        <v/>
      </c>
      <c r="M61" s="240" t="str">
        <f>IF(ISBLANK('Measured Data'!M52),"",'Measured Data'!M52)</f>
        <v/>
      </c>
      <c r="N61" s="240" t="str">
        <f>IF(ISBLANK('Measured Data'!N52),"",'Measured Data'!N52)</f>
        <v/>
      </c>
      <c r="O61" s="240" t="str">
        <f>IF(ISBLANK('Measured Data'!O52),"",'Measured Data'!O52)</f>
        <v/>
      </c>
      <c r="P61" s="240" t="str">
        <f>IF(ISBLANK('Measured Data'!P52),"",'Measured Data'!P52)</f>
        <v/>
      </c>
      <c r="Q61" s="240" t="str">
        <f>IF(ISBLANK('Measured Data'!Q52),"",'Measured Data'!Q52)</f>
        <v/>
      </c>
      <c r="R61" s="240" t="str">
        <f>IF(ISBLANK('Measured Data'!R52),"",'Measured Data'!R52)</f>
        <v/>
      </c>
      <c r="S61" s="240" t="str">
        <f>IF(ISBLANK('Measured Data'!S52),"",'Measured Data'!S52)</f>
        <v/>
      </c>
      <c r="T61" s="240" t="str">
        <f>IF(ISBLANK('Measured Data'!T52),"",'Measured Data'!T52)</f>
        <v/>
      </c>
      <c r="U61" s="240" t="str">
        <f>IF(ISBLANK('Measured Data'!U52),"",'Measured Data'!U52)</f>
        <v/>
      </c>
      <c r="V61" s="240" t="str">
        <f>IF(ISBLANK('Measured Data'!V52),"",'Measured Data'!V52)</f>
        <v/>
      </c>
      <c r="W61" s="240" t="str">
        <f>IF(ISBLANK('Measured Data'!W52),"",'Measured Data'!W52)</f>
        <v/>
      </c>
      <c r="X61" s="240" t="str">
        <f>IF(ISBLANK('Measured Data'!X52),"",'Measured Data'!X52)</f>
        <v/>
      </c>
      <c r="Y61" s="240" t="str">
        <f>IF(ISBLANK('Measured Data'!Y52),"",'Measured Data'!Y52)</f>
        <v/>
      </c>
      <c r="Z61" s="240" t="str">
        <f>IF(ISBLANK('Measured Data'!Z52),"",'Measured Data'!Z52)</f>
        <v/>
      </c>
      <c r="AA61" s="240" t="str">
        <f>IF(ISBLANK('Measured Data'!AA52),"",'Measured Data'!AA52)</f>
        <v/>
      </c>
      <c r="AB61" s="240" t="str">
        <f>IF(ISBLANK('Measured Data'!AB52),"",'Measured Data'!AB52)</f>
        <v/>
      </c>
      <c r="AC61" s="240" t="str">
        <f>IF(ISBLANK('Measured Data'!AC52),"",'Measured Data'!AC52)</f>
        <v/>
      </c>
      <c r="AD61" s="240" t="str">
        <f>IF(ISBLANK('Measured Data'!AD52),"",'Measured Data'!AD52)</f>
        <v/>
      </c>
      <c r="AE61" s="240" t="str">
        <f>IF(ISBLANK('Measured Data'!AE52),"",'Measured Data'!AE52)</f>
        <v/>
      </c>
      <c r="AF61" s="240" t="str">
        <f>IF(ISBLANK('Measured Data'!AF52),"",'Measured Data'!AF52)</f>
        <v/>
      </c>
      <c r="AG61" s="240" t="str">
        <f>IF(ISBLANK('Measured Data'!AG52),"",'Measured Data'!AG52)</f>
        <v/>
      </c>
      <c r="AH61" s="240" t="str">
        <f>IF(ISBLANK('Measured Data'!AH52),"",'Measured Data'!AH52)</f>
        <v/>
      </c>
      <c r="AI61" s="240" t="str">
        <f>IF(ISBLANK('Measured Data'!AI52),"",'Measured Data'!AI52)</f>
        <v/>
      </c>
      <c r="AJ61" s="240" t="str">
        <f>IF(ISBLANK('Measured Data'!AJ52),"",'Measured Data'!AJ52)</f>
        <v/>
      </c>
      <c r="AK61" s="240" t="str">
        <f>IF(ISBLANK('Measured Data'!AK52),"",'Measured Data'!AK52)</f>
        <v/>
      </c>
      <c r="AL61" s="240" t="str">
        <f>IF(ISBLANK('Measured Data'!AL52),"",'Measured Data'!AL52)</f>
        <v/>
      </c>
      <c r="AM61" s="240" t="str">
        <f>IF(ISBLANK('Measured Data'!AM52),"",'Measured Data'!AM52)</f>
        <v/>
      </c>
      <c r="AN61" s="240" t="str">
        <f>IF(ISBLANK('Measured Data'!AN52),"",'Measured Data'!AN52)</f>
        <v/>
      </c>
      <c r="AO61" s="240" t="str">
        <f>IF(ISBLANK('Measured Data'!AO52),"",'Measured Data'!AO52)</f>
        <v/>
      </c>
      <c r="AP61" s="240" t="str">
        <f>IF(ISBLANK('Measured Data'!AP52),"",'Measured Data'!AP52)</f>
        <v/>
      </c>
      <c r="AQ61" s="240" t="e">
        <f>IF(ISBLANK('Measured Data'!#REF!),"",'Measured Data'!#REF!)</f>
        <v>#REF!</v>
      </c>
      <c r="AR61" s="240" t="e">
        <f>IF(ISBLANK('Measured Data'!#REF!),"",'Measured Data'!#REF!)</f>
        <v>#REF!</v>
      </c>
      <c r="AS61" s="240" t="e">
        <f>IF(ISBLANK('Measured Data'!#REF!),"",'Measured Data'!#REF!)</f>
        <v>#REF!</v>
      </c>
      <c r="AT61" s="240" t="e">
        <f>IF(ISBLANK('Measured Data'!#REF!),"",'Measured Data'!#REF!)</f>
        <v>#REF!</v>
      </c>
      <c r="AU61" s="240" t="e">
        <f>IF(ISBLANK('Measured Data'!#REF!),"",'Measured Data'!#REF!)</f>
        <v>#REF!</v>
      </c>
      <c r="AV61" s="240" t="e">
        <f>IF(ISBLANK('Measured Data'!#REF!),"",'Measured Data'!#REF!)</f>
        <v>#REF!</v>
      </c>
      <c r="AW61" s="240" t="e">
        <f>IF(ISBLANK('Measured Data'!#REF!),"",'Measured Data'!#REF!)</f>
        <v>#REF!</v>
      </c>
      <c r="AX61" s="240" t="e">
        <f>IF(ISBLANK('Measured Data'!#REF!),"",'Measured Data'!#REF!)</f>
        <v>#REF!</v>
      </c>
      <c r="AY61" s="240" t="e">
        <f>IF(ISBLANK('Measured Data'!#REF!),"",'Measured Data'!#REF!)</f>
        <v>#REF!</v>
      </c>
      <c r="AZ61" s="240" t="e">
        <f>IF(ISBLANK('Measured Data'!#REF!),"",'Measured Data'!#REF!)</f>
        <v>#REF!</v>
      </c>
      <c r="BA61" s="240" t="e">
        <f>IF(ISBLANK('Measured Data'!#REF!),"",'Measured Data'!#REF!)</f>
        <v>#REF!</v>
      </c>
      <c r="BB61" s="240" t="e">
        <f>IF(ISBLANK('Measured Data'!#REF!),"",'Measured Data'!#REF!)</f>
        <v>#REF!</v>
      </c>
      <c r="BC61" s="240" t="e">
        <f>IF(ISBLANK('Measured Data'!#REF!),"",'Measured Data'!#REF!)</f>
        <v>#REF!</v>
      </c>
      <c r="BD61" s="240" t="e">
        <f>IF(ISBLANK('Measured Data'!#REF!),"",'Measured Data'!#REF!)</f>
        <v>#REF!</v>
      </c>
      <c r="BE61" s="240" t="e">
        <f>IF(ISBLANK('Measured Data'!#REF!),"",'Measured Data'!#REF!)</f>
        <v>#REF!</v>
      </c>
      <c r="BF61" s="240" t="e">
        <f>IF(ISBLANK('Measured Data'!#REF!),"",'Measured Data'!#REF!)</f>
        <v>#REF!</v>
      </c>
      <c r="BG61" s="240" t="e">
        <f>IF(ISBLANK('Measured Data'!#REF!),"",'Measured Data'!#REF!)</f>
        <v>#REF!</v>
      </c>
      <c r="BH61" s="240" t="e">
        <f>IF(ISBLANK('Measured Data'!#REF!),"",'Measured Data'!#REF!)</f>
        <v>#REF!</v>
      </c>
      <c r="BI61" s="240" t="e">
        <f>IF(ISBLANK('Measured Data'!#REF!),"",'Measured Data'!#REF!)</f>
        <v>#REF!</v>
      </c>
      <c r="BJ61" s="240" t="e">
        <f>IF(ISBLANK('Measured Data'!#REF!),"",'Measured Data'!#REF!)</f>
        <v>#REF!</v>
      </c>
      <c r="BK61" s="240" t="e">
        <f>IF(ISBLANK('Measured Data'!#REF!),"",'Measured Data'!#REF!)</f>
        <v>#REF!</v>
      </c>
      <c r="BL61" s="240" t="e">
        <f>IF(ISBLANK('Measured Data'!#REF!),"",'Measured Data'!#REF!)</f>
        <v>#REF!</v>
      </c>
      <c r="BM61" s="240" t="e">
        <f>IF(ISBLANK('Measured Data'!#REF!),"",'Measured Data'!#REF!)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IF('Measured Data'!B53&lt;&gt;0,'Measured Data'!$B$1,"")</f>
        <v/>
      </c>
      <c r="B62" s="240" t="str">
        <f>IF(ISBLANK('Measured Data'!A53),"",'Measured Data'!A53)</f>
        <v/>
      </c>
      <c r="C62" s="247" t="str">
        <f>IF(ISBLANK('Measured Data'!B53),"",'Measured Data'!B53)</f>
        <v/>
      </c>
      <c r="D62" s="248" t="str">
        <f>IF(ISBLANK('Measured Data'!C53),"",'Measured Data'!C53)</f>
        <v/>
      </c>
      <c r="E62" s="240" t="str">
        <f>IF(ISBLANK('Measured Data'!D53),"",'Measured Data'!D53)</f>
        <v/>
      </c>
      <c r="F62" s="240" t="str">
        <f>IF(ISBLANK('Measured Data'!E53),"",'Measured Data'!E53)</f>
        <v/>
      </c>
      <c r="G62" s="240" t="str">
        <f>IF(ISBLANK('Measured Data'!G53),"",'Measured Data'!G53)</f>
        <v/>
      </c>
      <c r="H62" s="240" t="str">
        <f>IF(ISBLANK('Measured Data'!H53),"",'Measured Data'!H53)</f>
        <v/>
      </c>
      <c r="I62" s="240" t="str">
        <f>IF(ISBLANK('Measured Data'!I53),"",'Measured Data'!I53)</f>
        <v/>
      </c>
      <c r="J62" s="240" t="str">
        <f>IF(ISBLANK('Measured Data'!J53),"",'Measured Data'!J53)</f>
        <v/>
      </c>
      <c r="K62" s="240" t="str">
        <f>IF(ISBLANK('Measured Data'!K53),"",'Measured Data'!K53)</f>
        <v/>
      </c>
      <c r="L62" s="240" t="str">
        <f>IF(ISBLANK('Measured Data'!L53),"",'Measured Data'!L53)</f>
        <v/>
      </c>
      <c r="M62" s="240" t="str">
        <f>IF(ISBLANK('Measured Data'!M53),"",'Measured Data'!M53)</f>
        <v/>
      </c>
      <c r="N62" s="240" t="str">
        <f>IF(ISBLANK('Measured Data'!N53),"",'Measured Data'!N53)</f>
        <v/>
      </c>
      <c r="O62" s="240" t="str">
        <f>IF(ISBLANK('Measured Data'!O53),"",'Measured Data'!O53)</f>
        <v/>
      </c>
      <c r="P62" s="240" t="str">
        <f>IF(ISBLANK('Measured Data'!P53),"",'Measured Data'!P53)</f>
        <v/>
      </c>
      <c r="Q62" s="240" t="str">
        <f>IF(ISBLANK('Measured Data'!Q53),"",'Measured Data'!Q53)</f>
        <v/>
      </c>
      <c r="R62" s="240" t="str">
        <f>IF(ISBLANK('Measured Data'!R53),"",'Measured Data'!R53)</f>
        <v/>
      </c>
      <c r="S62" s="240" t="str">
        <f>IF(ISBLANK('Measured Data'!S53),"",'Measured Data'!S53)</f>
        <v/>
      </c>
      <c r="T62" s="240" t="str">
        <f>IF(ISBLANK('Measured Data'!T53),"",'Measured Data'!T53)</f>
        <v/>
      </c>
      <c r="U62" s="240" t="str">
        <f>IF(ISBLANK('Measured Data'!U53),"",'Measured Data'!U53)</f>
        <v/>
      </c>
      <c r="V62" s="240" t="str">
        <f>IF(ISBLANK('Measured Data'!V53),"",'Measured Data'!V53)</f>
        <v/>
      </c>
      <c r="W62" s="240" t="str">
        <f>IF(ISBLANK('Measured Data'!W53),"",'Measured Data'!W53)</f>
        <v/>
      </c>
      <c r="X62" s="240" t="str">
        <f>IF(ISBLANK('Measured Data'!X53),"",'Measured Data'!X53)</f>
        <v/>
      </c>
      <c r="Y62" s="240" t="str">
        <f>IF(ISBLANK('Measured Data'!Y53),"",'Measured Data'!Y53)</f>
        <v/>
      </c>
      <c r="Z62" s="240" t="str">
        <f>IF(ISBLANK('Measured Data'!Z53),"",'Measured Data'!Z53)</f>
        <v/>
      </c>
      <c r="AA62" s="240" t="str">
        <f>IF(ISBLANK('Measured Data'!AA53),"",'Measured Data'!AA53)</f>
        <v/>
      </c>
      <c r="AB62" s="240" t="str">
        <f>IF(ISBLANK('Measured Data'!AB53),"",'Measured Data'!AB53)</f>
        <v/>
      </c>
      <c r="AC62" s="240" t="str">
        <f>IF(ISBLANK('Measured Data'!AC53),"",'Measured Data'!AC53)</f>
        <v/>
      </c>
      <c r="AD62" s="240" t="str">
        <f>IF(ISBLANK('Measured Data'!AD53),"",'Measured Data'!AD53)</f>
        <v/>
      </c>
      <c r="AE62" s="240" t="str">
        <f>IF(ISBLANK('Measured Data'!AE53),"",'Measured Data'!AE53)</f>
        <v/>
      </c>
      <c r="AF62" s="240" t="str">
        <f>IF(ISBLANK('Measured Data'!AF53),"",'Measured Data'!AF53)</f>
        <v/>
      </c>
      <c r="AG62" s="240" t="str">
        <f>IF(ISBLANK('Measured Data'!AG53),"",'Measured Data'!AG53)</f>
        <v/>
      </c>
      <c r="AH62" s="240" t="str">
        <f>IF(ISBLANK('Measured Data'!AH53),"",'Measured Data'!AH53)</f>
        <v/>
      </c>
      <c r="AI62" s="240" t="str">
        <f>IF(ISBLANK('Measured Data'!AI53),"",'Measured Data'!AI53)</f>
        <v/>
      </c>
      <c r="AJ62" s="240" t="str">
        <f>IF(ISBLANK('Measured Data'!AJ53),"",'Measured Data'!AJ53)</f>
        <v/>
      </c>
      <c r="AK62" s="240" t="str">
        <f>IF(ISBLANK('Measured Data'!AK53),"",'Measured Data'!AK53)</f>
        <v/>
      </c>
      <c r="AL62" s="240" t="str">
        <f>IF(ISBLANK('Measured Data'!AL53),"",'Measured Data'!AL53)</f>
        <v/>
      </c>
      <c r="AM62" s="240" t="str">
        <f>IF(ISBLANK('Measured Data'!AM53),"",'Measured Data'!AM53)</f>
        <v/>
      </c>
      <c r="AN62" s="240" t="str">
        <f>IF(ISBLANK('Measured Data'!AN53),"",'Measured Data'!AN53)</f>
        <v/>
      </c>
      <c r="AO62" s="240" t="str">
        <f>IF(ISBLANK('Measured Data'!AO53),"",'Measured Data'!AO53)</f>
        <v/>
      </c>
      <c r="AP62" s="240" t="str">
        <f>IF(ISBLANK('Measured Data'!AP53),"",'Measured Data'!AP53)</f>
        <v/>
      </c>
      <c r="AQ62" s="240" t="e">
        <f>IF(ISBLANK('Measured Data'!#REF!),"",'Measured Data'!#REF!)</f>
        <v>#REF!</v>
      </c>
      <c r="AR62" s="240" t="e">
        <f>IF(ISBLANK('Measured Data'!#REF!),"",'Measured Data'!#REF!)</f>
        <v>#REF!</v>
      </c>
      <c r="AS62" s="240" t="e">
        <f>IF(ISBLANK('Measured Data'!#REF!),"",'Measured Data'!#REF!)</f>
        <v>#REF!</v>
      </c>
      <c r="AT62" s="240" t="e">
        <f>IF(ISBLANK('Measured Data'!#REF!),"",'Measured Data'!#REF!)</f>
        <v>#REF!</v>
      </c>
      <c r="AU62" s="240" t="e">
        <f>IF(ISBLANK('Measured Data'!#REF!),"",'Measured Data'!#REF!)</f>
        <v>#REF!</v>
      </c>
      <c r="AV62" s="240" t="e">
        <f>IF(ISBLANK('Measured Data'!#REF!),"",'Measured Data'!#REF!)</f>
        <v>#REF!</v>
      </c>
      <c r="AW62" s="240" t="e">
        <f>IF(ISBLANK('Measured Data'!#REF!),"",'Measured Data'!#REF!)</f>
        <v>#REF!</v>
      </c>
      <c r="AX62" s="240" t="e">
        <f>IF(ISBLANK('Measured Data'!#REF!),"",'Measured Data'!#REF!)</f>
        <v>#REF!</v>
      </c>
      <c r="AY62" s="240" t="e">
        <f>IF(ISBLANK('Measured Data'!#REF!),"",'Measured Data'!#REF!)</f>
        <v>#REF!</v>
      </c>
      <c r="AZ62" s="240" t="e">
        <f>IF(ISBLANK('Measured Data'!#REF!),"",'Measured Data'!#REF!)</f>
        <v>#REF!</v>
      </c>
      <c r="BA62" s="240" t="e">
        <f>IF(ISBLANK('Measured Data'!#REF!),"",'Measured Data'!#REF!)</f>
        <v>#REF!</v>
      </c>
      <c r="BB62" s="240" t="e">
        <f>IF(ISBLANK('Measured Data'!#REF!),"",'Measured Data'!#REF!)</f>
        <v>#REF!</v>
      </c>
      <c r="BC62" s="240" t="e">
        <f>IF(ISBLANK('Measured Data'!#REF!),"",'Measured Data'!#REF!)</f>
        <v>#REF!</v>
      </c>
      <c r="BD62" s="240" t="e">
        <f>IF(ISBLANK('Measured Data'!#REF!),"",'Measured Data'!#REF!)</f>
        <v>#REF!</v>
      </c>
      <c r="BE62" s="240" t="e">
        <f>IF(ISBLANK('Measured Data'!#REF!),"",'Measured Data'!#REF!)</f>
        <v>#REF!</v>
      </c>
      <c r="BF62" s="240" t="e">
        <f>IF(ISBLANK('Measured Data'!#REF!),"",'Measured Data'!#REF!)</f>
        <v>#REF!</v>
      </c>
      <c r="BG62" s="240" t="e">
        <f>IF(ISBLANK('Measured Data'!#REF!),"",'Measured Data'!#REF!)</f>
        <v>#REF!</v>
      </c>
      <c r="BH62" s="240" t="e">
        <f>IF(ISBLANK('Measured Data'!#REF!),"",'Measured Data'!#REF!)</f>
        <v>#REF!</v>
      </c>
      <c r="BI62" s="240" t="e">
        <f>IF(ISBLANK('Measured Data'!#REF!),"",'Measured Data'!#REF!)</f>
        <v>#REF!</v>
      </c>
      <c r="BJ62" s="240" t="e">
        <f>IF(ISBLANK('Measured Data'!#REF!),"",'Measured Data'!#REF!)</f>
        <v>#REF!</v>
      </c>
      <c r="BK62" s="240" t="e">
        <f>IF(ISBLANK('Measured Data'!#REF!),"",'Measured Data'!#REF!)</f>
        <v>#REF!</v>
      </c>
      <c r="BL62" s="240" t="e">
        <f>IF(ISBLANK('Measured Data'!#REF!),"",'Measured Data'!#REF!)</f>
        <v>#REF!</v>
      </c>
      <c r="BM62" s="240" t="e">
        <f>IF(ISBLANK('Measured Data'!#REF!),"",'Measured Data'!#REF!)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IF('Measured Data'!B54&lt;&gt;0,'Measured Data'!$B$1,"")</f>
        <v/>
      </c>
      <c r="B63" s="240" t="str">
        <f>IF(ISBLANK('Measured Data'!A54),"",'Measured Data'!A54)</f>
        <v/>
      </c>
      <c r="C63" s="247" t="str">
        <f>IF(ISBLANK('Measured Data'!B54),"",'Measured Data'!B54)</f>
        <v/>
      </c>
      <c r="D63" s="248" t="str">
        <f>IF(ISBLANK('Measured Data'!C54),"",'Measured Data'!C54)</f>
        <v/>
      </c>
      <c r="E63" s="240" t="str">
        <f>IF(ISBLANK('Measured Data'!D54),"",'Measured Data'!D54)</f>
        <v/>
      </c>
      <c r="F63" s="240" t="str">
        <f>IF(ISBLANK('Measured Data'!E54),"",'Measured Data'!E54)</f>
        <v/>
      </c>
      <c r="G63" s="240" t="str">
        <f>IF(ISBLANK('Measured Data'!G54),"",'Measured Data'!G54)</f>
        <v/>
      </c>
      <c r="H63" s="240" t="str">
        <f>IF(ISBLANK('Measured Data'!H54),"",'Measured Data'!H54)</f>
        <v/>
      </c>
      <c r="I63" s="240" t="str">
        <f>IF(ISBLANK('Measured Data'!I54),"",'Measured Data'!I54)</f>
        <v/>
      </c>
      <c r="J63" s="240" t="str">
        <f>IF(ISBLANK('Measured Data'!J54),"",'Measured Data'!J54)</f>
        <v/>
      </c>
      <c r="K63" s="240" t="str">
        <f>IF(ISBLANK('Measured Data'!K54),"",'Measured Data'!K54)</f>
        <v/>
      </c>
      <c r="L63" s="240" t="str">
        <f>IF(ISBLANK('Measured Data'!L54),"",'Measured Data'!L54)</f>
        <v/>
      </c>
      <c r="M63" s="240" t="str">
        <f>IF(ISBLANK('Measured Data'!M54),"",'Measured Data'!M54)</f>
        <v/>
      </c>
      <c r="N63" s="240" t="str">
        <f>IF(ISBLANK('Measured Data'!N54),"",'Measured Data'!N54)</f>
        <v/>
      </c>
      <c r="O63" s="240" t="str">
        <f>IF(ISBLANK('Measured Data'!O54),"",'Measured Data'!O54)</f>
        <v/>
      </c>
      <c r="P63" s="240" t="str">
        <f>IF(ISBLANK('Measured Data'!P54),"",'Measured Data'!P54)</f>
        <v/>
      </c>
      <c r="Q63" s="240" t="str">
        <f>IF(ISBLANK('Measured Data'!Q54),"",'Measured Data'!Q54)</f>
        <v/>
      </c>
      <c r="R63" s="240" t="str">
        <f>IF(ISBLANK('Measured Data'!R54),"",'Measured Data'!R54)</f>
        <v/>
      </c>
      <c r="S63" s="240" t="str">
        <f>IF(ISBLANK('Measured Data'!S54),"",'Measured Data'!S54)</f>
        <v/>
      </c>
      <c r="T63" s="240" t="str">
        <f>IF(ISBLANK('Measured Data'!T54),"",'Measured Data'!T54)</f>
        <v/>
      </c>
      <c r="U63" s="240" t="str">
        <f>IF(ISBLANK('Measured Data'!U54),"",'Measured Data'!U54)</f>
        <v/>
      </c>
      <c r="V63" s="240" t="str">
        <f>IF(ISBLANK('Measured Data'!V54),"",'Measured Data'!V54)</f>
        <v/>
      </c>
      <c r="W63" s="240" t="str">
        <f>IF(ISBLANK('Measured Data'!W54),"",'Measured Data'!W54)</f>
        <v/>
      </c>
      <c r="X63" s="240" t="str">
        <f>IF(ISBLANK('Measured Data'!X54),"",'Measured Data'!X54)</f>
        <v/>
      </c>
      <c r="Y63" s="240" t="str">
        <f>IF(ISBLANK('Measured Data'!Y54),"",'Measured Data'!Y54)</f>
        <v/>
      </c>
      <c r="Z63" s="240" t="str">
        <f>IF(ISBLANK('Measured Data'!Z54),"",'Measured Data'!Z54)</f>
        <v/>
      </c>
      <c r="AA63" s="240" t="str">
        <f>IF(ISBLANK('Measured Data'!AA54),"",'Measured Data'!AA54)</f>
        <v/>
      </c>
      <c r="AB63" s="240" t="str">
        <f>IF(ISBLANK('Measured Data'!AB54),"",'Measured Data'!AB54)</f>
        <v/>
      </c>
      <c r="AC63" s="240" t="str">
        <f>IF(ISBLANK('Measured Data'!AC54),"",'Measured Data'!AC54)</f>
        <v/>
      </c>
      <c r="AD63" s="240" t="str">
        <f>IF(ISBLANK('Measured Data'!AD54),"",'Measured Data'!AD54)</f>
        <v/>
      </c>
      <c r="AE63" s="240" t="str">
        <f>IF(ISBLANK('Measured Data'!AE54),"",'Measured Data'!AE54)</f>
        <v/>
      </c>
      <c r="AF63" s="240" t="str">
        <f>IF(ISBLANK('Measured Data'!AF54),"",'Measured Data'!AF54)</f>
        <v/>
      </c>
      <c r="AG63" s="240" t="str">
        <f>IF(ISBLANK('Measured Data'!AG54),"",'Measured Data'!AG54)</f>
        <v/>
      </c>
      <c r="AH63" s="240" t="str">
        <f>IF(ISBLANK('Measured Data'!AH54),"",'Measured Data'!AH54)</f>
        <v/>
      </c>
      <c r="AI63" s="240" t="str">
        <f>IF(ISBLANK('Measured Data'!AI54),"",'Measured Data'!AI54)</f>
        <v/>
      </c>
      <c r="AJ63" s="240" t="str">
        <f>IF(ISBLANK('Measured Data'!AJ54),"",'Measured Data'!AJ54)</f>
        <v/>
      </c>
      <c r="AK63" s="240" t="str">
        <f>IF(ISBLANK('Measured Data'!AK54),"",'Measured Data'!AK54)</f>
        <v/>
      </c>
      <c r="AL63" s="240" t="str">
        <f>IF(ISBLANK('Measured Data'!AL54),"",'Measured Data'!AL54)</f>
        <v/>
      </c>
      <c r="AM63" s="240" t="str">
        <f>IF(ISBLANK('Measured Data'!AM54),"",'Measured Data'!AM54)</f>
        <v/>
      </c>
      <c r="AN63" s="240" t="str">
        <f>IF(ISBLANK('Measured Data'!AN54),"",'Measured Data'!AN54)</f>
        <v/>
      </c>
      <c r="AO63" s="240" t="str">
        <f>IF(ISBLANK('Measured Data'!AO54),"",'Measured Data'!AO54)</f>
        <v/>
      </c>
      <c r="AP63" s="240" t="str">
        <f>IF(ISBLANK('Measured Data'!AP54),"",'Measured Data'!AP54)</f>
        <v/>
      </c>
      <c r="AQ63" s="240" t="e">
        <f>IF(ISBLANK('Measured Data'!#REF!),"",'Measured Data'!#REF!)</f>
        <v>#REF!</v>
      </c>
      <c r="AR63" s="240" t="e">
        <f>IF(ISBLANK('Measured Data'!#REF!),"",'Measured Data'!#REF!)</f>
        <v>#REF!</v>
      </c>
      <c r="AS63" s="240" t="e">
        <f>IF(ISBLANK('Measured Data'!#REF!),"",'Measured Data'!#REF!)</f>
        <v>#REF!</v>
      </c>
      <c r="AT63" s="240" t="e">
        <f>IF(ISBLANK('Measured Data'!#REF!),"",'Measured Data'!#REF!)</f>
        <v>#REF!</v>
      </c>
      <c r="AU63" s="240" t="e">
        <f>IF(ISBLANK('Measured Data'!#REF!),"",'Measured Data'!#REF!)</f>
        <v>#REF!</v>
      </c>
      <c r="AV63" s="240" t="e">
        <f>IF(ISBLANK('Measured Data'!#REF!),"",'Measured Data'!#REF!)</f>
        <v>#REF!</v>
      </c>
      <c r="AW63" s="240" t="e">
        <f>IF(ISBLANK('Measured Data'!#REF!),"",'Measured Data'!#REF!)</f>
        <v>#REF!</v>
      </c>
      <c r="AX63" s="240" t="e">
        <f>IF(ISBLANK('Measured Data'!#REF!),"",'Measured Data'!#REF!)</f>
        <v>#REF!</v>
      </c>
      <c r="AY63" s="240" t="e">
        <f>IF(ISBLANK('Measured Data'!#REF!),"",'Measured Data'!#REF!)</f>
        <v>#REF!</v>
      </c>
      <c r="AZ63" s="240" t="e">
        <f>IF(ISBLANK('Measured Data'!#REF!),"",'Measured Data'!#REF!)</f>
        <v>#REF!</v>
      </c>
      <c r="BA63" s="240" t="e">
        <f>IF(ISBLANK('Measured Data'!#REF!),"",'Measured Data'!#REF!)</f>
        <v>#REF!</v>
      </c>
      <c r="BB63" s="240" t="e">
        <f>IF(ISBLANK('Measured Data'!#REF!),"",'Measured Data'!#REF!)</f>
        <v>#REF!</v>
      </c>
      <c r="BC63" s="240" t="e">
        <f>IF(ISBLANK('Measured Data'!#REF!),"",'Measured Data'!#REF!)</f>
        <v>#REF!</v>
      </c>
      <c r="BD63" s="240" t="e">
        <f>IF(ISBLANK('Measured Data'!#REF!),"",'Measured Data'!#REF!)</f>
        <v>#REF!</v>
      </c>
      <c r="BE63" s="240" t="e">
        <f>IF(ISBLANK('Measured Data'!#REF!),"",'Measured Data'!#REF!)</f>
        <v>#REF!</v>
      </c>
      <c r="BF63" s="240" t="e">
        <f>IF(ISBLANK('Measured Data'!#REF!),"",'Measured Data'!#REF!)</f>
        <v>#REF!</v>
      </c>
      <c r="BG63" s="240" t="e">
        <f>IF(ISBLANK('Measured Data'!#REF!),"",'Measured Data'!#REF!)</f>
        <v>#REF!</v>
      </c>
      <c r="BH63" s="240" t="e">
        <f>IF(ISBLANK('Measured Data'!#REF!),"",'Measured Data'!#REF!)</f>
        <v>#REF!</v>
      </c>
      <c r="BI63" s="240" t="e">
        <f>IF(ISBLANK('Measured Data'!#REF!),"",'Measured Data'!#REF!)</f>
        <v>#REF!</v>
      </c>
      <c r="BJ63" s="240" t="e">
        <f>IF(ISBLANK('Measured Data'!#REF!),"",'Measured Data'!#REF!)</f>
        <v>#REF!</v>
      </c>
      <c r="BK63" s="240" t="e">
        <f>IF(ISBLANK('Measured Data'!#REF!),"",'Measured Data'!#REF!)</f>
        <v>#REF!</v>
      </c>
      <c r="BL63" s="240" t="e">
        <f>IF(ISBLANK('Measured Data'!#REF!),"",'Measured Data'!#REF!)</f>
        <v>#REF!</v>
      </c>
      <c r="BM63" s="240" t="e">
        <f>IF(ISBLANK('Measured Data'!#REF!),"",'Measured Data'!#REF!)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IF('Measured Data'!B55&lt;&gt;0,'Measured Data'!$B$1,"")</f>
        <v/>
      </c>
      <c r="B64" s="240" t="str">
        <f>IF(ISBLANK('Measured Data'!A55),"",'Measured Data'!A55)</f>
        <v/>
      </c>
      <c r="C64" s="247" t="str">
        <f>IF(ISBLANK('Measured Data'!B55),"",'Measured Data'!B55)</f>
        <v/>
      </c>
      <c r="D64" s="248" t="str">
        <f>IF(ISBLANK('Measured Data'!C55),"",'Measured Data'!C55)</f>
        <v/>
      </c>
      <c r="E64" s="240" t="str">
        <f>IF(ISBLANK('Measured Data'!D55),"",'Measured Data'!D55)</f>
        <v/>
      </c>
      <c r="F64" s="240" t="str">
        <f>IF(ISBLANK('Measured Data'!E55),"",'Measured Data'!E55)</f>
        <v/>
      </c>
      <c r="G64" s="240" t="str">
        <f>IF(ISBLANK('Measured Data'!G55),"",'Measured Data'!G55)</f>
        <v/>
      </c>
      <c r="H64" s="240" t="str">
        <f>IF(ISBLANK('Measured Data'!H55),"",'Measured Data'!H55)</f>
        <v/>
      </c>
      <c r="I64" s="240" t="str">
        <f>IF(ISBLANK('Measured Data'!I55),"",'Measured Data'!I55)</f>
        <v/>
      </c>
      <c r="J64" s="240" t="str">
        <f>IF(ISBLANK('Measured Data'!J55),"",'Measured Data'!J55)</f>
        <v/>
      </c>
      <c r="K64" s="240" t="str">
        <f>IF(ISBLANK('Measured Data'!K55),"",'Measured Data'!K55)</f>
        <v/>
      </c>
      <c r="L64" s="240" t="str">
        <f>IF(ISBLANK('Measured Data'!L55),"",'Measured Data'!L55)</f>
        <v/>
      </c>
      <c r="M64" s="240" t="str">
        <f>IF(ISBLANK('Measured Data'!M55),"",'Measured Data'!M55)</f>
        <v/>
      </c>
      <c r="N64" s="240" t="str">
        <f>IF(ISBLANK('Measured Data'!N55),"",'Measured Data'!N55)</f>
        <v/>
      </c>
      <c r="O64" s="240" t="str">
        <f>IF(ISBLANK('Measured Data'!O55),"",'Measured Data'!O55)</f>
        <v/>
      </c>
      <c r="P64" s="240" t="str">
        <f>IF(ISBLANK('Measured Data'!P55),"",'Measured Data'!P55)</f>
        <v/>
      </c>
      <c r="Q64" s="240" t="str">
        <f>IF(ISBLANK('Measured Data'!Q55),"",'Measured Data'!Q55)</f>
        <v/>
      </c>
      <c r="R64" s="240" t="str">
        <f>IF(ISBLANK('Measured Data'!R55),"",'Measured Data'!R55)</f>
        <v/>
      </c>
      <c r="S64" s="240" t="str">
        <f>IF(ISBLANK('Measured Data'!S55),"",'Measured Data'!S55)</f>
        <v/>
      </c>
      <c r="T64" s="240" t="str">
        <f>IF(ISBLANK('Measured Data'!T55),"",'Measured Data'!T55)</f>
        <v/>
      </c>
      <c r="U64" s="240" t="str">
        <f>IF(ISBLANK('Measured Data'!U55),"",'Measured Data'!U55)</f>
        <v/>
      </c>
      <c r="V64" s="240" t="str">
        <f>IF(ISBLANK('Measured Data'!V55),"",'Measured Data'!V55)</f>
        <v/>
      </c>
      <c r="W64" s="240" t="str">
        <f>IF(ISBLANK('Measured Data'!W55),"",'Measured Data'!W55)</f>
        <v/>
      </c>
      <c r="X64" s="240" t="str">
        <f>IF(ISBLANK('Measured Data'!X55),"",'Measured Data'!X55)</f>
        <v/>
      </c>
      <c r="Y64" s="240" t="str">
        <f>IF(ISBLANK('Measured Data'!Y55),"",'Measured Data'!Y55)</f>
        <v/>
      </c>
      <c r="Z64" s="240" t="str">
        <f>IF(ISBLANK('Measured Data'!Z55),"",'Measured Data'!Z55)</f>
        <v/>
      </c>
      <c r="AA64" s="240" t="str">
        <f>IF(ISBLANK('Measured Data'!AA55),"",'Measured Data'!AA55)</f>
        <v/>
      </c>
      <c r="AB64" s="240" t="str">
        <f>IF(ISBLANK('Measured Data'!AB55),"",'Measured Data'!AB55)</f>
        <v/>
      </c>
      <c r="AC64" s="240" t="str">
        <f>IF(ISBLANK('Measured Data'!AC55),"",'Measured Data'!AC55)</f>
        <v/>
      </c>
      <c r="AD64" s="240" t="str">
        <f>IF(ISBLANK('Measured Data'!AD55),"",'Measured Data'!AD55)</f>
        <v/>
      </c>
      <c r="AE64" s="240" t="str">
        <f>IF(ISBLANK('Measured Data'!AE55),"",'Measured Data'!AE55)</f>
        <v/>
      </c>
      <c r="AF64" s="240" t="str">
        <f>IF(ISBLANK('Measured Data'!AF55),"",'Measured Data'!AF55)</f>
        <v/>
      </c>
      <c r="AG64" s="240" t="str">
        <f>IF(ISBLANK('Measured Data'!AG55),"",'Measured Data'!AG55)</f>
        <v/>
      </c>
      <c r="AH64" s="240" t="str">
        <f>IF(ISBLANK('Measured Data'!AH55),"",'Measured Data'!AH55)</f>
        <v/>
      </c>
      <c r="AI64" s="240" t="str">
        <f>IF(ISBLANK('Measured Data'!AI55),"",'Measured Data'!AI55)</f>
        <v/>
      </c>
      <c r="AJ64" s="240" t="str">
        <f>IF(ISBLANK('Measured Data'!AJ55),"",'Measured Data'!AJ55)</f>
        <v/>
      </c>
      <c r="AK64" s="240" t="str">
        <f>IF(ISBLANK('Measured Data'!AK55),"",'Measured Data'!AK55)</f>
        <v/>
      </c>
      <c r="AL64" s="240" t="str">
        <f>IF(ISBLANK('Measured Data'!AL55),"",'Measured Data'!AL55)</f>
        <v/>
      </c>
      <c r="AM64" s="240" t="str">
        <f>IF(ISBLANK('Measured Data'!AM55),"",'Measured Data'!AM55)</f>
        <v/>
      </c>
      <c r="AN64" s="240" t="str">
        <f>IF(ISBLANK('Measured Data'!AN55),"",'Measured Data'!AN55)</f>
        <v/>
      </c>
      <c r="AO64" s="240" t="str">
        <f>IF(ISBLANK('Measured Data'!AO55),"",'Measured Data'!AO55)</f>
        <v/>
      </c>
      <c r="AP64" s="240" t="str">
        <f>IF(ISBLANK('Measured Data'!AP55),"",'Measured Data'!AP55)</f>
        <v/>
      </c>
      <c r="AQ64" s="240" t="e">
        <f>IF(ISBLANK('Measured Data'!#REF!),"",'Measured Data'!#REF!)</f>
        <v>#REF!</v>
      </c>
      <c r="AR64" s="240" t="e">
        <f>IF(ISBLANK('Measured Data'!#REF!),"",'Measured Data'!#REF!)</f>
        <v>#REF!</v>
      </c>
      <c r="AS64" s="240" t="e">
        <f>IF(ISBLANK('Measured Data'!#REF!),"",'Measured Data'!#REF!)</f>
        <v>#REF!</v>
      </c>
      <c r="AT64" s="240" t="e">
        <f>IF(ISBLANK('Measured Data'!#REF!),"",'Measured Data'!#REF!)</f>
        <v>#REF!</v>
      </c>
      <c r="AU64" s="240" t="e">
        <f>IF(ISBLANK('Measured Data'!#REF!),"",'Measured Data'!#REF!)</f>
        <v>#REF!</v>
      </c>
      <c r="AV64" s="240" t="e">
        <f>IF(ISBLANK('Measured Data'!#REF!),"",'Measured Data'!#REF!)</f>
        <v>#REF!</v>
      </c>
      <c r="AW64" s="240" t="e">
        <f>IF(ISBLANK('Measured Data'!#REF!),"",'Measured Data'!#REF!)</f>
        <v>#REF!</v>
      </c>
      <c r="AX64" s="240" t="e">
        <f>IF(ISBLANK('Measured Data'!#REF!),"",'Measured Data'!#REF!)</f>
        <v>#REF!</v>
      </c>
      <c r="AY64" s="240" t="e">
        <f>IF(ISBLANK('Measured Data'!#REF!),"",'Measured Data'!#REF!)</f>
        <v>#REF!</v>
      </c>
      <c r="AZ64" s="240" t="e">
        <f>IF(ISBLANK('Measured Data'!#REF!),"",'Measured Data'!#REF!)</f>
        <v>#REF!</v>
      </c>
      <c r="BA64" s="240" t="e">
        <f>IF(ISBLANK('Measured Data'!#REF!),"",'Measured Data'!#REF!)</f>
        <v>#REF!</v>
      </c>
      <c r="BB64" s="240" t="e">
        <f>IF(ISBLANK('Measured Data'!#REF!),"",'Measured Data'!#REF!)</f>
        <v>#REF!</v>
      </c>
      <c r="BC64" s="240" t="e">
        <f>IF(ISBLANK('Measured Data'!#REF!),"",'Measured Data'!#REF!)</f>
        <v>#REF!</v>
      </c>
      <c r="BD64" s="240" t="e">
        <f>IF(ISBLANK('Measured Data'!#REF!),"",'Measured Data'!#REF!)</f>
        <v>#REF!</v>
      </c>
      <c r="BE64" s="240" t="e">
        <f>IF(ISBLANK('Measured Data'!#REF!),"",'Measured Data'!#REF!)</f>
        <v>#REF!</v>
      </c>
      <c r="BF64" s="240" t="e">
        <f>IF(ISBLANK('Measured Data'!#REF!),"",'Measured Data'!#REF!)</f>
        <v>#REF!</v>
      </c>
      <c r="BG64" s="240" t="e">
        <f>IF(ISBLANK('Measured Data'!#REF!),"",'Measured Data'!#REF!)</f>
        <v>#REF!</v>
      </c>
      <c r="BH64" s="240" t="e">
        <f>IF(ISBLANK('Measured Data'!#REF!),"",'Measured Data'!#REF!)</f>
        <v>#REF!</v>
      </c>
      <c r="BI64" s="240" t="e">
        <f>IF(ISBLANK('Measured Data'!#REF!),"",'Measured Data'!#REF!)</f>
        <v>#REF!</v>
      </c>
      <c r="BJ64" s="240" t="e">
        <f>IF(ISBLANK('Measured Data'!#REF!),"",'Measured Data'!#REF!)</f>
        <v>#REF!</v>
      </c>
      <c r="BK64" s="240" t="e">
        <f>IF(ISBLANK('Measured Data'!#REF!),"",'Measured Data'!#REF!)</f>
        <v>#REF!</v>
      </c>
      <c r="BL64" s="240" t="e">
        <f>IF(ISBLANK('Measured Data'!#REF!),"",'Measured Data'!#REF!)</f>
        <v>#REF!</v>
      </c>
      <c r="BM64" s="240" t="e">
        <f>IF(ISBLANK('Measured Data'!#REF!),"",'Measured Data'!#REF!)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IF('Measured Data'!B56&lt;&gt;0,'Measured Data'!$B$1,"")</f>
        <v/>
      </c>
      <c r="B65" s="240" t="str">
        <f>IF(ISBLANK('Measured Data'!A56),"",'Measured Data'!A56)</f>
        <v/>
      </c>
      <c r="C65" s="247" t="str">
        <f>IF(ISBLANK('Measured Data'!B56),"",'Measured Data'!B56)</f>
        <v/>
      </c>
      <c r="D65" s="248" t="str">
        <f>IF(ISBLANK('Measured Data'!C56),"",'Measured Data'!C56)</f>
        <v/>
      </c>
      <c r="E65" s="240" t="str">
        <f>IF(ISBLANK('Measured Data'!D56),"",'Measured Data'!D56)</f>
        <v/>
      </c>
      <c r="F65" s="240" t="str">
        <f>IF(ISBLANK('Measured Data'!E56),"",'Measured Data'!E56)</f>
        <v/>
      </c>
      <c r="G65" s="240" t="str">
        <f>IF(ISBLANK('Measured Data'!G56),"",'Measured Data'!G56)</f>
        <v/>
      </c>
      <c r="H65" s="240" t="str">
        <f>IF(ISBLANK('Measured Data'!H56),"",'Measured Data'!H56)</f>
        <v/>
      </c>
      <c r="I65" s="240" t="str">
        <f>IF(ISBLANK('Measured Data'!I56),"",'Measured Data'!I56)</f>
        <v/>
      </c>
      <c r="J65" s="240" t="str">
        <f>IF(ISBLANK('Measured Data'!J56),"",'Measured Data'!J56)</f>
        <v/>
      </c>
      <c r="K65" s="240" t="str">
        <f>IF(ISBLANK('Measured Data'!K56),"",'Measured Data'!K56)</f>
        <v/>
      </c>
      <c r="L65" s="240" t="str">
        <f>IF(ISBLANK('Measured Data'!L56),"",'Measured Data'!L56)</f>
        <v/>
      </c>
      <c r="M65" s="240" t="str">
        <f>IF(ISBLANK('Measured Data'!M56),"",'Measured Data'!M56)</f>
        <v/>
      </c>
      <c r="N65" s="240" t="str">
        <f>IF(ISBLANK('Measured Data'!N56),"",'Measured Data'!N56)</f>
        <v/>
      </c>
      <c r="O65" s="240" t="str">
        <f>IF(ISBLANK('Measured Data'!O56),"",'Measured Data'!O56)</f>
        <v/>
      </c>
      <c r="P65" s="240" t="str">
        <f>IF(ISBLANK('Measured Data'!P56),"",'Measured Data'!P56)</f>
        <v/>
      </c>
      <c r="Q65" s="240" t="str">
        <f>IF(ISBLANK('Measured Data'!Q56),"",'Measured Data'!Q56)</f>
        <v/>
      </c>
      <c r="R65" s="240" t="str">
        <f>IF(ISBLANK('Measured Data'!R56),"",'Measured Data'!R56)</f>
        <v/>
      </c>
      <c r="S65" s="240" t="str">
        <f>IF(ISBLANK('Measured Data'!S56),"",'Measured Data'!S56)</f>
        <v/>
      </c>
      <c r="T65" s="240" t="str">
        <f>IF(ISBLANK('Measured Data'!T56),"",'Measured Data'!T56)</f>
        <v/>
      </c>
      <c r="U65" s="240" t="str">
        <f>IF(ISBLANK('Measured Data'!U56),"",'Measured Data'!U56)</f>
        <v/>
      </c>
      <c r="V65" s="240" t="str">
        <f>IF(ISBLANK('Measured Data'!V56),"",'Measured Data'!V56)</f>
        <v/>
      </c>
      <c r="W65" s="240" t="str">
        <f>IF(ISBLANK('Measured Data'!W56),"",'Measured Data'!W56)</f>
        <v/>
      </c>
      <c r="X65" s="240" t="str">
        <f>IF(ISBLANK('Measured Data'!X56),"",'Measured Data'!X56)</f>
        <v/>
      </c>
      <c r="Y65" s="240" t="str">
        <f>IF(ISBLANK('Measured Data'!Y56),"",'Measured Data'!Y56)</f>
        <v/>
      </c>
      <c r="Z65" s="240" t="str">
        <f>IF(ISBLANK('Measured Data'!Z56),"",'Measured Data'!Z56)</f>
        <v/>
      </c>
      <c r="AA65" s="240" t="str">
        <f>IF(ISBLANK('Measured Data'!AA56),"",'Measured Data'!AA56)</f>
        <v/>
      </c>
      <c r="AB65" s="240" t="str">
        <f>IF(ISBLANK('Measured Data'!AB56),"",'Measured Data'!AB56)</f>
        <v/>
      </c>
      <c r="AC65" s="240" t="str">
        <f>IF(ISBLANK('Measured Data'!AC56),"",'Measured Data'!AC56)</f>
        <v/>
      </c>
      <c r="AD65" s="240" t="str">
        <f>IF(ISBLANK('Measured Data'!AD56),"",'Measured Data'!AD56)</f>
        <v/>
      </c>
      <c r="AE65" s="240" t="str">
        <f>IF(ISBLANK('Measured Data'!AE56),"",'Measured Data'!AE56)</f>
        <v/>
      </c>
      <c r="AF65" s="240" t="str">
        <f>IF(ISBLANK('Measured Data'!AF56),"",'Measured Data'!AF56)</f>
        <v/>
      </c>
      <c r="AG65" s="240" t="str">
        <f>IF(ISBLANK('Measured Data'!AG56),"",'Measured Data'!AG56)</f>
        <v/>
      </c>
      <c r="AH65" s="240" t="str">
        <f>IF(ISBLANK('Measured Data'!AH56),"",'Measured Data'!AH56)</f>
        <v/>
      </c>
      <c r="AI65" s="240" t="str">
        <f>IF(ISBLANK('Measured Data'!AI56),"",'Measured Data'!AI56)</f>
        <v/>
      </c>
      <c r="AJ65" s="240" t="str">
        <f>IF(ISBLANK('Measured Data'!AJ56),"",'Measured Data'!AJ56)</f>
        <v/>
      </c>
      <c r="AK65" s="240" t="str">
        <f>IF(ISBLANK('Measured Data'!AK56),"",'Measured Data'!AK56)</f>
        <v/>
      </c>
      <c r="AL65" s="240" t="str">
        <f>IF(ISBLANK('Measured Data'!AL56),"",'Measured Data'!AL56)</f>
        <v/>
      </c>
      <c r="AM65" s="240" t="str">
        <f>IF(ISBLANK('Measured Data'!AM56),"",'Measured Data'!AM56)</f>
        <v/>
      </c>
      <c r="AN65" s="240" t="str">
        <f>IF(ISBLANK('Measured Data'!AN56),"",'Measured Data'!AN56)</f>
        <v/>
      </c>
      <c r="AO65" s="240" t="str">
        <f>IF(ISBLANK('Measured Data'!AO56),"",'Measured Data'!AO56)</f>
        <v/>
      </c>
      <c r="AP65" s="240" t="str">
        <f>IF(ISBLANK('Measured Data'!AP56),"",'Measured Data'!AP56)</f>
        <v/>
      </c>
      <c r="AQ65" s="240" t="e">
        <f>IF(ISBLANK('Measured Data'!#REF!),"",'Measured Data'!#REF!)</f>
        <v>#REF!</v>
      </c>
      <c r="AR65" s="240" t="e">
        <f>IF(ISBLANK('Measured Data'!#REF!),"",'Measured Data'!#REF!)</f>
        <v>#REF!</v>
      </c>
      <c r="AS65" s="240" t="e">
        <f>IF(ISBLANK('Measured Data'!#REF!),"",'Measured Data'!#REF!)</f>
        <v>#REF!</v>
      </c>
      <c r="AT65" s="240" t="e">
        <f>IF(ISBLANK('Measured Data'!#REF!),"",'Measured Data'!#REF!)</f>
        <v>#REF!</v>
      </c>
      <c r="AU65" s="240" t="e">
        <f>IF(ISBLANK('Measured Data'!#REF!),"",'Measured Data'!#REF!)</f>
        <v>#REF!</v>
      </c>
      <c r="AV65" s="240" t="e">
        <f>IF(ISBLANK('Measured Data'!#REF!),"",'Measured Data'!#REF!)</f>
        <v>#REF!</v>
      </c>
      <c r="AW65" s="240" t="e">
        <f>IF(ISBLANK('Measured Data'!#REF!),"",'Measured Data'!#REF!)</f>
        <v>#REF!</v>
      </c>
      <c r="AX65" s="240" t="e">
        <f>IF(ISBLANK('Measured Data'!#REF!),"",'Measured Data'!#REF!)</f>
        <v>#REF!</v>
      </c>
      <c r="AY65" s="240" t="e">
        <f>IF(ISBLANK('Measured Data'!#REF!),"",'Measured Data'!#REF!)</f>
        <v>#REF!</v>
      </c>
      <c r="AZ65" s="240" t="e">
        <f>IF(ISBLANK('Measured Data'!#REF!),"",'Measured Data'!#REF!)</f>
        <v>#REF!</v>
      </c>
      <c r="BA65" s="240" t="e">
        <f>IF(ISBLANK('Measured Data'!#REF!),"",'Measured Data'!#REF!)</f>
        <v>#REF!</v>
      </c>
      <c r="BB65" s="240" t="e">
        <f>IF(ISBLANK('Measured Data'!#REF!),"",'Measured Data'!#REF!)</f>
        <v>#REF!</v>
      </c>
      <c r="BC65" s="240" t="e">
        <f>IF(ISBLANK('Measured Data'!#REF!),"",'Measured Data'!#REF!)</f>
        <v>#REF!</v>
      </c>
      <c r="BD65" s="240" t="e">
        <f>IF(ISBLANK('Measured Data'!#REF!),"",'Measured Data'!#REF!)</f>
        <v>#REF!</v>
      </c>
      <c r="BE65" s="240" t="e">
        <f>IF(ISBLANK('Measured Data'!#REF!),"",'Measured Data'!#REF!)</f>
        <v>#REF!</v>
      </c>
      <c r="BF65" s="240" t="e">
        <f>IF(ISBLANK('Measured Data'!#REF!),"",'Measured Data'!#REF!)</f>
        <v>#REF!</v>
      </c>
      <c r="BG65" s="240" t="e">
        <f>IF(ISBLANK('Measured Data'!#REF!),"",'Measured Data'!#REF!)</f>
        <v>#REF!</v>
      </c>
      <c r="BH65" s="240" t="e">
        <f>IF(ISBLANK('Measured Data'!#REF!),"",'Measured Data'!#REF!)</f>
        <v>#REF!</v>
      </c>
      <c r="BI65" s="240" t="e">
        <f>IF(ISBLANK('Measured Data'!#REF!),"",'Measured Data'!#REF!)</f>
        <v>#REF!</v>
      </c>
      <c r="BJ65" s="240" t="e">
        <f>IF(ISBLANK('Measured Data'!#REF!),"",'Measured Data'!#REF!)</f>
        <v>#REF!</v>
      </c>
      <c r="BK65" s="240" t="e">
        <f>IF(ISBLANK('Measured Data'!#REF!),"",'Measured Data'!#REF!)</f>
        <v>#REF!</v>
      </c>
      <c r="BL65" s="240" t="e">
        <f>IF(ISBLANK('Measured Data'!#REF!),"",'Measured Data'!#REF!)</f>
        <v>#REF!</v>
      </c>
      <c r="BM65" s="240" t="e">
        <f>IF(ISBLANK('Measured Data'!#REF!),"",'Measured Data'!#REF!)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IF('Measured Data'!B57&lt;&gt;0,'Measured Data'!$B$1,"")</f>
        <v/>
      </c>
      <c r="B66" s="240" t="str">
        <f>IF(ISBLANK('Measured Data'!A57),"",'Measured Data'!A57)</f>
        <v/>
      </c>
      <c r="C66" s="247" t="str">
        <f>IF(ISBLANK('Measured Data'!B57),"",'Measured Data'!B57)</f>
        <v/>
      </c>
      <c r="D66" s="248" t="str">
        <f>IF(ISBLANK('Measured Data'!C57),"",'Measured Data'!C57)</f>
        <v/>
      </c>
      <c r="E66" s="240" t="str">
        <f>IF(ISBLANK('Measured Data'!D57),"",'Measured Data'!D57)</f>
        <v/>
      </c>
      <c r="F66" s="240" t="str">
        <f>IF(ISBLANK('Measured Data'!E57),"",'Measured Data'!E57)</f>
        <v/>
      </c>
      <c r="G66" s="240" t="str">
        <f>IF(ISBLANK('Measured Data'!G57),"",'Measured Data'!G57)</f>
        <v/>
      </c>
      <c r="H66" s="240" t="str">
        <f>IF(ISBLANK('Measured Data'!H57),"",'Measured Data'!H57)</f>
        <v/>
      </c>
      <c r="I66" s="240" t="str">
        <f>IF(ISBLANK('Measured Data'!I57),"",'Measured Data'!I57)</f>
        <v/>
      </c>
      <c r="J66" s="240" t="str">
        <f>IF(ISBLANK('Measured Data'!J57),"",'Measured Data'!J57)</f>
        <v/>
      </c>
      <c r="K66" s="240" t="str">
        <f>IF(ISBLANK('Measured Data'!K57),"",'Measured Data'!K57)</f>
        <v/>
      </c>
      <c r="L66" s="240" t="str">
        <f>IF(ISBLANK('Measured Data'!L57),"",'Measured Data'!L57)</f>
        <v/>
      </c>
      <c r="M66" s="240" t="str">
        <f>IF(ISBLANK('Measured Data'!M57),"",'Measured Data'!M57)</f>
        <v/>
      </c>
      <c r="N66" s="240" t="str">
        <f>IF(ISBLANK('Measured Data'!N57),"",'Measured Data'!N57)</f>
        <v/>
      </c>
      <c r="O66" s="240" t="str">
        <f>IF(ISBLANK('Measured Data'!O57),"",'Measured Data'!O57)</f>
        <v/>
      </c>
      <c r="P66" s="240" t="str">
        <f>IF(ISBLANK('Measured Data'!P57),"",'Measured Data'!P57)</f>
        <v/>
      </c>
      <c r="Q66" s="240" t="str">
        <f>IF(ISBLANK('Measured Data'!Q57),"",'Measured Data'!Q57)</f>
        <v/>
      </c>
      <c r="R66" s="240" t="str">
        <f>IF(ISBLANK('Measured Data'!R57),"",'Measured Data'!R57)</f>
        <v/>
      </c>
      <c r="S66" s="240" t="str">
        <f>IF(ISBLANK('Measured Data'!S57),"",'Measured Data'!S57)</f>
        <v/>
      </c>
      <c r="T66" s="240" t="str">
        <f>IF(ISBLANK('Measured Data'!T57),"",'Measured Data'!T57)</f>
        <v/>
      </c>
      <c r="U66" s="240" t="str">
        <f>IF(ISBLANK('Measured Data'!U57),"",'Measured Data'!U57)</f>
        <v/>
      </c>
      <c r="V66" s="240" t="str">
        <f>IF(ISBLANK('Measured Data'!V57),"",'Measured Data'!V57)</f>
        <v/>
      </c>
      <c r="W66" s="240" t="str">
        <f>IF(ISBLANK('Measured Data'!W57),"",'Measured Data'!W57)</f>
        <v/>
      </c>
      <c r="X66" s="240" t="str">
        <f>IF(ISBLANK('Measured Data'!X57),"",'Measured Data'!X57)</f>
        <v/>
      </c>
      <c r="Y66" s="240" t="str">
        <f>IF(ISBLANK('Measured Data'!Y57),"",'Measured Data'!Y57)</f>
        <v/>
      </c>
      <c r="Z66" s="240" t="str">
        <f>IF(ISBLANK('Measured Data'!Z57),"",'Measured Data'!Z57)</f>
        <v/>
      </c>
      <c r="AA66" s="240" t="str">
        <f>IF(ISBLANK('Measured Data'!AA57),"",'Measured Data'!AA57)</f>
        <v/>
      </c>
      <c r="AB66" s="240" t="str">
        <f>IF(ISBLANK('Measured Data'!AB57),"",'Measured Data'!AB57)</f>
        <v/>
      </c>
      <c r="AC66" s="240" t="str">
        <f>IF(ISBLANK('Measured Data'!AC57),"",'Measured Data'!AC57)</f>
        <v/>
      </c>
      <c r="AD66" s="240" t="str">
        <f>IF(ISBLANK('Measured Data'!AD57),"",'Measured Data'!AD57)</f>
        <v/>
      </c>
      <c r="AE66" s="240" t="str">
        <f>IF(ISBLANK('Measured Data'!AE57),"",'Measured Data'!AE57)</f>
        <v/>
      </c>
      <c r="AF66" s="240" t="str">
        <f>IF(ISBLANK('Measured Data'!AF57),"",'Measured Data'!AF57)</f>
        <v/>
      </c>
      <c r="AG66" s="240" t="str">
        <f>IF(ISBLANK('Measured Data'!AG57),"",'Measured Data'!AG57)</f>
        <v/>
      </c>
      <c r="AH66" s="240" t="str">
        <f>IF(ISBLANK('Measured Data'!AH57),"",'Measured Data'!AH57)</f>
        <v/>
      </c>
      <c r="AI66" s="240" t="str">
        <f>IF(ISBLANK('Measured Data'!AI57),"",'Measured Data'!AI57)</f>
        <v/>
      </c>
      <c r="AJ66" s="240" t="str">
        <f>IF(ISBLANK('Measured Data'!AJ57),"",'Measured Data'!AJ57)</f>
        <v/>
      </c>
      <c r="AK66" s="240" t="str">
        <f>IF(ISBLANK('Measured Data'!AK57),"",'Measured Data'!AK57)</f>
        <v/>
      </c>
      <c r="AL66" s="240" t="str">
        <f>IF(ISBLANK('Measured Data'!AL57),"",'Measured Data'!AL57)</f>
        <v/>
      </c>
      <c r="AM66" s="240" t="str">
        <f>IF(ISBLANK('Measured Data'!AM57),"",'Measured Data'!AM57)</f>
        <v/>
      </c>
      <c r="AN66" s="240" t="str">
        <f>IF(ISBLANK('Measured Data'!AN57),"",'Measured Data'!AN57)</f>
        <v/>
      </c>
      <c r="AO66" s="240" t="str">
        <f>IF(ISBLANK('Measured Data'!AO57),"",'Measured Data'!AO57)</f>
        <v/>
      </c>
      <c r="AP66" s="240" t="str">
        <f>IF(ISBLANK('Measured Data'!AP57),"",'Measured Data'!AP57)</f>
        <v/>
      </c>
      <c r="AQ66" s="240" t="e">
        <f>IF(ISBLANK('Measured Data'!#REF!),"",'Measured Data'!#REF!)</f>
        <v>#REF!</v>
      </c>
      <c r="AR66" s="240" t="e">
        <f>IF(ISBLANK('Measured Data'!#REF!),"",'Measured Data'!#REF!)</f>
        <v>#REF!</v>
      </c>
      <c r="AS66" s="240" t="e">
        <f>IF(ISBLANK('Measured Data'!#REF!),"",'Measured Data'!#REF!)</f>
        <v>#REF!</v>
      </c>
      <c r="AT66" s="240" t="e">
        <f>IF(ISBLANK('Measured Data'!#REF!),"",'Measured Data'!#REF!)</f>
        <v>#REF!</v>
      </c>
      <c r="AU66" s="240" t="e">
        <f>IF(ISBLANK('Measured Data'!#REF!),"",'Measured Data'!#REF!)</f>
        <v>#REF!</v>
      </c>
      <c r="AV66" s="240" t="e">
        <f>IF(ISBLANK('Measured Data'!#REF!),"",'Measured Data'!#REF!)</f>
        <v>#REF!</v>
      </c>
      <c r="AW66" s="240" t="e">
        <f>IF(ISBLANK('Measured Data'!#REF!),"",'Measured Data'!#REF!)</f>
        <v>#REF!</v>
      </c>
      <c r="AX66" s="240" t="e">
        <f>IF(ISBLANK('Measured Data'!#REF!),"",'Measured Data'!#REF!)</f>
        <v>#REF!</v>
      </c>
      <c r="AY66" s="240" t="e">
        <f>IF(ISBLANK('Measured Data'!#REF!),"",'Measured Data'!#REF!)</f>
        <v>#REF!</v>
      </c>
      <c r="AZ66" s="240" t="e">
        <f>IF(ISBLANK('Measured Data'!#REF!),"",'Measured Data'!#REF!)</f>
        <v>#REF!</v>
      </c>
      <c r="BA66" s="240" t="e">
        <f>IF(ISBLANK('Measured Data'!#REF!),"",'Measured Data'!#REF!)</f>
        <v>#REF!</v>
      </c>
      <c r="BB66" s="240" t="e">
        <f>IF(ISBLANK('Measured Data'!#REF!),"",'Measured Data'!#REF!)</f>
        <v>#REF!</v>
      </c>
      <c r="BC66" s="240" t="e">
        <f>IF(ISBLANK('Measured Data'!#REF!),"",'Measured Data'!#REF!)</f>
        <v>#REF!</v>
      </c>
      <c r="BD66" s="240" t="e">
        <f>IF(ISBLANK('Measured Data'!#REF!),"",'Measured Data'!#REF!)</f>
        <v>#REF!</v>
      </c>
      <c r="BE66" s="240" t="e">
        <f>IF(ISBLANK('Measured Data'!#REF!),"",'Measured Data'!#REF!)</f>
        <v>#REF!</v>
      </c>
      <c r="BF66" s="240" t="e">
        <f>IF(ISBLANK('Measured Data'!#REF!),"",'Measured Data'!#REF!)</f>
        <v>#REF!</v>
      </c>
      <c r="BG66" s="240" t="e">
        <f>IF(ISBLANK('Measured Data'!#REF!),"",'Measured Data'!#REF!)</f>
        <v>#REF!</v>
      </c>
      <c r="BH66" s="240" t="e">
        <f>IF(ISBLANK('Measured Data'!#REF!),"",'Measured Data'!#REF!)</f>
        <v>#REF!</v>
      </c>
      <c r="BI66" s="240" t="e">
        <f>IF(ISBLANK('Measured Data'!#REF!),"",'Measured Data'!#REF!)</f>
        <v>#REF!</v>
      </c>
      <c r="BJ66" s="240" t="e">
        <f>IF(ISBLANK('Measured Data'!#REF!),"",'Measured Data'!#REF!)</f>
        <v>#REF!</v>
      </c>
      <c r="BK66" s="240" t="e">
        <f>IF(ISBLANK('Measured Data'!#REF!),"",'Measured Data'!#REF!)</f>
        <v>#REF!</v>
      </c>
      <c r="BL66" s="240" t="e">
        <f>IF(ISBLANK('Measured Data'!#REF!),"",'Measured Data'!#REF!)</f>
        <v>#REF!</v>
      </c>
      <c r="BM66" s="240" t="e">
        <f>IF(ISBLANK('Measured Data'!#REF!),"",'Measured Data'!#REF!)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IF('Measured Data'!B58&lt;&gt;0,'Measured Data'!$B$1,"")</f>
        <v/>
      </c>
      <c r="B67" s="240" t="str">
        <f>IF(ISBLANK('Measured Data'!A58),"",'Measured Data'!A58)</f>
        <v/>
      </c>
      <c r="C67" s="247" t="str">
        <f>IF(ISBLANK('Measured Data'!B58),"",'Measured Data'!B58)</f>
        <v/>
      </c>
      <c r="D67" s="248" t="str">
        <f>IF(ISBLANK('Measured Data'!C58),"",'Measured Data'!C58)</f>
        <v/>
      </c>
      <c r="E67" s="240" t="str">
        <f>IF(ISBLANK('Measured Data'!D58),"",'Measured Data'!D58)</f>
        <v/>
      </c>
      <c r="F67" s="240" t="str">
        <f>IF(ISBLANK('Measured Data'!E58),"",'Measured Data'!E58)</f>
        <v/>
      </c>
      <c r="G67" s="240" t="str">
        <f>IF(ISBLANK('Measured Data'!G58),"",'Measured Data'!G58)</f>
        <v/>
      </c>
      <c r="H67" s="240" t="str">
        <f>IF(ISBLANK('Measured Data'!H58),"",'Measured Data'!H58)</f>
        <v/>
      </c>
      <c r="I67" s="240" t="str">
        <f>IF(ISBLANK('Measured Data'!I58),"",'Measured Data'!I58)</f>
        <v/>
      </c>
      <c r="J67" s="240" t="str">
        <f>IF(ISBLANK('Measured Data'!J58),"",'Measured Data'!J58)</f>
        <v/>
      </c>
      <c r="K67" s="240" t="str">
        <f>IF(ISBLANK('Measured Data'!K58),"",'Measured Data'!K58)</f>
        <v/>
      </c>
      <c r="L67" s="240" t="str">
        <f>IF(ISBLANK('Measured Data'!L58),"",'Measured Data'!L58)</f>
        <v/>
      </c>
      <c r="M67" s="240" t="str">
        <f>IF(ISBLANK('Measured Data'!M58),"",'Measured Data'!M58)</f>
        <v/>
      </c>
      <c r="N67" s="240" t="str">
        <f>IF(ISBLANK('Measured Data'!N58),"",'Measured Data'!N58)</f>
        <v/>
      </c>
      <c r="O67" s="240" t="str">
        <f>IF(ISBLANK('Measured Data'!O58),"",'Measured Data'!O58)</f>
        <v/>
      </c>
      <c r="P67" s="240" t="str">
        <f>IF(ISBLANK('Measured Data'!P58),"",'Measured Data'!P58)</f>
        <v/>
      </c>
      <c r="Q67" s="240" t="str">
        <f>IF(ISBLANK('Measured Data'!Q58),"",'Measured Data'!Q58)</f>
        <v/>
      </c>
      <c r="R67" s="240" t="str">
        <f>IF(ISBLANK('Measured Data'!R58),"",'Measured Data'!R58)</f>
        <v/>
      </c>
      <c r="S67" s="240" t="str">
        <f>IF(ISBLANK('Measured Data'!S58),"",'Measured Data'!S58)</f>
        <v/>
      </c>
      <c r="T67" s="240" t="str">
        <f>IF(ISBLANK('Measured Data'!T58),"",'Measured Data'!T58)</f>
        <v/>
      </c>
      <c r="U67" s="240" t="str">
        <f>IF(ISBLANK('Measured Data'!U58),"",'Measured Data'!U58)</f>
        <v/>
      </c>
      <c r="V67" s="240" t="str">
        <f>IF(ISBLANK('Measured Data'!V58),"",'Measured Data'!V58)</f>
        <v/>
      </c>
      <c r="W67" s="240" t="str">
        <f>IF(ISBLANK('Measured Data'!W58),"",'Measured Data'!W58)</f>
        <v/>
      </c>
      <c r="X67" s="240" t="str">
        <f>IF(ISBLANK('Measured Data'!X58),"",'Measured Data'!X58)</f>
        <v/>
      </c>
      <c r="Y67" s="240" t="str">
        <f>IF(ISBLANK('Measured Data'!Y58),"",'Measured Data'!Y58)</f>
        <v/>
      </c>
      <c r="Z67" s="240" t="str">
        <f>IF(ISBLANK('Measured Data'!Z58),"",'Measured Data'!Z58)</f>
        <v/>
      </c>
      <c r="AA67" s="240" t="str">
        <f>IF(ISBLANK('Measured Data'!AA58),"",'Measured Data'!AA58)</f>
        <v/>
      </c>
      <c r="AB67" s="240" t="str">
        <f>IF(ISBLANK('Measured Data'!AB58),"",'Measured Data'!AB58)</f>
        <v/>
      </c>
      <c r="AC67" s="240" t="str">
        <f>IF(ISBLANK('Measured Data'!AC58),"",'Measured Data'!AC58)</f>
        <v/>
      </c>
      <c r="AD67" s="240" t="str">
        <f>IF(ISBLANK('Measured Data'!AD58),"",'Measured Data'!AD58)</f>
        <v/>
      </c>
      <c r="AE67" s="240" t="str">
        <f>IF(ISBLANK('Measured Data'!AE58),"",'Measured Data'!AE58)</f>
        <v/>
      </c>
      <c r="AF67" s="240" t="str">
        <f>IF(ISBLANK('Measured Data'!AF58),"",'Measured Data'!AF58)</f>
        <v/>
      </c>
      <c r="AG67" s="240" t="str">
        <f>IF(ISBLANK('Measured Data'!AG58),"",'Measured Data'!AG58)</f>
        <v/>
      </c>
      <c r="AH67" s="240" t="str">
        <f>IF(ISBLANK('Measured Data'!AH58),"",'Measured Data'!AH58)</f>
        <v/>
      </c>
      <c r="AI67" s="240" t="str">
        <f>IF(ISBLANK('Measured Data'!AI58),"",'Measured Data'!AI58)</f>
        <v/>
      </c>
      <c r="AJ67" s="240" t="str">
        <f>IF(ISBLANK('Measured Data'!AJ58),"",'Measured Data'!AJ58)</f>
        <v/>
      </c>
      <c r="AK67" s="240" t="str">
        <f>IF(ISBLANK('Measured Data'!AK58),"",'Measured Data'!AK58)</f>
        <v/>
      </c>
      <c r="AL67" s="240" t="str">
        <f>IF(ISBLANK('Measured Data'!AL58),"",'Measured Data'!AL58)</f>
        <v/>
      </c>
      <c r="AM67" s="240" t="str">
        <f>IF(ISBLANK('Measured Data'!AM58),"",'Measured Data'!AM58)</f>
        <v/>
      </c>
      <c r="AN67" s="240" t="str">
        <f>IF(ISBLANK('Measured Data'!AN58),"",'Measured Data'!AN58)</f>
        <v/>
      </c>
      <c r="AO67" s="240" t="str">
        <f>IF(ISBLANK('Measured Data'!AO58),"",'Measured Data'!AO58)</f>
        <v/>
      </c>
      <c r="AP67" s="240" t="str">
        <f>IF(ISBLANK('Measured Data'!AP58),"",'Measured Data'!AP58)</f>
        <v/>
      </c>
      <c r="AQ67" s="240" t="e">
        <f>IF(ISBLANK('Measured Data'!#REF!),"",'Measured Data'!#REF!)</f>
        <v>#REF!</v>
      </c>
      <c r="AR67" s="240" t="e">
        <f>IF(ISBLANK('Measured Data'!#REF!),"",'Measured Data'!#REF!)</f>
        <v>#REF!</v>
      </c>
      <c r="AS67" s="240" t="e">
        <f>IF(ISBLANK('Measured Data'!#REF!),"",'Measured Data'!#REF!)</f>
        <v>#REF!</v>
      </c>
      <c r="AT67" s="240" t="e">
        <f>IF(ISBLANK('Measured Data'!#REF!),"",'Measured Data'!#REF!)</f>
        <v>#REF!</v>
      </c>
      <c r="AU67" s="240" t="e">
        <f>IF(ISBLANK('Measured Data'!#REF!),"",'Measured Data'!#REF!)</f>
        <v>#REF!</v>
      </c>
      <c r="AV67" s="240" t="e">
        <f>IF(ISBLANK('Measured Data'!#REF!),"",'Measured Data'!#REF!)</f>
        <v>#REF!</v>
      </c>
      <c r="AW67" s="240" t="e">
        <f>IF(ISBLANK('Measured Data'!#REF!),"",'Measured Data'!#REF!)</f>
        <v>#REF!</v>
      </c>
      <c r="AX67" s="240" t="e">
        <f>IF(ISBLANK('Measured Data'!#REF!),"",'Measured Data'!#REF!)</f>
        <v>#REF!</v>
      </c>
      <c r="AY67" s="240" t="e">
        <f>IF(ISBLANK('Measured Data'!#REF!),"",'Measured Data'!#REF!)</f>
        <v>#REF!</v>
      </c>
      <c r="AZ67" s="240" t="e">
        <f>IF(ISBLANK('Measured Data'!#REF!),"",'Measured Data'!#REF!)</f>
        <v>#REF!</v>
      </c>
      <c r="BA67" s="240" t="e">
        <f>IF(ISBLANK('Measured Data'!#REF!),"",'Measured Data'!#REF!)</f>
        <v>#REF!</v>
      </c>
      <c r="BB67" s="240" t="e">
        <f>IF(ISBLANK('Measured Data'!#REF!),"",'Measured Data'!#REF!)</f>
        <v>#REF!</v>
      </c>
      <c r="BC67" s="240" t="e">
        <f>IF(ISBLANK('Measured Data'!#REF!),"",'Measured Data'!#REF!)</f>
        <v>#REF!</v>
      </c>
      <c r="BD67" s="240" t="e">
        <f>IF(ISBLANK('Measured Data'!#REF!),"",'Measured Data'!#REF!)</f>
        <v>#REF!</v>
      </c>
      <c r="BE67" s="240" t="e">
        <f>IF(ISBLANK('Measured Data'!#REF!),"",'Measured Data'!#REF!)</f>
        <v>#REF!</v>
      </c>
      <c r="BF67" s="240" t="e">
        <f>IF(ISBLANK('Measured Data'!#REF!),"",'Measured Data'!#REF!)</f>
        <v>#REF!</v>
      </c>
      <c r="BG67" s="240" t="e">
        <f>IF(ISBLANK('Measured Data'!#REF!),"",'Measured Data'!#REF!)</f>
        <v>#REF!</v>
      </c>
      <c r="BH67" s="240" t="e">
        <f>IF(ISBLANK('Measured Data'!#REF!),"",'Measured Data'!#REF!)</f>
        <v>#REF!</v>
      </c>
      <c r="BI67" s="240" t="e">
        <f>IF(ISBLANK('Measured Data'!#REF!),"",'Measured Data'!#REF!)</f>
        <v>#REF!</v>
      </c>
      <c r="BJ67" s="240" t="e">
        <f>IF(ISBLANK('Measured Data'!#REF!),"",'Measured Data'!#REF!)</f>
        <v>#REF!</v>
      </c>
      <c r="BK67" s="240" t="e">
        <f>IF(ISBLANK('Measured Data'!#REF!),"",'Measured Data'!#REF!)</f>
        <v>#REF!</v>
      </c>
      <c r="BL67" s="240" t="e">
        <f>IF(ISBLANK('Measured Data'!#REF!),"",'Measured Data'!#REF!)</f>
        <v>#REF!</v>
      </c>
      <c r="BM67" s="240" t="e">
        <f>IF(ISBLANK('Measured Data'!#REF!),"",'Measured Data'!#REF!)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IF('Measured Data'!B59&lt;&gt;0,'Measured Data'!$B$1,"")</f>
        <v/>
      </c>
      <c r="B68" s="240" t="str">
        <f>IF(ISBLANK('Measured Data'!A59),"",'Measured Data'!A59)</f>
        <v/>
      </c>
      <c r="C68" s="247" t="str">
        <f>IF(ISBLANK('Measured Data'!B59),"",'Measured Data'!B59)</f>
        <v/>
      </c>
      <c r="D68" s="248" t="str">
        <f>IF(ISBLANK('Measured Data'!C59),"",'Measured Data'!C59)</f>
        <v/>
      </c>
      <c r="E68" s="240" t="str">
        <f>IF(ISBLANK('Measured Data'!D59),"",'Measured Data'!D59)</f>
        <v/>
      </c>
      <c r="F68" s="240" t="str">
        <f>IF(ISBLANK('Measured Data'!E59),"",'Measured Data'!E59)</f>
        <v/>
      </c>
      <c r="G68" s="240" t="str">
        <f>IF(ISBLANK('Measured Data'!G59),"",'Measured Data'!G59)</f>
        <v/>
      </c>
      <c r="H68" s="240" t="str">
        <f>IF(ISBLANK('Measured Data'!H59),"",'Measured Data'!H59)</f>
        <v/>
      </c>
      <c r="I68" s="240" t="str">
        <f>IF(ISBLANK('Measured Data'!I59),"",'Measured Data'!I59)</f>
        <v/>
      </c>
      <c r="J68" s="240" t="str">
        <f>IF(ISBLANK('Measured Data'!J59),"",'Measured Data'!J59)</f>
        <v/>
      </c>
      <c r="K68" s="240" t="str">
        <f>IF(ISBLANK('Measured Data'!K59),"",'Measured Data'!K59)</f>
        <v/>
      </c>
      <c r="L68" s="240" t="str">
        <f>IF(ISBLANK('Measured Data'!L59),"",'Measured Data'!L59)</f>
        <v/>
      </c>
      <c r="M68" s="240" t="str">
        <f>IF(ISBLANK('Measured Data'!M59),"",'Measured Data'!M59)</f>
        <v/>
      </c>
      <c r="N68" s="240" t="str">
        <f>IF(ISBLANK('Measured Data'!N59),"",'Measured Data'!N59)</f>
        <v/>
      </c>
      <c r="O68" s="240" t="str">
        <f>IF(ISBLANK('Measured Data'!O59),"",'Measured Data'!O59)</f>
        <v/>
      </c>
      <c r="P68" s="240" t="str">
        <f>IF(ISBLANK('Measured Data'!P59),"",'Measured Data'!P59)</f>
        <v/>
      </c>
      <c r="Q68" s="240" t="str">
        <f>IF(ISBLANK('Measured Data'!Q59),"",'Measured Data'!Q59)</f>
        <v/>
      </c>
      <c r="R68" s="240" t="str">
        <f>IF(ISBLANK('Measured Data'!R59),"",'Measured Data'!R59)</f>
        <v/>
      </c>
      <c r="S68" s="240" t="str">
        <f>IF(ISBLANK('Measured Data'!S59),"",'Measured Data'!S59)</f>
        <v/>
      </c>
      <c r="T68" s="240" t="str">
        <f>IF(ISBLANK('Measured Data'!T59),"",'Measured Data'!T59)</f>
        <v/>
      </c>
      <c r="U68" s="240" t="str">
        <f>IF(ISBLANK('Measured Data'!U59),"",'Measured Data'!U59)</f>
        <v/>
      </c>
      <c r="V68" s="240" t="str">
        <f>IF(ISBLANK('Measured Data'!V59),"",'Measured Data'!V59)</f>
        <v/>
      </c>
      <c r="W68" s="240" t="str">
        <f>IF(ISBLANK('Measured Data'!W59),"",'Measured Data'!W59)</f>
        <v/>
      </c>
      <c r="X68" s="240" t="str">
        <f>IF(ISBLANK('Measured Data'!X59),"",'Measured Data'!X59)</f>
        <v/>
      </c>
      <c r="Y68" s="240" t="str">
        <f>IF(ISBLANK('Measured Data'!Y59),"",'Measured Data'!Y59)</f>
        <v/>
      </c>
      <c r="Z68" s="240" t="str">
        <f>IF(ISBLANK('Measured Data'!Z59),"",'Measured Data'!Z59)</f>
        <v/>
      </c>
      <c r="AA68" s="240" t="str">
        <f>IF(ISBLANK('Measured Data'!AA59),"",'Measured Data'!AA59)</f>
        <v/>
      </c>
      <c r="AB68" s="240" t="str">
        <f>IF(ISBLANK('Measured Data'!AB59),"",'Measured Data'!AB59)</f>
        <v/>
      </c>
      <c r="AC68" s="240" t="str">
        <f>IF(ISBLANK('Measured Data'!AC59),"",'Measured Data'!AC59)</f>
        <v/>
      </c>
      <c r="AD68" s="240" t="str">
        <f>IF(ISBLANK('Measured Data'!AD59),"",'Measured Data'!AD59)</f>
        <v/>
      </c>
      <c r="AE68" s="240" t="str">
        <f>IF(ISBLANK('Measured Data'!AE59),"",'Measured Data'!AE59)</f>
        <v/>
      </c>
      <c r="AF68" s="240" t="str">
        <f>IF(ISBLANK('Measured Data'!AF59),"",'Measured Data'!AF59)</f>
        <v/>
      </c>
      <c r="AG68" s="240" t="str">
        <f>IF(ISBLANK('Measured Data'!AG59),"",'Measured Data'!AG59)</f>
        <v/>
      </c>
      <c r="AH68" s="240" t="str">
        <f>IF(ISBLANK('Measured Data'!AH59),"",'Measured Data'!AH59)</f>
        <v/>
      </c>
      <c r="AI68" s="240" t="str">
        <f>IF(ISBLANK('Measured Data'!AI59),"",'Measured Data'!AI59)</f>
        <v/>
      </c>
      <c r="AJ68" s="240" t="str">
        <f>IF(ISBLANK('Measured Data'!AJ59),"",'Measured Data'!AJ59)</f>
        <v/>
      </c>
      <c r="AK68" s="240" t="str">
        <f>IF(ISBLANK('Measured Data'!AK59),"",'Measured Data'!AK59)</f>
        <v/>
      </c>
      <c r="AL68" s="240" t="str">
        <f>IF(ISBLANK('Measured Data'!AL59),"",'Measured Data'!AL59)</f>
        <v/>
      </c>
      <c r="AM68" s="240" t="str">
        <f>IF(ISBLANK('Measured Data'!AM59),"",'Measured Data'!AM59)</f>
        <v/>
      </c>
      <c r="AN68" s="240" t="str">
        <f>IF(ISBLANK('Measured Data'!AN59),"",'Measured Data'!AN59)</f>
        <v/>
      </c>
      <c r="AO68" s="240" t="str">
        <f>IF(ISBLANK('Measured Data'!AO59),"",'Measured Data'!AO59)</f>
        <v/>
      </c>
      <c r="AP68" s="240" t="str">
        <f>IF(ISBLANK('Measured Data'!AP59),"",'Measured Data'!AP59)</f>
        <v/>
      </c>
      <c r="AQ68" s="240" t="e">
        <f>IF(ISBLANK('Measured Data'!#REF!),"",'Measured Data'!#REF!)</f>
        <v>#REF!</v>
      </c>
      <c r="AR68" s="240" t="e">
        <f>IF(ISBLANK('Measured Data'!#REF!),"",'Measured Data'!#REF!)</f>
        <v>#REF!</v>
      </c>
      <c r="AS68" s="240" t="e">
        <f>IF(ISBLANK('Measured Data'!#REF!),"",'Measured Data'!#REF!)</f>
        <v>#REF!</v>
      </c>
      <c r="AT68" s="240" t="e">
        <f>IF(ISBLANK('Measured Data'!#REF!),"",'Measured Data'!#REF!)</f>
        <v>#REF!</v>
      </c>
      <c r="AU68" s="240" t="e">
        <f>IF(ISBLANK('Measured Data'!#REF!),"",'Measured Data'!#REF!)</f>
        <v>#REF!</v>
      </c>
      <c r="AV68" s="240" t="e">
        <f>IF(ISBLANK('Measured Data'!#REF!),"",'Measured Data'!#REF!)</f>
        <v>#REF!</v>
      </c>
      <c r="AW68" s="240" t="e">
        <f>IF(ISBLANK('Measured Data'!#REF!),"",'Measured Data'!#REF!)</f>
        <v>#REF!</v>
      </c>
      <c r="AX68" s="240" t="e">
        <f>IF(ISBLANK('Measured Data'!#REF!),"",'Measured Data'!#REF!)</f>
        <v>#REF!</v>
      </c>
      <c r="AY68" s="240" t="e">
        <f>IF(ISBLANK('Measured Data'!#REF!),"",'Measured Data'!#REF!)</f>
        <v>#REF!</v>
      </c>
      <c r="AZ68" s="240" t="e">
        <f>IF(ISBLANK('Measured Data'!#REF!),"",'Measured Data'!#REF!)</f>
        <v>#REF!</v>
      </c>
      <c r="BA68" s="240" t="e">
        <f>IF(ISBLANK('Measured Data'!#REF!),"",'Measured Data'!#REF!)</f>
        <v>#REF!</v>
      </c>
      <c r="BB68" s="240" t="e">
        <f>IF(ISBLANK('Measured Data'!#REF!),"",'Measured Data'!#REF!)</f>
        <v>#REF!</v>
      </c>
      <c r="BC68" s="240" t="e">
        <f>IF(ISBLANK('Measured Data'!#REF!),"",'Measured Data'!#REF!)</f>
        <v>#REF!</v>
      </c>
      <c r="BD68" s="240" t="e">
        <f>IF(ISBLANK('Measured Data'!#REF!),"",'Measured Data'!#REF!)</f>
        <v>#REF!</v>
      </c>
      <c r="BE68" s="240" t="e">
        <f>IF(ISBLANK('Measured Data'!#REF!),"",'Measured Data'!#REF!)</f>
        <v>#REF!</v>
      </c>
      <c r="BF68" s="240" t="e">
        <f>IF(ISBLANK('Measured Data'!#REF!),"",'Measured Data'!#REF!)</f>
        <v>#REF!</v>
      </c>
      <c r="BG68" s="240" t="e">
        <f>IF(ISBLANK('Measured Data'!#REF!),"",'Measured Data'!#REF!)</f>
        <v>#REF!</v>
      </c>
      <c r="BH68" s="240" t="e">
        <f>IF(ISBLANK('Measured Data'!#REF!),"",'Measured Data'!#REF!)</f>
        <v>#REF!</v>
      </c>
      <c r="BI68" s="240" t="e">
        <f>IF(ISBLANK('Measured Data'!#REF!),"",'Measured Data'!#REF!)</f>
        <v>#REF!</v>
      </c>
      <c r="BJ68" s="240" t="e">
        <f>IF(ISBLANK('Measured Data'!#REF!),"",'Measured Data'!#REF!)</f>
        <v>#REF!</v>
      </c>
      <c r="BK68" s="240" t="e">
        <f>IF(ISBLANK('Measured Data'!#REF!),"",'Measured Data'!#REF!)</f>
        <v>#REF!</v>
      </c>
      <c r="BL68" s="240" t="e">
        <f>IF(ISBLANK('Measured Data'!#REF!),"",'Measured Data'!#REF!)</f>
        <v>#REF!</v>
      </c>
      <c r="BM68" s="240" t="e">
        <f>IF(ISBLANK('Measured Data'!#REF!),"",'Measured Data'!#REF!)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IF('Measured Data'!B60&lt;&gt;0,'Measured Data'!$B$1,"")</f>
        <v/>
      </c>
      <c r="B69" s="240" t="str">
        <f>IF(ISBLANK('Measured Data'!A60),"",'Measured Data'!A60)</f>
        <v/>
      </c>
      <c r="C69" s="247" t="str">
        <f>IF(ISBLANK('Measured Data'!B60),"",'Measured Data'!B60)</f>
        <v/>
      </c>
      <c r="D69" s="248" t="str">
        <f>IF(ISBLANK('Measured Data'!C60),"",'Measured Data'!C60)</f>
        <v/>
      </c>
      <c r="E69" s="240" t="str">
        <f>IF(ISBLANK('Measured Data'!D60),"",'Measured Data'!D60)</f>
        <v/>
      </c>
      <c r="F69" s="240" t="str">
        <f>IF(ISBLANK('Measured Data'!E60),"",'Measured Data'!E60)</f>
        <v/>
      </c>
      <c r="G69" s="240" t="str">
        <f>IF(ISBLANK('Measured Data'!G60),"",'Measured Data'!G60)</f>
        <v/>
      </c>
      <c r="H69" s="240" t="str">
        <f>IF(ISBLANK('Measured Data'!H60),"",'Measured Data'!H60)</f>
        <v/>
      </c>
      <c r="I69" s="240" t="str">
        <f>IF(ISBLANK('Measured Data'!I60),"",'Measured Data'!I60)</f>
        <v/>
      </c>
      <c r="J69" s="240" t="str">
        <f>IF(ISBLANK('Measured Data'!J60),"",'Measured Data'!J60)</f>
        <v/>
      </c>
      <c r="K69" s="240" t="str">
        <f>IF(ISBLANK('Measured Data'!K60),"",'Measured Data'!K60)</f>
        <v/>
      </c>
      <c r="L69" s="240" t="str">
        <f>IF(ISBLANK('Measured Data'!L60),"",'Measured Data'!L60)</f>
        <v/>
      </c>
      <c r="M69" s="240" t="str">
        <f>IF(ISBLANK('Measured Data'!M60),"",'Measured Data'!M60)</f>
        <v/>
      </c>
      <c r="N69" s="240" t="str">
        <f>IF(ISBLANK('Measured Data'!N60),"",'Measured Data'!N60)</f>
        <v/>
      </c>
      <c r="O69" s="240" t="str">
        <f>IF(ISBLANK('Measured Data'!O60),"",'Measured Data'!O60)</f>
        <v/>
      </c>
      <c r="P69" s="240" t="str">
        <f>IF(ISBLANK('Measured Data'!P60),"",'Measured Data'!P60)</f>
        <v/>
      </c>
      <c r="Q69" s="240" t="str">
        <f>IF(ISBLANK('Measured Data'!Q60),"",'Measured Data'!Q60)</f>
        <v/>
      </c>
      <c r="R69" s="240" t="str">
        <f>IF(ISBLANK('Measured Data'!R60),"",'Measured Data'!R60)</f>
        <v/>
      </c>
      <c r="S69" s="240" t="str">
        <f>IF(ISBLANK('Measured Data'!S60),"",'Measured Data'!S60)</f>
        <v/>
      </c>
      <c r="T69" s="240" t="str">
        <f>IF(ISBLANK('Measured Data'!T60),"",'Measured Data'!T60)</f>
        <v/>
      </c>
      <c r="U69" s="240" t="str">
        <f>IF(ISBLANK('Measured Data'!U60),"",'Measured Data'!U60)</f>
        <v/>
      </c>
      <c r="V69" s="240" t="str">
        <f>IF(ISBLANK('Measured Data'!V60),"",'Measured Data'!V60)</f>
        <v/>
      </c>
      <c r="W69" s="240" t="str">
        <f>IF(ISBLANK('Measured Data'!W60),"",'Measured Data'!W60)</f>
        <v/>
      </c>
      <c r="X69" s="240" t="str">
        <f>IF(ISBLANK('Measured Data'!X60),"",'Measured Data'!X60)</f>
        <v/>
      </c>
      <c r="Y69" s="240" t="str">
        <f>IF(ISBLANK('Measured Data'!Y60),"",'Measured Data'!Y60)</f>
        <v/>
      </c>
      <c r="Z69" s="240" t="str">
        <f>IF(ISBLANK('Measured Data'!Z60),"",'Measured Data'!Z60)</f>
        <v/>
      </c>
      <c r="AA69" s="240" t="str">
        <f>IF(ISBLANK('Measured Data'!AA60),"",'Measured Data'!AA60)</f>
        <v/>
      </c>
      <c r="AB69" s="240" t="str">
        <f>IF(ISBLANK('Measured Data'!AB60),"",'Measured Data'!AB60)</f>
        <v/>
      </c>
      <c r="AC69" s="240" t="str">
        <f>IF(ISBLANK('Measured Data'!AC60),"",'Measured Data'!AC60)</f>
        <v/>
      </c>
      <c r="AD69" s="240" t="str">
        <f>IF(ISBLANK('Measured Data'!AD60),"",'Measured Data'!AD60)</f>
        <v/>
      </c>
      <c r="AE69" s="240" t="str">
        <f>IF(ISBLANK('Measured Data'!AE60),"",'Measured Data'!AE60)</f>
        <v/>
      </c>
      <c r="AF69" s="240" t="str">
        <f>IF(ISBLANK('Measured Data'!AF60),"",'Measured Data'!AF60)</f>
        <v/>
      </c>
      <c r="AG69" s="240" t="str">
        <f>IF(ISBLANK('Measured Data'!AG60),"",'Measured Data'!AG60)</f>
        <v/>
      </c>
      <c r="AH69" s="240" t="str">
        <f>IF(ISBLANK('Measured Data'!AH60),"",'Measured Data'!AH60)</f>
        <v/>
      </c>
      <c r="AI69" s="240" t="str">
        <f>IF(ISBLANK('Measured Data'!AI60),"",'Measured Data'!AI60)</f>
        <v/>
      </c>
      <c r="AJ69" s="240" t="str">
        <f>IF(ISBLANK('Measured Data'!AJ60),"",'Measured Data'!AJ60)</f>
        <v/>
      </c>
      <c r="AK69" s="240" t="str">
        <f>IF(ISBLANK('Measured Data'!AK60),"",'Measured Data'!AK60)</f>
        <v/>
      </c>
      <c r="AL69" s="240" t="str">
        <f>IF(ISBLANK('Measured Data'!AL60),"",'Measured Data'!AL60)</f>
        <v/>
      </c>
      <c r="AM69" s="240" t="str">
        <f>IF(ISBLANK('Measured Data'!AM60),"",'Measured Data'!AM60)</f>
        <v/>
      </c>
      <c r="AN69" s="240" t="str">
        <f>IF(ISBLANK('Measured Data'!AN60),"",'Measured Data'!AN60)</f>
        <v/>
      </c>
      <c r="AO69" s="240" t="str">
        <f>IF(ISBLANK('Measured Data'!AO60),"",'Measured Data'!AO60)</f>
        <v/>
      </c>
      <c r="AP69" s="240" t="str">
        <f>IF(ISBLANK('Measured Data'!AP60),"",'Measured Data'!AP60)</f>
        <v/>
      </c>
      <c r="AQ69" s="240" t="e">
        <f>IF(ISBLANK('Measured Data'!#REF!),"",'Measured Data'!#REF!)</f>
        <v>#REF!</v>
      </c>
      <c r="AR69" s="240" t="e">
        <f>IF(ISBLANK('Measured Data'!#REF!),"",'Measured Data'!#REF!)</f>
        <v>#REF!</v>
      </c>
      <c r="AS69" s="240" t="e">
        <f>IF(ISBLANK('Measured Data'!#REF!),"",'Measured Data'!#REF!)</f>
        <v>#REF!</v>
      </c>
      <c r="AT69" s="240" t="e">
        <f>IF(ISBLANK('Measured Data'!#REF!),"",'Measured Data'!#REF!)</f>
        <v>#REF!</v>
      </c>
      <c r="AU69" s="240" t="e">
        <f>IF(ISBLANK('Measured Data'!#REF!),"",'Measured Data'!#REF!)</f>
        <v>#REF!</v>
      </c>
      <c r="AV69" s="240" t="e">
        <f>IF(ISBLANK('Measured Data'!#REF!),"",'Measured Data'!#REF!)</f>
        <v>#REF!</v>
      </c>
      <c r="AW69" s="240" t="e">
        <f>IF(ISBLANK('Measured Data'!#REF!),"",'Measured Data'!#REF!)</f>
        <v>#REF!</v>
      </c>
      <c r="AX69" s="240" t="e">
        <f>IF(ISBLANK('Measured Data'!#REF!),"",'Measured Data'!#REF!)</f>
        <v>#REF!</v>
      </c>
      <c r="AY69" s="240" t="e">
        <f>IF(ISBLANK('Measured Data'!#REF!),"",'Measured Data'!#REF!)</f>
        <v>#REF!</v>
      </c>
      <c r="AZ69" s="240" t="e">
        <f>IF(ISBLANK('Measured Data'!#REF!),"",'Measured Data'!#REF!)</f>
        <v>#REF!</v>
      </c>
      <c r="BA69" s="240" t="e">
        <f>IF(ISBLANK('Measured Data'!#REF!),"",'Measured Data'!#REF!)</f>
        <v>#REF!</v>
      </c>
      <c r="BB69" s="240" t="e">
        <f>IF(ISBLANK('Measured Data'!#REF!),"",'Measured Data'!#REF!)</f>
        <v>#REF!</v>
      </c>
      <c r="BC69" s="240" t="e">
        <f>IF(ISBLANK('Measured Data'!#REF!),"",'Measured Data'!#REF!)</f>
        <v>#REF!</v>
      </c>
      <c r="BD69" s="240" t="e">
        <f>IF(ISBLANK('Measured Data'!#REF!),"",'Measured Data'!#REF!)</f>
        <v>#REF!</v>
      </c>
      <c r="BE69" s="240" t="e">
        <f>IF(ISBLANK('Measured Data'!#REF!),"",'Measured Data'!#REF!)</f>
        <v>#REF!</v>
      </c>
      <c r="BF69" s="240" t="e">
        <f>IF(ISBLANK('Measured Data'!#REF!),"",'Measured Data'!#REF!)</f>
        <v>#REF!</v>
      </c>
      <c r="BG69" s="240" t="e">
        <f>IF(ISBLANK('Measured Data'!#REF!),"",'Measured Data'!#REF!)</f>
        <v>#REF!</v>
      </c>
      <c r="BH69" s="240" t="e">
        <f>IF(ISBLANK('Measured Data'!#REF!),"",'Measured Data'!#REF!)</f>
        <v>#REF!</v>
      </c>
      <c r="BI69" s="240" t="e">
        <f>IF(ISBLANK('Measured Data'!#REF!),"",'Measured Data'!#REF!)</f>
        <v>#REF!</v>
      </c>
      <c r="BJ69" s="240" t="e">
        <f>IF(ISBLANK('Measured Data'!#REF!),"",'Measured Data'!#REF!)</f>
        <v>#REF!</v>
      </c>
      <c r="BK69" s="240" t="e">
        <f>IF(ISBLANK('Measured Data'!#REF!),"",'Measured Data'!#REF!)</f>
        <v>#REF!</v>
      </c>
      <c r="BL69" s="240" t="e">
        <f>IF(ISBLANK('Measured Data'!#REF!),"",'Measured Data'!#REF!)</f>
        <v>#REF!</v>
      </c>
      <c r="BM69" s="240" t="e">
        <f>IF(ISBLANK('Measured Data'!#REF!),"",'Measured Data'!#REF!)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IF('Measured Data'!B61&lt;&gt;0,'Measured Data'!$B$1,"")</f>
        <v/>
      </c>
      <c r="B70" s="240" t="str">
        <f>IF(ISBLANK('Measured Data'!A61),"",'Measured Data'!A61)</f>
        <v/>
      </c>
      <c r="C70" s="247" t="str">
        <f>IF(ISBLANK('Measured Data'!B61),"",'Measured Data'!B61)</f>
        <v/>
      </c>
      <c r="D70" s="248" t="str">
        <f>IF(ISBLANK('Measured Data'!C61),"",'Measured Data'!C61)</f>
        <v/>
      </c>
      <c r="E70" s="240" t="str">
        <f>IF(ISBLANK('Measured Data'!D61),"",'Measured Data'!D61)</f>
        <v/>
      </c>
      <c r="F70" s="240" t="str">
        <f>IF(ISBLANK('Measured Data'!E61),"",'Measured Data'!E61)</f>
        <v/>
      </c>
      <c r="G70" s="240" t="str">
        <f>IF(ISBLANK('Measured Data'!G61),"",'Measured Data'!G61)</f>
        <v/>
      </c>
      <c r="H70" s="240" t="str">
        <f>IF(ISBLANK('Measured Data'!H61),"",'Measured Data'!H61)</f>
        <v/>
      </c>
      <c r="I70" s="240" t="str">
        <f>IF(ISBLANK('Measured Data'!I61),"",'Measured Data'!I61)</f>
        <v/>
      </c>
      <c r="J70" s="240" t="str">
        <f>IF(ISBLANK('Measured Data'!J61),"",'Measured Data'!J61)</f>
        <v/>
      </c>
      <c r="K70" s="240" t="str">
        <f>IF(ISBLANK('Measured Data'!K61),"",'Measured Data'!K61)</f>
        <v/>
      </c>
      <c r="L70" s="240" t="str">
        <f>IF(ISBLANK('Measured Data'!L61),"",'Measured Data'!L61)</f>
        <v/>
      </c>
      <c r="M70" s="240" t="str">
        <f>IF(ISBLANK('Measured Data'!M61),"",'Measured Data'!M61)</f>
        <v/>
      </c>
      <c r="N70" s="240" t="str">
        <f>IF(ISBLANK('Measured Data'!N61),"",'Measured Data'!N61)</f>
        <v/>
      </c>
      <c r="O70" s="240" t="str">
        <f>IF(ISBLANK('Measured Data'!O61),"",'Measured Data'!O61)</f>
        <v/>
      </c>
      <c r="P70" s="240" t="str">
        <f>IF(ISBLANK('Measured Data'!P61),"",'Measured Data'!P61)</f>
        <v/>
      </c>
      <c r="Q70" s="240" t="str">
        <f>IF(ISBLANK('Measured Data'!Q61),"",'Measured Data'!Q61)</f>
        <v/>
      </c>
      <c r="R70" s="240" t="str">
        <f>IF(ISBLANK('Measured Data'!R61),"",'Measured Data'!R61)</f>
        <v/>
      </c>
      <c r="S70" s="240" t="str">
        <f>IF(ISBLANK('Measured Data'!S61),"",'Measured Data'!S61)</f>
        <v/>
      </c>
      <c r="T70" s="240" t="str">
        <f>IF(ISBLANK('Measured Data'!T61),"",'Measured Data'!T61)</f>
        <v/>
      </c>
      <c r="U70" s="240" t="str">
        <f>IF(ISBLANK('Measured Data'!U61),"",'Measured Data'!U61)</f>
        <v/>
      </c>
      <c r="V70" s="240" t="str">
        <f>IF(ISBLANK('Measured Data'!V61),"",'Measured Data'!V61)</f>
        <v/>
      </c>
      <c r="W70" s="240" t="str">
        <f>IF(ISBLANK('Measured Data'!W61),"",'Measured Data'!W61)</f>
        <v/>
      </c>
      <c r="X70" s="240" t="str">
        <f>IF(ISBLANK('Measured Data'!X61),"",'Measured Data'!X61)</f>
        <v/>
      </c>
      <c r="Y70" s="240" t="str">
        <f>IF(ISBLANK('Measured Data'!Y61),"",'Measured Data'!Y61)</f>
        <v/>
      </c>
      <c r="Z70" s="240" t="str">
        <f>IF(ISBLANK('Measured Data'!Z61),"",'Measured Data'!Z61)</f>
        <v/>
      </c>
      <c r="AA70" s="240" t="str">
        <f>IF(ISBLANK('Measured Data'!AA61),"",'Measured Data'!AA61)</f>
        <v/>
      </c>
      <c r="AB70" s="240" t="str">
        <f>IF(ISBLANK('Measured Data'!AB61),"",'Measured Data'!AB61)</f>
        <v/>
      </c>
      <c r="AC70" s="240" t="str">
        <f>IF(ISBLANK('Measured Data'!AC61),"",'Measured Data'!AC61)</f>
        <v/>
      </c>
      <c r="AD70" s="240" t="str">
        <f>IF(ISBLANK('Measured Data'!AD61),"",'Measured Data'!AD61)</f>
        <v/>
      </c>
      <c r="AE70" s="240" t="str">
        <f>IF(ISBLANK('Measured Data'!AE61),"",'Measured Data'!AE61)</f>
        <v/>
      </c>
      <c r="AF70" s="240" t="str">
        <f>IF(ISBLANK('Measured Data'!AF61),"",'Measured Data'!AF61)</f>
        <v/>
      </c>
      <c r="AG70" s="240" t="str">
        <f>IF(ISBLANK('Measured Data'!AG61),"",'Measured Data'!AG61)</f>
        <v/>
      </c>
      <c r="AH70" s="240" t="str">
        <f>IF(ISBLANK('Measured Data'!AH61),"",'Measured Data'!AH61)</f>
        <v/>
      </c>
      <c r="AI70" s="240" t="str">
        <f>IF(ISBLANK('Measured Data'!AI61),"",'Measured Data'!AI61)</f>
        <v/>
      </c>
      <c r="AJ70" s="240" t="str">
        <f>IF(ISBLANK('Measured Data'!AJ61),"",'Measured Data'!AJ61)</f>
        <v/>
      </c>
      <c r="AK70" s="240" t="str">
        <f>IF(ISBLANK('Measured Data'!AK61),"",'Measured Data'!AK61)</f>
        <v/>
      </c>
      <c r="AL70" s="240" t="str">
        <f>IF(ISBLANK('Measured Data'!AL61),"",'Measured Data'!AL61)</f>
        <v/>
      </c>
      <c r="AM70" s="240" t="str">
        <f>IF(ISBLANK('Measured Data'!AM61),"",'Measured Data'!AM61)</f>
        <v/>
      </c>
      <c r="AN70" s="240" t="str">
        <f>IF(ISBLANK('Measured Data'!AN61),"",'Measured Data'!AN61)</f>
        <v/>
      </c>
      <c r="AO70" s="240" t="str">
        <f>IF(ISBLANK('Measured Data'!AO61),"",'Measured Data'!AO61)</f>
        <v/>
      </c>
      <c r="AP70" s="240" t="str">
        <f>IF(ISBLANK('Measured Data'!AP61),"",'Measured Data'!AP61)</f>
        <v/>
      </c>
      <c r="AQ70" s="240" t="e">
        <f>IF(ISBLANK('Measured Data'!#REF!),"",'Measured Data'!#REF!)</f>
        <v>#REF!</v>
      </c>
      <c r="AR70" s="240" t="e">
        <f>IF(ISBLANK('Measured Data'!#REF!),"",'Measured Data'!#REF!)</f>
        <v>#REF!</v>
      </c>
      <c r="AS70" s="240" t="e">
        <f>IF(ISBLANK('Measured Data'!#REF!),"",'Measured Data'!#REF!)</f>
        <v>#REF!</v>
      </c>
      <c r="AT70" s="240" t="e">
        <f>IF(ISBLANK('Measured Data'!#REF!),"",'Measured Data'!#REF!)</f>
        <v>#REF!</v>
      </c>
      <c r="AU70" s="240" t="e">
        <f>IF(ISBLANK('Measured Data'!#REF!),"",'Measured Data'!#REF!)</f>
        <v>#REF!</v>
      </c>
      <c r="AV70" s="240" t="e">
        <f>IF(ISBLANK('Measured Data'!#REF!),"",'Measured Data'!#REF!)</f>
        <v>#REF!</v>
      </c>
      <c r="AW70" s="240" t="e">
        <f>IF(ISBLANK('Measured Data'!#REF!),"",'Measured Data'!#REF!)</f>
        <v>#REF!</v>
      </c>
      <c r="AX70" s="240" t="e">
        <f>IF(ISBLANK('Measured Data'!#REF!),"",'Measured Data'!#REF!)</f>
        <v>#REF!</v>
      </c>
      <c r="AY70" s="240" t="e">
        <f>IF(ISBLANK('Measured Data'!#REF!),"",'Measured Data'!#REF!)</f>
        <v>#REF!</v>
      </c>
      <c r="AZ70" s="240" t="e">
        <f>IF(ISBLANK('Measured Data'!#REF!),"",'Measured Data'!#REF!)</f>
        <v>#REF!</v>
      </c>
      <c r="BA70" s="240" t="e">
        <f>IF(ISBLANK('Measured Data'!#REF!),"",'Measured Data'!#REF!)</f>
        <v>#REF!</v>
      </c>
      <c r="BB70" s="240" t="e">
        <f>IF(ISBLANK('Measured Data'!#REF!),"",'Measured Data'!#REF!)</f>
        <v>#REF!</v>
      </c>
      <c r="BC70" s="240" t="e">
        <f>IF(ISBLANK('Measured Data'!#REF!),"",'Measured Data'!#REF!)</f>
        <v>#REF!</v>
      </c>
      <c r="BD70" s="240" t="e">
        <f>IF(ISBLANK('Measured Data'!#REF!),"",'Measured Data'!#REF!)</f>
        <v>#REF!</v>
      </c>
      <c r="BE70" s="240" t="e">
        <f>IF(ISBLANK('Measured Data'!#REF!),"",'Measured Data'!#REF!)</f>
        <v>#REF!</v>
      </c>
      <c r="BF70" s="240" t="e">
        <f>IF(ISBLANK('Measured Data'!#REF!),"",'Measured Data'!#REF!)</f>
        <v>#REF!</v>
      </c>
      <c r="BG70" s="240" t="e">
        <f>IF(ISBLANK('Measured Data'!#REF!),"",'Measured Data'!#REF!)</f>
        <v>#REF!</v>
      </c>
      <c r="BH70" s="240" t="e">
        <f>IF(ISBLANK('Measured Data'!#REF!),"",'Measured Data'!#REF!)</f>
        <v>#REF!</v>
      </c>
      <c r="BI70" s="240" t="e">
        <f>IF(ISBLANK('Measured Data'!#REF!),"",'Measured Data'!#REF!)</f>
        <v>#REF!</v>
      </c>
      <c r="BJ70" s="240" t="e">
        <f>IF(ISBLANK('Measured Data'!#REF!),"",'Measured Data'!#REF!)</f>
        <v>#REF!</v>
      </c>
      <c r="BK70" s="240" t="e">
        <f>IF(ISBLANK('Measured Data'!#REF!),"",'Measured Data'!#REF!)</f>
        <v>#REF!</v>
      </c>
      <c r="BL70" s="240" t="e">
        <f>IF(ISBLANK('Measured Data'!#REF!),"",'Measured Data'!#REF!)</f>
        <v>#REF!</v>
      </c>
      <c r="BM70" s="240" t="e">
        <f>IF(ISBLANK('Measured Data'!#REF!),"",'Measured Data'!#REF!)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IF('Measured Data'!B62&lt;&gt;0,'Measured Data'!$B$1,"")</f>
        <v/>
      </c>
      <c r="B71" s="240" t="str">
        <f>IF(ISBLANK('Measured Data'!A62),"",'Measured Data'!A62)</f>
        <v/>
      </c>
      <c r="C71" s="247" t="str">
        <f>IF(ISBLANK('Measured Data'!B62),"",'Measured Data'!B62)</f>
        <v/>
      </c>
      <c r="D71" s="248" t="str">
        <f>IF(ISBLANK('Measured Data'!C62),"",'Measured Data'!C62)</f>
        <v/>
      </c>
      <c r="E71" s="240" t="str">
        <f>IF(ISBLANK('Measured Data'!D62),"",'Measured Data'!D62)</f>
        <v/>
      </c>
      <c r="F71" s="240" t="str">
        <f>IF(ISBLANK('Measured Data'!E62),"",'Measured Data'!E62)</f>
        <v/>
      </c>
      <c r="G71" s="240" t="str">
        <f>IF(ISBLANK('Measured Data'!G62),"",'Measured Data'!G62)</f>
        <v/>
      </c>
      <c r="H71" s="240" t="str">
        <f>IF(ISBLANK('Measured Data'!H62),"",'Measured Data'!H62)</f>
        <v/>
      </c>
      <c r="I71" s="240" t="str">
        <f>IF(ISBLANK('Measured Data'!I62),"",'Measured Data'!I62)</f>
        <v/>
      </c>
      <c r="J71" s="240" t="str">
        <f>IF(ISBLANK('Measured Data'!J62),"",'Measured Data'!J62)</f>
        <v/>
      </c>
      <c r="K71" s="240" t="str">
        <f>IF(ISBLANK('Measured Data'!K62),"",'Measured Data'!K62)</f>
        <v/>
      </c>
      <c r="L71" s="240" t="str">
        <f>IF(ISBLANK('Measured Data'!L62),"",'Measured Data'!L62)</f>
        <v/>
      </c>
      <c r="M71" s="240" t="str">
        <f>IF(ISBLANK('Measured Data'!M62),"",'Measured Data'!M62)</f>
        <v/>
      </c>
      <c r="N71" s="240" t="str">
        <f>IF(ISBLANK('Measured Data'!N62),"",'Measured Data'!N62)</f>
        <v/>
      </c>
      <c r="O71" s="240" t="str">
        <f>IF(ISBLANK('Measured Data'!O62),"",'Measured Data'!O62)</f>
        <v/>
      </c>
      <c r="P71" s="240" t="str">
        <f>IF(ISBLANK('Measured Data'!P62),"",'Measured Data'!P62)</f>
        <v/>
      </c>
      <c r="Q71" s="240" t="str">
        <f>IF(ISBLANK('Measured Data'!Q62),"",'Measured Data'!Q62)</f>
        <v/>
      </c>
      <c r="R71" s="240" t="str">
        <f>IF(ISBLANK('Measured Data'!R62),"",'Measured Data'!R62)</f>
        <v/>
      </c>
      <c r="S71" s="240" t="str">
        <f>IF(ISBLANK('Measured Data'!S62),"",'Measured Data'!S62)</f>
        <v/>
      </c>
      <c r="T71" s="240" t="str">
        <f>IF(ISBLANK('Measured Data'!T62),"",'Measured Data'!T62)</f>
        <v/>
      </c>
      <c r="U71" s="240" t="str">
        <f>IF(ISBLANK('Measured Data'!U62),"",'Measured Data'!U62)</f>
        <v/>
      </c>
      <c r="V71" s="240" t="str">
        <f>IF(ISBLANK('Measured Data'!V62),"",'Measured Data'!V62)</f>
        <v/>
      </c>
      <c r="W71" s="240" t="str">
        <f>IF(ISBLANK('Measured Data'!W62),"",'Measured Data'!W62)</f>
        <v/>
      </c>
      <c r="X71" s="240" t="str">
        <f>IF(ISBLANK('Measured Data'!X62),"",'Measured Data'!X62)</f>
        <v/>
      </c>
      <c r="Y71" s="240" t="str">
        <f>IF(ISBLANK('Measured Data'!Y62),"",'Measured Data'!Y62)</f>
        <v/>
      </c>
      <c r="Z71" s="240" t="str">
        <f>IF(ISBLANK('Measured Data'!Z62),"",'Measured Data'!Z62)</f>
        <v/>
      </c>
      <c r="AA71" s="240" t="str">
        <f>IF(ISBLANK('Measured Data'!AA62),"",'Measured Data'!AA62)</f>
        <v/>
      </c>
      <c r="AB71" s="240" t="str">
        <f>IF(ISBLANK('Measured Data'!AB62),"",'Measured Data'!AB62)</f>
        <v/>
      </c>
      <c r="AC71" s="240" t="str">
        <f>IF(ISBLANK('Measured Data'!AC62),"",'Measured Data'!AC62)</f>
        <v/>
      </c>
      <c r="AD71" s="240" t="str">
        <f>IF(ISBLANK('Measured Data'!AD62),"",'Measured Data'!AD62)</f>
        <v/>
      </c>
      <c r="AE71" s="240" t="str">
        <f>IF(ISBLANK('Measured Data'!AE62),"",'Measured Data'!AE62)</f>
        <v/>
      </c>
      <c r="AF71" s="240" t="str">
        <f>IF(ISBLANK('Measured Data'!AF62),"",'Measured Data'!AF62)</f>
        <v/>
      </c>
      <c r="AG71" s="240" t="str">
        <f>IF(ISBLANK('Measured Data'!AG62),"",'Measured Data'!AG62)</f>
        <v/>
      </c>
      <c r="AH71" s="240" t="str">
        <f>IF(ISBLANK('Measured Data'!AH62),"",'Measured Data'!AH62)</f>
        <v/>
      </c>
      <c r="AI71" s="240" t="str">
        <f>IF(ISBLANK('Measured Data'!AI62),"",'Measured Data'!AI62)</f>
        <v/>
      </c>
      <c r="AJ71" s="240" t="str">
        <f>IF(ISBLANK('Measured Data'!AJ62),"",'Measured Data'!AJ62)</f>
        <v/>
      </c>
      <c r="AK71" s="240" t="str">
        <f>IF(ISBLANK('Measured Data'!AK62),"",'Measured Data'!AK62)</f>
        <v/>
      </c>
      <c r="AL71" s="240" t="str">
        <f>IF(ISBLANK('Measured Data'!AL62),"",'Measured Data'!AL62)</f>
        <v/>
      </c>
      <c r="AM71" s="240" t="str">
        <f>IF(ISBLANK('Measured Data'!AM62),"",'Measured Data'!AM62)</f>
        <v/>
      </c>
      <c r="AN71" s="240" t="str">
        <f>IF(ISBLANK('Measured Data'!AN62),"",'Measured Data'!AN62)</f>
        <v/>
      </c>
      <c r="AO71" s="240" t="str">
        <f>IF(ISBLANK('Measured Data'!AO62),"",'Measured Data'!AO62)</f>
        <v/>
      </c>
      <c r="AP71" s="240" t="str">
        <f>IF(ISBLANK('Measured Data'!AP62),"",'Measured Data'!AP62)</f>
        <v/>
      </c>
      <c r="AQ71" s="240" t="e">
        <f>IF(ISBLANK('Measured Data'!#REF!),"",'Measured Data'!#REF!)</f>
        <v>#REF!</v>
      </c>
      <c r="AR71" s="240" t="e">
        <f>IF(ISBLANK('Measured Data'!#REF!),"",'Measured Data'!#REF!)</f>
        <v>#REF!</v>
      </c>
      <c r="AS71" s="240" t="e">
        <f>IF(ISBLANK('Measured Data'!#REF!),"",'Measured Data'!#REF!)</f>
        <v>#REF!</v>
      </c>
      <c r="AT71" s="240" t="e">
        <f>IF(ISBLANK('Measured Data'!#REF!),"",'Measured Data'!#REF!)</f>
        <v>#REF!</v>
      </c>
      <c r="AU71" s="240" t="e">
        <f>IF(ISBLANK('Measured Data'!#REF!),"",'Measured Data'!#REF!)</f>
        <v>#REF!</v>
      </c>
      <c r="AV71" s="240" t="e">
        <f>IF(ISBLANK('Measured Data'!#REF!),"",'Measured Data'!#REF!)</f>
        <v>#REF!</v>
      </c>
      <c r="AW71" s="240" t="e">
        <f>IF(ISBLANK('Measured Data'!#REF!),"",'Measured Data'!#REF!)</f>
        <v>#REF!</v>
      </c>
      <c r="AX71" s="240" t="e">
        <f>IF(ISBLANK('Measured Data'!#REF!),"",'Measured Data'!#REF!)</f>
        <v>#REF!</v>
      </c>
      <c r="AY71" s="240" t="e">
        <f>IF(ISBLANK('Measured Data'!#REF!),"",'Measured Data'!#REF!)</f>
        <v>#REF!</v>
      </c>
      <c r="AZ71" s="240" t="e">
        <f>IF(ISBLANK('Measured Data'!#REF!),"",'Measured Data'!#REF!)</f>
        <v>#REF!</v>
      </c>
      <c r="BA71" s="240" t="e">
        <f>IF(ISBLANK('Measured Data'!#REF!),"",'Measured Data'!#REF!)</f>
        <v>#REF!</v>
      </c>
      <c r="BB71" s="240" t="e">
        <f>IF(ISBLANK('Measured Data'!#REF!),"",'Measured Data'!#REF!)</f>
        <v>#REF!</v>
      </c>
      <c r="BC71" s="240" t="e">
        <f>IF(ISBLANK('Measured Data'!#REF!),"",'Measured Data'!#REF!)</f>
        <v>#REF!</v>
      </c>
      <c r="BD71" s="240" t="e">
        <f>IF(ISBLANK('Measured Data'!#REF!),"",'Measured Data'!#REF!)</f>
        <v>#REF!</v>
      </c>
      <c r="BE71" s="240" t="e">
        <f>IF(ISBLANK('Measured Data'!#REF!),"",'Measured Data'!#REF!)</f>
        <v>#REF!</v>
      </c>
      <c r="BF71" s="240" t="e">
        <f>IF(ISBLANK('Measured Data'!#REF!),"",'Measured Data'!#REF!)</f>
        <v>#REF!</v>
      </c>
      <c r="BG71" s="240" t="e">
        <f>IF(ISBLANK('Measured Data'!#REF!),"",'Measured Data'!#REF!)</f>
        <v>#REF!</v>
      </c>
      <c r="BH71" s="240" t="e">
        <f>IF(ISBLANK('Measured Data'!#REF!),"",'Measured Data'!#REF!)</f>
        <v>#REF!</v>
      </c>
      <c r="BI71" s="240" t="e">
        <f>IF(ISBLANK('Measured Data'!#REF!),"",'Measured Data'!#REF!)</f>
        <v>#REF!</v>
      </c>
      <c r="BJ71" s="240" t="e">
        <f>IF(ISBLANK('Measured Data'!#REF!),"",'Measured Data'!#REF!)</f>
        <v>#REF!</v>
      </c>
      <c r="BK71" s="240" t="e">
        <f>IF(ISBLANK('Measured Data'!#REF!),"",'Measured Data'!#REF!)</f>
        <v>#REF!</v>
      </c>
      <c r="BL71" s="240" t="e">
        <f>IF(ISBLANK('Measured Data'!#REF!),"",'Measured Data'!#REF!)</f>
        <v>#REF!</v>
      </c>
      <c r="BM71" s="240" t="e">
        <f>IF(ISBLANK('Measured Data'!#REF!),"",'Measured Data'!#REF!)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IF('Measured Data'!B63&lt;&gt;0,'Measured Data'!$B$1,"")</f>
        <v/>
      </c>
      <c r="B72" s="240" t="str">
        <f>IF(ISBLANK('Measured Data'!A63),"",'Measured Data'!A63)</f>
        <v/>
      </c>
      <c r="C72" s="247" t="str">
        <f>IF(ISBLANK('Measured Data'!B63),"",'Measured Data'!B63)</f>
        <v/>
      </c>
      <c r="D72" s="248" t="str">
        <f>IF(ISBLANK('Measured Data'!C63),"",'Measured Data'!C63)</f>
        <v/>
      </c>
      <c r="E72" s="240" t="str">
        <f>IF(ISBLANK('Measured Data'!D63),"",'Measured Data'!D63)</f>
        <v/>
      </c>
      <c r="F72" s="240" t="str">
        <f>IF(ISBLANK('Measured Data'!E63),"",'Measured Data'!E63)</f>
        <v/>
      </c>
      <c r="G72" s="240" t="str">
        <f>IF(ISBLANK('Measured Data'!G63),"",'Measured Data'!G63)</f>
        <v/>
      </c>
      <c r="H72" s="240" t="str">
        <f>IF(ISBLANK('Measured Data'!H63),"",'Measured Data'!H63)</f>
        <v/>
      </c>
      <c r="I72" s="240" t="str">
        <f>IF(ISBLANK('Measured Data'!I63),"",'Measured Data'!I63)</f>
        <v/>
      </c>
      <c r="J72" s="240" t="str">
        <f>IF(ISBLANK('Measured Data'!J63),"",'Measured Data'!J63)</f>
        <v/>
      </c>
      <c r="K72" s="240" t="str">
        <f>IF(ISBLANK('Measured Data'!K63),"",'Measured Data'!K63)</f>
        <v/>
      </c>
      <c r="L72" s="240" t="str">
        <f>IF(ISBLANK('Measured Data'!L63),"",'Measured Data'!L63)</f>
        <v/>
      </c>
      <c r="M72" s="240" t="str">
        <f>IF(ISBLANK('Measured Data'!M63),"",'Measured Data'!M63)</f>
        <v/>
      </c>
      <c r="N72" s="240" t="str">
        <f>IF(ISBLANK('Measured Data'!N63),"",'Measured Data'!N63)</f>
        <v/>
      </c>
      <c r="O72" s="240" t="str">
        <f>IF(ISBLANK('Measured Data'!O63),"",'Measured Data'!O63)</f>
        <v/>
      </c>
      <c r="P72" s="240" t="str">
        <f>IF(ISBLANK('Measured Data'!P63),"",'Measured Data'!P63)</f>
        <v/>
      </c>
      <c r="Q72" s="240" t="str">
        <f>IF(ISBLANK('Measured Data'!Q63),"",'Measured Data'!Q63)</f>
        <v/>
      </c>
      <c r="R72" s="240" t="str">
        <f>IF(ISBLANK('Measured Data'!R63),"",'Measured Data'!R63)</f>
        <v/>
      </c>
      <c r="S72" s="240" t="str">
        <f>IF(ISBLANK('Measured Data'!S63),"",'Measured Data'!S63)</f>
        <v/>
      </c>
      <c r="T72" s="240" t="str">
        <f>IF(ISBLANK('Measured Data'!T63),"",'Measured Data'!T63)</f>
        <v/>
      </c>
      <c r="U72" s="240" t="str">
        <f>IF(ISBLANK('Measured Data'!U63),"",'Measured Data'!U63)</f>
        <v/>
      </c>
      <c r="V72" s="240" t="str">
        <f>IF(ISBLANK('Measured Data'!V63),"",'Measured Data'!V63)</f>
        <v/>
      </c>
      <c r="W72" s="240" t="str">
        <f>IF(ISBLANK('Measured Data'!W63),"",'Measured Data'!W63)</f>
        <v/>
      </c>
      <c r="X72" s="240" t="str">
        <f>IF(ISBLANK('Measured Data'!X63),"",'Measured Data'!X63)</f>
        <v/>
      </c>
      <c r="Y72" s="240" t="str">
        <f>IF(ISBLANK('Measured Data'!Y63),"",'Measured Data'!Y63)</f>
        <v/>
      </c>
      <c r="Z72" s="240" t="str">
        <f>IF(ISBLANK('Measured Data'!Z63),"",'Measured Data'!Z63)</f>
        <v/>
      </c>
      <c r="AA72" s="240" t="str">
        <f>IF(ISBLANK('Measured Data'!AA63),"",'Measured Data'!AA63)</f>
        <v/>
      </c>
      <c r="AB72" s="240" t="str">
        <f>IF(ISBLANK('Measured Data'!AB63),"",'Measured Data'!AB63)</f>
        <v/>
      </c>
      <c r="AC72" s="240" t="str">
        <f>IF(ISBLANK('Measured Data'!AC63),"",'Measured Data'!AC63)</f>
        <v/>
      </c>
      <c r="AD72" s="240" t="str">
        <f>IF(ISBLANK('Measured Data'!AD63),"",'Measured Data'!AD63)</f>
        <v/>
      </c>
      <c r="AE72" s="240" t="str">
        <f>IF(ISBLANK('Measured Data'!AE63),"",'Measured Data'!AE63)</f>
        <v/>
      </c>
      <c r="AF72" s="240" t="str">
        <f>IF(ISBLANK('Measured Data'!AF63),"",'Measured Data'!AF63)</f>
        <v/>
      </c>
      <c r="AG72" s="240" t="str">
        <f>IF(ISBLANK('Measured Data'!AG63),"",'Measured Data'!AG63)</f>
        <v/>
      </c>
      <c r="AH72" s="240" t="str">
        <f>IF(ISBLANK('Measured Data'!AH63),"",'Measured Data'!AH63)</f>
        <v/>
      </c>
      <c r="AI72" s="240" t="str">
        <f>IF(ISBLANK('Measured Data'!AI63),"",'Measured Data'!AI63)</f>
        <v/>
      </c>
      <c r="AJ72" s="240" t="str">
        <f>IF(ISBLANK('Measured Data'!AJ63),"",'Measured Data'!AJ63)</f>
        <v/>
      </c>
      <c r="AK72" s="240" t="str">
        <f>IF(ISBLANK('Measured Data'!AK63),"",'Measured Data'!AK63)</f>
        <v/>
      </c>
      <c r="AL72" s="240" t="str">
        <f>IF(ISBLANK('Measured Data'!AL63),"",'Measured Data'!AL63)</f>
        <v/>
      </c>
      <c r="AM72" s="240" t="str">
        <f>IF(ISBLANK('Measured Data'!AM63),"",'Measured Data'!AM63)</f>
        <v/>
      </c>
      <c r="AN72" s="240" t="str">
        <f>IF(ISBLANK('Measured Data'!AN63),"",'Measured Data'!AN63)</f>
        <v/>
      </c>
      <c r="AO72" s="240" t="str">
        <f>IF(ISBLANK('Measured Data'!AO63),"",'Measured Data'!AO63)</f>
        <v/>
      </c>
      <c r="AP72" s="240" t="str">
        <f>IF(ISBLANK('Measured Data'!AP63),"",'Measured Data'!AP63)</f>
        <v/>
      </c>
      <c r="AQ72" s="240" t="e">
        <f>IF(ISBLANK('Measured Data'!#REF!),"",'Measured Data'!#REF!)</f>
        <v>#REF!</v>
      </c>
      <c r="AR72" s="240" t="e">
        <f>IF(ISBLANK('Measured Data'!#REF!),"",'Measured Data'!#REF!)</f>
        <v>#REF!</v>
      </c>
      <c r="AS72" s="240" t="e">
        <f>IF(ISBLANK('Measured Data'!#REF!),"",'Measured Data'!#REF!)</f>
        <v>#REF!</v>
      </c>
      <c r="AT72" s="240" t="e">
        <f>IF(ISBLANK('Measured Data'!#REF!),"",'Measured Data'!#REF!)</f>
        <v>#REF!</v>
      </c>
      <c r="AU72" s="240" t="e">
        <f>IF(ISBLANK('Measured Data'!#REF!),"",'Measured Data'!#REF!)</f>
        <v>#REF!</v>
      </c>
      <c r="AV72" s="240" t="e">
        <f>IF(ISBLANK('Measured Data'!#REF!),"",'Measured Data'!#REF!)</f>
        <v>#REF!</v>
      </c>
      <c r="AW72" s="240" t="e">
        <f>IF(ISBLANK('Measured Data'!#REF!),"",'Measured Data'!#REF!)</f>
        <v>#REF!</v>
      </c>
      <c r="AX72" s="240" t="e">
        <f>IF(ISBLANK('Measured Data'!#REF!),"",'Measured Data'!#REF!)</f>
        <v>#REF!</v>
      </c>
      <c r="AY72" s="240" t="e">
        <f>IF(ISBLANK('Measured Data'!#REF!),"",'Measured Data'!#REF!)</f>
        <v>#REF!</v>
      </c>
      <c r="AZ72" s="240" t="e">
        <f>IF(ISBLANK('Measured Data'!#REF!),"",'Measured Data'!#REF!)</f>
        <v>#REF!</v>
      </c>
      <c r="BA72" s="240" t="e">
        <f>IF(ISBLANK('Measured Data'!#REF!),"",'Measured Data'!#REF!)</f>
        <v>#REF!</v>
      </c>
      <c r="BB72" s="240" t="e">
        <f>IF(ISBLANK('Measured Data'!#REF!),"",'Measured Data'!#REF!)</f>
        <v>#REF!</v>
      </c>
      <c r="BC72" s="240" t="e">
        <f>IF(ISBLANK('Measured Data'!#REF!),"",'Measured Data'!#REF!)</f>
        <v>#REF!</v>
      </c>
      <c r="BD72" s="240" t="e">
        <f>IF(ISBLANK('Measured Data'!#REF!),"",'Measured Data'!#REF!)</f>
        <v>#REF!</v>
      </c>
      <c r="BE72" s="240" t="e">
        <f>IF(ISBLANK('Measured Data'!#REF!),"",'Measured Data'!#REF!)</f>
        <v>#REF!</v>
      </c>
      <c r="BF72" s="240" t="e">
        <f>IF(ISBLANK('Measured Data'!#REF!),"",'Measured Data'!#REF!)</f>
        <v>#REF!</v>
      </c>
      <c r="BG72" s="240" t="e">
        <f>IF(ISBLANK('Measured Data'!#REF!),"",'Measured Data'!#REF!)</f>
        <v>#REF!</v>
      </c>
      <c r="BH72" s="240" t="e">
        <f>IF(ISBLANK('Measured Data'!#REF!),"",'Measured Data'!#REF!)</f>
        <v>#REF!</v>
      </c>
      <c r="BI72" s="240" t="e">
        <f>IF(ISBLANK('Measured Data'!#REF!),"",'Measured Data'!#REF!)</f>
        <v>#REF!</v>
      </c>
      <c r="BJ72" s="240" t="e">
        <f>IF(ISBLANK('Measured Data'!#REF!),"",'Measured Data'!#REF!)</f>
        <v>#REF!</v>
      </c>
      <c r="BK72" s="240" t="e">
        <f>IF(ISBLANK('Measured Data'!#REF!),"",'Measured Data'!#REF!)</f>
        <v>#REF!</v>
      </c>
      <c r="BL72" s="240" t="e">
        <f>IF(ISBLANK('Measured Data'!#REF!),"",'Measured Data'!#REF!)</f>
        <v>#REF!</v>
      </c>
      <c r="BM72" s="240" t="e">
        <f>IF(ISBLANK('Measured Data'!#REF!),"",'Measured Data'!#REF!)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IF('Measured Data'!B64&lt;&gt;0,'Measured Data'!$B$1,"")</f>
        <v/>
      </c>
      <c r="B73" s="240" t="str">
        <f>IF(ISBLANK('Measured Data'!A64),"",'Measured Data'!A64)</f>
        <v/>
      </c>
      <c r="C73" s="247" t="str">
        <f>IF(ISBLANK('Measured Data'!B64),"",'Measured Data'!B64)</f>
        <v/>
      </c>
      <c r="D73" s="248" t="str">
        <f>IF(ISBLANK('Measured Data'!C64),"",'Measured Data'!C64)</f>
        <v/>
      </c>
      <c r="E73" s="240" t="str">
        <f>IF(ISBLANK('Measured Data'!D64),"",'Measured Data'!D64)</f>
        <v/>
      </c>
      <c r="F73" s="240" t="str">
        <f>IF(ISBLANK('Measured Data'!E64),"",'Measured Data'!E64)</f>
        <v/>
      </c>
      <c r="G73" s="240" t="str">
        <f>IF(ISBLANK('Measured Data'!G64),"",'Measured Data'!G64)</f>
        <v/>
      </c>
      <c r="H73" s="240" t="str">
        <f>IF(ISBLANK('Measured Data'!H64),"",'Measured Data'!H64)</f>
        <v/>
      </c>
      <c r="I73" s="240" t="str">
        <f>IF(ISBLANK('Measured Data'!I64),"",'Measured Data'!I64)</f>
        <v/>
      </c>
      <c r="J73" s="240" t="str">
        <f>IF(ISBLANK('Measured Data'!J64),"",'Measured Data'!J64)</f>
        <v/>
      </c>
      <c r="K73" s="240" t="str">
        <f>IF(ISBLANK('Measured Data'!K64),"",'Measured Data'!K64)</f>
        <v/>
      </c>
      <c r="L73" s="240" t="str">
        <f>IF(ISBLANK('Measured Data'!L64),"",'Measured Data'!L64)</f>
        <v/>
      </c>
      <c r="M73" s="240" t="str">
        <f>IF(ISBLANK('Measured Data'!M64),"",'Measured Data'!M64)</f>
        <v/>
      </c>
      <c r="N73" s="240" t="str">
        <f>IF(ISBLANK('Measured Data'!N64),"",'Measured Data'!N64)</f>
        <v/>
      </c>
      <c r="O73" s="240" t="str">
        <f>IF(ISBLANK('Measured Data'!O64),"",'Measured Data'!O64)</f>
        <v/>
      </c>
      <c r="P73" s="240" t="str">
        <f>IF(ISBLANK('Measured Data'!P64),"",'Measured Data'!P64)</f>
        <v/>
      </c>
      <c r="Q73" s="240" t="str">
        <f>IF(ISBLANK('Measured Data'!Q64),"",'Measured Data'!Q64)</f>
        <v/>
      </c>
      <c r="R73" s="240" t="str">
        <f>IF(ISBLANK('Measured Data'!R64),"",'Measured Data'!R64)</f>
        <v/>
      </c>
      <c r="S73" s="240" t="str">
        <f>IF(ISBLANK('Measured Data'!S64),"",'Measured Data'!S64)</f>
        <v/>
      </c>
      <c r="T73" s="240" t="str">
        <f>IF(ISBLANK('Measured Data'!T64),"",'Measured Data'!T64)</f>
        <v/>
      </c>
      <c r="U73" s="240" t="str">
        <f>IF(ISBLANK('Measured Data'!U64),"",'Measured Data'!U64)</f>
        <v/>
      </c>
      <c r="V73" s="240" t="str">
        <f>IF(ISBLANK('Measured Data'!V64),"",'Measured Data'!V64)</f>
        <v/>
      </c>
      <c r="W73" s="240" t="str">
        <f>IF(ISBLANK('Measured Data'!W64),"",'Measured Data'!W64)</f>
        <v/>
      </c>
      <c r="X73" s="240" t="str">
        <f>IF(ISBLANK('Measured Data'!X64),"",'Measured Data'!X64)</f>
        <v/>
      </c>
      <c r="Y73" s="240" t="str">
        <f>IF(ISBLANK('Measured Data'!Y64),"",'Measured Data'!Y64)</f>
        <v/>
      </c>
      <c r="Z73" s="240" t="str">
        <f>IF(ISBLANK('Measured Data'!Z64),"",'Measured Data'!Z64)</f>
        <v/>
      </c>
      <c r="AA73" s="240" t="str">
        <f>IF(ISBLANK('Measured Data'!AA64),"",'Measured Data'!AA64)</f>
        <v/>
      </c>
      <c r="AB73" s="240" t="str">
        <f>IF(ISBLANK('Measured Data'!AB64),"",'Measured Data'!AB64)</f>
        <v/>
      </c>
      <c r="AC73" s="240" t="str">
        <f>IF(ISBLANK('Measured Data'!AC64),"",'Measured Data'!AC64)</f>
        <v/>
      </c>
      <c r="AD73" s="240" t="str">
        <f>IF(ISBLANK('Measured Data'!AD64),"",'Measured Data'!AD64)</f>
        <v/>
      </c>
      <c r="AE73" s="240" t="str">
        <f>IF(ISBLANK('Measured Data'!AE64),"",'Measured Data'!AE64)</f>
        <v/>
      </c>
      <c r="AF73" s="240" t="str">
        <f>IF(ISBLANK('Measured Data'!AF64),"",'Measured Data'!AF64)</f>
        <v/>
      </c>
      <c r="AG73" s="240" t="str">
        <f>IF(ISBLANK('Measured Data'!AG64),"",'Measured Data'!AG64)</f>
        <v/>
      </c>
      <c r="AH73" s="240" t="str">
        <f>IF(ISBLANK('Measured Data'!AH64),"",'Measured Data'!AH64)</f>
        <v/>
      </c>
      <c r="AI73" s="240" t="str">
        <f>IF(ISBLANK('Measured Data'!AI64),"",'Measured Data'!AI64)</f>
        <v/>
      </c>
      <c r="AJ73" s="240" t="str">
        <f>IF(ISBLANK('Measured Data'!AJ64),"",'Measured Data'!AJ64)</f>
        <v/>
      </c>
      <c r="AK73" s="240" t="str">
        <f>IF(ISBLANK('Measured Data'!AK64),"",'Measured Data'!AK64)</f>
        <v/>
      </c>
      <c r="AL73" s="240" t="str">
        <f>IF(ISBLANK('Measured Data'!AL64),"",'Measured Data'!AL64)</f>
        <v/>
      </c>
      <c r="AM73" s="240" t="str">
        <f>IF(ISBLANK('Measured Data'!AM64),"",'Measured Data'!AM64)</f>
        <v/>
      </c>
      <c r="AN73" s="240" t="str">
        <f>IF(ISBLANK('Measured Data'!AN64),"",'Measured Data'!AN64)</f>
        <v/>
      </c>
      <c r="AO73" s="240" t="str">
        <f>IF(ISBLANK('Measured Data'!AO64),"",'Measured Data'!AO64)</f>
        <v/>
      </c>
      <c r="AP73" s="240" t="str">
        <f>IF(ISBLANK('Measured Data'!AP64),"",'Measured Data'!AP64)</f>
        <v/>
      </c>
      <c r="AQ73" s="240" t="e">
        <f>IF(ISBLANK('Measured Data'!#REF!),"",'Measured Data'!#REF!)</f>
        <v>#REF!</v>
      </c>
      <c r="AR73" s="240" t="e">
        <f>IF(ISBLANK('Measured Data'!#REF!),"",'Measured Data'!#REF!)</f>
        <v>#REF!</v>
      </c>
      <c r="AS73" s="240" t="e">
        <f>IF(ISBLANK('Measured Data'!#REF!),"",'Measured Data'!#REF!)</f>
        <v>#REF!</v>
      </c>
      <c r="AT73" s="240" t="e">
        <f>IF(ISBLANK('Measured Data'!#REF!),"",'Measured Data'!#REF!)</f>
        <v>#REF!</v>
      </c>
      <c r="AU73" s="240" t="e">
        <f>IF(ISBLANK('Measured Data'!#REF!),"",'Measured Data'!#REF!)</f>
        <v>#REF!</v>
      </c>
      <c r="AV73" s="240" t="e">
        <f>IF(ISBLANK('Measured Data'!#REF!),"",'Measured Data'!#REF!)</f>
        <v>#REF!</v>
      </c>
      <c r="AW73" s="240" t="e">
        <f>IF(ISBLANK('Measured Data'!#REF!),"",'Measured Data'!#REF!)</f>
        <v>#REF!</v>
      </c>
      <c r="AX73" s="240" t="e">
        <f>IF(ISBLANK('Measured Data'!#REF!),"",'Measured Data'!#REF!)</f>
        <v>#REF!</v>
      </c>
      <c r="AY73" s="240" t="e">
        <f>IF(ISBLANK('Measured Data'!#REF!),"",'Measured Data'!#REF!)</f>
        <v>#REF!</v>
      </c>
      <c r="AZ73" s="240" t="e">
        <f>IF(ISBLANK('Measured Data'!#REF!),"",'Measured Data'!#REF!)</f>
        <v>#REF!</v>
      </c>
      <c r="BA73" s="240" t="e">
        <f>IF(ISBLANK('Measured Data'!#REF!),"",'Measured Data'!#REF!)</f>
        <v>#REF!</v>
      </c>
      <c r="BB73" s="240" t="e">
        <f>IF(ISBLANK('Measured Data'!#REF!),"",'Measured Data'!#REF!)</f>
        <v>#REF!</v>
      </c>
      <c r="BC73" s="240" t="e">
        <f>IF(ISBLANK('Measured Data'!#REF!),"",'Measured Data'!#REF!)</f>
        <v>#REF!</v>
      </c>
      <c r="BD73" s="240" t="e">
        <f>IF(ISBLANK('Measured Data'!#REF!),"",'Measured Data'!#REF!)</f>
        <v>#REF!</v>
      </c>
      <c r="BE73" s="240" t="e">
        <f>IF(ISBLANK('Measured Data'!#REF!),"",'Measured Data'!#REF!)</f>
        <v>#REF!</v>
      </c>
      <c r="BF73" s="240" t="e">
        <f>IF(ISBLANK('Measured Data'!#REF!),"",'Measured Data'!#REF!)</f>
        <v>#REF!</v>
      </c>
      <c r="BG73" s="240" t="e">
        <f>IF(ISBLANK('Measured Data'!#REF!),"",'Measured Data'!#REF!)</f>
        <v>#REF!</v>
      </c>
      <c r="BH73" s="240" t="e">
        <f>IF(ISBLANK('Measured Data'!#REF!),"",'Measured Data'!#REF!)</f>
        <v>#REF!</v>
      </c>
      <c r="BI73" s="240" t="e">
        <f>IF(ISBLANK('Measured Data'!#REF!),"",'Measured Data'!#REF!)</f>
        <v>#REF!</v>
      </c>
      <c r="BJ73" s="240" t="e">
        <f>IF(ISBLANK('Measured Data'!#REF!),"",'Measured Data'!#REF!)</f>
        <v>#REF!</v>
      </c>
      <c r="BK73" s="240" t="e">
        <f>IF(ISBLANK('Measured Data'!#REF!),"",'Measured Data'!#REF!)</f>
        <v>#REF!</v>
      </c>
      <c r="BL73" s="240" t="e">
        <f>IF(ISBLANK('Measured Data'!#REF!),"",'Measured Data'!#REF!)</f>
        <v>#REF!</v>
      </c>
      <c r="BM73" s="240" t="e">
        <f>IF(ISBLANK('Measured Data'!#REF!),"",'Measured Data'!#REF!)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IF('Measured Data'!B65&lt;&gt;0,'Measured Data'!$B$1,"")</f>
        <v/>
      </c>
      <c r="B74" s="240" t="str">
        <f>IF(ISBLANK('Measured Data'!A65),"",'Measured Data'!A65)</f>
        <v/>
      </c>
      <c r="C74" s="247" t="str">
        <f>IF(ISBLANK('Measured Data'!B65),"",'Measured Data'!B65)</f>
        <v/>
      </c>
      <c r="D74" s="248" t="str">
        <f>IF(ISBLANK('Measured Data'!C65),"",'Measured Data'!C65)</f>
        <v/>
      </c>
      <c r="E74" s="240" t="str">
        <f>IF(ISBLANK('Measured Data'!D65),"",'Measured Data'!D65)</f>
        <v/>
      </c>
      <c r="F74" s="240" t="str">
        <f>IF(ISBLANK('Measured Data'!E65),"",'Measured Data'!E65)</f>
        <v/>
      </c>
      <c r="G74" s="240" t="str">
        <f>IF(ISBLANK('Measured Data'!G65),"",'Measured Data'!G65)</f>
        <v/>
      </c>
      <c r="H74" s="240" t="str">
        <f>IF(ISBLANK('Measured Data'!H65),"",'Measured Data'!H65)</f>
        <v/>
      </c>
      <c r="I74" s="240" t="str">
        <f>IF(ISBLANK('Measured Data'!I65),"",'Measured Data'!I65)</f>
        <v/>
      </c>
      <c r="J74" s="240" t="str">
        <f>IF(ISBLANK('Measured Data'!J65),"",'Measured Data'!J65)</f>
        <v/>
      </c>
      <c r="K74" s="240" t="str">
        <f>IF(ISBLANK('Measured Data'!K65),"",'Measured Data'!K65)</f>
        <v/>
      </c>
      <c r="L74" s="240" t="str">
        <f>IF(ISBLANK('Measured Data'!L65),"",'Measured Data'!L65)</f>
        <v/>
      </c>
      <c r="M74" s="240" t="str">
        <f>IF(ISBLANK('Measured Data'!M65),"",'Measured Data'!M65)</f>
        <v/>
      </c>
      <c r="N74" s="240" t="str">
        <f>IF(ISBLANK('Measured Data'!N65),"",'Measured Data'!N65)</f>
        <v/>
      </c>
      <c r="O74" s="240" t="str">
        <f>IF(ISBLANK('Measured Data'!O65),"",'Measured Data'!O65)</f>
        <v/>
      </c>
      <c r="P74" s="240" t="str">
        <f>IF(ISBLANK('Measured Data'!P65),"",'Measured Data'!P65)</f>
        <v/>
      </c>
      <c r="Q74" s="240" t="str">
        <f>IF(ISBLANK('Measured Data'!Q65),"",'Measured Data'!Q65)</f>
        <v/>
      </c>
      <c r="R74" s="240" t="str">
        <f>IF(ISBLANK('Measured Data'!R65),"",'Measured Data'!R65)</f>
        <v/>
      </c>
      <c r="S74" s="240" t="str">
        <f>IF(ISBLANK('Measured Data'!S65),"",'Measured Data'!S65)</f>
        <v/>
      </c>
      <c r="T74" s="240" t="str">
        <f>IF(ISBLANK('Measured Data'!T65),"",'Measured Data'!T65)</f>
        <v/>
      </c>
      <c r="U74" s="240" t="str">
        <f>IF(ISBLANK('Measured Data'!U65),"",'Measured Data'!U65)</f>
        <v/>
      </c>
      <c r="V74" s="240" t="str">
        <f>IF(ISBLANK('Measured Data'!V65),"",'Measured Data'!V65)</f>
        <v/>
      </c>
      <c r="W74" s="240" t="str">
        <f>IF(ISBLANK('Measured Data'!W65),"",'Measured Data'!W65)</f>
        <v/>
      </c>
      <c r="X74" s="240" t="str">
        <f>IF(ISBLANK('Measured Data'!X65),"",'Measured Data'!X65)</f>
        <v/>
      </c>
      <c r="Y74" s="240" t="str">
        <f>IF(ISBLANK('Measured Data'!Y65),"",'Measured Data'!Y65)</f>
        <v/>
      </c>
      <c r="Z74" s="240" t="str">
        <f>IF(ISBLANK('Measured Data'!Z65),"",'Measured Data'!Z65)</f>
        <v/>
      </c>
      <c r="AA74" s="240" t="str">
        <f>IF(ISBLANK('Measured Data'!AA65),"",'Measured Data'!AA65)</f>
        <v/>
      </c>
      <c r="AB74" s="240" t="str">
        <f>IF(ISBLANK('Measured Data'!AB65),"",'Measured Data'!AB65)</f>
        <v/>
      </c>
      <c r="AC74" s="240" t="str">
        <f>IF(ISBLANK('Measured Data'!AC65),"",'Measured Data'!AC65)</f>
        <v/>
      </c>
      <c r="AD74" s="240" t="str">
        <f>IF(ISBLANK('Measured Data'!AD65),"",'Measured Data'!AD65)</f>
        <v/>
      </c>
      <c r="AE74" s="240" t="str">
        <f>IF(ISBLANK('Measured Data'!AE65),"",'Measured Data'!AE65)</f>
        <v/>
      </c>
      <c r="AF74" s="240" t="str">
        <f>IF(ISBLANK('Measured Data'!AF65),"",'Measured Data'!AF65)</f>
        <v/>
      </c>
      <c r="AG74" s="240" t="str">
        <f>IF(ISBLANK('Measured Data'!AG65),"",'Measured Data'!AG65)</f>
        <v/>
      </c>
      <c r="AH74" s="240" t="str">
        <f>IF(ISBLANK('Measured Data'!AH65),"",'Measured Data'!AH65)</f>
        <v/>
      </c>
      <c r="AI74" s="240" t="str">
        <f>IF(ISBLANK('Measured Data'!AI65),"",'Measured Data'!AI65)</f>
        <v/>
      </c>
      <c r="AJ74" s="240" t="str">
        <f>IF(ISBLANK('Measured Data'!AJ65),"",'Measured Data'!AJ65)</f>
        <v/>
      </c>
      <c r="AK74" s="240" t="str">
        <f>IF(ISBLANK('Measured Data'!AK65),"",'Measured Data'!AK65)</f>
        <v/>
      </c>
      <c r="AL74" s="240" t="str">
        <f>IF(ISBLANK('Measured Data'!AL65),"",'Measured Data'!AL65)</f>
        <v/>
      </c>
      <c r="AM74" s="240" t="str">
        <f>IF(ISBLANK('Measured Data'!AM65),"",'Measured Data'!AM65)</f>
        <v/>
      </c>
      <c r="AN74" s="240" t="str">
        <f>IF(ISBLANK('Measured Data'!AN65),"",'Measured Data'!AN65)</f>
        <v/>
      </c>
      <c r="AO74" s="240" t="str">
        <f>IF(ISBLANK('Measured Data'!AO65),"",'Measured Data'!AO65)</f>
        <v/>
      </c>
      <c r="AP74" s="240" t="str">
        <f>IF(ISBLANK('Measured Data'!AP65),"",'Measured Data'!AP65)</f>
        <v/>
      </c>
      <c r="AQ74" s="240" t="e">
        <f>IF(ISBLANK('Measured Data'!#REF!),"",'Measured Data'!#REF!)</f>
        <v>#REF!</v>
      </c>
      <c r="AR74" s="240" t="e">
        <f>IF(ISBLANK('Measured Data'!#REF!),"",'Measured Data'!#REF!)</f>
        <v>#REF!</v>
      </c>
      <c r="AS74" s="240" t="e">
        <f>IF(ISBLANK('Measured Data'!#REF!),"",'Measured Data'!#REF!)</f>
        <v>#REF!</v>
      </c>
      <c r="AT74" s="240" t="e">
        <f>IF(ISBLANK('Measured Data'!#REF!),"",'Measured Data'!#REF!)</f>
        <v>#REF!</v>
      </c>
      <c r="AU74" s="240" t="e">
        <f>IF(ISBLANK('Measured Data'!#REF!),"",'Measured Data'!#REF!)</f>
        <v>#REF!</v>
      </c>
      <c r="AV74" s="240" t="e">
        <f>IF(ISBLANK('Measured Data'!#REF!),"",'Measured Data'!#REF!)</f>
        <v>#REF!</v>
      </c>
      <c r="AW74" s="240" t="e">
        <f>IF(ISBLANK('Measured Data'!#REF!),"",'Measured Data'!#REF!)</f>
        <v>#REF!</v>
      </c>
      <c r="AX74" s="240" t="e">
        <f>IF(ISBLANK('Measured Data'!#REF!),"",'Measured Data'!#REF!)</f>
        <v>#REF!</v>
      </c>
      <c r="AY74" s="240" t="e">
        <f>IF(ISBLANK('Measured Data'!#REF!),"",'Measured Data'!#REF!)</f>
        <v>#REF!</v>
      </c>
      <c r="AZ74" s="240" t="e">
        <f>IF(ISBLANK('Measured Data'!#REF!),"",'Measured Data'!#REF!)</f>
        <v>#REF!</v>
      </c>
      <c r="BA74" s="240" t="e">
        <f>IF(ISBLANK('Measured Data'!#REF!),"",'Measured Data'!#REF!)</f>
        <v>#REF!</v>
      </c>
      <c r="BB74" s="240" t="e">
        <f>IF(ISBLANK('Measured Data'!#REF!),"",'Measured Data'!#REF!)</f>
        <v>#REF!</v>
      </c>
      <c r="BC74" s="240" t="e">
        <f>IF(ISBLANK('Measured Data'!#REF!),"",'Measured Data'!#REF!)</f>
        <v>#REF!</v>
      </c>
      <c r="BD74" s="240" t="e">
        <f>IF(ISBLANK('Measured Data'!#REF!),"",'Measured Data'!#REF!)</f>
        <v>#REF!</v>
      </c>
      <c r="BE74" s="240" t="e">
        <f>IF(ISBLANK('Measured Data'!#REF!),"",'Measured Data'!#REF!)</f>
        <v>#REF!</v>
      </c>
      <c r="BF74" s="240" t="e">
        <f>IF(ISBLANK('Measured Data'!#REF!),"",'Measured Data'!#REF!)</f>
        <v>#REF!</v>
      </c>
      <c r="BG74" s="240" t="e">
        <f>IF(ISBLANK('Measured Data'!#REF!),"",'Measured Data'!#REF!)</f>
        <v>#REF!</v>
      </c>
      <c r="BH74" s="240" t="e">
        <f>IF(ISBLANK('Measured Data'!#REF!),"",'Measured Data'!#REF!)</f>
        <v>#REF!</v>
      </c>
      <c r="BI74" s="240" t="e">
        <f>IF(ISBLANK('Measured Data'!#REF!),"",'Measured Data'!#REF!)</f>
        <v>#REF!</v>
      </c>
      <c r="BJ74" s="240" t="e">
        <f>IF(ISBLANK('Measured Data'!#REF!),"",'Measured Data'!#REF!)</f>
        <v>#REF!</v>
      </c>
      <c r="BK74" s="240" t="e">
        <f>IF(ISBLANK('Measured Data'!#REF!),"",'Measured Data'!#REF!)</f>
        <v>#REF!</v>
      </c>
      <c r="BL74" s="240" t="e">
        <f>IF(ISBLANK('Measured Data'!#REF!),"",'Measured Data'!#REF!)</f>
        <v>#REF!</v>
      </c>
      <c r="BM74" s="240" t="e">
        <f>IF(ISBLANK('Measured Data'!#REF!),"",'Measured Data'!#REF!)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IF('Measured Data'!B66&lt;&gt;0,'Measured Data'!$B$1,"")</f>
        <v/>
      </c>
      <c r="B75" s="240" t="str">
        <f>IF(ISBLANK('Measured Data'!A66),"",'Measured Data'!A66)</f>
        <v/>
      </c>
      <c r="C75" s="247" t="str">
        <f>IF(ISBLANK('Measured Data'!B66),"",'Measured Data'!B66)</f>
        <v/>
      </c>
      <c r="D75" s="248" t="str">
        <f>IF(ISBLANK('Measured Data'!C66),"",'Measured Data'!C66)</f>
        <v/>
      </c>
      <c r="E75" s="240" t="str">
        <f>IF(ISBLANK('Measured Data'!D66),"",'Measured Data'!D66)</f>
        <v/>
      </c>
      <c r="F75" s="240" t="str">
        <f>IF(ISBLANK('Measured Data'!E66),"",'Measured Data'!E66)</f>
        <v/>
      </c>
      <c r="G75" s="240" t="str">
        <f>IF(ISBLANK('Measured Data'!G66),"",'Measured Data'!G66)</f>
        <v/>
      </c>
      <c r="H75" s="240" t="str">
        <f>IF(ISBLANK('Measured Data'!H66),"",'Measured Data'!H66)</f>
        <v/>
      </c>
      <c r="I75" s="240" t="str">
        <f>IF(ISBLANK('Measured Data'!I66),"",'Measured Data'!I66)</f>
        <v/>
      </c>
      <c r="J75" s="240" t="str">
        <f>IF(ISBLANK('Measured Data'!J66),"",'Measured Data'!J66)</f>
        <v/>
      </c>
      <c r="K75" s="240" t="str">
        <f>IF(ISBLANK('Measured Data'!K66),"",'Measured Data'!K66)</f>
        <v/>
      </c>
      <c r="L75" s="240" t="str">
        <f>IF(ISBLANK('Measured Data'!L66),"",'Measured Data'!L66)</f>
        <v/>
      </c>
      <c r="M75" s="240" t="str">
        <f>IF(ISBLANK('Measured Data'!M66),"",'Measured Data'!M66)</f>
        <v/>
      </c>
      <c r="N75" s="240" t="str">
        <f>IF(ISBLANK('Measured Data'!N66),"",'Measured Data'!N66)</f>
        <v/>
      </c>
      <c r="O75" s="240" t="str">
        <f>IF(ISBLANK('Measured Data'!O66),"",'Measured Data'!O66)</f>
        <v/>
      </c>
      <c r="P75" s="240" t="str">
        <f>IF(ISBLANK('Measured Data'!P66),"",'Measured Data'!P66)</f>
        <v/>
      </c>
      <c r="Q75" s="240" t="str">
        <f>IF(ISBLANK('Measured Data'!Q66),"",'Measured Data'!Q66)</f>
        <v/>
      </c>
      <c r="R75" s="240" t="str">
        <f>IF(ISBLANK('Measured Data'!R66),"",'Measured Data'!R66)</f>
        <v/>
      </c>
      <c r="S75" s="240" t="str">
        <f>IF(ISBLANK('Measured Data'!S66),"",'Measured Data'!S66)</f>
        <v/>
      </c>
      <c r="T75" s="240" t="str">
        <f>IF(ISBLANK('Measured Data'!T66),"",'Measured Data'!T66)</f>
        <v/>
      </c>
      <c r="U75" s="240" t="str">
        <f>IF(ISBLANK('Measured Data'!U66),"",'Measured Data'!U66)</f>
        <v/>
      </c>
      <c r="V75" s="240" t="str">
        <f>IF(ISBLANK('Measured Data'!V66),"",'Measured Data'!V66)</f>
        <v/>
      </c>
      <c r="W75" s="240" t="str">
        <f>IF(ISBLANK('Measured Data'!W66),"",'Measured Data'!W66)</f>
        <v/>
      </c>
      <c r="X75" s="240" t="str">
        <f>IF(ISBLANK('Measured Data'!X66),"",'Measured Data'!X66)</f>
        <v/>
      </c>
      <c r="Y75" s="240" t="str">
        <f>IF(ISBLANK('Measured Data'!Y66),"",'Measured Data'!Y66)</f>
        <v/>
      </c>
      <c r="Z75" s="240" t="str">
        <f>IF(ISBLANK('Measured Data'!Z66),"",'Measured Data'!Z66)</f>
        <v/>
      </c>
      <c r="AA75" s="240" t="str">
        <f>IF(ISBLANK('Measured Data'!AA66),"",'Measured Data'!AA66)</f>
        <v/>
      </c>
      <c r="AB75" s="240" t="str">
        <f>IF(ISBLANK('Measured Data'!AB66),"",'Measured Data'!AB66)</f>
        <v/>
      </c>
      <c r="AC75" s="240" t="str">
        <f>IF(ISBLANK('Measured Data'!AC66),"",'Measured Data'!AC66)</f>
        <v/>
      </c>
      <c r="AD75" s="240" t="str">
        <f>IF(ISBLANK('Measured Data'!AD66),"",'Measured Data'!AD66)</f>
        <v/>
      </c>
      <c r="AE75" s="240" t="str">
        <f>IF(ISBLANK('Measured Data'!AE66),"",'Measured Data'!AE66)</f>
        <v/>
      </c>
      <c r="AF75" s="240" t="str">
        <f>IF(ISBLANK('Measured Data'!AF66),"",'Measured Data'!AF66)</f>
        <v/>
      </c>
      <c r="AG75" s="240" t="str">
        <f>IF(ISBLANK('Measured Data'!AG66),"",'Measured Data'!AG66)</f>
        <v/>
      </c>
      <c r="AH75" s="240" t="str">
        <f>IF(ISBLANK('Measured Data'!AH66),"",'Measured Data'!AH66)</f>
        <v/>
      </c>
      <c r="AI75" s="240" t="str">
        <f>IF(ISBLANK('Measured Data'!AI66),"",'Measured Data'!AI66)</f>
        <v/>
      </c>
      <c r="AJ75" s="240" t="str">
        <f>IF(ISBLANK('Measured Data'!AJ66),"",'Measured Data'!AJ66)</f>
        <v/>
      </c>
      <c r="AK75" s="240" t="str">
        <f>IF(ISBLANK('Measured Data'!AK66),"",'Measured Data'!AK66)</f>
        <v/>
      </c>
      <c r="AL75" s="240" t="str">
        <f>IF(ISBLANK('Measured Data'!AL66),"",'Measured Data'!AL66)</f>
        <v/>
      </c>
      <c r="AM75" s="240" t="str">
        <f>IF(ISBLANK('Measured Data'!AM66),"",'Measured Data'!AM66)</f>
        <v/>
      </c>
      <c r="AN75" s="240" t="str">
        <f>IF(ISBLANK('Measured Data'!AN66),"",'Measured Data'!AN66)</f>
        <v/>
      </c>
      <c r="AO75" s="240" t="str">
        <f>IF(ISBLANK('Measured Data'!AO66),"",'Measured Data'!AO66)</f>
        <v/>
      </c>
      <c r="AP75" s="240" t="str">
        <f>IF(ISBLANK('Measured Data'!AP66),"",'Measured Data'!AP66)</f>
        <v/>
      </c>
      <c r="AQ75" s="240" t="e">
        <f>IF(ISBLANK('Measured Data'!#REF!),"",'Measured Data'!#REF!)</f>
        <v>#REF!</v>
      </c>
      <c r="AR75" s="240" t="e">
        <f>IF(ISBLANK('Measured Data'!#REF!),"",'Measured Data'!#REF!)</f>
        <v>#REF!</v>
      </c>
      <c r="AS75" s="240" t="e">
        <f>IF(ISBLANK('Measured Data'!#REF!),"",'Measured Data'!#REF!)</f>
        <v>#REF!</v>
      </c>
      <c r="AT75" s="240" t="e">
        <f>IF(ISBLANK('Measured Data'!#REF!),"",'Measured Data'!#REF!)</f>
        <v>#REF!</v>
      </c>
      <c r="AU75" s="240" t="e">
        <f>IF(ISBLANK('Measured Data'!#REF!),"",'Measured Data'!#REF!)</f>
        <v>#REF!</v>
      </c>
      <c r="AV75" s="240" t="e">
        <f>IF(ISBLANK('Measured Data'!#REF!),"",'Measured Data'!#REF!)</f>
        <v>#REF!</v>
      </c>
      <c r="AW75" s="240" t="e">
        <f>IF(ISBLANK('Measured Data'!#REF!),"",'Measured Data'!#REF!)</f>
        <v>#REF!</v>
      </c>
      <c r="AX75" s="240" t="e">
        <f>IF(ISBLANK('Measured Data'!#REF!),"",'Measured Data'!#REF!)</f>
        <v>#REF!</v>
      </c>
      <c r="AY75" s="240" t="e">
        <f>IF(ISBLANK('Measured Data'!#REF!),"",'Measured Data'!#REF!)</f>
        <v>#REF!</v>
      </c>
      <c r="AZ75" s="240" t="e">
        <f>IF(ISBLANK('Measured Data'!#REF!),"",'Measured Data'!#REF!)</f>
        <v>#REF!</v>
      </c>
      <c r="BA75" s="240" t="e">
        <f>IF(ISBLANK('Measured Data'!#REF!),"",'Measured Data'!#REF!)</f>
        <v>#REF!</v>
      </c>
      <c r="BB75" s="240" t="e">
        <f>IF(ISBLANK('Measured Data'!#REF!),"",'Measured Data'!#REF!)</f>
        <v>#REF!</v>
      </c>
      <c r="BC75" s="240" t="e">
        <f>IF(ISBLANK('Measured Data'!#REF!),"",'Measured Data'!#REF!)</f>
        <v>#REF!</v>
      </c>
      <c r="BD75" s="240" t="e">
        <f>IF(ISBLANK('Measured Data'!#REF!),"",'Measured Data'!#REF!)</f>
        <v>#REF!</v>
      </c>
      <c r="BE75" s="240" t="e">
        <f>IF(ISBLANK('Measured Data'!#REF!),"",'Measured Data'!#REF!)</f>
        <v>#REF!</v>
      </c>
      <c r="BF75" s="240" t="e">
        <f>IF(ISBLANK('Measured Data'!#REF!),"",'Measured Data'!#REF!)</f>
        <v>#REF!</v>
      </c>
      <c r="BG75" s="240" t="e">
        <f>IF(ISBLANK('Measured Data'!#REF!),"",'Measured Data'!#REF!)</f>
        <v>#REF!</v>
      </c>
      <c r="BH75" s="240" t="e">
        <f>IF(ISBLANK('Measured Data'!#REF!),"",'Measured Data'!#REF!)</f>
        <v>#REF!</v>
      </c>
      <c r="BI75" s="240" t="e">
        <f>IF(ISBLANK('Measured Data'!#REF!),"",'Measured Data'!#REF!)</f>
        <v>#REF!</v>
      </c>
      <c r="BJ75" s="240" t="e">
        <f>IF(ISBLANK('Measured Data'!#REF!),"",'Measured Data'!#REF!)</f>
        <v>#REF!</v>
      </c>
      <c r="BK75" s="240" t="e">
        <f>IF(ISBLANK('Measured Data'!#REF!),"",'Measured Data'!#REF!)</f>
        <v>#REF!</v>
      </c>
      <c r="BL75" s="240" t="e">
        <f>IF(ISBLANK('Measured Data'!#REF!),"",'Measured Data'!#REF!)</f>
        <v>#REF!</v>
      </c>
      <c r="BM75" s="240" t="e">
        <f>IF(ISBLANK('Measured Data'!#REF!),"",'Measured Data'!#REF!)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IF('Measured Data'!B67&lt;&gt;0,'Measured Data'!$B$1,"")</f>
        <v/>
      </c>
      <c r="B76" s="240" t="str">
        <f>IF(ISBLANK('Measured Data'!A67),"",'Measured Data'!A67)</f>
        <v/>
      </c>
      <c r="C76" s="247" t="str">
        <f>IF(ISBLANK('Measured Data'!B67),"",'Measured Data'!B67)</f>
        <v/>
      </c>
      <c r="D76" s="248" t="str">
        <f>IF(ISBLANK('Measured Data'!C67),"",'Measured Data'!C67)</f>
        <v/>
      </c>
      <c r="E76" s="240" t="str">
        <f>IF(ISBLANK('Measured Data'!D67),"",'Measured Data'!D67)</f>
        <v/>
      </c>
      <c r="F76" s="240" t="str">
        <f>IF(ISBLANK('Measured Data'!E67),"",'Measured Data'!E67)</f>
        <v/>
      </c>
      <c r="G76" s="240" t="str">
        <f>IF(ISBLANK('Measured Data'!G67),"",'Measured Data'!G67)</f>
        <v/>
      </c>
      <c r="H76" s="240" t="str">
        <f>IF(ISBLANK('Measured Data'!H67),"",'Measured Data'!H67)</f>
        <v/>
      </c>
      <c r="I76" s="240" t="str">
        <f>IF(ISBLANK('Measured Data'!I67),"",'Measured Data'!I67)</f>
        <v/>
      </c>
      <c r="J76" s="240" t="str">
        <f>IF(ISBLANK('Measured Data'!J67),"",'Measured Data'!J67)</f>
        <v/>
      </c>
      <c r="K76" s="240" t="str">
        <f>IF(ISBLANK('Measured Data'!K67),"",'Measured Data'!K67)</f>
        <v/>
      </c>
      <c r="L76" s="240" t="str">
        <f>IF(ISBLANK('Measured Data'!L67),"",'Measured Data'!L67)</f>
        <v/>
      </c>
      <c r="M76" s="240" t="str">
        <f>IF(ISBLANK('Measured Data'!M67),"",'Measured Data'!M67)</f>
        <v/>
      </c>
      <c r="N76" s="240" t="str">
        <f>IF(ISBLANK('Measured Data'!N67),"",'Measured Data'!N67)</f>
        <v/>
      </c>
      <c r="O76" s="240" t="str">
        <f>IF(ISBLANK('Measured Data'!O67),"",'Measured Data'!O67)</f>
        <v/>
      </c>
      <c r="P76" s="240" t="str">
        <f>IF(ISBLANK('Measured Data'!P67),"",'Measured Data'!P67)</f>
        <v/>
      </c>
      <c r="Q76" s="240" t="str">
        <f>IF(ISBLANK('Measured Data'!Q67),"",'Measured Data'!Q67)</f>
        <v/>
      </c>
      <c r="R76" s="240" t="str">
        <f>IF(ISBLANK('Measured Data'!R67),"",'Measured Data'!R67)</f>
        <v/>
      </c>
      <c r="S76" s="240" t="str">
        <f>IF(ISBLANK('Measured Data'!S67),"",'Measured Data'!S67)</f>
        <v/>
      </c>
      <c r="T76" s="240" t="str">
        <f>IF(ISBLANK('Measured Data'!T67),"",'Measured Data'!T67)</f>
        <v/>
      </c>
      <c r="U76" s="240" t="str">
        <f>IF(ISBLANK('Measured Data'!U67),"",'Measured Data'!U67)</f>
        <v/>
      </c>
      <c r="V76" s="240" t="str">
        <f>IF(ISBLANK('Measured Data'!V67),"",'Measured Data'!V67)</f>
        <v/>
      </c>
      <c r="W76" s="240" t="str">
        <f>IF(ISBLANK('Measured Data'!W67),"",'Measured Data'!W67)</f>
        <v/>
      </c>
      <c r="X76" s="240" t="str">
        <f>IF(ISBLANK('Measured Data'!X67),"",'Measured Data'!X67)</f>
        <v/>
      </c>
      <c r="Y76" s="240" t="str">
        <f>IF(ISBLANK('Measured Data'!Y67),"",'Measured Data'!Y67)</f>
        <v/>
      </c>
      <c r="Z76" s="240" t="str">
        <f>IF(ISBLANK('Measured Data'!Z67),"",'Measured Data'!Z67)</f>
        <v/>
      </c>
      <c r="AA76" s="240" t="str">
        <f>IF(ISBLANK('Measured Data'!AA67),"",'Measured Data'!AA67)</f>
        <v/>
      </c>
      <c r="AB76" s="240" t="str">
        <f>IF(ISBLANK('Measured Data'!AB67),"",'Measured Data'!AB67)</f>
        <v/>
      </c>
      <c r="AC76" s="240" t="str">
        <f>IF(ISBLANK('Measured Data'!AC67),"",'Measured Data'!AC67)</f>
        <v/>
      </c>
      <c r="AD76" s="240" t="str">
        <f>IF(ISBLANK('Measured Data'!AD67),"",'Measured Data'!AD67)</f>
        <v/>
      </c>
      <c r="AE76" s="240" t="str">
        <f>IF(ISBLANK('Measured Data'!AE67),"",'Measured Data'!AE67)</f>
        <v/>
      </c>
      <c r="AF76" s="240" t="str">
        <f>IF(ISBLANK('Measured Data'!AF67),"",'Measured Data'!AF67)</f>
        <v/>
      </c>
      <c r="AG76" s="240" t="str">
        <f>IF(ISBLANK('Measured Data'!AG67),"",'Measured Data'!AG67)</f>
        <v/>
      </c>
      <c r="AH76" s="240" t="str">
        <f>IF(ISBLANK('Measured Data'!AH67),"",'Measured Data'!AH67)</f>
        <v/>
      </c>
      <c r="AI76" s="240" t="str">
        <f>IF(ISBLANK('Measured Data'!AI67),"",'Measured Data'!AI67)</f>
        <v/>
      </c>
      <c r="AJ76" s="240" t="str">
        <f>IF(ISBLANK('Measured Data'!AJ67),"",'Measured Data'!AJ67)</f>
        <v/>
      </c>
      <c r="AK76" s="240" t="str">
        <f>IF(ISBLANK('Measured Data'!AK67),"",'Measured Data'!AK67)</f>
        <v/>
      </c>
      <c r="AL76" s="240" t="str">
        <f>IF(ISBLANK('Measured Data'!AL67),"",'Measured Data'!AL67)</f>
        <v/>
      </c>
      <c r="AM76" s="240" t="str">
        <f>IF(ISBLANK('Measured Data'!AM67),"",'Measured Data'!AM67)</f>
        <v/>
      </c>
      <c r="AN76" s="240" t="str">
        <f>IF(ISBLANK('Measured Data'!AN67),"",'Measured Data'!AN67)</f>
        <v/>
      </c>
      <c r="AO76" s="240" t="str">
        <f>IF(ISBLANK('Measured Data'!AO67),"",'Measured Data'!AO67)</f>
        <v/>
      </c>
      <c r="AP76" s="240" t="str">
        <f>IF(ISBLANK('Measured Data'!AP67),"",'Measured Data'!AP67)</f>
        <v/>
      </c>
      <c r="AQ76" s="240" t="e">
        <f>IF(ISBLANK('Measured Data'!#REF!),"",'Measured Data'!#REF!)</f>
        <v>#REF!</v>
      </c>
      <c r="AR76" s="240" t="e">
        <f>IF(ISBLANK('Measured Data'!#REF!),"",'Measured Data'!#REF!)</f>
        <v>#REF!</v>
      </c>
      <c r="AS76" s="240" t="e">
        <f>IF(ISBLANK('Measured Data'!#REF!),"",'Measured Data'!#REF!)</f>
        <v>#REF!</v>
      </c>
      <c r="AT76" s="240" t="e">
        <f>IF(ISBLANK('Measured Data'!#REF!),"",'Measured Data'!#REF!)</f>
        <v>#REF!</v>
      </c>
      <c r="AU76" s="240" t="e">
        <f>IF(ISBLANK('Measured Data'!#REF!),"",'Measured Data'!#REF!)</f>
        <v>#REF!</v>
      </c>
      <c r="AV76" s="240" t="e">
        <f>IF(ISBLANK('Measured Data'!#REF!),"",'Measured Data'!#REF!)</f>
        <v>#REF!</v>
      </c>
      <c r="AW76" s="240" t="e">
        <f>IF(ISBLANK('Measured Data'!#REF!),"",'Measured Data'!#REF!)</f>
        <v>#REF!</v>
      </c>
      <c r="AX76" s="240" t="e">
        <f>IF(ISBLANK('Measured Data'!#REF!),"",'Measured Data'!#REF!)</f>
        <v>#REF!</v>
      </c>
      <c r="AY76" s="240" t="e">
        <f>IF(ISBLANK('Measured Data'!#REF!),"",'Measured Data'!#REF!)</f>
        <v>#REF!</v>
      </c>
      <c r="AZ76" s="240" t="e">
        <f>IF(ISBLANK('Measured Data'!#REF!),"",'Measured Data'!#REF!)</f>
        <v>#REF!</v>
      </c>
      <c r="BA76" s="240" t="e">
        <f>IF(ISBLANK('Measured Data'!#REF!),"",'Measured Data'!#REF!)</f>
        <v>#REF!</v>
      </c>
      <c r="BB76" s="240" t="e">
        <f>IF(ISBLANK('Measured Data'!#REF!),"",'Measured Data'!#REF!)</f>
        <v>#REF!</v>
      </c>
      <c r="BC76" s="240" t="e">
        <f>IF(ISBLANK('Measured Data'!#REF!),"",'Measured Data'!#REF!)</f>
        <v>#REF!</v>
      </c>
      <c r="BD76" s="240" t="e">
        <f>IF(ISBLANK('Measured Data'!#REF!),"",'Measured Data'!#REF!)</f>
        <v>#REF!</v>
      </c>
      <c r="BE76" s="240" t="e">
        <f>IF(ISBLANK('Measured Data'!#REF!),"",'Measured Data'!#REF!)</f>
        <v>#REF!</v>
      </c>
      <c r="BF76" s="240" t="e">
        <f>IF(ISBLANK('Measured Data'!#REF!),"",'Measured Data'!#REF!)</f>
        <v>#REF!</v>
      </c>
      <c r="BG76" s="240" t="e">
        <f>IF(ISBLANK('Measured Data'!#REF!),"",'Measured Data'!#REF!)</f>
        <v>#REF!</v>
      </c>
      <c r="BH76" s="240" t="e">
        <f>IF(ISBLANK('Measured Data'!#REF!),"",'Measured Data'!#REF!)</f>
        <v>#REF!</v>
      </c>
      <c r="BI76" s="240" t="e">
        <f>IF(ISBLANK('Measured Data'!#REF!),"",'Measured Data'!#REF!)</f>
        <v>#REF!</v>
      </c>
      <c r="BJ76" s="240" t="e">
        <f>IF(ISBLANK('Measured Data'!#REF!),"",'Measured Data'!#REF!)</f>
        <v>#REF!</v>
      </c>
      <c r="BK76" s="240" t="e">
        <f>IF(ISBLANK('Measured Data'!#REF!),"",'Measured Data'!#REF!)</f>
        <v>#REF!</v>
      </c>
      <c r="BL76" s="240" t="e">
        <f>IF(ISBLANK('Measured Data'!#REF!),"",'Measured Data'!#REF!)</f>
        <v>#REF!</v>
      </c>
      <c r="BM76" s="240" t="e">
        <f>IF(ISBLANK('Measured Data'!#REF!),"",'Measured Data'!#REF!)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IF('Measured Data'!B68&lt;&gt;0,'Measured Data'!$B$1,"")</f>
        <v/>
      </c>
      <c r="B77" s="240" t="str">
        <f>IF(ISBLANK('Measured Data'!A68),"",'Measured Data'!A68)</f>
        <v/>
      </c>
      <c r="C77" s="247" t="str">
        <f>IF(ISBLANK('Measured Data'!B68),"",'Measured Data'!B68)</f>
        <v/>
      </c>
      <c r="D77" s="248" t="str">
        <f>IF(ISBLANK('Measured Data'!C68),"",'Measured Data'!C68)</f>
        <v/>
      </c>
      <c r="E77" s="240" t="str">
        <f>IF(ISBLANK('Measured Data'!D68),"",'Measured Data'!D68)</f>
        <v/>
      </c>
      <c r="F77" s="240" t="str">
        <f>IF(ISBLANK('Measured Data'!E68),"",'Measured Data'!E68)</f>
        <v/>
      </c>
      <c r="G77" s="240" t="str">
        <f>IF(ISBLANK('Measured Data'!G68),"",'Measured Data'!G68)</f>
        <v/>
      </c>
      <c r="H77" s="240" t="str">
        <f>IF(ISBLANK('Measured Data'!H68),"",'Measured Data'!H68)</f>
        <v/>
      </c>
      <c r="I77" s="240" t="str">
        <f>IF(ISBLANK('Measured Data'!I68),"",'Measured Data'!I68)</f>
        <v/>
      </c>
      <c r="J77" s="240" t="str">
        <f>IF(ISBLANK('Measured Data'!J68),"",'Measured Data'!J68)</f>
        <v/>
      </c>
      <c r="K77" s="240" t="str">
        <f>IF(ISBLANK('Measured Data'!K68),"",'Measured Data'!K68)</f>
        <v/>
      </c>
      <c r="L77" s="240" t="str">
        <f>IF(ISBLANK('Measured Data'!L68),"",'Measured Data'!L68)</f>
        <v/>
      </c>
      <c r="M77" s="240" t="str">
        <f>IF(ISBLANK('Measured Data'!M68),"",'Measured Data'!M68)</f>
        <v/>
      </c>
      <c r="N77" s="240" t="str">
        <f>IF(ISBLANK('Measured Data'!N68),"",'Measured Data'!N68)</f>
        <v/>
      </c>
      <c r="O77" s="240" t="str">
        <f>IF(ISBLANK('Measured Data'!O68),"",'Measured Data'!O68)</f>
        <v/>
      </c>
      <c r="P77" s="240" t="str">
        <f>IF(ISBLANK('Measured Data'!P68),"",'Measured Data'!P68)</f>
        <v/>
      </c>
      <c r="Q77" s="240" t="str">
        <f>IF(ISBLANK('Measured Data'!Q68),"",'Measured Data'!Q68)</f>
        <v/>
      </c>
      <c r="R77" s="240" t="str">
        <f>IF(ISBLANK('Measured Data'!R68),"",'Measured Data'!R68)</f>
        <v/>
      </c>
      <c r="S77" s="240" t="str">
        <f>IF(ISBLANK('Measured Data'!S68),"",'Measured Data'!S68)</f>
        <v/>
      </c>
      <c r="T77" s="240" t="str">
        <f>IF(ISBLANK('Measured Data'!T68),"",'Measured Data'!T68)</f>
        <v/>
      </c>
      <c r="U77" s="240" t="str">
        <f>IF(ISBLANK('Measured Data'!U68),"",'Measured Data'!U68)</f>
        <v/>
      </c>
      <c r="V77" s="240" t="str">
        <f>IF(ISBLANK('Measured Data'!V68),"",'Measured Data'!V68)</f>
        <v/>
      </c>
      <c r="W77" s="240" t="str">
        <f>IF(ISBLANK('Measured Data'!W68),"",'Measured Data'!W68)</f>
        <v/>
      </c>
      <c r="X77" s="240" t="str">
        <f>IF(ISBLANK('Measured Data'!X68),"",'Measured Data'!X68)</f>
        <v/>
      </c>
      <c r="Y77" s="240" t="str">
        <f>IF(ISBLANK('Measured Data'!Y68),"",'Measured Data'!Y68)</f>
        <v/>
      </c>
      <c r="Z77" s="240" t="str">
        <f>IF(ISBLANK('Measured Data'!Z68),"",'Measured Data'!Z68)</f>
        <v/>
      </c>
      <c r="AA77" s="240" t="str">
        <f>IF(ISBLANK('Measured Data'!AA68),"",'Measured Data'!AA68)</f>
        <v/>
      </c>
      <c r="AB77" s="240" t="str">
        <f>IF(ISBLANK('Measured Data'!AB68),"",'Measured Data'!AB68)</f>
        <v/>
      </c>
      <c r="AC77" s="240" t="str">
        <f>IF(ISBLANK('Measured Data'!AC68),"",'Measured Data'!AC68)</f>
        <v/>
      </c>
      <c r="AD77" s="240" t="str">
        <f>IF(ISBLANK('Measured Data'!AD68),"",'Measured Data'!AD68)</f>
        <v/>
      </c>
      <c r="AE77" s="240" t="str">
        <f>IF(ISBLANK('Measured Data'!AE68),"",'Measured Data'!AE68)</f>
        <v/>
      </c>
      <c r="AF77" s="240" t="str">
        <f>IF(ISBLANK('Measured Data'!AF68),"",'Measured Data'!AF68)</f>
        <v/>
      </c>
      <c r="AG77" s="240" t="str">
        <f>IF(ISBLANK('Measured Data'!AG68),"",'Measured Data'!AG68)</f>
        <v/>
      </c>
      <c r="AH77" s="240" t="str">
        <f>IF(ISBLANK('Measured Data'!AH68),"",'Measured Data'!AH68)</f>
        <v/>
      </c>
      <c r="AI77" s="240" t="str">
        <f>IF(ISBLANK('Measured Data'!AI68),"",'Measured Data'!AI68)</f>
        <v/>
      </c>
      <c r="AJ77" s="240" t="str">
        <f>IF(ISBLANK('Measured Data'!AJ68),"",'Measured Data'!AJ68)</f>
        <v/>
      </c>
      <c r="AK77" s="240" t="str">
        <f>IF(ISBLANK('Measured Data'!AK68),"",'Measured Data'!AK68)</f>
        <v/>
      </c>
      <c r="AL77" s="240" t="str">
        <f>IF(ISBLANK('Measured Data'!AL68),"",'Measured Data'!AL68)</f>
        <v/>
      </c>
      <c r="AM77" s="240" t="str">
        <f>IF(ISBLANK('Measured Data'!AM68),"",'Measured Data'!AM68)</f>
        <v/>
      </c>
      <c r="AN77" s="240" t="str">
        <f>IF(ISBLANK('Measured Data'!AN68),"",'Measured Data'!AN68)</f>
        <v/>
      </c>
      <c r="AO77" s="240" t="str">
        <f>IF(ISBLANK('Measured Data'!AO68),"",'Measured Data'!AO68)</f>
        <v/>
      </c>
      <c r="AP77" s="240" t="str">
        <f>IF(ISBLANK('Measured Data'!AP68),"",'Measured Data'!AP68)</f>
        <v/>
      </c>
      <c r="AQ77" s="240" t="e">
        <f>IF(ISBLANK('Measured Data'!#REF!),"",'Measured Data'!#REF!)</f>
        <v>#REF!</v>
      </c>
      <c r="AR77" s="240" t="e">
        <f>IF(ISBLANK('Measured Data'!#REF!),"",'Measured Data'!#REF!)</f>
        <v>#REF!</v>
      </c>
      <c r="AS77" s="240" t="e">
        <f>IF(ISBLANK('Measured Data'!#REF!),"",'Measured Data'!#REF!)</f>
        <v>#REF!</v>
      </c>
      <c r="AT77" s="240" t="e">
        <f>IF(ISBLANK('Measured Data'!#REF!),"",'Measured Data'!#REF!)</f>
        <v>#REF!</v>
      </c>
      <c r="AU77" s="240" t="e">
        <f>IF(ISBLANK('Measured Data'!#REF!),"",'Measured Data'!#REF!)</f>
        <v>#REF!</v>
      </c>
      <c r="AV77" s="240" t="e">
        <f>IF(ISBLANK('Measured Data'!#REF!),"",'Measured Data'!#REF!)</f>
        <v>#REF!</v>
      </c>
      <c r="AW77" s="240" t="e">
        <f>IF(ISBLANK('Measured Data'!#REF!),"",'Measured Data'!#REF!)</f>
        <v>#REF!</v>
      </c>
      <c r="AX77" s="240" t="e">
        <f>IF(ISBLANK('Measured Data'!#REF!),"",'Measured Data'!#REF!)</f>
        <v>#REF!</v>
      </c>
      <c r="AY77" s="240" t="e">
        <f>IF(ISBLANK('Measured Data'!#REF!),"",'Measured Data'!#REF!)</f>
        <v>#REF!</v>
      </c>
      <c r="AZ77" s="240" t="e">
        <f>IF(ISBLANK('Measured Data'!#REF!),"",'Measured Data'!#REF!)</f>
        <v>#REF!</v>
      </c>
      <c r="BA77" s="240" t="e">
        <f>IF(ISBLANK('Measured Data'!#REF!),"",'Measured Data'!#REF!)</f>
        <v>#REF!</v>
      </c>
      <c r="BB77" s="240" t="e">
        <f>IF(ISBLANK('Measured Data'!#REF!),"",'Measured Data'!#REF!)</f>
        <v>#REF!</v>
      </c>
      <c r="BC77" s="240" t="e">
        <f>IF(ISBLANK('Measured Data'!#REF!),"",'Measured Data'!#REF!)</f>
        <v>#REF!</v>
      </c>
      <c r="BD77" s="240" t="e">
        <f>IF(ISBLANK('Measured Data'!#REF!),"",'Measured Data'!#REF!)</f>
        <v>#REF!</v>
      </c>
      <c r="BE77" s="240" t="e">
        <f>IF(ISBLANK('Measured Data'!#REF!),"",'Measured Data'!#REF!)</f>
        <v>#REF!</v>
      </c>
      <c r="BF77" s="240" t="e">
        <f>IF(ISBLANK('Measured Data'!#REF!),"",'Measured Data'!#REF!)</f>
        <v>#REF!</v>
      </c>
      <c r="BG77" s="240" t="e">
        <f>IF(ISBLANK('Measured Data'!#REF!),"",'Measured Data'!#REF!)</f>
        <v>#REF!</v>
      </c>
      <c r="BH77" s="240" t="e">
        <f>IF(ISBLANK('Measured Data'!#REF!),"",'Measured Data'!#REF!)</f>
        <v>#REF!</v>
      </c>
      <c r="BI77" s="240" t="e">
        <f>IF(ISBLANK('Measured Data'!#REF!),"",'Measured Data'!#REF!)</f>
        <v>#REF!</v>
      </c>
      <c r="BJ77" s="240" t="e">
        <f>IF(ISBLANK('Measured Data'!#REF!),"",'Measured Data'!#REF!)</f>
        <v>#REF!</v>
      </c>
      <c r="BK77" s="240" t="e">
        <f>IF(ISBLANK('Measured Data'!#REF!),"",'Measured Data'!#REF!)</f>
        <v>#REF!</v>
      </c>
      <c r="BL77" s="240" t="e">
        <f>IF(ISBLANK('Measured Data'!#REF!),"",'Measured Data'!#REF!)</f>
        <v>#REF!</v>
      </c>
      <c r="BM77" s="240" t="e">
        <f>IF(ISBLANK('Measured Data'!#REF!),"",'Measured Data'!#REF!)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IF('Measured Data'!B69&lt;&gt;0,'Measured Data'!$B$1,"")</f>
        <v/>
      </c>
      <c r="B78" s="240" t="str">
        <f>IF(ISBLANK('Measured Data'!A69),"",'Measured Data'!A69)</f>
        <v/>
      </c>
      <c r="C78" s="247" t="str">
        <f>IF(ISBLANK('Measured Data'!B69),"",'Measured Data'!B69)</f>
        <v/>
      </c>
      <c r="D78" s="248" t="str">
        <f>IF(ISBLANK('Measured Data'!C69),"",'Measured Data'!C69)</f>
        <v/>
      </c>
      <c r="E78" s="240" t="str">
        <f>IF(ISBLANK('Measured Data'!D69),"",'Measured Data'!D69)</f>
        <v/>
      </c>
      <c r="F78" s="240" t="str">
        <f>IF(ISBLANK('Measured Data'!E69),"",'Measured Data'!E69)</f>
        <v/>
      </c>
      <c r="G78" s="240" t="str">
        <f>IF(ISBLANK('Measured Data'!G69),"",'Measured Data'!G69)</f>
        <v/>
      </c>
      <c r="H78" s="240" t="str">
        <f>IF(ISBLANK('Measured Data'!H69),"",'Measured Data'!H69)</f>
        <v/>
      </c>
      <c r="I78" s="240" t="str">
        <f>IF(ISBLANK('Measured Data'!I69),"",'Measured Data'!I69)</f>
        <v/>
      </c>
      <c r="J78" s="240" t="str">
        <f>IF(ISBLANK('Measured Data'!J69),"",'Measured Data'!J69)</f>
        <v/>
      </c>
      <c r="K78" s="240" t="str">
        <f>IF(ISBLANK('Measured Data'!K69),"",'Measured Data'!K69)</f>
        <v/>
      </c>
      <c r="L78" s="240" t="str">
        <f>IF(ISBLANK('Measured Data'!L69),"",'Measured Data'!L69)</f>
        <v/>
      </c>
      <c r="M78" s="240" t="str">
        <f>IF(ISBLANK('Measured Data'!M69),"",'Measured Data'!M69)</f>
        <v/>
      </c>
      <c r="N78" s="240" t="str">
        <f>IF(ISBLANK('Measured Data'!N69),"",'Measured Data'!N69)</f>
        <v/>
      </c>
      <c r="O78" s="240" t="str">
        <f>IF(ISBLANK('Measured Data'!O69),"",'Measured Data'!O69)</f>
        <v/>
      </c>
      <c r="P78" s="240" t="str">
        <f>IF(ISBLANK('Measured Data'!P69),"",'Measured Data'!P69)</f>
        <v/>
      </c>
      <c r="Q78" s="240" t="str">
        <f>IF(ISBLANK('Measured Data'!Q69),"",'Measured Data'!Q69)</f>
        <v/>
      </c>
      <c r="R78" s="240" t="str">
        <f>IF(ISBLANK('Measured Data'!R69),"",'Measured Data'!R69)</f>
        <v/>
      </c>
      <c r="S78" s="240" t="str">
        <f>IF(ISBLANK('Measured Data'!S69),"",'Measured Data'!S69)</f>
        <v/>
      </c>
      <c r="T78" s="240" t="str">
        <f>IF(ISBLANK('Measured Data'!T69),"",'Measured Data'!T69)</f>
        <v/>
      </c>
      <c r="U78" s="240" t="str">
        <f>IF(ISBLANK('Measured Data'!U69),"",'Measured Data'!U69)</f>
        <v/>
      </c>
      <c r="V78" s="240" t="str">
        <f>IF(ISBLANK('Measured Data'!V69),"",'Measured Data'!V69)</f>
        <v/>
      </c>
      <c r="W78" s="240" t="str">
        <f>IF(ISBLANK('Measured Data'!W69),"",'Measured Data'!W69)</f>
        <v/>
      </c>
      <c r="X78" s="240" t="str">
        <f>IF(ISBLANK('Measured Data'!X69),"",'Measured Data'!X69)</f>
        <v/>
      </c>
      <c r="Y78" s="240" t="str">
        <f>IF(ISBLANK('Measured Data'!Y69),"",'Measured Data'!Y69)</f>
        <v/>
      </c>
      <c r="Z78" s="240" t="str">
        <f>IF(ISBLANK('Measured Data'!Z69),"",'Measured Data'!Z69)</f>
        <v/>
      </c>
      <c r="AA78" s="240" t="str">
        <f>IF(ISBLANK('Measured Data'!AA69),"",'Measured Data'!AA69)</f>
        <v/>
      </c>
      <c r="AB78" s="240" t="str">
        <f>IF(ISBLANK('Measured Data'!AB69),"",'Measured Data'!AB69)</f>
        <v/>
      </c>
      <c r="AC78" s="240" t="str">
        <f>IF(ISBLANK('Measured Data'!AC69),"",'Measured Data'!AC69)</f>
        <v/>
      </c>
      <c r="AD78" s="240" t="str">
        <f>IF(ISBLANK('Measured Data'!AD69),"",'Measured Data'!AD69)</f>
        <v/>
      </c>
      <c r="AE78" s="240" t="str">
        <f>IF(ISBLANK('Measured Data'!AE69),"",'Measured Data'!AE69)</f>
        <v/>
      </c>
      <c r="AF78" s="240" t="str">
        <f>IF(ISBLANK('Measured Data'!AF69),"",'Measured Data'!AF69)</f>
        <v/>
      </c>
      <c r="AG78" s="240" t="str">
        <f>IF(ISBLANK('Measured Data'!AG69),"",'Measured Data'!AG69)</f>
        <v/>
      </c>
      <c r="AH78" s="240" t="str">
        <f>IF(ISBLANK('Measured Data'!AH69),"",'Measured Data'!AH69)</f>
        <v/>
      </c>
      <c r="AI78" s="240" t="str">
        <f>IF(ISBLANK('Measured Data'!AI69),"",'Measured Data'!AI69)</f>
        <v/>
      </c>
      <c r="AJ78" s="240" t="str">
        <f>IF(ISBLANK('Measured Data'!AJ69),"",'Measured Data'!AJ69)</f>
        <v/>
      </c>
      <c r="AK78" s="240" t="str">
        <f>IF(ISBLANK('Measured Data'!AK69),"",'Measured Data'!AK69)</f>
        <v/>
      </c>
      <c r="AL78" s="240" t="str">
        <f>IF(ISBLANK('Measured Data'!AL69),"",'Measured Data'!AL69)</f>
        <v/>
      </c>
      <c r="AM78" s="240" t="str">
        <f>IF(ISBLANK('Measured Data'!AM69),"",'Measured Data'!AM69)</f>
        <v/>
      </c>
      <c r="AN78" s="240" t="str">
        <f>IF(ISBLANK('Measured Data'!AN69),"",'Measured Data'!AN69)</f>
        <v/>
      </c>
      <c r="AO78" s="240" t="str">
        <f>IF(ISBLANK('Measured Data'!AO69),"",'Measured Data'!AO69)</f>
        <v/>
      </c>
      <c r="AP78" s="240" t="str">
        <f>IF(ISBLANK('Measured Data'!AP69),"",'Measured Data'!AP69)</f>
        <v/>
      </c>
      <c r="AQ78" s="240" t="e">
        <f>IF(ISBLANK('Measured Data'!#REF!),"",'Measured Data'!#REF!)</f>
        <v>#REF!</v>
      </c>
      <c r="AR78" s="240" t="e">
        <f>IF(ISBLANK('Measured Data'!#REF!),"",'Measured Data'!#REF!)</f>
        <v>#REF!</v>
      </c>
      <c r="AS78" s="240" t="e">
        <f>IF(ISBLANK('Measured Data'!#REF!),"",'Measured Data'!#REF!)</f>
        <v>#REF!</v>
      </c>
      <c r="AT78" s="240" t="e">
        <f>IF(ISBLANK('Measured Data'!#REF!),"",'Measured Data'!#REF!)</f>
        <v>#REF!</v>
      </c>
      <c r="AU78" s="240" t="e">
        <f>IF(ISBLANK('Measured Data'!#REF!),"",'Measured Data'!#REF!)</f>
        <v>#REF!</v>
      </c>
      <c r="AV78" s="240" t="e">
        <f>IF(ISBLANK('Measured Data'!#REF!),"",'Measured Data'!#REF!)</f>
        <v>#REF!</v>
      </c>
      <c r="AW78" s="240" t="e">
        <f>IF(ISBLANK('Measured Data'!#REF!),"",'Measured Data'!#REF!)</f>
        <v>#REF!</v>
      </c>
      <c r="AX78" s="240" t="e">
        <f>IF(ISBLANK('Measured Data'!#REF!),"",'Measured Data'!#REF!)</f>
        <v>#REF!</v>
      </c>
      <c r="AY78" s="240" t="e">
        <f>IF(ISBLANK('Measured Data'!#REF!),"",'Measured Data'!#REF!)</f>
        <v>#REF!</v>
      </c>
      <c r="AZ78" s="240" t="e">
        <f>IF(ISBLANK('Measured Data'!#REF!),"",'Measured Data'!#REF!)</f>
        <v>#REF!</v>
      </c>
      <c r="BA78" s="240" t="e">
        <f>IF(ISBLANK('Measured Data'!#REF!),"",'Measured Data'!#REF!)</f>
        <v>#REF!</v>
      </c>
      <c r="BB78" s="240" t="e">
        <f>IF(ISBLANK('Measured Data'!#REF!),"",'Measured Data'!#REF!)</f>
        <v>#REF!</v>
      </c>
      <c r="BC78" s="240" t="e">
        <f>IF(ISBLANK('Measured Data'!#REF!),"",'Measured Data'!#REF!)</f>
        <v>#REF!</v>
      </c>
      <c r="BD78" s="240" t="e">
        <f>IF(ISBLANK('Measured Data'!#REF!),"",'Measured Data'!#REF!)</f>
        <v>#REF!</v>
      </c>
      <c r="BE78" s="240" t="e">
        <f>IF(ISBLANK('Measured Data'!#REF!),"",'Measured Data'!#REF!)</f>
        <v>#REF!</v>
      </c>
      <c r="BF78" s="240" t="e">
        <f>IF(ISBLANK('Measured Data'!#REF!),"",'Measured Data'!#REF!)</f>
        <v>#REF!</v>
      </c>
      <c r="BG78" s="240" t="e">
        <f>IF(ISBLANK('Measured Data'!#REF!),"",'Measured Data'!#REF!)</f>
        <v>#REF!</v>
      </c>
      <c r="BH78" s="240" t="e">
        <f>IF(ISBLANK('Measured Data'!#REF!),"",'Measured Data'!#REF!)</f>
        <v>#REF!</v>
      </c>
      <c r="BI78" s="240" t="e">
        <f>IF(ISBLANK('Measured Data'!#REF!),"",'Measured Data'!#REF!)</f>
        <v>#REF!</v>
      </c>
      <c r="BJ78" s="240" t="e">
        <f>IF(ISBLANK('Measured Data'!#REF!),"",'Measured Data'!#REF!)</f>
        <v>#REF!</v>
      </c>
      <c r="BK78" s="240" t="e">
        <f>IF(ISBLANK('Measured Data'!#REF!),"",'Measured Data'!#REF!)</f>
        <v>#REF!</v>
      </c>
      <c r="BL78" s="240" t="e">
        <f>IF(ISBLANK('Measured Data'!#REF!),"",'Measured Data'!#REF!)</f>
        <v>#REF!</v>
      </c>
      <c r="BM78" s="240" t="e">
        <f>IF(ISBLANK('Measured Data'!#REF!),"",'Measured Data'!#REF!)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IF('Measured Data'!B70&lt;&gt;0,'Measured Data'!$B$1,"")</f>
        <v/>
      </c>
      <c r="B79" s="240" t="str">
        <f>IF(ISBLANK('Measured Data'!A70),"",'Measured Data'!A70)</f>
        <v/>
      </c>
      <c r="C79" s="247" t="str">
        <f>IF(ISBLANK('Measured Data'!B70),"",'Measured Data'!B70)</f>
        <v/>
      </c>
      <c r="D79" s="248" t="str">
        <f>IF(ISBLANK('Measured Data'!C70),"",'Measured Data'!C70)</f>
        <v/>
      </c>
      <c r="E79" s="240" t="str">
        <f>IF(ISBLANK('Measured Data'!D70),"",'Measured Data'!D70)</f>
        <v/>
      </c>
      <c r="F79" s="240" t="str">
        <f>IF(ISBLANK('Measured Data'!E70),"",'Measured Data'!E70)</f>
        <v/>
      </c>
      <c r="G79" s="240" t="str">
        <f>IF(ISBLANK('Measured Data'!G70),"",'Measured Data'!G70)</f>
        <v/>
      </c>
      <c r="H79" s="240" t="str">
        <f>IF(ISBLANK('Measured Data'!H70),"",'Measured Data'!H70)</f>
        <v/>
      </c>
      <c r="I79" s="240" t="str">
        <f>IF(ISBLANK('Measured Data'!I70),"",'Measured Data'!I70)</f>
        <v/>
      </c>
      <c r="J79" s="240" t="str">
        <f>IF(ISBLANK('Measured Data'!J70),"",'Measured Data'!J70)</f>
        <v/>
      </c>
      <c r="K79" s="240" t="str">
        <f>IF(ISBLANK('Measured Data'!K70),"",'Measured Data'!K70)</f>
        <v/>
      </c>
      <c r="L79" s="240" t="str">
        <f>IF(ISBLANK('Measured Data'!L70),"",'Measured Data'!L70)</f>
        <v/>
      </c>
      <c r="M79" s="240" t="str">
        <f>IF(ISBLANK('Measured Data'!M70),"",'Measured Data'!M70)</f>
        <v/>
      </c>
      <c r="N79" s="240" t="str">
        <f>IF(ISBLANK('Measured Data'!N70),"",'Measured Data'!N70)</f>
        <v/>
      </c>
      <c r="O79" s="240" t="str">
        <f>IF(ISBLANK('Measured Data'!O70),"",'Measured Data'!O70)</f>
        <v/>
      </c>
      <c r="P79" s="240" t="str">
        <f>IF(ISBLANK('Measured Data'!P70),"",'Measured Data'!P70)</f>
        <v/>
      </c>
      <c r="Q79" s="240" t="str">
        <f>IF(ISBLANK('Measured Data'!Q70),"",'Measured Data'!Q70)</f>
        <v/>
      </c>
      <c r="R79" s="240" t="str">
        <f>IF(ISBLANK('Measured Data'!R70),"",'Measured Data'!R70)</f>
        <v/>
      </c>
      <c r="S79" s="240" t="str">
        <f>IF(ISBLANK('Measured Data'!S70),"",'Measured Data'!S70)</f>
        <v/>
      </c>
      <c r="T79" s="240" t="str">
        <f>IF(ISBLANK('Measured Data'!T70),"",'Measured Data'!T70)</f>
        <v/>
      </c>
      <c r="U79" s="240" t="str">
        <f>IF(ISBLANK('Measured Data'!U70),"",'Measured Data'!U70)</f>
        <v/>
      </c>
      <c r="V79" s="240" t="str">
        <f>IF(ISBLANK('Measured Data'!V70),"",'Measured Data'!V70)</f>
        <v/>
      </c>
      <c r="W79" s="240" t="str">
        <f>IF(ISBLANK('Measured Data'!W70),"",'Measured Data'!W70)</f>
        <v/>
      </c>
      <c r="X79" s="240" t="str">
        <f>IF(ISBLANK('Measured Data'!X70),"",'Measured Data'!X70)</f>
        <v/>
      </c>
      <c r="Y79" s="240" t="str">
        <f>IF(ISBLANK('Measured Data'!Y70),"",'Measured Data'!Y70)</f>
        <v/>
      </c>
      <c r="Z79" s="240" t="str">
        <f>IF(ISBLANK('Measured Data'!Z70),"",'Measured Data'!Z70)</f>
        <v/>
      </c>
      <c r="AA79" s="240" t="str">
        <f>IF(ISBLANK('Measured Data'!AA70),"",'Measured Data'!AA70)</f>
        <v/>
      </c>
      <c r="AB79" s="240" t="str">
        <f>IF(ISBLANK('Measured Data'!AB70),"",'Measured Data'!AB70)</f>
        <v/>
      </c>
      <c r="AC79" s="240" t="str">
        <f>IF(ISBLANK('Measured Data'!AC70),"",'Measured Data'!AC70)</f>
        <v/>
      </c>
      <c r="AD79" s="240" t="str">
        <f>IF(ISBLANK('Measured Data'!AD70),"",'Measured Data'!AD70)</f>
        <v/>
      </c>
      <c r="AE79" s="240" t="str">
        <f>IF(ISBLANK('Measured Data'!AE70),"",'Measured Data'!AE70)</f>
        <v/>
      </c>
      <c r="AF79" s="240" t="str">
        <f>IF(ISBLANK('Measured Data'!AF70),"",'Measured Data'!AF70)</f>
        <v/>
      </c>
      <c r="AG79" s="240" t="str">
        <f>IF(ISBLANK('Measured Data'!AG70),"",'Measured Data'!AG70)</f>
        <v/>
      </c>
      <c r="AH79" s="240" t="str">
        <f>IF(ISBLANK('Measured Data'!AH70),"",'Measured Data'!AH70)</f>
        <v/>
      </c>
      <c r="AI79" s="240" t="str">
        <f>IF(ISBLANK('Measured Data'!AI70),"",'Measured Data'!AI70)</f>
        <v/>
      </c>
      <c r="AJ79" s="240" t="str">
        <f>IF(ISBLANK('Measured Data'!AJ70),"",'Measured Data'!AJ70)</f>
        <v/>
      </c>
      <c r="AK79" s="240" t="str">
        <f>IF(ISBLANK('Measured Data'!AK70),"",'Measured Data'!AK70)</f>
        <v/>
      </c>
      <c r="AL79" s="240" t="str">
        <f>IF(ISBLANK('Measured Data'!AL70),"",'Measured Data'!AL70)</f>
        <v/>
      </c>
      <c r="AM79" s="240" t="str">
        <f>IF(ISBLANK('Measured Data'!AM70),"",'Measured Data'!AM70)</f>
        <v/>
      </c>
      <c r="AN79" s="240" t="str">
        <f>IF(ISBLANK('Measured Data'!AN70),"",'Measured Data'!AN70)</f>
        <v/>
      </c>
      <c r="AO79" s="240" t="str">
        <f>IF(ISBLANK('Measured Data'!AO70),"",'Measured Data'!AO70)</f>
        <v/>
      </c>
      <c r="AP79" s="240" t="str">
        <f>IF(ISBLANK('Measured Data'!AP70),"",'Measured Data'!AP70)</f>
        <v/>
      </c>
      <c r="AQ79" s="240" t="e">
        <f>IF(ISBLANK('Measured Data'!#REF!),"",'Measured Data'!#REF!)</f>
        <v>#REF!</v>
      </c>
      <c r="AR79" s="240" t="e">
        <f>IF(ISBLANK('Measured Data'!#REF!),"",'Measured Data'!#REF!)</f>
        <v>#REF!</v>
      </c>
      <c r="AS79" s="240" t="e">
        <f>IF(ISBLANK('Measured Data'!#REF!),"",'Measured Data'!#REF!)</f>
        <v>#REF!</v>
      </c>
      <c r="AT79" s="240" t="e">
        <f>IF(ISBLANK('Measured Data'!#REF!),"",'Measured Data'!#REF!)</f>
        <v>#REF!</v>
      </c>
      <c r="AU79" s="240" t="e">
        <f>IF(ISBLANK('Measured Data'!#REF!),"",'Measured Data'!#REF!)</f>
        <v>#REF!</v>
      </c>
      <c r="AV79" s="240" t="e">
        <f>IF(ISBLANK('Measured Data'!#REF!),"",'Measured Data'!#REF!)</f>
        <v>#REF!</v>
      </c>
      <c r="AW79" s="240" t="e">
        <f>IF(ISBLANK('Measured Data'!#REF!),"",'Measured Data'!#REF!)</f>
        <v>#REF!</v>
      </c>
      <c r="AX79" s="240" t="e">
        <f>IF(ISBLANK('Measured Data'!#REF!),"",'Measured Data'!#REF!)</f>
        <v>#REF!</v>
      </c>
      <c r="AY79" s="240" t="e">
        <f>IF(ISBLANK('Measured Data'!#REF!),"",'Measured Data'!#REF!)</f>
        <v>#REF!</v>
      </c>
      <c r="AZ79" s="240" t="e">
        <f>IF(ISBLANK('Measured Data'!#REF!),"",'Measured Data'!#REF!)</f>
        <v>#REF!</v>
      </c>
      <c r="BA79" s="240" t="e">
        <f>IF(ISBLANK('Measured Data'!#REF!),"",'Measured Data'!#REF!)</f>
        <v>#REF!</v>
      </c>
      <c r="BB79" s="240" t="e">
        <f>IF(ISBLANK('Measured Data'!#REF!),"",'Measured Data'!#REF!)</f>
        <v>#REF!</v>
      </c>
      <c r="BC79" s="240" t="e">
        <f>IF(ISBLANK('Measured Data'!#REF!),"",'Measured Data'!#REF!)</f>
        <v>#REF!</v>
      </c>
      <c r="BD79" s="240" t="e">
        <f>IF(ISBLANK('Measured Data'!#REF!),"",'Measured Data'!#REF!)</f>
        <v>#REF!</v>
      </c>
      <c r="BE79" s="240" t="e">
        <f>IF(ISBLANK('Measured Data'!#REF!),"",'Measured Data'!#REF!)</f>
        <v>#REF!</v>
      </c>
      <c r="BF79" s="240" t="e">
        <f>IF(ISBLANK('Measured Data'!#REF!),"",'Measured Data'!#REF!)</f>
        <v>#REF!</v>
      </c>
      <c r="BG79" s="240" t="e">
        <f>IF(ISBLANK('Measured Data'!#REF!),"",'Measured Data'!#REF!)</f>
        <v>#REF!</v>
      </c>
      <c r="BH79" s="240" t="e">
        <f>IF(ISBLANK('Measured Data'!#REF!),"",'Measured Data'!#REF!)</f>
        <v>#REF!</v>
      </c>
      <c r="BI79" s="240" t="e">
        <f>IF(ISBLANK('Measured Data'!#REF!),"",'Measured Data'!#REF!)</f>
        <v>#REF!</v>
      </c>
      <c r="BJ79" s="240" t="e">
        <f>IF(ISBLANK('Measured Data'!#REF!),"",'Measured Data'!#REF!)</f>
        <v>#REF!</v>
      </c>
      <c r="BK79" s="240" t="e">
        <f>IF(ISBLANK('Measured Data'!#REF!),"",'Measured Data'!#REF!)</f>
        <v>#REF!</v>
      </c>
      <c r="BL79" s="240" t="e">
        <f>IF(ISBLANK('Measured Data'!#REF!),"",'Measured Data'!#REF!)</f>
        <v>#REF!</v>
      </c>
      <c r="BM79" s="240" t="e">
        <f>IF(ISBLANK('Measured Data'!#REF!),"",'Measured Data'!#REF!)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IF('Measured Data'!B71&lt;&gt;0,'Measured Data'!$B$1,"")</f>
        <v/>
      </c>
      <c r="B80" s="240" t="str">
        <f>IF(ISBLANK('Measured Data'!A71),"",'Measured Data'!A71)</f>
        <v/>
      </c>
      <c r="C80" s="247" t="str">
        <f>IF(ISBLANK('Measured Data'!B71),"",'Measured Data'!B71)</f>
        <v/>
      </c>
      <c r="D80" s="248" t="str">
        <f>IF(ISBLANK('Measured Data'!C71),"",'Measured Data'!C71)</f>
        <v/>
      </c>
      <c r="E80" s="240" t="str">
        <f>IF(ISBLANK('Measured Data'!D71),"",'Measured Data'!D71)</f>
        <v/>
      </c>
      <c r="F80" s="240" t="str">
        <f>IF(ISBLANK('Measured Data'!E71),"",'Measured Data'!E71)</f>
        <v/>
      </c>
      <c r="G80" s="240" t="str">
        <f>IF(ISBLANK('Measured Data'!G71),"",'Measured Data'!G71)</f>
        <v/>
      </c>
      <c r="H80" s="240" t="str">
        <f>IF(ISBLANK('Measured Data'!H71),"",'Measured Data'!H71)</f>
        <v/>
      </c>
      <c r="I80" s="240" t="str">
        <f>IF(ISBLANK('Measured Data'!I71),"",'Measured Data'!I71)</f>
        <v/>
      </c>
      <c r="J80" s="240" t="str">
        <f>IF(ISBLANK('Measured Data'!J71),"",'Measured Data'!J71)</f>
        <v/>
      </c>
      <c r="K80" s="240" t="str">
        <f>IF(ISBLANK('Measured Data'!K71),"",'Measured Data'!K71)</f>
        <v/>
      </c>
      <c r="L80" s="240" t="str">
        <f>IF(ISBLANK('Measured Data'!L71),"",'Measured Data'!L71)</f>
        <v/>
      </c>
      <c r="M80" s="240" t="str">
        <f>IF(ISBLANK('Measured Data'!M71),"",'Measured Data'!M71)</f>
        <v/>
      </c>
      <c r="N80" s="240" t="str">
        <f>IF(ISBLANK('Measured Data'!N71),"",'Measured Data'!N71)</f>
        <v/>
      </c>
      <c r="O80" s="240" t="str">
        <f>IF(ISBLANK('Measured Data'!O71),"",'Measured Data'!O71)</f>
        <v/>
      </c>
      <c r="P80" s="240" t="str">
        <f>IF(ISBLANK('Measured Data'!P71),"",'Measured Data'!P71)</f>
        <v/>
      </c>
      <c r="Q80" s="240" t="str">
        <f>IF(ISBLANK('Measured Data'!Q71),"",'Measured Data'!Q71)</f>
        <v/>
      </c>
      <c r="R80" s="240" t="str">
        <f>IF(ISBLANK('Measured Data'!R71),"",'Measured Data'!R71)</f>
        <v/>
      </c>
      <c r="S80" s="240" t="str">
        <f>IF(ISBLANK('Measured Data'!S71),"",'Measured Data'!S71)</f>
        <v/>
      </c>
      <c r="T80" s="240" t="str">
        <f>IF(ISBLANK('Measured Data'!T71),"",'Measured Data'!T71)</f>
        <v/>
      </c>
      <c r="U80" s="240" t="str">
        <f>IF(ISBLANK('Measured Data'!U71),"",'Measured Data'!U71)</f>
        <v/>
      </c>
      <c r="V80" s="240" t="str">
        <f>IF(ISBLANK('Measured Data'!V71),"",'Measured Data'!V71)</f>
        <v/>
      </c>
      <c r="W80" s="240" t="str">
        <f>IF(ISBLANK('Measured Data'!W71),"",'Measured Data'!W71)</f>
        <v/>
      </c>
      <c r="X80" s="240" t="str">
        <f>IF(ISBLANK('Measured Data'!X71),"",'Measured Data'!X71)</f>
        <v/>
      </c>
      <c r="Y80" s="240" t="str">
        <f>IF(ISBLANK('Measured Data'!Y71),"",'Measured Data'!Y71)</f>
        <v/>
      </c>
      <c r="Z80" s="240" t="str">
        <f>IF(ISBLANK('Measured Data'!Z71),"",'Measured Data'!Z71)</f>
        <v/>
      </c>
      <c r="AA80" s="240" t="str">
        <f>IF(ISBLANK('Measured Data'!AA71),"",'Measured Data'!AA71)</f>
        <v/>
      </c>
      <c r="AB80" s="240" t="str">
        <f>IF(ISBLANK('Measured Data'!AB71),"",'Measured Data'!AB71)</f>
        <v/>
      </c>
      <c r="AC80" s="240" t="str">
        <f>IF(ISBLANK('Measured Data'!AC71),"",'Measured Data'!AC71)</f>
        <v/>
      </c>
      <c r="AD80" s="240" t="str">
        <f>IF(ISBLANK('Measured Data'!AD71),"",'Measured Data'!AD71)</f>
        <v/>
      </c>
      <c r="AE80" s="240" t="str">
        <f>IF(ISBLANK('Measured Data'!AE71),"",'Measured Data'!AE71)</f>
        <v/>
      </c>
      <c r="AF80" s="240" t="str">
        <f>IF(ISBLANK('Measured Data'!AF71),"",'Measured Data'!AF71)</f>
        <v/>
      </c>
      <c r="AG80" s="240" t="str">
        <f>IF(ISBLANK('Measured Data'!AG71),"",'Measured Data'!AG71)</f>
        <v/>
      </c>
      <c r="AH80" s="240" t="str">
        <f>IF(ISBLANK('Measured Data'!AH71),"",'Measured Data'!AH71)</f>
        <v/>
      </c>
      <c r="AI80" s="240" t="str">
        <f>IF(ISBLANK('Measured Data'!AI71),"",'Measured Data'!AI71)</f>
        <v/>
      </c>
      <c r="AJ80" s="240" t="str">
        <f>IF(ISBLANK('Measured Data'!AJ71),"",'Measured Data'!AJ71)</f>
        <v/>
      </c>
      <c r="AK80" s="240" t="str">
        <f>IF(ISBLANK('Measured Data'!AK71),"",'Measured Data'!AK71)</f>
        <v/>
      </c>
      <c r="AL80" s="240" t="str">
        <f>IF(ISBLANK('Measured Data'!AL71),"",'Measured Data'!AL71)</f>
        <v/>
      </c>
      <c r="AM80" s="240" t="str">
        <f>IF(ISBLANK('Measured Data'!AM71),"",'Measured Data'!AM71)</f>
        <v/>
      </c>
      <c r="AN80" s="240" t="str">
        <f>IF(ISBLANK('Measured Data'!AN71),"",'Measured Data'!AN71)</f>
        <v/>
      </c>
      <c r="AO80" s="240" t="str">
        <f>IF(ISBLANK('Measured Data'!AO71),"",'Measured Data'!AO71)</f>
        <v/>
      </c>
      <c r="AP80" s="240" t="str">
        <f>IF(ISBLANK('Measured Data'!AP71),"",'Measured Data'!AP71)</f>
        <v/>
      </c>
      <c r="AQ80" s="240" t="e">
        <f>IF(ISBLANK('Measured Data'!#REF!),"",'Measured Data'!#REF!)</f>
        <v>#REF!</v>
      </c>
      <c r="AR80" s="240" t="e">
        <f>IF(ISBLANK('Measured Data'!#REF!),"",'Measured Data'!#REF!)</f>
        <v>#REF!</v>
      </c>
      <c r="AS80" s="240" t="e">
        <f>IF(ISBLANK('Measured Data'!#REF!),"",'Measured Data'!#REF!)</f>
        <v>#REF!</v>
      </c>
      <c r="AT80" s="240" t="e">
        <f>IF(ISBLANK('Measured Data'!#REF!),"",'Measured Data'!#REF!)</f>
        <v>#REF!</v>
      </c>
      <c r="AU80" s="240" t="e">
        <f>IF(ISBLANK('Measured Data'!#REF!),"",'Measured Data'!#REF!)</f>
        <v>#REF!</v>
      </c>
      <c r="AV80" s="240" t="e">
        <f>IF(ISBLANK('Measured Data'!#REF!),"",'Measured Data'!#REF!)</f>
        <v>#REF!</v>
      </c>
      <c r="AW80" s="240" t="e">
        <f>IF(ISBLANK('Measured Data'!#REF!),"",'Measured Data'!#REF!)</f>
        <v>#REF!</v>
      </c>
      <c r="AX80" s="240" t="e">
        <f>IF(ISBLANK('Measured Data'!#REF!),"",'Measured Data'!#REF!)</f>
        <v>#REF!</v>
      </c>
      <c r="AY80" s="240" t="e">
        <f>IF(ISBLANK('Measured Data'!#REF!),"",'Measured Data'!#REF!)</f>
        <v>#REF!</v>
      </c>
      <c r="AZ80" s="240" t="e">
        <f>IF(ISBLANK('Measured Data'!#REF!),"",'Measured Data'!#REF!)</f>
        <v>#REF!</v>
      </c>
      <c r="BA80" s="240" t="e">
        <f>IF(ISBLANK('Measured Data'!#REF!),"",'Measured Data'!#REF!)</f>
        <v>#REF!</v>
      </c>
      <c r="BB80" s="240" t="e">
        <f>IF(ISBLANK('Measured Data'!#REF!),"",'Measured Data'!#REF!)</f>
        <v>#REF!</v>
      </c>
      <c r="BC80" s="240" t="e">
        <f>IF(ISBLANK('Measured Data'!#REF!),"",'Measured Data'!#REF!)</f>
        <v>#REF!</v>
      </c>
      <c r="BD80" s="240" t="e">
        <f>IF(ISBLANK('Measured Data'!#REF!),"",'Measured Data'!#REF!)</f>
        <v>#REF!</v>
      </c>
      <c r="BE80" s="240" t="e">
        <f>IF(ISBLANK('Measured Data'!#REF!),"",'Measured Data'!#REF!)</f>
        <v>#REF!</v>
      </c>
      <c r="BF80" s="240" t="e">
        <f>IF(ISBLANK('Measured Data'!#REF!),"",'Measured Data'!#REF!)</f>
        <v>#REF!</v>
      </c>
      <c r="BG80" s="240" t="e">
        <f>IF(ISBLANK('Measured Data'!#REF!),"",'Measured Data'!#REF!)</f>
        <v>#REF!</v>
      </c>
      <c r="BH80" s="240" t="e">
        <f>IF(ISBLANK('Measured Data'!#REF!),"",'Measured Data'!#REF!)</f>
        <v>#REF!</v>
      </c>
      <c r="BI80" s="240" t="e">
        <f>IF(ISBLANK('Measured Data'!#REF!),"",'Measured Data'!#REF!)</f>
        <v>#REF!</v>
      </c>
      <c r="BJ80" s="240" t="e">
        <f>IF(ISBLANK('Measured Data'!#REF!),"",'Measured Data'!#REF!)</f>
        <v>#REF!</v>
      </c>
      <c r="BK80" s="240" t="e">
        <f>IF(ISBLANK('Measured Data'!#REF!),"",'Measured Data'!#REF!)</f>
        <v>#REF!</v>
      </c>
      <c r="BL80" s="240" t="e">
        <f>IF(ISBLANK('Measured Data'!#REF!),"",'Measured Data'!#REF!)</f>
        <v>#REF!</v>
      </c>
      <c r="BM80" s="240" t="e">
        <f>IF(ISBLANK('Measured Data'!#REF!),"",'Measured Data'!#REF!)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IF('Measured Data'!B72&lt;&gt;0,'Measured Data'!$B$1,"")</f>
        <v/>
      </c>
      <c r="B81" s="240" t="str">
        <f>IF(ISBLANK('Measured Data'!A72),"",'Measured Data'!A72)</f>
        <v/>
      </c>
      <c r="C81" s="247" t="str">
        <f>IF(ISBLANK('Measured Data'!B72),"",'Measured Data'!B72)</f>
        <v/>
      </c>
      <c r="D81" s="248" t="str">
        <f>IF(ISBLANK('Measured Data'!C72),"",'Measured Data'!C72)</f>
        <v/>
      </c>
      <c r="E81" s="240" t="str">
        <f>IF(ISBLANK('Measured Data'!D72),"",'Measured Data'!D72)</f>
        <v/>
      </c>
      <c r="F81" s="240" t="str">
        <f>IF(ISBLANK('Measured Data'!E72),"",'Measured Data'!E72)</f>
        <v/>
      </c>
      <c r="G81" s="240" t="str">
        <f>IF(ISBLANK('Measured Data'!G72),"",'Measured Data'!G72)</f>
        <v/>
      </c>
      <c r="H81" s="240" t="str">
        <f>IF(ISBLANK('Measured Data'!H72),"",'Measured Data'!H72)</f>
        <v/>
      </c>
      <c r="I81" s="240" t="str">
        <f>IF(ISBLANK('Measured Data'!I72),"",'Measured Data'!I72)</f>
        <v/>
      </c>
      <c r="J81" s="240" t="str">
        <f>IF(ISBLANK('Measured Data'!J72),"",'Measured Data'!J72)</f>
        <v/>
      </c>
      <c r="K81" s="240" t="str">
        <f>IF(ISBLANK('Measured Data'!K72),"",'Measured Data'!K72)</f>
        <v/>
      </c>
      <c r="L81" s="240" t="str">
        <f>IF(ISBLANK('Measured Data'!L72),"",'Measured Data'!L72)</f>
        <v/>
      </c>
      <c r="M81" s="240" t="str">
        <f>IF(ISBLANK('Measured Data'!M72),"",'Measured Data'!M72)</f>
        <v/>
      </c>
      <c r="N81" s="240" t="str">
        <f>IF(ISBLANK('Measured Data'!N72),"",'Measured Data'!N72)</f>
        <v/>
      </c>
      <c r="O81" s="240" t="str">
        <f>IF(ISBLANK('Measured Data'!O72),"",'Measured Data'!O72)</f>
        <v/>
      </c>
      <c r="P81" s="240" t="str">
        <f>IF(ISBLANK('Measured Data'!P72),"",'Measured Data'!P72)</f>
        <v/>
      </c>
      <c r="Q81" s="240" t="str">
        <f>IF(ISBLANK('Measured Data'!Q72),"",'Measured Data'!Q72)</f>
        <v/>
      </c>
      <c r="R81" s="240" t="str">
        <f>IF(ISBLANK('Measured Data'!R72),"",'Measured Data'!R72)</f>
        <v/>
      </c>
      <c r="S81" s="240" t="str">
        <f>IF(ISBLANK('Measured Data'!S72),"",'Measured Data'!S72)</f>
        <v/>
      </c>
      <c r="T81" s="240" t="str">
        <f>IF(ISBLANK('Measured Data'!T72),"",'Measured Data'!T72)</f>
        <v/>
      </c>
      <c r="U81" s="240" t="str">
        <f>IF(ISBLANK('Measured Data'!U72),"",'Measured Data'!U72)</f>
        <v/>
      </c>
      <c r="V81" s="240" t="str">
        <f>IF(ISBLANK('Measured Data'!V72),"",'Measured Data'!V72)</f>
        <v/>
      </c>
      <c r="W81" s="240" t="str">
        <f>IF(ISBLANK('Measured Data'!W72),"",'Measured Data'!W72)</f>
        <v/>
      </c>
      <c r="X81" s="240" t="str">
        <f>IF(ISBLANK('Measured Data'!X72),"",'Measured Data'!X72)</f>
        <v/>
      </c>
      <c r="Y81" s="240" t="str">
        <f>IF(ISBLANK('Measured Data'!Y72),"",'Measured Data'!Y72)</f>
        <v/>
      </c>
      <c r="Z81" s="240" t="str">
        <f>IF(ISBLANK('Measured Data'!Z72),"",'Measured Data'!Z72)</f>
        <v/>
      </c>
      <c r="AA81" s="240" t="str">
        <f>IF(ISBLANK('Measured Data'!AA72),"",'Measured Data'!AA72)</f>
        <v/>
      </c>
      <c r="AB81" s="240" t="str">
        <f>IF(ISBLANK('Measured Data'!AB72),"",'Measured Data'!AB72)</f>
        <v/>
      </c>
      <c r="AC81" s="240" t="str">
        <f>IF(ISBLANK('Measured Data'!AC72),"",'Measured Data'!AC72)</f>
        <v/>
      </c>
      <c r="AD81" s="240" t="str">
        <f>IF(ISBLANK('Measured Data'!AD72),"",'Measured Data'!AD72)</f>
        <v/>
      </c>
      <c r="AE81" s="240" t="str">
        <f>IF(ISBLANK('Measured Data'!AE72),"",'Measured Data'!AE72)</f>
        <v/>
      </c>
      <c r="AF81" s="240" t="str">
        <f>IF(ISBLANK('Measured Data'!AF72),"",'Measured Data'!AF72)</f>
        <v/>
      </c>
      <c r="AG81" s="240" t="str">
        <f>IF(ISBLANK('Measured Data'!AG72),"",'Measured Data'!AG72)</f>
        <v/>
      </c>
      <c r="AH81" s="240" t="str">
        <f>IF(ISBLANK('Measured Data'!AH72),"",'Measured Data'!AH72)</f>
        <v/>
      </c>
      <c r="AI81" s="240" t="str">
        <f>IF(ISBLANK('Measured Data'!AI72),"",'Measured Data'!AI72)</f>
        <v/>
      </c>
      <c r="AJ81" s="240" t="str">
        <f>IF(ISBLANK('Measured Data'!AJ72),"",'Measured Data'!AJ72)</f>
        <v/>
      </c>
      <c r="AK81" s="240" t="str">
        <f>IF(ISBLANK('Measured Data'!AK72),"",'Measured Data'!AK72)</f>
        <v/>
      </c>
      <c r="AL81" s="240" t="str">
        <f>IF(ISBLANK('Measured Data'!AL72),"",'Measured Data'!AL72)</f>
        <v/>
      </c>
      <c r="AM81" s="240" t="str">
        <f>IF(ISBLANK('Measured Data'!AM72),"",'Measured Data'!AM72)</f>
        <v/>
      </c>
      <c r="AN81" s="240" t="str">
        <f>IF(ISBLANK('Measured Data'!AN72),"",'Measured Data'!AN72)</f>
        <v/>
      </c>
      <c r="AO81" s="240" t="str">
        <f>IF(ISBLANK('Measured Data'!AO72),"",'Measured Data'!AO72)</f>
        <v/>
      </c>
      <c r="AP81" s="240" t="str">
        <f>IF(ISBLANK('Measured Data'!AP72),"",'Measured Data'!AP72)</f>
        <v/>
      </c>
      <c r="AQ81" s="240" t="e">
        <f>IF(ISBLANK('Measured Data'!#REF!),"",'Measured Data'!#REF!)</f>
        <v>#REF!</v>
      </c>
      <c r="AR81" s="240" t="e">
        <f>IF(ISBLANK('Measured Data'!#REF!),"",'Measured Data'!#REF!)</f>
        <v>#REF!</v>
      </c>
      <c r="AS81" s="240" t="e">
        <f>IF(ISBLANK('Measured Data'!#REF!),"",'Measured Data'!#REF!)</f>
        <v>#REF!</v>
      </c>
      <c r="AT81" s="240" t="e">
        <f>IF(ISBLANK('Measured Data'!#REF!),"",'Measured Data'!#REF!)</f>
        <v>#REF!</v>
      </c>
      <c r="AU81" s="240" t="e">
        <f>IF(ISBLANK('Measured Data'!#REF!),"",'Measured Data'!#REF!)</f>
        <v>#REF!</v>
      </c>
      <c r="AV81" s="240" t="e">
        <f>IF(ISBLANK('Measured Data'!#REF!),"",'Measured Data'!#REF!)</f>
        <v>#REF!</v>
      </c>
      <c r="AW81" s="240" t="e">
        <f>IF(ISBLANK('Measured Data'!#REF!),"",'Measured Data'!#REF!)</f>
        <v>#REF!</v>
      </c>
      <c r="AX81" s="240" t="e">
        <f>IF(ISBLANK('Measured Data'!#REF!),"",'Measured Data'!#REF!)</f>
        <v>#REF!</v>
      </c>
      <c r="AY81" s="240" t="e">
        <f>IF(ISBLANK('Measured Data'!#REF!),"",'Measured Data'!#REF!)</f>
        <v>#REF!</v>
      </c>
      <c r="AZ81" s="240" t="e">
        <f>IF(ISBLANK('Measured Data'!#REF!),"",'Measured Data'!#REF!)</f>
        <v>#REF!</v>
      </c>
      <c r="BA81" s="240" t="e">
        <f>IF(ISBLANK('Measured Data'!#REF!),"",'Measured Data'!#REF!)</f>
        <v>#REF!</v>
      </c>
      <c r="BB81" s="240" t="e">
        <f>IF(ISBLANK('Measured Data'!#REF!),"",'Measured Data'!#REF!)</f>
        <v>#REF!</v>
      </c>
      <c r="BC81" s="240" t="e">
        <f>IF(ISBLANK('Measured Data'!#REF!),"",'Measured Data'!#REF!)</f>
        <v>#REF!</v>
      </c>
      <c r="BD81" s="240" t="e">
        <f>IF(ISBLANK('Measured Data'!#REF!),"",'Measured Data'!#REF!)</f>
        <v>#REF!</v>
      </c>
      <c r="BE81" s="240" t="e">
        <f>IF(ISBLANK('Measured Data'!#REF!),"",'Measured Data'!#REF!)</f>
        <v>#REF!</v>
      </c>
      <c r="BF81" s="240" t="e">
        <f>IF(ISBLANK('Measured Data'!#REF!),"",'Measured Data'!#REF!)</f>
        <v>#REF!</v>
      </c>
      <c r="BG81" s="240" t="e">
        <f>IF(ISBLANK('Measured Data'!#REF!),"",'Measured Data'!#REF!)</f>
        <v>#REF!</v>
      </c>
      <c r="BH81" s="240" t="e">
        <f>IF(ISBLANK('Measured Data'!#REF!),"",'Measured Data'!#REF!)</f>
        <v>#REF!</v>
      </c>
      <c r="BI81" s="240" t="e">
        <f>IF(ISBLANK('Measured Data'!#REF!),"",'Measured Data'!#REF!)</f>
        <v>#REF!</v>
      </c>
      <c r="BJ81" s="240" t="e">
        <f>IF(ISBLANK('Measured Data'!#REF!),"",'Measured Data'!#REF!)</f>
        <v>#REF!</v>
      </c>
      <c r="BK81" s="240" t="e">
        <f>IF(ISBLANK('Measured Data'!#REF!),"",'Measured Data'!#REF!)</f>
        <v>#REF!</v>
      </c>
      <c r="BL81" s="240" t="e">
        <f>IF(ISBLANK('Measured Data'!#REF!),"",'Measured Data'!#REF!)</f>
        <v>#REF!</v>
      </c>
      <c r="BM81" s="240" t="e">
        <f>IF(ISBLANK('Measured Data'!#REF!),"",'Measured Data'!#REF!)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IF('Measured Data'!B73&lt;&gt;0,'Measured Data'!$B$1,"")</f>
        <v/>
      </c>
      <c r="B82" s="240" t="str">
        <f>IF(ISBLANK('Measured Data'!A73),"",'Measured Data'!A73)</f>
        <v/>
      </c>
      <c r="C82" s="247" t="str">
        <f>IF(ISBLANK('Measured Data'!B73),"",'Measured Data'!B73)</f>
        <v/>
      </c>
      <c r="D82" s="248" t="str">
        <f>IF(ISBLANK('Measured Data'!C73),"",'Measured Data'!C73)</f>
        <v/>
      </c>
      <c r="E82" s="240" t="str">
        <f>IF(ISBLANK('Measured Data'!D73),"",'Measured Data'!D73)</f>
        <v/>
      </c>
      <c r="F82" s="240" t="str">
        <f>IF(ISBLANK('Measured Data'!E73),"",'Measured Data'!E73)</f>
        <v/>
      </c>
      <c r="G82" s="240" t="str">
        <f>IF(ISBLANK('Measured Data'!G73),"",'Measured Data'!G73)</f>
        <v/>
      </c>
      <c r="H82" s="240" t="str">
        <f>IF(ISBLANK('Measured Data'!H73),"",'Measured Data'!H73)</f>
        <v/>
      </c>
      <c r="I82" s="240" t="str">
        <f>IF(ISBLANK('Measured Data'!I73),"",'Measured Data'!I73)</f>
        <v/>
      </c>
      <c r="J82" s="240" t="str">
        <f>IF(ISBLANK('Measured Data'!J73),"",'Measured Data'!J73)</f>
        <v/>
      </c>
      <c r="K82" s="240" t="str">
        <f>IF(ISBLANK('Measured Data'!K73),"",'Measured Data'!K73)</f>
        <v/>
      </c>
      <c r="L82" s="240" t="str">
        <f>IF(ISBLANK('Measured Data'!L73),"",'Measured Data'!L73)</f>
        <v/>
      </c>
      <c r="M82" s="240" t="str">
        <f>IF(ISBLANK('Measured Data'!M73),"",'Measured Data'!M73)</f>
        <v/>
      </c>
      <c r="N82" s="240" t="str">
        <f>IF(ISBLANK('Measured Data'!N73),"",'Measured Data'!N73)</f>
        <v/>
      </c>
      <c r="O82" s="240" t="str">
        <f>IF(ISBLANK('Measured Data'!O73),"",'Measured Data'!O73)</f>
        <v/>
      </c>
      <c r="P82" s="240" t="str">
        <f>IF(ISBLANK('Measured Data'!P73),"",'Measured Data'!P73)</f>
        <v/>
      </c>
      <c r="Q82" s="240" t="str">
        <f>IF(ISBLANK('Measured Data'!Q73),"",'Measured Data'!Q73)</f>
        <v/>
      </c>
      <c r="R82" s="240" t="str">
        <f>IF(ISBLANK('Measured Data'!R73),"",'Measured Data'!R73)</f>
        <v/>
      </c>
      <c r="S82" s="240" t="str">
        <f>IF(ISBLANK('Measured Data'!S73),"",'Measured Data'!S73)</f>
        <v/>
      </c>
      <c r="T82" s="240" t="str">
        <f>IF(ISBLANK('Measured Data'!T73),"",'Measured Data'!T73)</f>
        <v/>
      </c>
      <c r="U82" s="240" t="str">
        <f>IF(ISBLANK('Measured Data'!U73),"",'Measured Data'!U73)</f>
        <v/>
      </c>
      <c r="V82" s="240" t="str">
        <f>IF(ISBLANK('Measured Data'!V73),"",'Measured Data'!V73)</f>
        <v/>
      </c>
      <c r="W82" s="240" t="str">
        <f>IF(ISBLANK('Measured Data'!W73),"",'Measured Data'!W73)</f>
        <v/>
      </c>
      <c r="X82" s="240" t="str">
        <f>IF(ISBLANK('Measured Data'!X73),"",'Measured Data'!X73)</f>
        <v/>
      </c>
      <c r="Y82" s="240" t="str">
        <f>IF(ISBLANK('Measured Data'!Y73),"",'Measured Data'!Y73)</f>
        <v/>
      </c>
      <c r="Z82" s="240" t="str">
        <f>IF(ISBLANK('Measured Data'!Z73),"",'Measured Data'!Z73)</f>
        <v/>
      </c>
      <c r="AA82" s="240" t="str">
        <f>IF(ISBLANK('Measured Data'!AA73),"",'Measured Data'!AA73)</f>
        <v/>
      </c>
      <c r="AB82" s="240" t="str">
        <f>IF(ISBLANK('Measured Data'!AB73),"",'Measured Data'!AB73)</f>
        <v/>
      </c>
      <c r="AC82" s="240" t="str">
        <f>IF(ISBLANK('Measured Data'!AC73),"",'Measured Data'!AC73)</f>
        <v/>
      </c>
      <c r="AD82" s="240" t="str">
        <f>IF(ISBLANK('Measured Data'!AD73),"",'Measured Data'!AD73)</f>
        <v/>
      </c>
      <c r="AE82" s="240" t="str">
        <f>IF(ISBLANK('Measured Data'!AE73),"",'Measured Data'!AE73)</f>
        <v/>
      </c>
      <c r="AF82" s="240" t="str">
        <f>IF(ISBLANK('Measured Data'!AF73),"",'Measured Data'!AF73)</f>
        <v/>
      </c>
      <c r="AG82" s="240" t="str">
        <f>IF(ISBLANK('Measured Data'!AG73),"",'Measured Data'!AG73)</f>
        <v/>
      </c>
      <c r="AH82" s="240" t="str">
        <f>IF(ISBLANK('Measured Data'!AH73),"",'Measured Data'!AH73)</f>
        <v/>
      </c>
      <c r="AI82" s="240" t="str">
        <f>IF(ISBLANK('Measured Data'!AI73),"",'Measured Data'!AI73)</f>
        <v/>
      </c>
      <c r="AJ82" s="240" t="str">
        <f>IF(ISBLANK('Measured Data'!AJ73),"",'Measured Data'!AJ73)</f>
        <v/>
      </c>
      <c r="AK82" s="240" t="str">
        <f>IF(ISBLANK('Measured Data'!AK73),"",'Measured Data'!AK73)</f>
        <v/>
      </c>
      <c r="AL82" s="240" t="str">
        <f>IF(ISBLANK('Measured Data'!AL73),"",'Measured Data'!AL73)</f>
        <v/>
      </c>
      <c r="AM82" s="240" t="str">
        <f>IF(ISBLANK('Measured Data'!AM73),"",'Measured Data'!AM73)</f>
        <v/>
      </c>
      <c r="AN82" s="240" t="str">
        <f>IF(ISBLANK('Measured Data'!AN73),"",'Measured Data'!AN73)</f>
        <v/>
      </c>
      <c r="AO82" s="240" t="str">
        <f>IF(ISBLANK('Measured Data'!AO73),"",'Measured Data'!AO73)</f>
        <v/>
      </c>
      <c r="AP82" s="240" t="str">
        <f>IF(ISBLANK('Measured Data'!AP73),"",'Measured Data'!AP73)</f>
        <v/>
      </c>
      <c r="AQ82" s="240" t="e">
        <f>IF(ISBLANK('Measured Data'!#REF!),"",'Measured Data'!#REF!)</f>
        <v>#REF!</v>
      </c>
      <c r="AR82" s="240" t="e">
        <f>IF(ISBLANK('Measured Data'!#REF!),"",'Measured Data'!#REF!)</f>
        <v>#REF!</v>
      </c>
      <c r="AS82" s="240" t="e">
        <f>IF(ISBLANK('Measured Data'!#REF!),"",'Measured Data'!#REF!)</f>
        <v>#REF!</v>
      </c>
      <c r="AT82" s="240" t="e">
        <f>IF(ISBLANK('Measured Data'!#REF!),"",'Measured Data'!#REF!)</f>
        <v>#REF!</v>
      </c>
      <c r="AU82" s="240" t="e">
        <f>IF(ISBLANK('Measured Data'!#REF!),"",'Measured Data'!#REF!)</f>
        <v>#REF!</v>
      </c>
      <c r="AV82" s="240" t="e">
        <f>IF(ISBLANK('Measured Data'!#REF!),"",'Measured Data'!#REF!)</f>
        <v>#REF!</v>
      </c>
      <c r="AW82" s="240" t="e">
        <f>IF(ISBLANK('Measured Data'!#REF!),"",'Measured Data'!#REF!)</f>
        <v>#REF!</v>
      </c>
      <c r="AX82" s="240" t="e">
        <f>IF(ISBLANK('Measured Data'!#REF!),"",'Measured Data'!#REF!)</f>
        <v>#REF!</v>
      </c>
      <c r="AY82" s="240" t="e">
        <f>IF(ISBLANK('Measured Data'!#REF!),"",'Measured Data'!#REF!)</f>
        <v>#REF!</v>
      </c>
      <c r="AZ82" s="240" t="e">
        <f>IF(ISBLANK('Measured Data'!#REF!),"",'Measured Data'!#REF!)</f>
        <v>#REF!</v>
      </c>
      <c r="BA82" s="240" t="e">
        <f>IF(ISBLANK('Measured Data'!#REF!),"",'Measured Data'!#REF!)</f>
        <v>#REF!</v>
      </c>
      <c r="BB82" s="240" t="e">
        <f>IF(ISBLANK('Measured Data'!#REF!),"",'Measured Data'!#REF!)</f>
        <v>#REF!</v>
      </c>
      <c r="BC82" s="240" t="e">
        <f>IF(ISBLANK('Measured Data'!#REF!),"",'Measured Data'!#REF!)</f>
        <v>#REF!</v>
      </c>
      <c r="BD82" s="240" t="e">
        <f>IF(ISBLANK('Measured Data'!#REF!),"",'Measured Data'!#REF!)</f>
        <v>#REF!</v>
      </c>
      <c r="BE82" s="240" t="e">
        <f>IF(ISBLANK('Measured Data'!#REF!),"",'Measured Data'!#REF!)</f>
        <v>#REF!</v>
      </c>
      <c r="BF82" s="240" t="e">
        <f>IF(ISBLANK('Measured Data'!#REF!),"",'Measured Data'!#REF!)</f>
        <v>#REF!</v>
      </c>
      <c r="BG82" s="240" t="e">
        <f>IF(ISBLANK('Measured Data'!#REF!),"",'Measured Data'!#REF!)</f>
        <v>#REF!</v>
      </c>
      <c r="BH82" s="240" t="e">
        <f>IF(ISBLANK('Measured Data'!#REF!),"",'Measured Data'!#REF!)</f>
        <v>#REF!</v>
      </c>
      <c r="BI82" s="240" t="e">
        <f>IF(ISBLANK('Measured Data'!#REF!),"",'Measured Data'!#REF!)</f>
        <v>#REF!</v>
      </c>
      <c r="BJ82" s="240" t="e">
        <f>IF(ISBLANK('Measured Data'!#REF!),"",'Measured Data'!#REF!)</f>
        <v>#REF!</v>
      </c>
      <c r="BK82" s="240" t="e">
        <f>IF(ISBLANK('Measured Data'!#REF!),"",'Measured Data'!#REF!)</f>
        <v>#REF!</v>
      </c>
      <c r="BL82" s="240" t="e">
        <f>IF(ISBLANK('Measured Data'!#REF!),"",'Measured Data'!#REF!)</f>
        <v>#REF!</v>
      </c>
      <c r="BM82" s="240" t="e">
        <f>IF(ISBLANK('Measured Data'!#REF!),"",'Measured Data'!#REF!)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IF('Measured Data'!B74&lt;&gt;0,'Measured Data'!$B$1,"")</f>
        <v/>
      </c>
      <c r="B83" s="240" t="str">
        <f>IF(ISBLANK('Measured Data'!A74),"",'Measured Data'!A74)</f>
        <v/>
      </c>
      <c r="C83" s="247" t="str">
        <f>IF(ISBLANK('Measured Data'!B74),"",'Measured Data'!B74)</f>
        <v/>
      </c>
      <c r="D83" s="248" t="str">
        <f>IF(ISBLANK('Measured Data'!C74),"",'Measured Data'!C74)</f>
        <v/>
      </c>
      <c r="E83" s="240" t="str">
        <f>IF(ISBLANK('Measured Data'!D74),"",'Measured Data'!D74)</f>
        <v/>
      </c>
      <c r="F83" s="240" t="str">
        <f>IF(ISBLANK('Measured Data'!E74),"",'Measured Data'!E74)</f>
        <v/>
      </c>
      <c r="G83" s="240" t="str">
        <f>IF(ISBLANK('Measured Data'!G74),"",'Measured Data'!G74)</f>
        <v/>
      </c>
      <c r="H83" s="240" t="str">
        <f>IF(ISBLANK('Measured Data'!H74),"",'Measured Data'!H74)</f>
        <v/>
      </c>
      <c r="I83" s="240" t="str">
        <f>IF(ISBLANK('Measured Data'!I74),"",'Measured Data'!I74)</f>
        <v/>
      </c>
      <c r="J83" s="240" t="str">
        <f>IF(ISBLANK('Measured Data'!J74),"",'Measured Data'!J74)</f>
        <v/>
      </c>
      <c r="K83" s="240" t="str">
        <f>IF(ISBLANK('Measured Data'!K74),"",'Measured Data'!K74)</f>
        <v/>
      </c>
      <c r="L83" s="240" t="str">
        <f>IF(ISBLANK('Measured Data'!L74),"",'Measured Data'!L74)</f>
        <v/>
      </c>
      <c r="M83" s="240" t="str">
        <f>IF(ISBLANK('Measured Data'!M74),"",'Measured Data'!M74)</f>
        <v/>
      </c>
      <c r="N83" s="240" t="str">
        <f>IF(ISBLANK('Measured Data'!N74),"",'Measured Data'!N74)</f>
        <v/>
      </c>
      <c r="O83" s="240" t="str">
        <f>IF(ISBLANK('Measured Data'!O74),"",'Measured Data'!O74)</f>
        <v/>
      </c>
      <c r="P83" s="240" t="str">
        <f>IF(ISBLANK('Measured Data'!P74),"",'Measured Data'!P74)</f>
        <v/>
      </c>
      <c r="Q83" s="240" t="str">
        <f>IF(ISBLANK('Measured Data'!Q74),"",'Measured Data'!Q74)</f>
        <v/>
      </c>
      <c r="R83" s="240" t="str">
        <f>IF(ISBLANK('Measured Data'!R74),"",'Measured Data'!R74)</f>
        <v/>
      </c>
      <c r="S83" s="240" t="str">
        <f>IF(ISBLANK('Measured Data'!S74),"",'Measured Data'!S74)</f>
        <v/>
      </c>
      <c r="T83" s="240" t="str">
        <f>IF(ISBLANK('Measured Data'!T74),"",'Measured Data'!T74)</f>
        <v/>
      </c>
      <c r="U83" s="240" t="str">
        <f>IF(ISBLANK('Measured Data'!U74),"",'Measured Data'!U74)</f>
        <v/>
      </c>
      <c r="V83" s="240" t="str">
        <f>IF(ISBLANK('Measured Data'!V74),"",'Measured Data'!V74)</f>
        <v/>
      </c>
      <c r="W83" s="240" t="str">
        <f>IF(ISBLANK('Measured Data'!W74),"",'Measured Data'!W74)</f>
        <v/>
      </c>
      <c r="X83" s="240" t="str">
        <f>IF(ISBLANK('Measured Data'!X74),"",'Measured Data'!X74)</f>
        <v/>
      </c>
      <c r="Y83" s="240" t="str">
        <f>IF(ISBLANK('Measured Data'!Y74),"",'Measured Data'!Y74)</f>
        <v/>
      </c>
      <c r="Z83" s="240" t="str">
        <f>IF(ISBLANK('Measured Data'!Z74),"",'Measured Data'!Z74)</f>
        <v/>
      </c>
      <c r="AA83" s="240" t="str">
        <f>IF(ISBLANK('Measured Data'!AA74),"",'Measured Data'!AA74)</f>
        <v/>
      </c>
      <c r="AB83" s="240" t="str">
        <f>IF(ISBLANK('Measured Data'!AB74),"",'Measured Data'!AB74)</f>
        <v/>
      </c>
      <c r="AC83" s="240" t="str">
        <f>IF(ISBLANK('Measured Data'!AC74),"",'Measured Data'!AC74)</f>
        <v/>
      </c>
      <c r="AD83" s="240" t="str">
        <f>IF(ISBLANK('Measured Data'!AD74),"",'Measured Data'!AD74)</f>
        <v/>
      </c>
      <c r="AE83" s="240" t="str">
        <f>IF(ISBLANK('Measured Data'!AE74),"",'Measured Data'!AE74)</f>
        <v/>
      </c>
      <c r="AF83" s="240" t="str">
        <f>IF(ISBLANK('Measured Data'!AF74),"",'Measured Data'!AF74)</f>
        <v/>
      </c>
      <c r="AG83" s="240" t="str">
        <f>IF(ISBLANK('Measured Data'!AG74),"",'Measured Data'!AG74)</f>
        <v/>
      </c>
      <c r="AH83" s="240" t="str">
        <f>IF(ISBLANK('Measured Data'!AH74),"",'Measured Data'!AH74)</f>
        <v/>
      </c>
      <c r="AI83" s="240" t="str">
        <f>IF(ISBLANK('Measured Data'!AI74),"",'Measured Data'!AI74)</f>
        <v/>
      </c>
      <c r="AJ83" s="240" t="str">
        <f>IF(ISBLANK('Measured Data'!AJ74),"",'Measured Data'!AJ74)</f>
        <v/>
      </c>
      <c r="AK83" s="240" t="str">
        <f>IF(ISBLANK('Measured Data'!AK74),"",'Measured Data'!AK74)</f>
        <v/>
      </c>
      <c r="AL83" s="240" t="str">
        <f>IF(ISBLANK('Measured Data'!AL74),"",'Measured Data'!AL74)</f>
        <v/>
      </c>
      <c r="AM83" s="240" t="str">
        <f>IF(ISBLANK('Measured Data'!AM74),"",'Measured Data'!AM74)</f>
        <v/>
      </c>
      <c r="AN83" s="240" t="str">
        <f>IF(ISBLANK('Measured Data'!AN74),"",'Measured Data'!AN74)</f>
        <v/>
      </c>
      <c r="AO83" s="240" t="str">
        <f>IF(ISBLANK('Measured Data'!AO74),"",'Measured Data'!AO74)</f>
        <v/>
      </c>
      <c r="AP83" s="240" t="str">
        <f>IF(ISBLANK('Measured Data'!AP74),"",'Measured Data'!AP74)</f>
        <v/>
      </c>
      <c r="AQ83" s="240" t="e">
        <f>IF(ISBLANK('Measured Data'!#REF!),"",'Measured Data'!#REF!)</f>
        <v>#REF!</v>
      </c>
      <c r="AR83" s="240" t="e">
        <f>IF(ISBLANK('Measured Data'!#REF!),"",'Measured Data'!#REF!)</f>
        <v>#REF!</v>
      </c>
      <c r="AS83" s="240" t="e">
        <f>IF(ISBLANK('Measured Data'!#REF!),"",'Measured Data'!#REF!)</f>
        <v>#REF!</v>
      </c>
      <c r="AT83" s="240" t="e">
        <f>IF(ISBLANK('Measured Data'!#REF!),"",'Measured Data'!#REF!)</f>
        <v>#REF!</v>
      </c>
      <c r="AU83" s="240" t="e">
        <f>IF(ISBLANK('Measured Data'!#REF!),"",'Measured Data'!#REF!)</f>
        <v>#REF!</v>
      </c>
      <c r="AV83" s="240" t="e">
        <f>IF(ISBLANK('Measured Data'!#REF!),"",'Measured Data'!#REF!)</f>
        <v>#REF!</v>
      </c>
      <c r="AW83" s="240" t="e">
        <f>IF(ISBLANK('Measured Data'!#REF!),"",'Measured Data'!#REF!)</f>
        <v>#REF!</v>
      </c>
      <c r="AX83" s="240" t="e">
        <f>IF(ISBLANK('Measured Data'!#REF!),"",'Measured Data'!#REF!)</f>
        <v>#REF!</v>
      </c>
      <c r="AY83" s="240" t="e">
        <f>IF(ISBLANK('Measured Data'!#REF!),"",'Measured Data'!#REF!)</f>
        <v>#REF!</v>
      </c>
      <c r="AZ83" s="240" t="e">
        <f>IF(ISBLANK('Measured Data'!#REF!),"",'Measured Data'!#REF!)</f>
        <v>#REF!</v>
      </c>
      <c r="BA83" s="240" t="e">
        <f>IF(ISBLANK('Measured Data'!#REF!),"",'Measured Data'!#REF!)</f>
        <v>#REF!</v>
      </c>
      <c r="BB83" s="240" t="e">
        <f>IF(ISBLANK('Measured Data'!#REF!),"",'Measured Data'!#REF!)</f>
        <v>#REF!</v>
      </c>
      <c r="BC83" s="240" t="e">
        <f>IF(ISBLANK('Measured Data'!#REF!),"",'Measured Data'!#REF!)</f>
        <v>#REF!</v>
      </c>
      <c r="BD83" s="240" t="e">
        <f>IF(ISBLANK('Measured Data'!#REF!),"",'Measured Data'!#REF!)</f>
        <v>#REF!</v>
      </c>
      <c r="BE83" s="240" t="e">
        <f>IF(ISBLANK('Measured Data'!#REF!),"",'Measured Data'!#REF!)</f>
        <v>#REF!</v>
      </c>
      <c r="BF83" s="240" t="e">
        <f>IF(ISBLANK('Measured Data'!#REF!),"",'Measured Data'!#REF!)</f>
        <v>#REF!</v>
      </c>
      <c r="BG83" s="240" t="e">
        <f>IF(ISBLANK('Measured Data'!#REF!),"",'Measured Data'!#REF!)</f>
        <v>#REF!</v>
      </c>
      <c r="BH83" s="240" t="e">
        <f>IF(ISBLANK('Measured Data'!#REF!),"",'Measured Data'!#REF!)</f>
        <v>#REF!</v>
      </c>
      <c r="BI83" s="240" t="e">
        <f>IF(ISBLANK('Measured Data'!#REF!),"",'Measured Data'!#REF!)</f>
        <v>#REF!</v>
      </c>
      <c r="BJ83" s="240" t="e">
        <f>IF(ISBLANK('Measured Data'!#REF!),"",'Measured Data'!#REF!)</f>
        <v>#REF!</v>
      </c>
      <c r="BK83" s="240" t="e">
        <f>IF(ISBLANK('Measured Data'!#REF!),"",'Measured Data'!#REF!)</f>
        <v>#REF!</v>
      </c>
      <c r="BL83" s="240" t="e">
        <f>IF(ISBLANK('Measured Data'!#REF!),"",'Measured Data'!#REF!)</f>
        <v>#REF!</v>
      </c>
      <c r="BM83" s="240" t="e">
        <f>IF(ISBLANK('Measured Data'!#REF!),"",'Measured Data'!#REF!)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IF('Measured Data'!B75&lt;&gt;0,'Measured Data'!$B$1,"")</f>
        <v/>
      </c>
      <c r="B84" s="240" t="str">
        <f>IF(ISBLANK('Measured Data'!A75),"",'Measured Data'!A75)</f>
        <v/>
      </c>
      <c r="C84" s="247" t="str">
        <f>IF(ISBLANK('Measured Data'!B75),"",'Measured Data'!B75)</f>
        <v/>
      </c>
      <c r="D84" s="248" t="str">
        <f>IF(ISBLANK('Measured Data'!C75),"",'Measured Data'!C75)</f>
        <v/>
      </c>
      <c r="E84" s="240" t="str">
        <f>IF(ISBLANK('Measured Data'!D75),"",'Measured Data'!D75)</f>
        <v/>
      </c>
      <c r="F84" s="240" t="str">
        <f>IF(ISBLANK('Measured Data'!E75),"",'Measured Data'!E75)</f>
        <v/>
      </c>
      <c r="G84" s="240" t="str">
        <f>IF(ISBLANK('Measured Data'!G75),"",'Measured Data'!G75)</f>
        <v/>
      </c>
      <c r="H84" s="240" t="str">
        <f>IF(ISBLANK('Measured Data'!H75),"",'Measured Data'!H75)</f>
        <v/>
      </c>
      <c r="I84" s="240" t="str">
        <f>IF(ISBLANK('Measured Data'!I75),"",'Measured Data'!I75)</f>
        <v/>
      </c>
      <c r="J84" s="240" t="str">
        <f>IF(ISBLANK('Measured Data'!J75),"",'Measured Data'!J75)</f>
        <v/>
      </c>
      <c r="K84" s="240" t="str">
        <f>IF(ISBLANK('Measured Data'!K75),"",'Measured Data'!K75)</f>
        <v/>
      </c>
      <c r="L84" s="240" t="str">
        <f>IF(ISBLANK('Measured Data'!L75),"",'Measured Data'!L75)</f>
        <v/>
      </c>
      <c r="M84" s="240" t="str">
        <f>IF(ISBLANK('Measured Data'!M75),"",'Measured Data'!M75)</f>
        <v/>
      </c>
      <c r="N84" s="240" t="str">
        <f>IF(ISBLANK('Measured Data'!N75),"",'Measured Data'!N75)</f>
        <v/>
      </c>
      <c r="O84" s="240" t="str">
        <f>IF(ISBLANK('Measured Data'!O75),"",'Measured Data'!O75)</f>
        <v/>
      </c>
      <c r="P84" s="240" t="str">
        <f>IF(ISBLANK('Measured Data'!P75),"",'Measured Data'!P75)</f>
        <v/>
      </c>
      <c r="Q84" s="240" t="str">
        <f>IF(ISBLANK('Measured Data'!Q75),"",'Measured Data'!Q75)</f>
        <v/>
      </c>
      <c r="R84" s="240" t="str">
        <f>IF(ISBLANK('Measured Data'!R75),"",'Measured Data'!R75)</f>
        <v/>
      </c>
      <c r="S84" s="240" t="str">
        <f>IF(ISBLANK('Measured Data'!S75),"",'Measured Data'!S75)</f>
        <v/>
      </c>
      <c r="T84" s="240" t="str">
        <f>IF(ISBLANK('Measured Data'!T75),"",'Measured Data'!T75)</f>
        <v/>
      </c>
      <c r="U84" s="240" t="str">
        <f>IF(ISBLANK('Measured Data'!U75),"",'Measured Data'!U75)</f>
        <v/>
      </c>
      <c r="V84" s="240" t="str">
        <f>IF(ISBLANK('Measured Data'!V75),"",'Measured Data'!V75)</f>
        <v/>
      </c>
      <c r="W84" s="240" t="str">
        <f>IF(ISBLANK('Measured Data'!W75),"",'Measured Data'!W75)</f>
        <v/>
      </c>
      <c r="X84" s="240" t="str">
        <f>IF(ISBLANK('Measured Data'!X75),"",'Measured Data'!X75)</f>
        <v/>
      </c>
      <c r="Y84" s="240" t="str">
        <f>IF(ISBLANK('Measured Data'!Y75),"",'Measured Data'!Y75)</f>
        <v/>
      </c>
      <c r="Z84" s="240" t="str">
        <f>IF(ISBLANK('Measured Data'!Z75),"",'Measured Data'!Z75)</f>
        <v/>
      </c>
      <c r="AA84" s="240" t="str">
        <f>IF(ISBLANK('Measured Data'!AA75),"",'Measured Data'!AA75)</f>
        <v/>
      </c>
      <c r="AB84" s="240" t="str">
        <f>IF(ISBLANK('Measured Data'!AB75),"",'Measured Data'!AB75)</f>
        <v/>
      </c>
      <c r="AC84" s="240" t="str">
        <f>IF(ISBLANK('Measured Data'!AC75),"",'Measured Data'!AC75)</f>
        <v/>
      </c>
      <c r="AD84" s="240" t="str">
        <f>IF(ISBLANK('Measured Data'!AD75),"",'Measured Data'!AD75)</f>
        <v/>
      </c>
      <c r="AE84" s="240" t="str">
        <f>IF(ISBLANK('Measured Data'!AE75),"",'Measured Data'!AE75)</f>
        <v/>
      </c>
      <c r="AF84" s="240" t="str">
        <f>IF(ISBLANK('Measured Data'!AF75),"",'Measured Data'!AF75)</f>
        <v/>
      </c>
      <c r="AG84" s="240" t="str">
        <f>IF(ISBLANK('Measured Data'!AG75),"",'Measured Data'!AG75)</f>
        <v/>
      </c>
      <c r="AH84" s="240" t="str">
        <f>IF(ISBLANK('Measured Data'!AH75),"",'Measured Data'!AH75)</f>
        <v/>
      </c>
      <c r="AI84" s="240" t="str">
        <f>IF(ISBLANK('Measured Data'!AI75),"",'Measured Data'!AI75)</f>
        <v/>
      </c>
      <c r="AJ84" s="240" t="str">
        <f>IF(ISBLANK('Measured Data'!AJ75),"",'Measured Data'!AJ75)</f>
        <v/>
      </c>
      <c r="AK84" s="240" t="str">
        <f>IF(ISBLANK('Measured Data'!AK75),"",'Measured Data'!AK75)</f>
        <v/>
      </c>
      <c r="AL84" s="240" t="str">
        <f>IF(ISBLANK('Measured Data'!AL75),"",'Measured Data'!AL75)</f>
        <v/>
      </c>
      <c r="AM84" s="240" t="str">
        <f>IF(ISBLANK('Measured Data'!AM75),"",'Measured Data'!AM75)</f>
        <v/>
      </c>
      <c r="AN84" s="240" t="str">
        <f>IF(ISBLANK('Measured Data'!AN75),"",'Measured Data'!AN75)</f>
        <v/>
      </c>
      <c r="AO84" s="240" t="str">
        <f>IF(ISBLANK('Measured Data'!AO75),"",'Measured Data'!AO75)</f>
        <v/>
      </c>
      <c r="AP84" s="240" t="str">
        <f>IF(ISBLANK('Measured Data'!AP75),"",'Measured Data'!AP75)</f>
        <v/>
      </c>
      <c r="AQ84" s="240" t="e">
        <f>IF(ISBLANK('Measured Data'!#REF!),"",'Measured Data'!#REF!)</f>
        <v>#REF!</v>
      </c>
      <c r="AR84" s="240" t="e">
        <f>IF(ISBLANK('Measured Data'!#REF!),"",'Measured Data'!#REF!)</f>
        <v>#REF!</v>
      </c>
      <c r="AS84" s="240" t="e">
        <f>IF(ISBLANK('Measured Data'!#REF!),"",'Measured Data'!#REF!)</f>
        <v>#REF!</v>
      </c>
      <c r="AT84" s="240" t="e">
        <f>IF(ISBLANK('Measured Data'!#REF!),"",'Measured Data'!#REF!)</f>
        <v>#REF!</v>
      </c>
      <c r="AU84" s="240" t="e">
        <f>IF(ISBLANK('Measured Data'!#REF!),"",'Measured Data'!#REF!)</f>
        <v>#REF!</v>
      </c>
      <c r="AV84" s="240" t="e">
        <f>IF(ISBLANK('Measured Data'!#REF!),"",'Measured Data'!#REF!)</f>
        <v>#REF!</v>
      </c>
      <c r="AW84" s="240" t="e">
        <f>IF(ISBLANK('Measured Data'!#REF!),"",'Measured Data'!#REF!)</f>
        <v>#REF!</v>
      </c>
      <c r="AX84" s="240" t="e">
        <f>IF(ISBLANK('Measured Data'!#REF!),"",'Measured Data'!#REF!)</f>
        <v>#REF!</v>
      </c>
      <c r="AY84" s="240" t="e">
        <f>IF(ISBLANK('Measured Data'!#REF!),"",'Measured Data'!#REF!)</f>
        <v>#REF!</v>
      </c>
      <c r="AZ84" s="240" t="e">
        <f>IF(ISBLANK('Measured Data'!#REF!),"",'Measured Data'!#REF!)</f>
        <v>#REF!</v>
      </c>
      <c r="BA84" s="240" t="e">
        <f>IF(ISBLANK('Measured Data'!#REF!),"",'Measured Data'!#REF!)</f>
        <v>#REF!</v>
      </c>
      <c r="BB84" s="240" t="e">
        <f>IF(ISBLANK('Measured Data'!#REF!),"",'Measured Data'!#REF!)</f>
        <v>#REF!</v>
      </c>
      <c r="BC84" s="240" t="e">
        <f>IF(ISBLANK('Measured Data'!#REF!),"",'Measured Data'!#REF!)</f>
        <v>#REF!</v>
      </c>
      <c r="BD84" s="240" t="e">
        <f>IF(ISBLANK('Measured Data'!#REF!),"",'Measured Data'!#REF!)</f>
        <v>#REF!</v>
      </c>
      <c r="BE84" s="240" t="e">
        <f>IF(ISBLANK('Measured Data'!#REF!),"",'Measured Data'!#REF!)</f>
        <v>#REF!</v>
      </c>
      <c r="BF84" s="240" t="e">
        <f>IF(ISBLANK('Measured Data'!#REF!),"",'Measured Data'!#REF!)</f>
        <v>#REF!</v>
      </c>
      <c r="BG84" s="240" t="e">
        <f>IF(ISBLANK('Measured Data'!#REF!),"",'Measured Data'!#REF!)</f>
        <v>#REF!</v>
      </c>
      <c r="BH84" s="240" t="e">
        <f>IF(ISBLANK('Measured Data'!#REF!),"",'Measured Data'!#REF!)</f>
        <v>#REF!</v>
      </c>
      <c r="BI84" s="240" t="e">
        <f>IF(ISBLANK('Measured Data'!#REF!),"",'Measured Data'!#REF!)</f>
        <v>#REF!</v>
      </c>
      <c r="BJ84" s="240" t="e">
        <f>IF(ISBLANK('Measured Data'!#REF!),"",'Measured Data'!#REF!)</f>
        <v>#REF!</v>
      </c>
      <c r="BK84" s="240" t="e">
        <f>IF(ISBLANK('Measured Data'!#REF!),"",'Measured Data'!#REF!)</f>
        <v>#REF!</v>
      </c>
      <c r="BL84" s="240" t="e">
        <f>IF(ISBLANK('Measured Data'!#REF!),"",'Measured Data'!#REF!)</f>
        <v>#REF!</v>
      </c>
      <c r="BM84" s="240" t="e">
        <f>IF(ISBLANK('Measured Data'!#REF!),"",'Measured Data'!#REF!)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IF('Measured Data'!B76&lt;&gt;0,'Measured Data'!$B$1,"")</f>
        <v/>
      </c>
      <c r="B85" s="240" t="str">
        <f>IF(ISBLANK('Measured Data'!A76),"",'Measured Data'!A76)</f>
        <v/>
      </c>
      <c r="C85" s="247" t="str">
        <f>IF(ISBLANK('Measured Data'!B76),"",'Measured Data'!B76)</f>
        <v/>
      </c>
      <c r="D85" s="248" t="str">
        <f>IF(ISBLANK('Measured Data'!C76),"",'Measured Data'!C76)</f>
        <v/>
      </c>
      <c r="E85" s="240" t="str">
        <f>IF(ISBLANK('Measured Data'!D76),"",'Measured Data'!D76)</f>
        <v/>
      </c>
      <c r="F85" s="240" t="str">
        <f>IF(ISBLANK('Measured Data'!E76),"",'Measured Data'!E76)</f>
        <v/>
      </c>
      <c r="G85" s="240" t="str">
        <f>IF(ISBLANK('Measured Data'!G76),"",'Measured Data'!G76)</f>
        <v/>
      </c>
      <c r="H85" s="240" t="str">
        <f>IF(ISBLANK('Measured Data'!H76),"",'Measured Data'!H76)</f>
        <v/>
      </c>
      <c r="I85" s="240" t="str">
        <f>IF(ISBLANK('Measured Data'!I76),"",'Measured Data'!I76)</f>
        <v/>
      </c>
      <c r="J85" s="240" t="str">
        <f>IF(ISBLANK('Measured Data'!J76),"",'Measured Data'!J76)</f>
        <v/>
      </c>
      <c r="K85" s="240" t="str">
        <f>IF(ISBLANK('Measured Data'!K76),"",'Measured Data'!K76)</f>
        <v/>
      </c>
      <c r="L85" s="240" t="str">
        <f>IF(ISBLANK('Measured Data'!L76),"",'Measured Data'!L76)</f>
        <v/>
      </c>
      <c r="M85" s="240" t="str">
        <f>IF(ISBLANK('Measured Data'!M76),"",'Measured Data'!M76)</f>
        <v/>
      </c>
      <c r="N85" s="240" t="str">
        <f>IF(ISBLANK('Measured Data'!N76),"",'Measured Data'!N76)</f>
        <v/>
      </c>
      <c r="O85" s="240" t="str">
        <f>IF(ISBLANK('Measured Data'!O76),"",'Measured Data'!O76)</f>
        <v/>
      </c>
      <c r="P85" s="240" t="str">
        <f>IF(ISBLANK('Measured Data'!P76),"",'Measured Data'!P76)</f>
        <v/>
      </c>
      <c r="Q85" s="240" t="str">
        <f>IF(ISBLANK('Measured Data'!Q76),"",'Measured Data'!Q76)</f>
        <v/>
      </c>
      <c r="R85" s="240" t="str">
        <f>IF(ISBLANK('Measured Data'!R76),"",'Measured Data'!R76)</f>
        <v/>
      </c>
      <c r="S85" s="240" t="str">
        <f>IF(ISBLANK('Measured Data'!S76),"",'Measured Data'!S76)</f>
        <v/>
      </c>
      <c r="T85" s="240" t="str">
        <f>IF(ISBLANK('Measured Data'!T76),"",'Measured Data'!T76)</f>
        <v/>
      </c>
      <c r="U85" s="240" t="str">
        <f>IF(ISBLANK('Measured Data'!U76),"",'Measured Data'!U76)</f>
        <v/>
      </c>
      <c r="V85" s="240" t="str">
        <f>IF(ISBLANK('Measured Data'!V76),"",'Measured Data'!V76)</f>
        <v/>
      </c>
      <c r="W85" s="240" t="str">
        <f>IF(ISBLANK('Measured Data'!W76),"",'Measured Data'!W76)</f>
        <v/>
      </c>
      <c r="X85" s="240" t="str">
        <f>IF(ISBLANK('Measured Data'!X76),"",'Measured Data'!X76)</f>
        <v/>
      </c>
      <c r="Y85" s="240" t="str">
        <f>IF(ISBLANK('Measured Data'!Y76),"",'Measured Data'!Y76)</f>
        <v/>
      </c>
      <c r="Z85" s="240" t="str">
        <f>IF(ISBLANK('Measured Data'!Z76),"",'Measured Data'!Z76)</f>
        <v/>
      </c>
      <c r="AA85" s="240" t="str">
        <f>IF(ISBLANK('Measured Data'!AA76),"",'Measured Data'!AA76)</f>
        <v/>
      </c>
      <c r="AB85" s="240" t="str">
        <f>IF(ISBLANK('Measured Data'!AB76),"",'Measured Data'!AB76)</f>
        <v/>
      </c>
      <c r="AC85" s="240" t="str">
        <f>IF(ISBLANK('Measured Data'!AC76),"",'Measured Data'!AC76)</f>
        <v/>
      </c>
      <c r="AD85" s="240" t="str">
        <f>IF(ISBLANK('Measured Data'!AD76),"",'Measured Data'!AD76)</f>
        <v/>
      </c>
      <c r="AE85" s="240" t="str">
        <f>IF(ISBLANK('Measured Data'!AE76),"",'Measured Data'!AE76)</f>
        <v/>
      </c>
      <c r="AF85" s="240" t="str">
        <f>IF(ISBLANK('Measured Data'!AF76),"",'Measured Data'!AF76)</f>
        <v/>
      </c>
      <c r="AG85" s="240" t="str">
        <f>IF(ISBLANK('Measured Data'!AG76),"",'Measured Data'!AG76)</f>
        <v/>
      </c>
      <c r="AH85" s="240" t="str">
        <f>IF(ISBLANK('Measured Data'!AH76),"",'Measured Data'!AH76)</f>
        <v/>
      </c>
      <c r="AI85" s="240" t="str">
        <f>IF(ISBLANK('Measured Data'!AI76),"",'Measured Data'!AI76)</f>
        <v/>
      </c>
      <c r="AJ85" s="240" t="str">
        <f>IF(ISBLANK('Measured Data'!AJ76),"",'Measured Data'!AJ76)</f>
        <v/>
      </c>
      <c r="AK85" s="240" t="str">
        <f>IF(ISBLANK('Measured Data'!AK76),"",'Measured Data'!AK76)</f>
        <v/>
      </c>
      <c r="AL85" s="240" t="str">
        <f>IF(ISBLANK('Measured Data'!AL76),"",'Measured Data'!AL76)</f>
        <v/>
      </c>
      <c r="AM85" s="240" t="str">
        <f>IF(ISBLANK('Measured Data'!AM76),"",'Measured Data'!AM76)</f>
        <v/>
      </c>
      <c r="AN85" s="240" t="str">
        <f>IF(ISBLANK('Measured Data'!AN76),"",'Measured Data'!AN76)</f>
        <v/>
      </c>
      <c r="AO85" s="240" t="str">
        <f>IF(ISBLANK('Measured Data'!AO76),"",'Measured Data'!AO76)</f>
        <v/>
      </c>
      <c r="AP85" s="240" t="str">
        <f>IF(ISBLANK('Measured Data'!AP76),"",'Measured Data'!AP76)</f>
        <v/>
      </c>
      <c r="AQ85" s="240" t="e">
        <f>IF(ISBLANK('Measured Data'!#REF!),"",'Measured Data'!#REF!)</f>
        <v>#REF!</v>
      </c>
      <c r="AR85" s="240" t="e">
        <f>IF(ISBLANK('Measured Data'!#REF!),"",'Measured Data'!#REF!)</f>
        <v>#REF!</v>
      </c>
      <c r="AS85" s="240" t="e">
        <f>IF(ISBLANK('Measured Data'!#REF!),"",'Measured Data'!#REF!)</f>
        <v>#REF!</v>
      </c>
      <c r="AT85" s="240" t="e">
        <f>IF(ISBLANK('Measured Data'!#REF!),"",'Measured Data'!#REF!)</f>
        <v>#REF!</v>
      </c>
      <c r="AU85" s="240" t="e">
        <f>IF(ISBLANK('Measured Data'!#REF!),"",'Measured Data'!#REF!)</f>
        <v>#REF!</v>
      </c>
      <c r="AV85" s="240" t="e">
        <f>IF(ISBLANK('Measured Data'!#REF!),"",'Measured Data'!#REF!)</f>
        <v>#REF!</v>
      </c>
      <c r="AW85" s="240" t="e">
        <f>IF(ISBLANK('Measured Data'!#REF!),"",'Measured Data'!#REF!)</f>
        <v>#REF!</v>
      </c>
      <c r="AX85" s="240" t="e">
        <f>IF(ISBLANK('Measured Data'!#REF!),"",'Measured Data'!#REF!)</f>
        <v>#REF!</v>
      </c>
      <c r="AY85" s="240" t="e">
        <f>IF(ISBLANK('Measured Data'!#REF!),"",'Measured Data'!#REF!)</f>
        <v>#REF!</v>
      </c>
      <c r="AZ85" s="240" t="e">
        <f>IF(ISBLANK('Measured Data'!#REF!),"",'Measured Data'!#REF!)</f>
        <v>#REF!</v>
      </c>
      <c r="BA85" s="240" t="e">
        <f>IF(ISBLANK('Measured Data'!#REF!),"",'Measured Data'!#REF!)</f>
        <v>#REF!</v>
      </c>
      <c r="BB85" s="240" t="e">
        <f>IF(ISBLANK('Measured Data'!#REF!),"",'Measured Data'!#REF!)</f>
        <v>#REF!</v>
      </c>
      <c r="BC85" s="240" t="e">
        <f>IF(ISBLANK('Measured Data'!#REF!),"",'Measured Data'!#REF!)</f>
        <v>#REF!</v>
      </c>
      <c r="BD85" s="240" t="e">
        <f>IF(ISBLANK('Measured Data'!#REF!),"",'Measured Data'!#REF!)</f>
        <v>#REF!</v>
      </c>
      <c r="BE85" s="240" t="e">
        <f>IF(ISBLANK('Measured Data'!#REF!),"",'Measured Data'!#REF!)</f>
        <v>#REF!</v>
      </c>
      <c r="BF85" s="240" t="e">
        <f>IF(ISBLANK('Measured Data'!#REF!),"",'Measured Data'!#REF!)</f>
        <v>#REF!</v>
      </c>
      <c r="BG85" s="240" t="e">
        <f>IF(ISBLANK('Measured Data'!#REF!),"",'Measured Data'!#REF!)</f>
        <v>#REF!</v>
      </c>
      <c r="BH85" s="240" t="e">
        <f>IF(ISBLANK('Measured Data'!#REF!),"",'Measured Data'!#REF!)</f>
        <v>#REF!</v>
      </c>
      <c r="BI85" s="240" t="e">
        <f>IF(ISBLANK('Measured Data'!#REF!),"",'Measured Data'!#REF!)</f>
        <v>#REF!</v>
      </c>
      <c r="BJ85" s="240" t="e">
        <f>IF(ISBLANK('Measured Data'!#REF!),"",'Measured Data'!#REF!)</f>
        <v>#REF!</v>
      </c>
      <c r="BK85" s="240" t="e">
        <f>IF(ISBLANK('Measured Data'!#REF!),"",'Measured Data'!#REF!)</f>
        <v>#REF!</v>
      </c>
      <c r="BL85" s="240" t="e">
        <f>IF(ISBLANK('Measured Data'!#REF!),"",'Measured Data'!#REF!)</f>
        <v>#REF!</v>
      </c>
      <c r="BM85" s="240" t="e">
        <f>IF(ISBLANK('Measured Data'!#REF!),"",'Measured Data'!#REF!)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IF('Measured Data'!B77&lt;&gt;0,'Measured Data'!$B$1,"")</f>
        <v/>
      </c>
      <c r="B86" s="240" t="str">
        <f>IF(ISBLANK('Measured Data'!A77),"",'Measured Data'!A77)</f>
        <v/>
      </c>
      <c r="C86" s="247" t="str">
        <f>IF(ISBLANK('Measured Data'!B77),"",'Measured Data'!B77)</f>
        <v/>
      </c>
      <c r="D86" s="248" t="str">
        <f>IF(ISBLANK('Measured Data'!C77),"",'Measured Data'!C77)</f>
        <v/>
      </c>
      <c r="E86" s="240" t="str">
        <f>IF(ISBLANK('Measured Data'!D77),"",'Measured Data'!D77)</f>
        <v/>
      </c>
      <c r="F86" s="240" t="str">
        <f>IF(ISBLANK('Measured Data'!E77),"",'Measured Data'!E77)</f>
        <v/>
      </c>
      <c r="G86" s="240" t="str">
        <f>IF(ISBLANK('Measured Data'!G77),"",'Measured Data'!G77)</f>
        <v/>
      </c>
      <c r="H86" s="240" t="str">
        <f>IF(ISBLANK('Measured Data'!H77),"",'Measured Data'!H77)</f>
        <v/>
      </c>
      <c r="I86" s="240" t="str">
        <f>IF(ISBLANK('Measured Data'!I77),"",'Measured Data'!I77)</f>
        <v/>
      </c>
      <c r="J86" s="240" t="str">
        <f>IF(ISBLANK('Measured Data'!J77),"",'Measured Data'!J77)</f>
        <v/>
      </c>
      <c r="K86" s="240" t="str">
        <f>IF(ISBLANK('Measured Data'!K77),"",'Measured Data'!K77)</f>
        <v/>
      </c>
      <c r="L86" s="240" t="str">
        <f>IF(ISBLANK('Measured Data'!L77),"",'Measured Data'!L77)</f>
        <v/>
      </c>
      <c r="M86" s="240" t="str">
        <f>IF(ISBLANK('Measured Data'!M77),"",'Measured Data'!M77)</f>
        <v/>
      </c>
      <c r="N86" s="240" t="str">
        <f>IF(ISBLANK('Measured Data'!N77),"",'Measured Data'!N77)</f>
        <v/>
      </c>
      <c r="O86" s="240" t="str">
        <f>IF(ISBLANK('Measured Data'!O77),"",'Measured Data'!O77)</f>
        <v/>
      </c>
      <c r="P86" s="240" t="str">
        <f>IF(ISBLANK('Measured Data'!P77),"",'Measured Data'!P77)</f>
        <v/>
      </c>
      <c r="Q86" s="240" t="str">
        <f>IF(ISBLANK('Measured Data'!Q77),"",'Measured Data'!Q77)</f>
        <v/>
      </c>
      <c r="R86" s="240" t="str">
        <f>IF(ISBLANK('Measured Data'!R77),"",'Measured Data'!R77)</f>
        <v/>
      </c>
      <c r="S86" s="240" t="str">
        <f>IF(ISBLANK('Measured Data'!S77),"",'Measured Data'!S77)</f>
        <v/>
      </c>
      <c r="T86" s="240" t="str">
        <f>IF(ISBLANK('Measured Data'!T77),"",'Measured Data'!T77)</f>
        <v/>
      </c>
      <c r="U86" s="240" t="str">
        <f>IF(ISBLANK('Measured Data'!U77),"",'Measured Data'!U77)</f>
        <v/>
      </c>
      <c r="V86" s="240" t="str">
        <f>IF(ISBLANK('Measured Data'!V77),"",'Measured Data'!V77)</f>
        <v/>
      </c>
      <c r="W86" s="240" t="str">
        <f>IF(ISBLANK('Measured Data'!W77),"",'Measured Data'!W77)</f>
        <v/>
      </c>
      <c r="X86" s="240" t="str">
        <f>IF(ISBLANK('Measured Data'!X77),"",'Measured Data'!X77)</f>
        <v/>
      </c>
      <c r="Y86" s="240" t="str">
        <f>IF(ISBLANK('Measured Data'!Y77),"",'Measured Data'!Y77)</f>
        <v/>
      </c>
      <c r="Z86" s="240" t="str">
        <f>IF(ISBLANK('Measured Data'!Z77),"",'Measured Data'!Z77)</f>
        <v/>
      </c>
      <c r="AA86" s="240" t="str">
        <f>IF(ISBLANK('Measured Data'!AA77),"",'Measured Data'!AA77)</f>
        <v/>
      </c>
      <c r="AB86" s="240" t="str">
        <f>IF(ISBLANK('Measured Data'!AB77),"",'Measured Data'!AB77)</f>
        <v/>
      </c>
      <c r="AC86" s="240" t="str">
        <f>IF(ISBLANK('Measured Data'!AC77),"",'Measured Data'!AC77)</f>
        <v/>
      </c>
      <c r="AD86" s="240" t="str">
        <f>IF(ISBLANK('Measured Data'!AD77),"",'Measured Data'!AD77)</f>
        <v/>
      </c>
      <c r="AE86" s="240" t="str">
        <f>IF(ISBLANK('Measured Data'!AE77),"",'Measured Data'!AE77)</f>
        <v/>
      </c>
      <c r="AF86" s="240" t="str">
        <f>IF(ISBLANK('Measured Data'!AF77),"",'Measured Data'!AF77)</f>
        <v/>
      </c>
      <c r="AG86" s="240" t="str">
        <f>IF(ISBLANK('Measured Data'!AG77),"",'Measured Data'!AG77)</f>
        <v/>
      </c>
      <c r="AH86" s="240" t="str">
        <f>IF(ISBLANK('Measured Data'!AH77),"",'Measured Data'!AH77)</f>
        <v/>
      </c>
      <c r="AI86" s="240" t="str">
        <f>IF(ISBLANK('Measured Data'!AI77),"",'Measured Data'!AI77)</f>
        <v/>
      </c>
      <c r="AJ86" s="240" t="str">
        <f>IF(ISBLANK('Measured Data'!AJ77),"",'Measured Data'!AJ77)</f>
        <v/>
      </c>
      <c r="AK86" s="240" t="str">
        <f>IF(ISBLANK('Measured Data'!AK77),"",'Measured Data'!AK77)</f>
        <v/>
      </c>
      <c r="AL86" s="240" t="str">
        <f>IF(ISBLANK('Measured Data'!AL77),"",'Measured Data'!AL77)</f>
        <v/>
      </c>
      <c r="AM86" s="240" t="str">
        <f>IF(ISBLANK('Measured Data'!AM77),"",'Measured Data'!AM77)</f>
        <v/>
      </c>
      <c r="AN86" s="240" t="str">
        <f>IF(ISBLANK('Measured Data'!AN77),"",'Measured Data'!AN77)</f>
        <v/>
      </c>
      <c r="AO86" s="240" t="str">
        <f>IF(ISBLANK('Measured Data'!AO77),"",'Measured Data'!AO77)</f>
        <v/>
      </c>
      <c r="AP86" s="240" t="str">
        <f>IF(ISBLANK('Measured Data'!AP77),"",'Measured Data'!AP77)</f>
        <v/>
      </c>
      <c r="AQ86" s="240" t="e">
        <f>IF(ISBLANK('Measured Data'!#REF!),"",'Measured Data'!#REF!)</f>
        <v>#REF!</v>
      </c>
      <c r="AR86" s="240" t="e">
        <f>IF(ISBLANK('Measured Data'!#REF!),"",'Measured Data'!#REF!)</f>
        <v>#REF!</v>
      </c>
      <c r="AS86" s="240" t="e">
        <f>IF(ISBLANK('Measured Data'!#REF!),"",'Measured Data'!#REF!)</f>
        <v>#REF!</v>
      </c>
      <c r="AT86" s="240" t="e">
        <f>IF(ISBLANK('Measured Data'!#REF!),"",'Measured Data'!#REF!)</f>
        <v>#REF!</v>
      </c>
      <c r="AU86" s="240" t="e">
        <f>IF(ISBLANK('Measured Data'!#REF!),"",'Measured Data'!#REF!)</f>
        <v>#REF!</v>
      </c>
      <c r="AV86" s="240" t="e">
        <f>IF(ISBLANK('Measured Data'!#REF!),"",'Measured Data'!#REF!)</f>
        <v>#REF!</v>
      </c>
      <c r="AW86" s="240" t="e">
        <f>IF(ISBLANK('Measured Data'!#REF!),"",'Measured Data'!#REF!)</f>
        <v>#REF!</v>
      </c>
      <c r="AX86" s="240" t="e">
        <f>IF(ISBLANK('Measured Data'!#REF!),"",'Measured Data'!#REF!)</f>
        <v>#REF!</v>
      </c>
      <c r="AY86" s="240" t="e">
        <f>IF(ISBLANK('Measured Data'!#REF!),"",'Measured Data'!#REF!)</f>
        <v>#REF!</v>
      </c>
      <c r="AZ86" s="240" t="e">
        <f>IF(ISBLANK('Measured Data'!#REF!),"",'Measured Data'!#REF!)</f>
        <v>#REF!</v>
      </c>
      <c r="BA86" s="240" t="e">
        <f>IF(ISBLANK('Measured Data'!#REF!),"",'Measured Data'!#REF!)</f>
        <v>#REF!</v>
      </c>
      <c r="BB86" s="240" t="e">
        <f>IF(ISBLANK('Measured Data'!#REF!),"",'Measured Data'!#REF!)</f>
        <v>#REF!</v>
      </c>
      <c r="BC86" s="240" t="e">
        <f>IF(ISBLANK('Measured Data'!#REF!),"",'Measured Data'!#REF!)</f>
        <v>#REF!</v>
      </c>
      <c r="BD86" s="240" t="e">
        <f>IF(ISBLANK('Measured Data'!#REF!),"",'Measured Data'!#REF!)</f>
        <v>#REF!</v>
      </c>
      <c r="BE86" s="240" t="e">
        <f>IF(ISBLANK('Measured Data'!#REF!),"",'Measured Data'!#REF!)</f>
        <v>#REF!</v>
      </c>
      <c r="BF86" s="240" t="e">
        <f>IF(ISBLANK('Measured Data'!#REF!),"",'Measured Data'!#REF!)</f>
        <v>#REF!</v>
      </c>
      <c r="BG86" s="240" t="e">
        <f>IF(ISBLANK('Measured Data'!#REF!),"",'Measured Data'!#REF!)</f>
        <v>#REF!</v>
      </c>
      <c r="BH86" s="240" t="e">
        <f>IF(ISBLANK('Measured Data'!#REF!),"",'Measured Data'!#REF!)</f>
        <v>#REF!</v>
      </c>
      <c r="BI86" s="240" t="e">
        <f>IF(ISBLANK('Measured Data'!#REF!),"",'Measured Data'!#REF!)</f>
        <v>#REF!</v>
      </c>
      <c r="BJ86" s="240" t="e">
        <f>IF(ISBLANK('Measured Data'!#REF!),"",'Measured Data'!#REF!)</f>
        <v>#REF!</v>
      </c>
      <c r="BK86" s="240" t="e">
        <f>IF(ISBLANK('Measured Data'!#REF!),"",'Measured Data'!#REF!)</f>
        <v>#REF!</v>
      </c>
      <c r="BL86" s="240" t="e">
        <f>IF(ISBLANK('Measured Data'!#REF!),"",'Measured Data'!#REF!)</f>
        <v>#REF!</v>
      </c>
      <c r="BM86" s="240" t="e">
        <f>IF(ISBLANK('Measured Data'!#REF!),"",'Measured Data'!#REF!)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IF('Measured Data'!B78&lt;&gt;0,'Measured Data'!$B$1,"")</f>
        <v/>
      </c>
      <c r="B87" s="240" t="str">
        <f>IF(ISBLANK('Measured Data'!A78),"",'Measured Data'!A78)</f>
        <v/>
      </c>
      <c r="C87" s="247" t="str">
        <f>IF(ISBLANK('Measured Data'!B78),"",'Measured Data'!B78)</f>
        <v/>
      </c>
      <c r="D87" s="248" t="str">
        <f>IF(ISBLANK('Measured Data'!C78),"",'Measured Data'!C78)</f>
        <v/>
      </c>
      <c r="E87" s="240" t="str">
        <f>IF(ISBLANK('Measured Data'!D78),"",'Measured Data'!D78)</f>
        <v/>
      </c>
      <c r="F87" s="240" t="str">
        <f>IF(ISBLANK('Measured Data'!E78),"",'Measured Data'!E78)</f>
        <v/>
      </c>
      <c r="G87" s="240" t="str">
        <f>IF(ISBLANK('Measured Data'!G78),"",'Measured Data'!G78)</f>
        <v/>
      </c>
      <c r="H87" s="240" t="str">
        <f>IF(ISBLANK('Measured Data'!H78),"",'Measured Data'!H78)</f>
        <v/>
      </c>
      <c r="I87" s="240" t="str">
        <f>IF(ISBLANK('Measured Data'!I78),"",'Measured Data'!I78)</f>
        <v/>
      </c>
      <c r="J87" s="240" t="str">
        <f>IF(ISBLANK('Measured Data'!J78),"",'Measured Data'!J78)</f>
        <v/>
      </c>
      <c r="K87" s="240" t="str">
        <f>IF(ISBLANK('Measured Data'!K78),"",'Measured Data'!K78)</f>
        <v/>
      </c>
      <c r="L87" s="240" t="str">
        <f>IF(ISBLANK('Measured Data'!L78),"",'Measured Data'!L78)</f>
        <v/>
      </c>
      <c r="M87" s="240" t="str">
        <f>IF(ISBLANK('Measured Data'!M78),"",'Measured Data'!M78)</f>
        <v/>
      </c>
      <c r="N87" s="240" t="str">
        <f>IF(ISBLANK('Measured Data'!N78),"",'Measured Data'!N78)</f>
        <v/>
      </c>
      <c r="O87" s="240" t="str">
        <f>IF(ISBLANK('Measured Data'!O78),"",'Measured Data'!O78)</f>
        <v/>
      </c>
      <c r="P87" s="240" t="str">
        <f>IF(ISBLANK('Measured Data'!P78),"",'Measured Data'!P78)</f>
        <v/>
      </c>
      <c r="Q87" s="240" t="str">
        <f>IF(ISBLANK('Measured Data'!Q78),"",'Measured Data'!Q78)</f>
        <v/>
      </c>
      <c r="R87" s="240" t="str">
        <f>IF(ISBLANK('Measured Data'!R78),"",'Measured Data'!R78)</f>
        <v/>
      </c>
      <c r="S87" s="240" t="str">
        <f>IF(ISBLANK('Measured Data'!S78),"",'Measured Data'!S78)</f>
        <v/>
      </c>
      <c r="T87" s="240" t="str">
        <f>IF(ISBLANK('Measured Data'!T78),"",'Measured Data'!T78)</f>
        <v/>
      </c>
      <c r="U87" s="240" t="str">
        <f>IF(ISBLANK('Measured Data'!U78),"",'Measured Data'!U78)</f>
        <v/>
      </c>
      <c r="V87" s="240" t="str">
        <f>IF(ISBLANK('Measured Data'!V78),"",'Measured Data'!V78)</f>
        <v/>
      </c>
      <c r="W87" s="240" t="str">
        <f>IF(ISBLANK('Measured Data'!W78),"",'Measured Data'!W78)</f>
        <v/>
      </c>
      <c r="X87" s="240" t="str">
        <f>IF(ISBLANK('Measured Data'!X78),"",'Measured Data'!X78)</f>
        <v/>
      </c>
      <c r="Y87" s="240" t="str">
        <f>IF(ISBLANK('Measured Data'!Y78),"",'Measured Data'!Y78)</f>
        <v/>
      </c>
      <c r="Z87" s="240" t="str">
        <f>IF(ISBLANK('Measured Data'!Z78),"",'Measured Data'!Z78)</f>
        <v/>
      </c>
      <c r="AA87" s="240" t="str">
        <f>IF(ISBLANK('Measured Data'!AA78),"",'Measured Data'!AA78)</f>
        <v/>
      </c>
      <c r="AB87" s="240" t="str">
        <f>IF(ISBLANK('Measured Data'!AB78),"",'Measured Data'!AB78)</f>
        <v/>
      </c>
      <c r="AC87" s="240" t="str">
        <f>IF(ISBLANK('Measured Data'!AC78),"",'Measured Data'!AC78)</f>
        <v/>
      </c>
      <c r="AD87" s="240" t="str">
        <f>IF(ISBLANK('Measured Data'!AD78),"",'Measured Data'!AD78)</f>
        <v/>
      </c>
      <c r="AE87" s="240" t="str">
        <f>IF(ISBLANK('Measured Data'!AE78),"",'Measured Data'!AE78)</f>
        <v/>
      </c>
      <c r="AF87" s="240" t="str">
        <f>IF(ISBLANK('Measured Data'!AF78),"",'Measured Data'!AF78)</f>
        <v/>
      </c>
      <c r="AG87" s="240" t="str">
        <f>IF(ISBLANK('Measured Data'!AG78),"",'Measured Data'!AG78)</f>
        <v/>
      </c>
      <c r="AH87" s="240" t="str">
        <f>IF(ISBLANK('Measured Data'!AH78),"",'Measured Data'!AH78)</f>
        <v/>
      </c>
      <c r="AI87" s="240" t="str">
        <f>IF(ISBLANK('Measured Data'!AI78),"",'Measured Data'!AI78)</f>
        <v/>
      </c>
      <c r="AJ87" s="240" t="str">
        <f>IF(ISBLANK('Measured Data'!AJ78),"",'Measured Data'!AJ78)</f>
        <v/>
      </c>
      <c r="AK87" s="240" t="str">
        <f>IF(ISBLANK('Measured Data'!AK78),"",'Measured Data'!AK78)</f>
        <v/>
      </c>
      <c r="AL87" s="240" t="str">
        <f>IF(ISBLANK('Measured Data'!AL78),"",'Measured Data'!AL78)</f>
        <v/>
      </c>
      <c r="AM87" s="240" t="str">
        <f>IF(ISBLANK('Measured Data'!AM78),"",'Measured Data'!AM78)</f>
        <v/>
      </c>
      <c r="AN87" s="240" t="str">
        <f>IF(ISBLANK('Measured Data'!AN78),"",'Measured Data'!AN78)</f>
        <v/>
      </c>
      <c r="AO87" s="240" t="str">
        <f>IF(ISBLANK('Measured Data'!AO78),"",'Measured Data'!AO78)</f>
        <v/>
      </c>
      <c r="AP87" s="240" t="str">
        <f>IF(ISBLANK('Measured Data'!AP78),"",'Measured Data'!AP78)</f>
        <v/>
      </c>
      <c r="AQ87" s="240" t="e">
        <f>IF(ISBLANK('Measured Data'!#REF!),"",'Measured Data'!#REF!)</f>
        <v>#REF!</v>
      </c>
      <c r="AR87" s="240" t="e">
        <f>IF(ISBLANK('Measured Data'!#REF!),"",'Measured Data'!#REF!)</f>
        <v>#REF!</v>
      </c>
      <c r="AS87" s="240" t="e">
        <f>IF(ISBLANK('Measured Data'!#REF!),"",'Measured Data'!#REF!)</f>
        <v>#REF!</v>
      </c>
      <c r="AT87" s="240" t="e">
        <f>IF(ISBLANK('Measured Data'!#REF!),"",'Measured Data'!#REF!)</f>
        <v>#REF!</v>
      </c>
      <c r="AU87" s="240" t="e">
        <f>IF(ISBLANK('Measured Data'!#REF!),"",'Measured Data'!#REF!)</f>
        <v>#REF!</v>
      </c>
      <c r="AV87" s="240" t="e">
        <f>IF(ISBLANK('Measured Data'!#REF!),"",'Measured Data'!#REF!)</f>
        <v>#REF!</v>
      </c>
      <c r="AW87" s="240" t="e">
        <f>IF(ISBLANK('Measured Data'!#REF!),"",'Measured Data'!#REF!)</f>
        <v>#REF!</v>
      </c>
      <c r="AX87" s="240" t="e">
        <f>IF(ISBLANK('Measured Data'!#REF!),"",'Measured Data'!#REF!)</f>
        <v>#REF!</v>
      </c>
      <c r="AY87" s="240" t="e">
        <f>IF(ISBLANK('Measured Data'!#REF!),"",'Measured Data'!#REF!)</f>
        <v>#REF!</v>
      </c>
      <c r="AZ87" s="240" t="e">
        <f>IF(ISBLANK('Measured Data'!#REF!),"",'Measured Data'!#REF!)</f>
        <v>#REF!</v>
      </c>
      <c r="BA87" s="240" t="e">
        <f>IF(ISBLANK('Measured Data'!#REF!),"",'Measured Data'!#REF!)</f>
        <v>#REF!</v>
      </c>
      <c r="BB87" s="240" t="e">
        <f>IF(ISBLANK('Measured Data'!#REF!),"",'Measured Data'!#REF!)</f>
        <v>#REF!</v>
      </c>
      <c r="BC87" s="240" t="e">
        <f>IF(ISBLANK('Measured Data'!#REF!),"",'Measured Data'!#REF!)</f>
        <v>#REF!</v>
      </c>
      <c r="BD87" s="240" t="e">
        <f>IF(ISBLANK('Measured Data'!#REF!),"",'Measured Data'!#REF!)</f>
        <v>#REF!</v>
      </c>
      <c r="BE87" s="240" t="e">
        <f>IF(ISBLANK('Measured Data'!#REF!),"",'Measured Data'!#REF!)</f>
        <v>#REF!</v>
      </c>
      <c r="BF87" s="240" t="e">
        <f>IF(ISBLANK('Measured Data'!#REF!),"",'Measured Data'!#REF!)</f>
        <v>#REF!</v>
      </c>
      <c r="BG87" s="240" t="e">
        <f>IF(ISBLANK('Measured Data'!#REF!),"",'Measured Data'!#REF!)</f>
        <v>#REF!</v>
      </c>
      <c r="BH87" s="240" t="e">
        <f>IF(ISBLANK('Measured Data'!#REF!),"",'Measured Data'!#REF!)</f>
        <v>#REF!</v>
      </c>
      <c r="BI87" s="240" t="e">
        <f>IF(ISBLANK('Measured Data'!#REF!),"",'Measured Data'!#REF!)</f>
        <v>#REF!</v>
      </c>
      <c r="BJ87" s="240" t="e">
        <f>IF(ISBLANK('Measured Data'!#REF!),"",'Measured Data'!#REF!)</f>
        <v>#REF!</v>
      </c>
      <c r="BK87" s="240" t="e">
        <f>IF(ISBLANK('Measured Data'!#REF!),"",'Measured Data'!#REF!)</f>
        <v>#REF!</v>
      </c>
      <c r="BL87" s="240" t="e">
        <f>IF(ISBLANK('Measured Data'!#REF!),"",'Measured Data'!#REF!)</f>
        <v>#REF!</v>
      </c>
      <c r="BM87" s="240" t="e">
        <f>IF(ISBLANK('Measured Data'!#REF!),"",'Measured Data'!#REF!)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IF('Measured Data'!B79&lt;&gt;0,'Measured Data'!$B$1,"")</f>
        <v/>
      </c>
      <c r="B88" s="240" t="str">
        <f>IF(ISBLANK('Measured Data'!A79),"",'Measured Data'!A79)</f>
        <v/>
      </c>
      <c r="C88" s="247" t="str">
        <f>IF(ISBLANK('Measured Data'!B79),"",'Measured Data'!B79)</f>
        <v/>
      </c>
      <c r="D88" s="248" t="str">
        <f>IF(ISBLANK('Measured Data'!C79),"",'Measured Data'!C79)</f>
        <v/>
      </c>
      <c r="E88" s="240" t="str">
        <f>IF(ISBLANK('Measured Data'!D79),"",'Measured Data'!D79)</f>
        <v/>
      </c>
      <c r="F88" s="240" t="str">
        <f>IF(ISBLANK('Measured Data'!E79),"",'Measured Data'!E79)</f>
        <v/>
      </c>
      <c r="G88" s="240" t="str">
        <f>IF(ISBLANK('Measured Data'!G79),"",'Measured Data'!G79)</f>
        <v/>
      </c>
      <c r="H88" s="240" t="str">
        <f>IF(ISBLANK('Measured Data'!H79),"",'Measured Data'!H79)</f>
        <v/>
      </c>
      <c r="I88" s="240" t="str">
        <f>IF(ISBLANK('Measured Data'!I79),"",'Measured Data'!I79)</f>
        <v/>
      </c>
      <c r="J88" s="240" t="str">
        <f>IF(ISBLANK('Measured Data'!J79),"",'Measured Data'!J79)</f>
        <v/>
      </c>
      <c r="K88" s="240" t="str">
        <f>IF(ISBLANK('Measured Data'!K79),"",'Measured Data'!K79)</f>
        <v/>
      </c>
      <c r="L88" s="240" t="str">
        <f>IF(ISBLANK('Measured Data'!L79),"",'Measured Data'!L79)</f>
        <v/>
      </c>
      <c r="M88" s="240" t="str">
        <f>IF(ISBLANK('Measured Data'!M79),"",'Measured Data'!M79)</f>
        <v/>
      </c>
      <c r="N88" s="240" t="str">
        <f>IF(ISBLANK('Measured Data'!N79),"",'Measured Data'!N79)</f>
        <v/>
      </c>
      <c r="O88" s="240" t="str">
        <f>IF(ISBLANK('Measured Data'!O79),"",'Measured Data'!O79)</f>
        <v/>
      </c>
      <c r="P88" s="240" t="str">
        <f>IF(ISBLANK('Measured Data'!P79),"",'Measured Data'!P79)</f>
        <v/>
      </c>
      <c r="Q88" s="240" t="str">
        <f>IF(ISBLANK('Measured Data'!Q79),"",'Measured Data'!Q79)</f>
        <v/>
      </c>
      <c r="R88" s="240" t="str">
        <f>IF(ISBLANK('Measured Data'!R79),"",'Measured Data'!R79)</f>
        <v/>
      </c>
      <c r="S88" s="240" t="str">
        <f>IF(ISBLANK('Measured Data'!S79),"",'Measured Data'!S79)</f>
        <v/>
      </c>
      <c r="T88" s="240" t="str">
        <f>IF(ISBLANK('Measured Data'!T79),"",'Measured Data'!T79)</f>
        <v/>
      </c>
      <c r="U88" s="240" t="str">
        <f>IF(ISBLANK('Measured Data'!U79),"",'Measured Data'!U79)</f>
        <v/>
      </c>
      <c r="V88" s="240" t="str">
        <f>IF(ISBLANK('Measured Data'!V79),"",'Measured Data'!V79)</f>
        <v/>
      </c>
      <c r="W88" s="240" t="str">
        <f>IF(ISBLANK('Measured Data'!W79),"",'Measured Data'!W79)</f>
        <v/>
      </c>
      <c r="X88" s="240" t="str">
        <f>IF(ISBLANK('Measured Data'!X79),"",'Measured Data'!X79)</f>
        <v/>
      </c>
      <c r="Y88" s="240" t="str">
        <f>IF(ISBLANK('Measured Data'!Y79),"",'Measured Data'!Y79)</f>
        <v/>
      </c>
      <c r="Z88" s="240" t="str">
        <f>IF(ISBLANK('Measured Data'!Z79),"",'Measured Data'!Z79)</f>
        <v/>
      </c>
      <c r="AA88" s="240" t="str">
        <f>IF(ISBLANK('Measured Data'!AA79),"",'Measured Data'!AA79)</f>
        <v/>
      </c>
      <c r="AB88" s="240" t="str">
        <f>IF(ISBLANK('Measured Data'!AB79),"",'Measured Data'!AB79)</f>
        <v/>
      </c>
      <c r="AC88" s="240" t="str">
        <f>IF(ISBLANK('Measured Data'!AC79),"",'Measured Data'!AC79)</f>
        <v/>
      </c>
      <c r="AD88" s="240" t="str">
        <f>IF(ISBLANK('Measured Data'!AD79),"",'Measured Data'!AD79)</f>
        <v/>
      </c>
      <c r="AE88" s="240" t="str">
        <f>IF(ISBLANK('Measured Data'!AE79),"",'Measured Data'!AE79)</f>
        <v/>
      </c>
      <c r="AF88" s="240" t="str">
        <f>IF(ISBLANK('Measured Data'!AF79),"",'Measured Data'!AF79)</f>
        <v/>
      </c>
      <c r="AG88" s="240" t="str">
        <f>IF(ISBLANK('Measured Data'!AG79),"",'Measured Data'!AG79)</f>
        <v/>
      </c>
      <c r="AH88" s="240" t="str">
        <f>IF(ISBLANK('Measured Data'!AH79),"",'Measured Data'!AH79)</f>
        <v/>
      </c>
      <c r="AI88" s="240" t="str">
        <f>IF(ISBLANK('Measured Data'!AI79),"",'Measured Data'!AI79)</f>
        <v/>
      </c>
      <c r="AJ88" s="240" t="str">
        <f>IF(ISBLANK('Measured Data'!AJ79),"",'Measured Data'!AJ79)</f>
        <v/>
      </c>
      <c r="AK88" s="240" t="str">
        <f>IF(ISBLANK('Measured Data'!AK79),"",'Measured Data'!AK79)</f>
        <v/>
      </c>
      <c r="AL88" s="240" t="str">
        <f>IF(ISBLANK('Measured Data'!AL79),"",'Measured Data'!AL79)</f>
        <v/>
      </c>
      <c r="AM88" s="240" t="str">
        <f>IF(ISBLANK('Measured Data'!AM79),"",'Measured Data'!AM79)</f>
        <v/>
      </c>
      <c r="AN88" s="240" t="str">
        <f>IF(ISBLANK('Measured Data'!AN79),"",'Measured Data'!AN79)</f>
        <v/>
      </c>
      <c r="AO88" s="240" t="str">
        <f>IF(ISBLANK('Measured Data'!AO79),"",'Measured Data'!AO79)</f>
        <v/>
      </c>
      <c r="AP88" s="240" t="str">
        <f>IF(ISBLANK('Measured Data'!AP79),"",'Measured Data'!AP79)</f>
        <v/>
      </c>
      <c r="AQ88" s="240" t="e">
        <f>IF(ISBLANK('Measured Data'!#REF!),"",'Measured Data'!#REF!)</f>
        <v>#REF!</v>
      </c>
      <c r="AR88" s="240" t="e">
        <f>IF(ISBLANK('Measured Data'!#REF!),"",'Measured Data'!#REF!)</f>
        <v>#REF!</v>
      </c>
      <c r="AS88" s="240" t="e">
        <f>IF(ISBLANK('Measured Data'!#REF!),"",'Measured Data'!#REF!)</f>
        <v>#REF!</v>
      </c>
      <c r="AT88" s="240" t="e">
        <f>IF(ISBLANK('Measured Data'!#REF!),"",'Measured Data'!#REF!)</f>
        <v>#REF!</v>
      </c>
      <c r="AU88" s="240" t="e">
        <f>IF(ISBLANK('Measured Data'!#REF!),"",'Measured Data'!#REF!)</f>
        <v>#REF!</v>
      </c>
      <c r="AV88" s="240" t="e">
        <f>IF(ISBLANK('Measured Data'!#REF!),"",'Measured Data'!#REF!)</f>
        <v>#REF!</v>
      </c>
      <c r="AW88" s="240" t="e">
        <f>IF(ISBLANK('Measured Data'!#REF!),"",'Measured Data'!#REF!)</f>
        <v>#REF!</v>
      </c>
      <c r="AX88" s="240" t="e">
        <f>IF(ISBLANK('Measured Data'!#REF!),"",'Measured Data'!#REF!)</f>
        <v>#REF!</v>
      </c>
      <c r="AY88" s="240" t="e">
        <f>IF(ISBLANK('Measured Data'!#REF!),"",'Measured Data'!#REF!)</f>
        <v>#REF!</v>
      </c>
      <c r="AZ88" s="240" t="e">
        <f>IF(ISBLANK('Measured Data'!#REF!),"",'Measured Data'!#REF!)</f>
        <v>#REF!</v>
      </c>
      <c r="BA88" s="240" t="e">
        <f>IF(ISBLANK('Measured Data'!#REF!),"",'Measured Data'!#REF!)</f>
        <v>#REF!</v>
      </c>
      <c r="BB88" s="240" t="e">
        <f>IF(ISBLANK('Measured Data'!#REF!),"",'Measured Data'!#REF!)</f>
        <v>#REF!</v>
      </c>
      <c r="BC88" s="240" t="e">
        <f>IF(ISBLANK('Measured Data'!#REF!),"",'Measured Data'!#REF!)</f>
        <v>#REF!</v>
      </c>
      <c r="BD88" s="240" t="e">
        <f>IF(ISBLANK('Measured Data'!#REF!),"",'Measured Data'!#REF!)</f>
        <v>#REF!</v>
      </c>
      <c r="BE88" s="240" t="e">
        <f>IF(ISBLANK('Measured Data'!#REF!),"",'Measured Data'!#REF!)</f>
        <v>#REF!</v>
      </c>
      <c r="BF88" s="240" t="e">
        <f>IF(ISBLANK('Measured Data'!#REF!),"",'Measured Data'!#REF!)</f>
        <v>#REF!</v>
      </c>
      <c r="BG88" s="240" t="e">
        <f>IF(ISBLANK('Measured Data'!#REF!),"",'Measured Data'!#REF!)</f>
        <v>#REF!</v>
      </c>
      <c r="BH88" s="240" t="e">
        <f>IF(ISBLANK('Measured Data'!#REF!),"",'Measured Data'!#REF!)</f>
        <v>#REF!</v>
      </c>
      <c r="BI88" s="240" t="e">
        <f>IF(ISBLANK('Measured Data'!#REF!),"",'Measured Data'!#REF!)</f>
        <v>#REF!</v>
      </c>
      <c r="BJ88" s="240" t="e">
        <f>IF(ISBLANK('Measured Data'!#REF!),"",'Measured Data'!#REF!)</f>
        <v>#REF!</v>
      </c>
      <c r="BK88" s="240" t="e">
        <f>IF(ISBLANK('Measured Data'!#REF!),"",'Measured Data'!#REF!)</f>
        <v>#REF!</v>
      </c>
      <c r="BL88" s="240" t="e">
        <f>IF(ISBLANK('Measured Data'!#REF!),"",'Measured Data'!#REF!)</f>
        <v>#REF!</v>
      </c>
      <c r="BM88" s="240" t="e">
        <f>IF(ISBLANK('Measured Data'!#REF!),"",'Measured Data'!#REF!)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IF('Measured Data'!B80&lt;&gt;0,'Measured Data'!$B$1,"")</f>
        <v/>
      </c>
      <c r="B89" s="240" t="str">
        <f>IF(ISBLANK('Measured Data'!A80),"",'Measured Data'!A80)</f>
        <v/>
      </c>
      <c r="C89" s="247" t="str">
        <f>IF(ISBLANK('Measured Data'!B80),"",'Measured Data'!B80)</f>
        <v/>
      </c>
      <c r="D89" s="248" t="str">
        <f>IF(ISBLANK('Measured Data'!C80),"",'Measured Data'!C80)</f>
        <v/>
      </c>
      <c r="E89" s="240" t="str">
        <f>IF(ISBLANK('Measured Data'!D80),"",'Measured Data'!D80)</f>
        <v/>
      </c>
      <c r="F89" s="240" t="str">
        <f>IF(ISBLANK('Measured Data'!E80),"",'Measured Data'!E80)</f>
        <v/>
      </c>
      <c r="G89" s="240" t="str">
        <f>IF(ISBLANK('Measured Data'!G80),"",'Measured Data'!G80)</f>
        <v/>
      </c>
      <c r="H89" s="240" t="str">
        <f>IF(ISBLANK('Measured Data'!H80),"",'Measured Data'!H80)</f>
        <v/>
      </c>
      <c r="I89" s="240" t="str">
        <f>IF(ISBLANK('Measured Data'!I80),"",'Measured Data'!I80)</f>
        <v/>
      </c>
      <c r="J89" s="240" t="str">
        <f>IF(ISBLANK('Measured Data'!J80),"",'Measured Data'!J80)</f>
        <v/>
      </c>
      <c r="K89" s="240" t="str">
        <f>IF(ISBLANK('Measured Data'!K80),"",'Measured Data'!K80)</f>
        <v/>
      </c>
      <c r="L89" s="240" t="str">
        <f>IF(ISBLANK('Measured Data'!L80),"",'Measured Data'!L80)</f>
        <v/>
      </c>
      <c r="M89" s="240" t="str">
        <f>IF(ISBLANK('Measured Data'!M80),"",'Measured Data'!M80)</f>
        <v/>
      </c>
      <c r="N89" s="240" t="str">
        <f>IF(ISBLANK('Measured Data'!N80),"",'Measured Data'!N80)</f>
        <v/>
      </c>
      <c r="O89" s="240" t="str">
        <f>IF(ISBLANK('Measured Data'!O80),"",'Measured Data'!O80)</f>
        <v/>
      </c>
      <c r="P89" s="240" t="str">
        <f>IF(ISBLANK('Measured Data'!P80),"",'Measured Data'!P80)</f>
        <v/>
      </c>
      <c r="Q89" s="240" t="str">
        <f>IF(ISBLANK('Measured Data'!Q80),"",'Measured Data'!Q80)</f>
        <v/>
      </c>
      <c r="R89" s="240" t="str">
        <f>IF(ISBLANK('Measured Data'!R80),"",'Measured Data'!R80)</f>
        <v/>
      </c>
      <c r="S89" s="240" t="str">
        <f>IF(ISBLANK('Measured Data'!S80),"",'Measured Data'!S80)</f>
        <v/>
      </c>
      <c r="T89" s="240" t="str">
        <f>IF(ISBLANK('Measured Data'!T80),"",'Measured Data'!T80)</f>
        <v/>
      </c>
      <c r="U89" s="240" t="str">
        <f>IF(ISBLANK('Measured Data'!U80),"",'Measured Data'!U80)</f>
        <v/>
      </c>
      <c r="V89" s="240" t="str">
        <f>IF(ISBLANK('Measured Data'!V80),"",'Measured Data'!V80)</f>
        <v/>
      </c>
      <c r="W89" s="240" t="str">
        <f>IF(ISBLANK('Measured Data'!W80),"",'Measured Data'!W80)</f>
        <v/>
      </c>
      <c r="X89" s="240" t="str">
        <f>IF(ISBLANK('Measured Data'!X80),"",'Measured Data'!X80)</f>
        <v/>
      </c>
      <c r="Y89" s="240" t="str">
        <f>IF(ISBLANK('Measured Data'!Y80),"",'Measured Data'!Y80)</f>
        <v/>
      </c>
      <c r="Z89" s="240" t="str">
        <f>IF(ISBLANK('Measured Data'!Z80),"",'Measured Data'!Z80)</f>
        <v/>
      </c>
      <c r="AA89" s="240" t="str">
        <f>IF(ISBLANK('Measured Data'!AA80),"",'Measured Data'!AA80)</f>
        <v/>
      </c>
      <c r="AB89" s="240" t="str">
        <f>IF(ISBLANK('Measured Data'!AB80),"",'Measured Data'!AB80)</f>
        <v/>
      </c>
      <c r="AC89" s="240" t="str">
        <f>IF(ISBLANK('Measured Data'!AC80),"",'Measured Data'!AC80)</f>
        <v/>
      </c>
      <c r="AD89" s="240" t="str">
        <f>IF(ISBLANK('Measured Data'!AD80),"",'Measured Data'!AD80)</f>
        <v/>
      </c>
      <c r="AE89" s="240" t="str">
        <f>IF(ISBLANK('Measured Data'!AE80),"",'Measured Data'!AE80)</f>
        <v/>
      </c>
      <c r="AF89" s="240" t="str">
        <f>IF(ISBLANK('Measured Data'!AF80),"",'Measured Data'!AF80)</f>
        <v/>
      </c>
      <c r="AG89" s="240" t="str">
        <f>IF(ISBLANK('Measured Data'!AG80),"",'Measured Data'!AG80)</f>
        <v/>
      </c>
      <c r="AH89" s="240" t="str">
        <f>IF(ISBLANK('Measured Data'!AH80),"",'Measured Data'!AH80)</f>
        <v/>
      </c>
      <c r="AI89" s="240" t="str">
        <f>IF(ISBLANK('Measured Data'!AI80),"",'Measured Data'!AI80)</f>
        <v/>
      </c>
      <c r="AJ89" s="240" t="str">
        <f>IF(ISBLANK('Measured Data'!AJ80),"",'Measured Data'!AJ80)</f>
        <v/>
      </c>
      <c r="AK89" s="240" t="str">
        <f>IF(ISBLANK('Measured Data'!AK80),"",'Measured Data'!AK80)</f>
        <v/>
      </c>
      <c r="AL89" s="240" t="str">
        <f>IF(ISBLANK('Measured Data'!AL80),"",'Measured Data'!AL80)</f>
        <v/>
      </c>
      <c r="AM89" s="240" t="str">
        <f>IF(ISBLANK('Measured Data'!AM80),"",'Measured Data'!AM80)</f>
        <v/>
      </c>
      <c r="AN89" s="240" t="str">
        <f>IF(ISBLANK('Measured Data'!AN80),"",'Measured Data'!AN80)</f>
        <v/>
      </c>
      <c r="AO89" s="240" t="str">
        <f>IF(ISBLANK('Measured Data'!AO80),"",'Measured Data'!AO80)</f>
        <v/>
      </c>
      <c r="AP89" s="240" t="str">
        <f>IF(ISBLANK('Measured Data'!AP80),"",'Measured Data'!AP80)</f>
        <v/>
      </c>
      <c r="AQ89" s="240" t="e">
        <f>IF(ISBLANK('Measured Data'!#REF!),"",'Measured Data'!#REF!)</f>
        <v>#REF!</v>
      </c>
      <c r="AR89" s="240" t="e">
        <f>IF(ISBLANK('Measured Data'!#REF!),"",'Measured Data'!#REF!)</f>
        <v>#REF!</v>
      </c>
      <c r="AS89" s="240" t="e">
        <f>IF(ISBLANK('Measured Data'!#REF!),"",'Measured Data'!#REF!)</f>
        <v>#REF!</v>
      </c>
      <c r="AT89" s="240" t="e">
        <f>IF(ISBLANK('Measured Data'!#REF!),"",'Measured Data'!#REF!)</f>
        <v>#REF!</v>
      </c>
      <c r="AU89" s="240" t="e">
        <f>IF(ISBLANK('Measured Data'!#REF!),"",'Measured Data'!#REF!)</f>
        <v>#REF!</v>
      </c>
      <c r="AV89" s="240" t="e">
        <f>IF(ISBLANK('Measured Data'!#REF!),"",'Measured Data'!#REF!)</f>
        <v>#REF!</v>
      </c>
      <c r="AW89" s="240" t="e">
        <f>IF(ISBLANK('Measured Data'!#REF!),"",'Measured Data'!#REF!)</f>
        <v>#REF!</v>
      </c>
      <c r="AX89" s="240" t="e">
        <f>IF(ISBLANK('Measured Data'!#REF!),"",'Measured Data'!#REF!)</f>
        <v>#REF!</v>
      </c>
      <c r="AY89" s="240" t="e">
        <f>IF(ISBLANK('Measured Data'!#REF!),"",'Measured Data'!#REF!)</f>
        <v>#REF!</v>
      </c>
      <c r="AZ89" s="240" t="e">
        <f>IF(ISBLANK('Measured Data'!#REF!),"",'Measured Data'!#REF!)</f>
        <v>#REF!</v>
      </c>
      <c r="BA89" s="240" t="e">
        <f>IF(ISBLANK('Measured Data'!#REF!),"",'Measured Data'!#REF!)</f>
        <v>#REF!</v>
      </c>
      <c r="BB89" s="240" t="e">
        <f>IF(ISBLANK('Measured Data'!#REF!),"",'Measured Data'!#REF!)</f>
        <v>#REF!</v>
      </c>
      <c r="BC89" s="240" t="e">
        <f>IF(ISBLANK('Measured Data'!#REF!),"",'Measured Data'!#REF!)</f>
        <v>#REF!</v>
      </c>
      <c r="BD89" s="240" t="e">
        <f>IF(ISBLANK('Measured Data'!#REF!),"",'Measured Data'!#REF!)</f>
        <v>#REF!</v>
      </c>
      <c r="BE89" s="240" t="e">
        <f>IF(ISBLANK('Measured Data'!#REF!),"",'Measured Data'!#REF!)</f>
        <v>#REF!</v>
      </c>
      <c r="BF89" s="240" t="e">
        <f>IF(ISBLANK('Measured Data'!#REF!),"",'Measured Data'!#REF!)</f>
        <v>#REF!</v>
      </c>
      <c r="BG89" s="240" t="e">
        <f>IF(ISBLANK('Measured Data'!#REF!),"",'Measured Data'!#REF!)</f>
        <v>#REF!</v>
      </c>
      <c r="BH89" s="240" t="e">
        <f>IF(ISBLANK('Measured Data'!#REF!),"",'Measured Data'!#REF!)</f>
        <v>#REF!</v>
      </c>
      <c r="BI89" s="240" t="e">
        <f>IF(ISBLANK('Measured Data'!#REF!),"",'Measured Data'!#REF!)</f>
        <v>#REF!</v>
      </c>
      <c r="BJ89" s="240" t="e">
        <f>IF(ISBLANK('Measured Data'!#REF!),"",'Measured Data'!#REF!)</f>
        <v>#REF!</v>
      </c>
      <c r="BK89" s="240" t="e">
        <f>IF(ISBLANK('Measured Data'!#REF!),"",'Measured Data'!#REF!)</f>
        <v>#REF!</v>
      </c>
      <c r="BL89" s="240" t="e">
        <f>IF(ISBLANK('Measured Data'!#REF!),"",'Measured Data'!#REF!)</f>
        <v>#REF!</v>
      </c>
      <c r="BM89" s="240" t="e">
        <f>IF(ISBLANK('Measured Data'!#REF!),"",'Measured Data'!#REF!)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IF('Measured Data'!B81&lt;&gt;0,'Measured Data'!$B$1,"")</f>
        <v/>
      </c>
      <c r="B90" s="240" t="str">
        <f>IF(ISBLANK('Measured Data'!A81),"",'Measured Data'!A81)</f>
        <v/>
      </c>
      <c r="C90" s="247" t="str">
        <f>IF(ISBLANK('Measured Data'!B81),"",'Measured Data'!B81)</f>
        <v/>
      </c>
      <c r="D90" s="248" t="str">
        <f>IF(ISBLANK('Measured Data'!C81),"",'Measured Data'!C81)</f>
        <v/>
      </c>
      <c r="E90" s="240" t="str">
        <f>IF(ISBLANK('Measured Data'!D81),"",'Measured Data'!D81)</f>
        <v/>
      </c>
      <c r="F90" s="240" t="str">
        <f>IF(ISBLANK('Measured Data'!E81),"",'Measured Data'!E81)</f>
        <v/>
      </c>
      <c r="G90" s="240" t="str">
        <f>IF(ISBLANK('Measured Data'!G81),"",'Measured Data'!G81)</f>
        <v/>
      </c>
      <c r="H90" s="240" t="str">
        <f>IF(ISBLANK('Measured Data'!H81),"",'Measured Data'!H81)</f>
        <v/>
      </c>
      <c r="I90" s="240" t="str">
        <f>IF(ISBLANK('Measured Data'!I81),"",'Measured Data'!I81)</f>
        <v/>
      </c>
      <c r="J90" s="240" t="str">
        <f>IF(ISBLANK('Measured Data'!J81),"",'Measured Data'!J81)</f>
        <v/>
      </c>
      <c r="K90" s="240" t="str">
        <f>IF(ISBLANK('Measured Data'!K81),"",'Measured Data'!K81)</f>
        <v/>
      </c>
      <c r="L90" s="240" t="str">
        <f>IF(ISBLANK('Measured Data'!L81),"",'Measured Data'!L81)</f>
        <v/>
      </c>
      <c r="M90" s="240" t="str">
        <f>IF(ISBLANK('Measured Data'!M81),"",'Measured Data'!M81)</f>
        <v/>
      </c>
      <c r="N90" s="240" t="str">
        <f>IF(ISBLANK('Measured Data'!N81),"",'Measured Data'!N81)</f>
        <v/>
      </c>
      <c r="O90" s="240" t="str">
        <f>IF(ISBLANK('Measured Data'!O81),"",'Measured Data'!O81)</f>
        <v/>
      </c>
      <c r="P90" s="240" t="str">
        <f>IF(ISBLANK('Measured Data'!P81),"",'Measured Data'!P81)</f>
        <v/>
      </c>
      <c r="Q90" s="240" t="str">
        <f>IF(ISBLANK('Measured Data'!Q81),"",'Measured Data'!Q81)</f>
        <v/>
      </c>
      <c r="R90" s="240" t="str">
        <f>IF(ISBLANK('Measured Data'!R81),"",'Measured Data'!R81)</f>
        <v/>
      </c>
      <c r="S90" s="240" t="str">
        <f>IF(ISBLANK('Measured Data'!S81),"",'Measured Data'!S81)</f>
        <v/>
      </c>
      <c r="T90" s="240" t="str">
        <f>IF(ISBLANK('Measured Data'!T81),"",'Measured Data'!T81)</f>
        <v/>
      </c>
      <c r="U90" s="240" t="str">
        <f>IF(ISBLANK('Measured Data'!U81),"",'Measured Data'!U81)</f>
        <v/>
      </c>
      <c r="V90" s="240" t="str">
        <f>IF(ISBLANK('Measured Data'!V81),"",'Measured Data'!V81)</f>
        <v/>
      </c>
      <c r="W90" s="240" t="str">
        <f>IF(ISBLANK('Measured Data'!W81),"",'Measured Data'!W81)</f>
        <v/>
      </c>
      <c r="X90" s="240" t="str">
        <f>IF(ISBLANK('Measured Data'!X81),"",'Measured Data'!X81)</f>
        <v/>
      </c>
      <c r="Y90" s="240" t="str">
        <f>IF(ISBLANK('Measured Data'!Y81),"",'Measured Data'!Y81)</f>
        <v/>
      </c>
      <c r="Z90" s="240" t="str">
        <f>IF(ISBLANK('Measured Data'!Z81),"",'Measured Data'!Z81)</f>
        <v/>
      </c>
      <c r="AA90" s="240" t="str">
        <f>IF(ISBLANK('Measured Data'!AA81),"",'Measured Data'!AA81)</f>
        <v/>
      </c>
      <c r="AB90" s="240" t="str">
        <f>IF(ISBLANK('Measured Data'!AB81),"",'Measured Data'!AB81)</f>
        <v/>
      </c>
      <c r="AC90" s="240" t="str">
        <f>IF(ISBLANK('Measured Data'!AC81),"",'Measured Data'!AC81)</f>
        <v/>
      </c>
      <c r="AD90" s="240" t="str">
        <f>IF(ISBLANK('Measured Data'!AD81),"",'Measured Data'!AD81)</f>
        <v/>
      </c>
      <c r="AE90" s="240" t="str">
        <f>IF(ISBLANK('Measured Data'!AE81),"",'Measured Data'!AE81)</f>
        <v/>
      </c>
      <c r="AF90" s="240" t="str">
        <f>IF(ISBLANK('Measured Data'!AF81),"",'Measured Data'!AF81)</f>
        <v/>
      </c>
      <c r="AG90" s="240" t="str">
        <f>IF(ISBLANK('Measured Data'!AG81),"",'Measured Data'!AG81)</f>
        <v/>
      </c>
      <c r="AH90" s="240" t="str">
        <f>IF(ISBLANK('Measured Data'!AH81),"",'Measured Data'!AH81)</f>
        <v/>
      </c>
      <c r="AI90" s="240" t="str">
        <f>IF(ISBLANK('Measured Data'!AI81),"",'Measured Data'!AI81)</f>
        <v/>
      </c>
      <c r="AJ90" s="240" t="str">
        <f>IF(ISBLANK('Measured Data'!AJ81),"",'Measured Data'!AJ81)</f>
        <v/>
      </c>
      <c r="AK90" s="240" t="str">
        <f>IF(ISBLANK('Measured Data'!AK81),"",'Measured Data'!AK81)</f>
        <v/>
      </c>
      <c r="AL90" s="240" t="str">
        <f>IF(ISBLANK('Measured Data'!AL81),"",'Measured Data'!AL81)</f>
        <v/>
      </c>
      <c r="AM90" s="240" t="str">
        <f>IF(ISBLANK('Measured Data'!AM81),"",'Measured Data'!AM81)</f>
        <v/>
      </c>
      <c r="AN90" s="240" t="str">
        <f>IF(ISBLANK('Measured Data'!AN81),"",'Measured Data'!AN81)</f>
        <v/>
      </c>
      <c r="AO90" s="240" t="str">
        <f>IF(ISBLANK('Measured Data'!AO81),"",'Measured Data'!AO81)</f>
        <v/>
      </c>
      <c r="AP90" s="240" t="str">
        <f>IF(ISBLANK('Measured Data'!AP81),"",'Measured Data'!AP81)</f>
        <v/>
      </c>
      <c r="AQ90" s="240" t="e">
        <f>IF(ISBLANK('Measured Data'!#REF!),"",'Measured Data'!#REF!)</f>
        <v>#REF!</v>
      </c>
      <c r="AR90" s="240" t="e">
        <f>IF(ISBLANK('Measured Data'!#REF!),"",'Measured Data'!#REF!)</f>
        <v>#REF!</v>
      </c>
      <c r="AS90" s="240" t="e">
        <f>IF(ISBLANK('Measured Data'!#REF!),"",'Measured Data'!#REF!)</f>
        <v>#REF!</v>
      </c>
      <c r="AT90" s="240" t="e">
        <f>IF(ISBLANK('Measured Data'!#REF!),"",'Measured Data'!#REF!)</f>
        <v>#REF!</v>
      </c>
      <c r="AU90" s="240" t="e">
        <f>IF(ISBLANK('Measured Data'!#REF!),"",'Measured Data'!#REF!)</f>
        <v>#REF!</v>
      </c>
      <c r="AV90" s="240" t="e">
        <f>IF(ISBLANK('Measured Data'!#REF!),"",'Measured Data'!#REF!)</f>
        <v>#REF!</v>
      </c>
      <c r="AW90" s="240" t="e">
        <f>IF(ISBLANK('Measured Data'!#REF!),"",'Measured Data'!#REF!)</f>
        <v>#REF!</v>
      </c>
      <c r="AX90" s="240" t="e">
        <f>IF(ISBLANK('Measured Data'!#REF!),"",'Measured Data'!#REF!)</f>
        <v>#REF!</v>
      </c>
      <c r="AY90" s="240" t="e">
        <f>IF(ISBLANK('Measured Data'!#REF!),"",'Measured Data'!#REF!)</f>
        <v>#REF!</v>
      </c>
      <c r="AZ90" s="240" t="e">
        <f>IF(ISBLANK('Measured Data'!#REF!),"",'Measured Data'!#REF!)</f>
        <v>#REF!</v>
      </c>
      <c r="BA90" s="240" t="e">
        <f>IF(ISBLANK('Measured Data'!#REF!),"",'Measured Data'!#REF!)</f>
        <v>#REF!</v>
      </c>
      <c r="BB90" s="240" t="e">
        <f>IF(ISBLANK('Measured Data'!#REF!),"",'Measured Data'!#REF!)</f>
        <v>#REF!</v>
      </c>
      <c r="BC90" s="240" t="e">
        <f>IF(ISBLANK('Measured Data'!#REF!),"",'Measured Data'!#REF!)</f>
        <v>#REF!</v>
      </c>
      <c r="BD90" s="240" t="e">
        <f>IF(ISBLANK('Measured Data'!#REF!),"",'Measured Data'!#REF!)</f>
        <v>#REF!</v>
      </c>
      <c r="BE90" s="240" t="e">
        <f>IF(ISBLANK('Measured Data'!#REF!),"",'Measured Data'!#REF!)</f>
        <v>#REF!</v>
      </c>
      <c r="BF90" s="240" t="e">
        <f>IF(ISBLANK('Measured Data'!#REF!),"",'Measured Data'!#REF!)</f>
        <v>#REF!</v>
      </c>
      <c r="BG90" s="240" t="e">
        <f>IF(ISBLANK('Measured Data'!#REF!),"",'Measured Data'!#REF!)</f>
        <v>#REF!</v>
      </c>
      <c r="BH90" s="240" t="e">
        <f>IF(ISBLANK('Measured Data'!#REF!),"",'Measured Data'!#REF!)</f>
        <v>#REF!</v>
      </c>
      <c r="BI90" s="240" t="e">
        <f>IF(ISBLANK('Measured Data'!#REF!),"",'Measured Data'!#REF!)</f>
        <v>#REF!</v>
      </c>
      <c r="BJ90" s="240" t="e">
        <f>IF(ISBLANK('Measured Data'!#REF!),"",'Measured Data'!#REF!)</f>
        <v>#REF!</v>
      </c>
      <c r="BK90" s="240" t="e">
        <f>IF(ISBLANK('Measured Data'!#REF!),"",'Measured Data'!#REF!)</f>
        <v>#REF!</v>
      </c>
      <c r="BL90" s="240" t="e">
        <f>IF(ISBLANK('Measured Data'!#REF!),"",'Measured Data'!#REF!)</f>
        <v>#REF!</v>
      </c>
      <c r="BM90" s="240" t="e">
        <f>IF(ISBLANK('Measured Data'!#REF!),"",'Measured Data'!#REF!)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IF('Measured Data'!B82&lt;&gt;0,'Measured Data'!$B$1,"")</f>
        <v/>
      </c>
      <c r="B91" s="240" t="str">
        <f>IF(ISBLANK('Measured Data'!A82),"",'Measured Data'!A82)</f>
        <v/>
      </c>
      <c r="C91" s="247" t="str">
        <f>IF(ISBLANK('Measured Data'!B82),"",'Measured Data'!B82)</f>
        <v/>
      </c>
      <c r="D91" s="248" t="str">
        <f>IF(ISBLANK('Measured Data'!C82),"",'Measured Data'!C82)</f>
        <v/>
      </c>
      <c r="E91" s="240" t="str">
        <f>IF(ISBLANK('Measured Data'!D82),"",'Measured Data'!D82)</f>
        <v/>
      </c>
      <c r="F91" s="240" t="str">
        <f>IF(ISBLANK('Measured Data'!E82),"",'Measured Data'!E82)</f>
        <v/>
      </c>
      <c r="G91" s="240" t="str">
        <f>IF(ISBLANK('Measured Data'!G82),"",'Measured Data'!G82)</f>
        <v/>
      </c>
      <c r="H91" s="240" t="str">
        <f>IF(ISBLANK('Measured Data'!H82),"",'Measured Data'!H82)</f>
        <v/>
      </c>
      <c r="I91" s="240" t="str">
        <f>IF(ISBLANK('Measured Data'!I82),"",'Measured Data'!I82)</f>
        <v/>
      </c>
      <c r="J91" s="240" t="str">
        <f>IF(ISBLANK('Measured Data'!J82),"",'Measured Data'!J82)</f>
        <v/>
      </c>
      <c r="K91" s="240" t="str">
        <f>IF(ISBLANK('Measured Data'!K82),"",'Measured Data'!K82)</f>
        <v/>
      </c>
      <c r="L91" s="240" t="str">
        <f>IF(ISBLANK('Measured Data'!L82),"",'Measured Data'!L82)</f>
        <v/>
      </c>
      <c r="M91" s="240" t="str">
        <f>IF(ISBLANK('Measured Data'!M82),"",'Measured Data'!M82)</f>
        <v/>
      </c>
      <c r="N91" s="240" t="str">
        <f>IF(ISBLANK('Measured Data'!N82),"",'Measured Data'!N82)</f>
        <v/>
      </c>
      <c r="O91" s="240" t="str">
        <f>IF(ISBLANK('Measured Data'!O82),"",'Measured Data'!O82)</f>
        <v/>
      </c>
      <c r="P91" s="240" t="str">
        <f>IF(ISBLANK('Measured Data'!P82),"",'Measured Data'!P82)</f>
        <v/>
      </c>
      <c r="Q91" s="240" t="str">
        <f>IF(ISBLANK('Measured Data'!Q82),"",'Measured Data'!Q82)</f>
        <v/>
      </c>
      <c r="R91" s="240" t="str">
        <f>IF(ISBLANK('Measured Data'!R82),"",'Measured Data'!R82)</f>
        <v/>
      </c>
      <c r="S91" s="240" t="str">
        <f>IF(ISBLANK('Measured Data'!S82),"",'Measured Data'!S82)</f>
        <v/>
      </c>
      <c r="T91" s="240" t="str">
        <f>IF(ISBLANK('Measured Data'!T82),"",'Measured Data'!T82)</f>
        <v/>
      </c>
      <c r="U91" s="240" t="str">
        <f>IF(ISBLANK('Measured Data'!U82),"",'Measured Data'!U82)</f>
        <v/>
      </c>
      <c r="V91" s="240" t="str">
        <f>IF(ISBLANK('Measured Data'!V82),"",'Measured Data'!V82)</f>
        <v/>
      </c>
      <c r="W91" s="240" t="str">
        <f>IF(ISBLANK('Measured Data'!W82),"",'Measured Data'!W82)</f>
        <v/>
      </c>
      <c r="X91" s="240" t="str">
        <f>IF(ISBLANK('Measured Data'!X82),"",'Measured Data'!X82)</f>
        <v/>
      </c>
      <c r="Y91" s="240" t="str">
        <f>IF(ISBLANK('Measured Data'!Y82),"",'Measured Data'!Y82)</f>
        <v/>
      </c>
      <c r="Z91" s="240" t="str">
        <f>IF(ISBLANK('Measured Data'!Z82),"",'Measured Data'!Z82)</f>
        <v/>
      </c>
      <c r="AA91" s="240" t="str">
        <f>IF(ISBLANK('Measured Data'!AA82),"",'Measured Data'!AA82)</f>
        <v/>
      </c>
      <c r="AB91" s="240" t="str">
        <f>IF(ISBLANK('Measured Data'!AB82),"",'Measured Data'!AB82)</f>
        <v/>
      </c>
      <c r="AC91" s="240" t="str">
        <f>IF(ISBLANK('Measured Data'!AC82),"",'Measured Data'!AC82)</f>
        <v/>
      </c>
      <c r="AD91" s="240" t="str">
        <f>IF(ISBLANK('Measured Data'!AD82),"",'Measured Data'!AD82)</f>
        <v/>
      </c>
      <c r="AE91" s="240" t="str">
        <f>IF(ISBLANK('Measured Data'!AE82),"",'Measured Data'!AE82)</f>
        <v/>
      </c>
      <c r="AF91" s="240" t="str">
        <f>IF(ISBLANK('Measured Data'!AF82),"",'Measured Data'!AF82)</f>
        <v/>
      </c>
      <c r="AG91" s="240" t="str">
        <f>IF(ISBLANK('Measured Data'!AG82),"",'Measured Data'!AG82)</f>
        <v/>
      </c>
      <c r="AH91" s="240" t="str">
        <f>IF(ISBLANK('Measured Data'!AH82),"",'Measured Data'!AH82)</f>
        <v/>
      </c>
      <c r="AI91" s="240" t="str">
        <f>IF(ISBLANK('Measured Data'!AI82),"",'Measured Data'!AI82)</f>
        <v/>
      </c>
      <c r="AJ91" s="240" t="str">
        <f>IF(ISBLANK('Measured Data'!AJ82),"",'Measured Data'!AJ82)</f>
        <v/>
      </c>
      <c r="AK91" s="240" t="str">
        <f>IF(ISBLANK('Measured Data'!AK82),"",'Measured Data'!AK82)</f>
        <v/>
      </c>
      <c r="AL91" s="240" t="str">
        <f>IF(ISBLANK('Measured Data'!AL82),"",'Measured Data'!AL82)</f>
        <v/>
      </c>
      <c r="AM91" s="240" t="str">
        <f>IF(ISBLANK('Measured Data'!AM82),"",'Measured Data'!AM82)</f>
        <v/>
      </c>
      <c r="AN91" s="240" t="str">
        <f>IF(ISBLANK('Measured Data'!AN82),"",'Measured Data'!AN82)</f>
        <v/>
      </c>
      <c r="AO91" s="240" t="str">
        <f>IF(ISBLANK('Measured Data'!AO82),"",'Measured Data'!AO82)</f>
        <v/>
      </c>
      <c r="AP91" s="240" t="str">
        <f>IF(ISBLANK('Measured Data'!AP82),"",'Measured Data'!AP82)</f>
        <v/>
      </c>
      <c r="AQ91" s="240" t="e">
        <f>IF(ISBLANK('Measured Data'!#REF!),"",'Measured Data'!#REF!)</f>
        <v>#REF!</v>
      </c>
      <c r="AR91" s="240" t="e">
        <f>IF(ISBLANK('Measured Data'!#REF!),"",'Measured Data'!#REF!)</f>
        <v>#REF!</v>
      </c>
      <c r="AS91" s="240" t="e">
        <f>IF(ISBLANK('Measured Data'!#REF!),"",'Measured Data'!#REF!)</f>
        <v>#REF!</v>
      </c>
      <c r="AT91" s="240" t="e">
        <f>IF(ISBLANK('Measured Data'!#REF!),"",'Measured Data'!#REF!)</f>
        <v>#REF!</v>
      </c>
      <c r="AU91" s="240" t="e">
        <f>IF(ISBLANK('Measured Data'!#REF!),"",'Measured Data'!#REF!)</f>
        <v>#REF!</v>
      </c>
      <c r="AV91" s="240" t="e">
        <f>IF(ISBLANK('Measured Data'!#REF!),"",'Measured Data'!#REF!)</f>
        <v>#REF!</v>
      </c>
      <c r="AW91" s="240" t="e">
        <f>IF(ISBLANK('Measured Data'!#REF!),"",'Measured Data'!#REF!)</f>
        <v>#REF!</v>
      </c>
      <c r="AX91" s="240" t="e">
        <f>IF(ISBLANK('Measured Data'!#REF!),"",'Measured Data'!#REF!)</f>
        <v>#REF!</v>
      </c>
      <c r="AY91" s="240" t="e">
        <f>IF(ISBLANK('Measured Data'!#REF!),"",'Measured Data'!#REF!)</f>
        <v>#REF!</v>
      </c>
      <c r="AZ91" s="240" t="e">
        <f>IF(ISBLANK('Measured Data'!#REF!),"",'Measured Data'!#REF!)</f>
        <v>#REF!</v>
      </c>
      <c r="BA91" s="240" t="e">
        <f>IF(ISBLANK('Measured Data'!#REF!),"",'Measured Data'!#REF!)</f>
        <v>#REF!</v>
      </c>
      <c r="BB91" s="240" t="e">
        <f>IF(ISBLANK('Measured Data'!#REF!),"",'Measured Data'!#REF!)</f>
        <v>#REF!</v>
      </c>
      <c r="BC91" s="240" t="e">
        <f>IF(ISBLANK('Measured Data'!#REF!),"",'Measured Data'!#REF!)</f>
        <v>#REF!</v>
      </c>
      <c r="BD91" s="240" t="e">
        <f>IF(ISBLANK('Measured Data'!#REF!),"",'Measured Data'!#REF!)</f>
        <v>#REF!</v>
      </c>
      <c r="BE91" s="240" t="e">
        <f>IF(ISBLANK('Measured Data'!#REF!),"",'Measured Data'!#REF!)</f>
        <v>#REF!</v>
      </c>
      <c r="BF91" s="240" t="e">
        <f>IF(ISBLANK('Measured Data'!#REF!),"",'Measured Data'!#REF!)</f>
        <v>#REF!</v>
      </c>
      <c r="BG91" s="240" t="e">
        <f>IF(ISBLANK('Measured Data'!#REF!),"",'Measured Data'!#REF!)</f>
        <v>#REF!</v>
      </c>
      <c r="BH91" s="240" t="e">
        <f>IF(ISBLANK('Measured Data'!#REF!),"",'Measured Data'!#REF!)</f>
        <v>#REF!</v>
      </c>
      <c r="BI91" s="240" t="e">
        <f>IF(ISBLANK('Measured Data'!#REF!),"",'Measured Data'!#REF!)</f>
        <v>#REF!</v>
      </c>
      <c r="BJ91" s="240" t="e">
        <f>IF(ISBLANK('Measured Data'!#REF!),"",'Measured Data'!#REF!)</f>
        <v>#REF!</v>
      </c>
      <c r="BK91" s="240" t="e">
        <f>IF(ISBLANK('Measured Data'!#REF!),"",'Measured Data'!#REF!)</f>
        <v>#REF!</v>
      </c>
      <c r="BL91" s="240" t="e">
        <f>IF(ISBLANK('Measured Data'!#REF!),"",'Measured Data'!#REF!)</f>
        <v>#REF!</v>
      </c>
      <c r="BM91" s="240" t="e">
        <f>IF(ISBLANK('Measured Data'!#REF!),"",'Measured Data'!#REF!)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IF('Measured Data'!B83&lt;&gt;0,'Measured Data'!$B$1,"")</f>
        <v/>
      </c>
      <c r="B92" s="240" t="str">
        <f>IF(ISBLANK('Measured Data'!A83),"",'Measured Data'!A83)</f>
        <v/>
      </c>
      <c r="C92" s="247" t="str">
        <f>IF(ISBLANK('Measured Data'!B83),"",'Measured Data'!B83)</f>
        <v/>
      </c>
      <c r="D92" s="248" t="str">
        <f>IF(ISBLANK('Measured Data'!C83),"",'Measured Data'!C83)</f>
        <v/>
      </c>
      <c r="E92" s="240" t="str">
        <f>IF(ISBLANK('Measured Data'!D83),"",'Measured Data'!D83)</f>
        <v/>
      </c>
      <c r="F92" s="240" t="str">
        <f>IF(ISBLANK('Measured Data'!E83),"",'Measured Data'!E83)</f>
        <v/>
      </c>
      <c r="G92" s="240" t="str">
        <f>IF(ISBLANK('Measured Data'!G83),"",'Measured Data'!G83)</f>
        <v/>
      </c>
      <c r="H92" s="240" t="str">
        <f>IF(ISBLANK('Measured Data'!H83),"",'Measured Data'!H83)</f>
        <v/>
      </c>
      <c r="I92" s="240" t="str">
        <f>IF(ISBLANK('Measured Data'!I83),"",'Measured Data'!I83)</f>
        <v/>
      </c>
      <c r="J92" s="240" t="str">
        <f>IF(ISBLANK('Measured Data'!J83),"",'Measured Data'!J83)</f>
        <v/>
      </c>
      <c r="K92" s="240" t="str">
        <f>IF(ISBLANK('Measured Data'!K83),"",'Measured Data'!K83)</f>
        <v/>
      </c>
      <c r="L92" s="240" t="str">
        <f>IF(ISBLANK('Measured Data'!L83),"",'Measured Data'!L83)</f>
        <v/>
      </c>
      <c r="M92" s="240" t="str">
        <f>IF(ISBLANK('Measured Data'!M83),"",'Measured Data'!M83)</f>
        <v/>
      </c>
      <c r="N92" s="240" t="str">
        <f>IF(ISBLANK('Measured Data'!N83),"",'Measured Data'!N83)</f>
        <v/>
      </c>
      <c r="O92" s="240" t="str">
        <f>IF(ISBLANK('Measured Data'!O83),"",'Measured Data'!O83)</f>
        <v/>
      </c>
      <c r="P92" s="240" t="str">
        <f>IF(ISBLANK('Measured Data'!P83),"",'Measured Data'!P83)</f>
        <v/>
      </c>
      <c r="Q92" s="240" t="str">
        <f>IF(ISBLANK('Measured Data'!Q83),"",'Measured Data'!Q83)</f>
        <v/>
      </c>
      <c r="R92" s="240" t="str">
        <f>IF(ISBLANK('Measured Data'!R83),"",'Measured Data'!R83)</f>
        <v/>
      </c>
      <c r="S92" s="240" t="str">
        <f>IF(ISBLANK('Measured Data'!S83),"",'Measured Data'!S83)</f>
        <v/>
      </c>
      <c r="T92" s="240" t="str">
        <f>IF(ISBLANK('Measured Data'!T83),"",'Measured Data'!T83)</f>
        <v/>
      </c>
      <c r="U92" s="240" t="str">
        <f>IF(ISBLANK('Measured Data'!U83),"",'Measured Data'!U83)</f>
        <v/>
      </c>
      <c r="V92" s="240" t="str">
        <f>IF(ISBLANK('Measured Data'!V83),"",'Measured Data'!V83)</f>
        <v/>
      </c>
      <c r="W92" s="240" t="str">
        <f>IF(ISBLANK('Measured Data'!W83),"",'Measured Data'!W83)</f>
        <v/>
      </c>
      <c r="X92" s="240" t="str">
        <f>IF(ISBLANK('Measured Data'!X83),"",'Measured Data'!X83)</f>
        <v/>
      </c>
      <c r="Y92" s="240" t="str">
        <f>IF(ISBLANK('Measured Data'!Y83),"",'Measured Data'!Y83)</f>
        <v/>
      </c>
      <c r="Z92" s="240" t="str">
        <f>IF(ISBLANK('Measured Data'!Z83),"",'Measured Data'!Z83)</f>
        <v/>
      </c>
      <c r="AA92" s="240" t="str">
        <f>IF(ISBLANK('Measured Data'!AA83),"",'Measured Data'!AA83)</f>
        <v/>
      </c>
      <c r="AB92" s="240" t="str">
        <f>IF(ISBLANK('Measured Data'!AB83),"",'Measured Data'!AB83)</f>
        <v/>
      </c>
      <c r="AC92" s="240" t="str">
        <f>IF(ISBLANK('Measured Data'!AC83),"",'Measured Data'!AC83)</f>
        <v/>
      </c>
      <c r="AD92" s="240" t="str">
        <f>IF(ISBLANK('Measured Data'!AD83),"",'Measured Data'!AD83)</f>
        <v/>
      </c>
      <c r="AE92" s="240" t="str">
        <f>IF(ISBLANK('Measured Data'!AE83),"",'Measured Data'!AE83)</f>
        <v/>
      </c>
      <c r="AF92" s="240" t="str">
        <f>IF(ISBLANK('Measured Data'!AF83),"",'Measured Data'!AF83)</f>
        <v/>
      </c>
      <c r="AG92" s="240" t="str">
        <f>IF(ISBLANK('Measured Data'!AG83),"",'Measured Data'!AG83)</f>
        <v/>
      </c>
      <c r="AH92" s="240" t="str">
        <f>IF(ISBLANK('Measured Data'!AH83),"",'Measured Data'!AH83)</f>
        <v/>
      </c>
      <c r="AI92" s="240" t="str">
        <f>IF(ISBLANK('Measured Data'!AI83),"",'Measured Data'!AI83)</f>
        <v/>
      </c>
      <c r="AJ92" s="240" t="str">
        <f>IF(ISBLANK('Measured Data'!AJ83),"",'Measured Data'!AJ83)</f>
        <v/>
      </c>
      <c r="AK92" s="240" t="str">
        <f>IF(ISBLANK('Measured Data'!AK83),"",'Measured Data'!AK83)</f>
        <v/>
      </c>
      <c r="AL92" s="240" t="str">
        <f>IF(ISBLANK('Measured Data'!AL83),"",'Measured Data'!AL83)</f>
        <v/>
      </c>
      <c r="AM92" s="240" t="str">
        <f>IF(ISBLANK('Measured Data'!AM83),"",'Measured Data'!AM83)</f>
        <v/>
      </c>
      <c r="AN92" s="240" t="str">
        <f>IF(ISBLANK('Measured Data'!AN83),"",'Measured Data'!AN83)</f>
        <v/>
      </c>
      <c r="AO92" s="240" t="str">
        <f>IF(ISBLANK('Measured Data'!AO83),"",'Measured Data'!AO83)</f>
        <v/>
      </c>
      <c r="AP92" s="240" t="str">
        <f>IF(ISBLANK('Measured Data'!AP83),"",'Measured Data'!AP83)</f>
        <v/>
      </c>
      <c r="AQ92" s="240" t="e">
        <f>IF(ISBLANK('Measured Data'!#REF!),"",'Measured Data'!#REF!)</f>
        <v>#REF!</v>
      </c>
      <c r="AR92" s="240" t="e">
        <f>IF(ISBLANK('Measured Data'!#REF!),"",'Measured Data'!#REF!)</f>
        <v>#REF!</v>
      </c>
      <c r="AS92" s="240" t="e">
        <f>IF(ISBLANK('Measured Data'!#REF!),"",'Measured Data'!#REF!)</f>
        <v>#REF!</v>
      </c>
      <c r="AT92" s="240" t="e">
        <f>IF(ISBLANK('Measured Data'!#REF!),"",'Measured Data'!#REF!)</f>
        <v>#REF!</v>
      </c>
      <c r="AU92" s="240" t="e">
        <f>IF(ISBLANK('Measured Data'!#REF!),"",'Measured Data'!#REF!)</f>
        <v>#REF!</v>
      </c>
      <c r="AV92" s="240" t="e">
        <f>IF(ISBLANK('Measured Data'!#REF!),"",'Measured Data'!#REF!)</f>
        <v>#REF!</v>
      </c>
      <c r="AW92" s="240" t="e">
        <f>IF(ISBLANK('Measured Data'!#REF!),"",'Measured Data'!#REF!)</f>
        <v>#REF!</v>
      </c>
      <c r="AX92" s="240" t="e">
        <f>IF(ISBLANK('Measured Data'!#REF!),"",'Measured Data'!#REF!)</f>
        <v>#REF!</v>
      </c>
      <c r="AY92" s="240" t="e">
        <f>IF(ISBLANK('Measured Data'!#REF!),"",'Measured Data'!#REF!)</f>
        <v>#REF!</v>
      </c>
      <c r="AZ92" s="240" t="e">
        <f>IF(ISBLANK('Measured Data'!#REF!),"",'Measured Data'!#REF!)</f>
        <v>#REF!</v>
      </c>
      <c r="BA92" s="240" t="e">
        <f>IF(ISBLANK('Measured Data'!#REF!),"",'Measured Data'!#REF!)</f>
        <v>#REF!</v>
      </c>
      <c r="BB92" s="240" t="e">
        <f>IF(ISBLANK('Measured Data'!#REF!),"",'Measured Data'!#REF!)</f>
        <v>#REF!</v>
      </c>
      <c r="BC92" s="240" t="e">
        <f>IF(ISBLANK('Measured Data'!#REF!),"",'Measured Data'!#REF!)</f>
        <v>#REF!</v>
      </c>
      <c r="BD92" s="240" t="e">
        <f>IF(ISBLANK('Measured Data'!#REF!),"",'Measured Data'!#REF!)</f>
        <v>#REF!</v>
      </c>
      <c r="BE92" s="240" t="e">
        <f>IF(ISBLANK('Measured Data'!#REF!),"",'Measured Data'!#REF!)</f>
        <v>#REF!</v>
      </c>
      <c r="BF92" s="240" t="e">
        <f>IF(ISBLANK('Measured Data'!#REF!),"",'Measured Data'!#REF!)</f>
        <v>#REF!</v>
      </c>
      <c r="BG92" s="240" t="e">
        <f>IF(ISBLANK('Measured Data'!#REF!),"",'Measured Data'!#REF!)</f>
        <v>#REF!</v>
      </c>
      <c r="BH92" s="240" t="e">
        <f>IF(ISBLANK('Measured Data'!#REF!),"",'Measured Data'!#REF!)</f>
        <v>#REF!</v>
      </c>
      <c r="BI92" s="240" t="e">
        <f>IF(ISBLANK('Measured Data'!#REF!),"",'Measured Data'!#REF!)</f>
        <v>#REF!</v>
      </c>
      <c r="BJ92" s="240" t="e">
        <f>IF(ISBLANK('Measured Data'!#REF!),"",'Measured Data'!#REF!)</f>
        <v>#REF!</v>
      </c>
      <c r="BK92" s="240" t="e">
        <f>IF(ISBLANK('Measured Data'!#REF!),"",'Measured Data'!#REF!)</f>
        <v>#REF!</v>
      </c>
      <c r="BL92" s="240" t="e">
        <f>IF(ISBLANK('Measured Data'!#REF!),"",'Measured Data'!#REF!)</f>
        <v>#REF!</v>
      </c>
      <c r="BM92" s="240" t="e">
        <f>IF(ISBLANK('Measured Data'!#REF!),"",'Measured Data'!#REF!)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IF('Measured Data'!B84&lt;&gt;0,'Measured Data'!$B$1,"")</f>
        <v/>
      </c>
      <c r="B93" s="240" t="str">
        <f>IF(ISBLANK('Measured Data'!A84),"",'Measured Data'!A84)</f>
        <v/>
      </c>
      <c r="C93" s="247" t="str">
        <f>IF(ISBLANK('Measured Data'!B84),"",'Measured Data'!B84)</f>
        <v/>
      </c>
      <c r="D93" s="248" t="str">
        <f>IF(ISBLANK('Measured Data'!C84),"",'Measured Data'!C84)</f>
        <v/>
      </c>
      <c r="E93" s="240" t="str">
        <f>IF(ISBLANK('Measured Data'!D84),"",'Measured Data'!D84)</f>
        <v/>
      </c>
      <c r="F93" s="240" t="str">
        <f>IF(ISBLANK('Measured Data'!E84),"",'Measured Data'!E84)</f>
        <v/>
      </c>
      <c r="G93" s="240" t="str">
        <f>IF(ISBLANK('Measured Data'!G84),"",'Measured Data'!G84)</f>
        <v/>
      </c>
      <c r="H93" s="240" t="str">
        <f>IF(ISBLANK('Measured Data'!H84),"",'Measured Data'!H84)</f>
        <v/>
      </c>
      <c r="I93" s="240" t="str">
        <f>IF(ISBLANK('Measured Data'!I84),"",'Measured Data'!I84)</f>
        <v/>
      </c>
      <c r="J93" s="240" t="str">
        <f>IF(ISBLANK('Measured Data'!J84),"",'Measured Data'!J84)</f>
        <v/>
      </c>
      <c r="K93" s="240" t="str">
        <f>IF(ISBLANK('Measured Data'!K84),"",'Measured Data'!K84)</f>
        <v/>
      </c>
      <c r="L93" s="240" t="str">
        <f>IF(ISBLANK('Measured Data'!L84),"",'Measured Data'!L84)</f>
        <v/>
      </c>
      <c r="M93" s="240" t="str">
        <f>IF(ISBLANK('Measured Data'!M84),"",'Measured Data'!M84)</f>
        <v/>
      </c>
      <c r="N93" s="240" t="str">
        <f>IF(ISBLANK('Measured Data'!N84),"",'Measured Data'!N84)</f>
        <v/>
      </c>
      <c r="O93" s="240" t="str">
        <f>IF(ISBLANK('Measured Data'!O84),"",'Measured Data'!O84)</f>
        <v/>
      </c>
      <c r="P93" s="240" t="str">
        <f>IF(ISBLANK('Measured Data'!P84),"",'Measured Data'!P84)</f>
        <v/>
      </c>
      <c r="Q93" s="240" t="str">
        <f>IF(ISBLANK('Measured Data'!Q84),"",'Measured Data'!Q84)</f>
        <v/>
      </c>
      <c r="R93" s="240" t="str">
        <f>IF(ISBLANK('Measured Data'!R84),"",'Measured Data'!R84)</f>
        <v/>
      </c>
      <c r="S93" s="240" t="str">
        <f>IF(ISBLANK('Measured Data'!S84),"",'Measured Data'!S84)</f>
        <v/>
      </c>
      <c r="T93" s="240" t="str">
        <f>IF(ISBLANK('Measured Data'!T84),"",'Measured Data'!T84)</f>
        <v/>
      </c>
      <c r="U93" s="240" t="str">
        <f>IF(ISBLANK('Measured Data'!U84),"",'Measured Data'!U84)</f>
        <v/>
      </c>
      <c r="V93" s="240" t="str">
        <f>IF(ISBLANK('Measured Data'!V84),"",'Measured Data'!V84)</f>
        <v/>
      </c>
      <c r="W93" s="240" t="str">
        <f>IF(ISBLANK('Measured Data'!W84),"",'Measured Data'!W84)</f>
        <v/>
      </c>
      <c r="X93" s="240" t="str">
        <f>IF(ISBLANK('Measured Data'!X84),"",'Measured Data'!X84)</f>
        <v/>
      </c>
      <c r="Y93" s="240" t="str">
        <f>IF(ISBLANK('Measured Data'!Y84),"",'Measured Data'!Y84)</f>
        <v/>
      </c>
      <c r="Z93" s="240" t="str">
        <f>IF(ISBLANK('Measured Data'!Z84),"",'Measured Data'!Z84)</f>
        <v/>
      </c>
      <c r="AA93" s="240" t="str">
        <f>IF(ISBLANK('Measured Data'!AA84),"",'Measured Data'!AA84)</f>
        <v/>
      </c>
      <c r="AB93" s="240" t="str">
        <f>IF(ISBLANK('Measured Data'!AB84),"",'Measured Data'!AB84)</f>
        <v/>
      </c>
      <c r="AC93" s="240" t="str">
        <f>IF(ISBLANK('Measured Data'!AC84),"",'Measured Data'!AC84)</f>
        <v/>
      </c>
      <c r="AD93" s="240" t="str">
        <f>IF(ISBLANK('Measured Data'!AD84),"",'Measured Data'!AD84)</f>
        <v/>
      </c>
      <c r="AE93" s="240" t="str">
        <f>IF(ISBLANK('Measured Data'!AE84),"",'Measured Data'!AE84)</f>
        <v/>
      </c>
      <c r="AF93" s="240" t="str">
        <f>IF(ISBLANK('Measured Data'!AF84),"",'Measured Data'!AF84)</f>
        <v/>
      </c>
      <c r="AG93" s="240" t="str">
        <f>IF(ISBLANK('Measured Data'!AG84),"",'Measured Data'!AG84)</f>
        <v/>
      </c>
      <c r="AH93" s="240" t="str">
        <f>IF(ISBLANK('Measured Data'!AH84),"",'Measured Data'!AH84)</f>
        <v/>
      </c>
      <c r="AI93" s="240" t="str">
        <f>IF(ISBLANK('Measured Data'!AI84),"",'Measured Data'!AI84)</f>
        <v/>
      </c>
      <c r="AJ93" s="240" t="str">
        <f>IF(ISBLANK('Measured Data'!AJ84),"",'Measured Data'!AJ84)</f>
        <v/>
      </c>
      <c r="AK93" s="240" t="str">
        <f>IF(ISBLANK('Measured Data'!AK84),"",'Measured Data'!AK84)</f>
        <v/>
      </c>
      <c r="AL93" s="240" t="str">
        <f>IF(ISBLANK('Measured Data'!AL84),"",'Measured Data'!AL84)</f>
        <v/>
      </c>
      <c r="AM93" s="240" t="str">
        <f>IF(ISBLANK('Measured Data'!AM84),"",'Measured Data'!AM84)</f>
        <v/>
      </c>
      <c r="AN93" s="240" t="str">
        <f>IF(ISBLANK('Measured Data'!AN84),"",'Measured Data'!AN84)</f>
        <v/>
      </c>
      <c r="AO93" s="240" t="str">
        <f>IF(ISBLANK('Measured Data'!AO84),"",'Measured Data'!AO84)</f>
        <v/>
      </c>
      <c r="AP93" s="240" t="str">
        <f>IF(ISBLANK('Measured Data'!AP84),"",'Measured Data'!AP84)</f>
        <v/>
      </c>
      <c r="AQ93" s="240" t="e">
        <f>IF(ISBLANK('Measured Data'!#REF!),"",'Measured Data'!#REF!)</f>
        <v>#REF!</v>
      </c>
      <c r="AR93" s="240" t="e">
        <f>IF(ISBLANK('Measured Data'!#REF!),"",'Measured Data'!#REF!)</f>
        <v>#REF!</v>
      </c>
      <c r="AS93" s="240" t="e">
        <f>IF(ISBLANK('Measured Data'!#REF!),"",'Measured Data'!#REF!)</f>
        <v>#REF!</v>
      </c>
      <c r="AT93" s="240" t="e">
        <f>IF(ISBLANK('Measured Data'!#REF!),"",'Measured Data'!#REF!)</f>
        <v>#REF!</v>
      </c>
      <c r="AU93" s="240" t="e">
        <f>IF(ISBLANK('Measured Data'!#REF!),"",'Measured Data'!#REF!)</f>
        <v>#REF!</v>
      </c>
      <c r="AV93" s="240" t="e">
        <f>IF(ISBLANK('Measured Data'!#REF!),"",'Measured Data'!#REF!)</f>
        <v>#REF!</v>
      </c>
      <c r="AW93" s="240" t="e">
        <f>IF(ISBLANK('Measured Data'!#REF!),"",'Measured Data'!#REF!)</f>
        <v>#REF!</v>
      </c>
      <c r="AX93" s="240" t="e">
        <f>IF(ISBLANK('Measured Data'!#REF!),"",'Measured Data'!#REF!)</f>
        <v>#REF!</v>
      </c>
      <c r="AY93" s="240" t="e">
        <f>IF(ISBLANK('Measured Data'!#REF!),"",'Measured Data'!#REF!)</f>
        <v>#REF!</v>
      </c>
      <c r="AZ93" s="240" t="e">
        <f>IF(ISBLANK('Measured Data'!#REF!),"",'Measured Data'!#REF!)</f>
        <v>#REF!</v>
      </c>
      <c r="BA93" s="240" t="e">
        <f>IF(ISBLANK('Measured Data'!#REF!),"",'Measured Data'!#REF!)</f>
        <v>#REF!</v>
      </c>
      <c r="BB93" s="240" t="e">
        <f>IF(ISBLANK('Measured Data'!#REF!),"",'Measured Data'!#REF!)</f>
        <v>#REF!</v>
      </c>
      <c r="BC93" s="240" t="e">
        <f>IF(ISBLANK('Measured Data'!#REF!),"",'Measured Data'!#REF!)</f>
        <v>#REF!</v>
      </c>
      <c r="BD93" s="240" t="e">
        <f>IF(ISBLANK('Measured Data'!#REF!),"",'Measured Data'!#REF!)</f>
        <v>#REF!</v>
      </c>
      <c r="BE93" s="240" t="e">
        <f>IF(ISBLANK('Measured Data'!#REF!),"",'Measured Data'!#REF!)</f>
        <v>#REF!</v>
      </c>
      <c r="BF93" s="240" t="e">
        <f>IF(ISBLANK('Measured Data'!#REF!),"",'Measured Data'!#REF!)</f>
        <v>#REF!</v>
      </c>
      <c r="BG93" s="240" t="e">
        <f>IF(ISBLANK('Measured Data'!#REF!),"",'Measured Data'!#REF!)</f>
        <v>#REF!</v>
      </c>
      <c r="BH93" s="240" t="e">
        <f>IF(ISBLANK('Measured Data'!#REF!),"",'Measured Data'!#REF!)</f>
        <v>#REF!</v>
      </c>
      <c r="BI93" s="240" t="e">
        <f>IF(ISBLANK('Measured Data'!#REF!),"",'Measured Data'!#REF!)</f>
        <v>#REF!</v>
      </c>
      <c r="BJ93" s="240" t="e">
        <f>IF(ISBLANK('Measured Data'!#REF!),"",'Measured Data'!#REF!)</f>
        <v>#REF!</v>
      </c>
      <c r="BK93" s="240" t="e">
        <f>IF(ISBLANK('Measured Data'!#REF!),"",'Measured Data'!#REF!)</f>
        <v>#REF!</v>
      </c>
      <c r="BL93" s="240" t="e">
        <f>IF(ISBLANK('Measured Data'!#REF!),"",'Measured Data'!#REF!)</f>
        <v>#REF!</v>
      </c>
      <c r="BM93" s="240" t="e">
        <f>IF(ISBLANK('Measured Data'!#REF!),"",'Measured Data'!#REF!)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IF('Measured Data'!B85&lt;&gt;0,'Measured Data'!$B$1,"")</f>
        <v/>
      </c>
      <c r="B94" s="240" t="str">
        <f>IF(ISBLANK('Measured Data'!A85),"",'Measured Data'!A85)</f>
        <v/>
      </c>
      <c r="C94" s="247" t="str">
        <f>IF(ISBLANK('Measured Data'!B85),"",'Measured Data'!B85)</f>
        <v/>
      </c>
      <c r="D94" s="248" t="str">
        <f>IF(ISBLANK('Measured Data'!C85),"",'Measured Data'!C85)</f>
        <v/>
      </c>
      <c r="E94" s="240" t="str">
        <f>IF(ISBLANK('Measured Data'!D85),"",'Measured Data'!D85)</f>
        <v/>
      </c>
      <c r="F94" s="240" t="str">
        <f>IF(ISBLANK('Measured Data'!E85),"",'Measured Data'!E85)</f>
        <v/>
      </c>
      <c r="G94" s="240" t="str">
        <f>IF(ISBLANK('Measured Data'!G85),"",'Measured Data'!G85)</f>
        <v/>
      </c>
      <c r="H94" s="240" t="str">
        <f>IF(ISBLANK('Measured Data'!H85),"",'Measured Data'!H85)</f>
        <v/>
      </c>
      <c r="I94" s="240" t="str">
        <f>IF(ISBLANK('Measured Data'!I85),"",'Measured Data'!I85)</f>
        <v/>
      </c>
      <c r="J94" s="240" t="str">
        <f>IF(ISBLANK('Measured Data'!J85),"",'Measured Data'!J85)</f>
        <v/>
      </c>
      <c r="K94" s="240" t="str">
        <f>IF(ISBLANK('Measured Data'!K85),"",'Measured Data'!K85)</f>
        <v/>
      </c>
      <c r="L94" s="240" t="str">
        <f>IF(ISBLANK('Measured Data'!L85),"",'Measured Data'!L85)</f>
        <v/>
      </c>
      <c r="M94" s="240" t="str">
        <f>IF(ISBLANK('Measured Data'!M85),"",'Measured Data'!M85)</f>
        <v/>
      </c>
      <c r="N94" s="240" t="str">
        <f>IF(ISBLANK('Measured Data'!N85),"",'Measured Data'!N85)</f>
        <v/>
      </c>
      <c r="O94" s="240" t="str">
        <f>IF(ISBLANK('Measured Data'!O85),"",'Measured Data'!O85)</f>
        <v/>
      </c>
      <c r="P94" s="240" t="str">
        <f>IF(ISBLANK('Measured Data'!P85),"",'Measured Data'!P85)</f>
        <v/>
      </c>
      <c r="Q94" s="240" t="str">
        <f>IF(ISBLANK('Measured Data'!Q85),"",'Measured Data'!Q85)</f>
        <v/>
      </c>
      <c r="R94" s="240" t="str">
        <f>IF(ISBLANK('Measured Data'!R85),"",'Measured Data'!R85)</f>
        <v/>
      </c>
      <c r="S94" s="240" t="str">
        <f>IF(ISBLANK('Measured Data'!S85),"",'Measured Data'!S85)</f>
        <v/>
      </c>
      <c r="T94" s="240" t="str">
        <f>IF(ISBLANK('Measured Data'!T85),"",'Measured Data'!T85)</f>
        <v/>
      </c>
      <c r="U94" s="240" t="str">
        <f>IF(ISBLANK('Measured Data'!U85),"",'Measured Data'!U85)</f>
        <v/>
      </c>
      <c r="V94" s="240" t="str">
        <f>IF(ISBLANK('Measured Data'!V85),"",'Measured Data'!V85)</f>
        <v/>
      </c>
      <c r="W94" s="240" t="str">
        <f>IF(ISBLANK('Measured Data'!W85),"",'Measured Data'!W85)</f>
        <v/>
      </c>
      <c r="X94" s="240" t="str">
        <f>IF(ISBLANK('Measured Data'!X85),"",'Measured Data'!X85)</f>
        <v/>
      </c>
      <c r="Y94" s="240" t="str">
        <f>IF(ISBLANK('Measured Data'!Y85),"",'Measured Data'!Y85)</f>
        <v/>
      </c>
      <c r="Z94" s="240" t="str">
        <f>IF(ISBLANK('Measured Data'!Z85),"",'Measured Data'!Z85)</f>
        <v/>
      </c>
      <c r="AA94" s="240" t="str">
        <f>IF(ISBLANK('Measured Data'!AA85),"",'Measured Data'!AA85)</f>
        <v/>
      </c>
      <c r="AB94" s="240" t="str">
        <f>IF(ISBLANK('Measured Data'!AB85),"",'Measured Data'!AB85)</f>
        <v/>
      </c>
      <c r="AC94" s="240" t="str">
        <f>IF(ISBLANK('Measured Data'!AC85),"",'Measured Data'!AC85)</f>
        <v/>
      </c>
      <c r="AD94" s="240" t="str">
        <f>IF(ISBLANK('Measured Data'!AD85),"",'Measured Data'!AD85)</f>
        <v/>
      </c>
      <c r="AE94" s="240" t="str">
        <f>IF(ISBLANK('Measured Data'!AE85),"",'Measured Data'!AE85)</f>
        <v/>
      </c>
      <c r="AF94" s="240" t="str">
        <f>IF(ISBLANK('Measured Data'!AF85),"",'Measured Data'!AF85)</f>
        <v/>
      </c>
      <c r="AG94" s="240" t="str">
        <f>IF(ISBLANK('Measured Data'!AG85),"",'Measured Data'!AG85)</f>
        <v/>
      </c>
      <c r="AH94" s="240" t="str">
        <f>IF(ISBLANK('Measured Data'!AH85),"",'Measured Data'!AH85)</f>
        <v/>
      </c>
      <c r="AI94" s="240" t="str">
        <f>IF(ISBLANK('Measured Data'!AI85),"",'Measured Data'!AI85)</f>
        <v/>
      </c>
      <c r="AJ94" s="240" t="str">
        <f>IF(ISBLANK('Measured Data'!AJ85),"",'Measured Data'!AJ85)</f>
        <v/>
      </c>
      <c r="AK94" s="240" t="str">
        <f>IF(ISBLANK('Measured Data'!AK85),"",'Measured Data'!AK85)</f>
        <v/>
      </c>
      <c r="AL94" s="240" t="str">
        <f>IF(ISBLANK('Measured Data'!AL85),"",'Measured Data'!AL85)</f>
        <v/>
      </c>
      <c r="AM94" s="240" t="str">
        <f>IF(ISBLANK('Measured Data'!AM85),"",'Measured Data'!AM85)</f>
        <v/>
      </c>
      <c r="AN94" s="240" t="str">
        <f>IF(ISBLANK('Measured Data'!AN85),"",'Measured Data'!AN85)</f>
        <v/>
      </c>
      <c r="AO94" s="240" t="str">
        <f>IF(ISBLANK('Measured Data'!AO85),"",'Measured Data'!AO85)</f>
        <v/>
      </c>
      <c r="AP94" s="240" t="str">
        <f>IF(ISBLANK('Measured Data'!AP85),"",'Measured Data'!AP85)</f>
        <v/>
      </c>
      <c r="AQ94" s="240" t="e">
        <f>IF(ISBLANK('Measured Data'!#REF!),"",'Measured Data'!#REF!)</f>
        <v>#REF!</v>
      </c>
      <c r="AR94" s="240" t="e">
        <f>IF(ISBLANK('Measured Data'!#REF!),"",'Measured Data'!#REF!)</f>
        <v>#REF!</v>
      </c>
      <c r="AS94" s="240" t="e">
        <f>IF(ISBLANK('Measured Data'!#REF!),"",'Measured Data'!#REF!)</f>
        <v>#REF!</v>
      </c>
      <c r="AT94" s="240" t="e">
        <f>IF(ISBLANK('Measured Data'!#REF!),"",'Measured Data'!#REF!)</f>
        <v>#REF!</v>
      </c>
      <c r="AU94" s="240" t="e">
        <f>IF(ISBLANK('Measured Data'!#REF!),"",'Measured Data'!#REF!)</f>
        <v>#REF!</v>
      </c>
      <c r="AV94" s="240" t="e">
        <f>IF(ISBLANK('Measured Data'!#REF!),"",'Measured Data'!#REF!)</f>
        <v>#REF!</v>
      </c>
      <c r="AW94" s="240" t="e">
        <f>IF(ISBLANK('Measured Data'!#REF!),"",'Measured Data'!#REF!)</f>
        <v>#REF!</v>
      </c>
      <c r="AX94" s="240" t="e">
        <f>IF(ISBLANK('Measured Data'!#REF!),"",'Measured Data'!#REF!)</f>
        <v>#REF!</v>
      </c>
      <c r="AY94" s="240" t="e">
        <f>IF(ISBLANK('Measured Data'!#REF!),"",'Measured Data'!#REF!)</f>
        <v>#REF!</v>
      </c>
      <c r="AZ94" s="240" t="e">
        <f>IF(ISBLANK('Measured Data'!#REF!),"",'Measured Data'!#REF!)</f>
        <v>#REF!</v>
      </c>
      <c r="BA94" s="240" t="e">
        <f>IF(ISBLANK('Measured Data'!#REF!),"",'Measured Data'!#REF!)</f>
        <v>#REF!</v>
      </c>
      <c r="BB94" s="240" t="e">
        <f>IF(ISBLANK('Measured Data'!#REF!),"",'Measured Data'!#REF!)</f>
        <v>#REF!</v>
      </c>
      <c r="BC94" s="240" t="e">
        <f>IF(ISBLANK('Measured Data'!#REF!),"",'Measured Data'!#REF!)</f>
        <v>#REF!</v>
      </c>
      <c r="BD94" s="240" t="e">
        <f>IF(ISBLANK('Measured Data'!#REF!),"",'Measured Data'!#REF!)</f>
        <v>#REF!</v>
      </c>
      <c r="BE94" s="240" t="e">
        <f>IF(ISBLANK('Measured Data'!#REF!),"",'Measured Data'!#REF!)</f>
        <v>#REF!</v>
      </c>
      <c r="BF94" s="240" t="e">
        <f>IF(ISBLANK('Measured Data'!#REF!),"",'Measured Data'!#REF!)</f>
        <v>#REF!</v>
      </c>
      <c r="BG94" s="240" t="e">
        <f>IF(ISBLANK('Measured Data'!#REF!),"",'Measured Data'!#REF!)</f>
        <v>#REF!</v>
      </c>
      <c r="BH94" s="240" t="e">
        <f>IF(ISBLANK('Measured Data'!#REF!),"",'Measured Data'!#REF!)</f>
        <v>#REF!</v>
      </c>
      <c r="BI94" s="240" t="e">
        <f>IF(ISBLANK('Measured Data'!#REF!),"",'Measured Data'!#REF!)</f>
        <v>#REF!</v>
      </c>
      <c r="BJ94" s="240" t="e">
        <f>IF(ISBLANK('Measured Data'!#REF!),"",'Measured Data'!#REF!)</f>
        <v>#REF!</v>
      </c>
      <c r="BK94" s="240" t="e">
        <f>IF(ISBLANK('Measured Data'!#REF!),"",'Measured Data'!#REF!)</f>
        <v>#REF!</v>
      </c>
      <c r="BL94" s="240" t="e">
        <f>IF(ISBLANK('Measured Data'!#REF!),"",'Measured Data'!#REF!)</f>
        <v>#REF!</v>
      </c>
      <c r="BM94" s="240" t="e">
        <f>IF(ISBLANK('Measured Data'!#REF!),"",'Measured Data'!#REF!)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IF('Measured Data'!B86&lt;&gt;0,'Measured Data'!$B$1,"")</f>
        <v/>
      </c>
      <c r="B95" s="240" t="str">
        <f>IF(ISBLANK('Measured Data'!A86),"",'Measured Data'!A86)</f>
        <v/>
      </c>
      <c r="C95" s="247" t="str">
        <f>IF(ISBLANK('Measured Data'!B86),"",'Measured Data'!B86)</f>
        <v/>
      </c>
      <c r="D95" s="248" t="str">
        <f>IF(ISBLANK('Measured Data'!C86),"",'Measured Data'!C86)</f>
        <v/>
      </c>
      <c r="E95" s="240" t="str">
        <f>IF(ISBLANK('Measured Data'!D86),"",'Measured Data'!D86)</f>
        <v/>
      </c>
      <c r="F95" s="240" t="str">
        <f>IF(ISBLANK('Measured Data'!E86),"",'Measured Data'!E86)</f>
        <v/>
      </c>
      <c r="G95" s="240" t="str">
        <f>IF(ISBLANK('Measured Data'!G86),"",'Measured Data'!G86)</f>
        <v/>
      </c>
      <c r="H95" s="240" t="str">
        <f>IF(ISBLANK('Measured Data'!H86),"",'Measured Data'!H86)</f>
        <v/>
      </c>
      <c r="I95" s="240" t="str">
        <f>IF(ISBLANK('Measured Data'!I86),"",'Measured Data'!I86)</f>
        <v/>
      </c>
      <c r="J95" s="240" t="str">
        <f>IF(ISBLANK('Measured Data'!J86),"",'Measured Data'!J86)</f>
        <v/>
      </c>
      <c r="K95" s="240" t="str">
        <f>IF(ISBLANK('Measured Data'!K86),"",'Measured Data'!K86)</f>
        <v/>
      </c>
      <c r="L95" s="240" t="str">
        <f>IF(ISBLANK('Measured Data'!L86),"",'Measured Data'!L86)</f>
        <v/>
      </c>
      <c r="M95" s="240" t="str">
        <f>IF(ISBLANK('Measured Data'!M86),"",'Measured Data'!M86)</f>
        <v/>
      </c>
      <c r="N95" s="240" t="str">
        <f>IF(ISBLANK('Measured Data'!N86),"",'Measured Data'!N86)</f>
        <v/>
      </c>
      <c r="O95" s="240" t="str">
        <f>IF(ISBLANK('Measured Data'!O86),"",'Measured Data'!O86)</f>
        <v/>
      </c>
      <c r="P95" s="240" t="str">
        <f>IF(ISBLANK('Measured Data'!P86),"",'Measured Data'!P86)</f>
        <v/>
      </c>
      <c r="Q95" s="240" t="str">
        <f>IF(ISBLANK('Measured Data'!Q86),"",'Measured Data'!Q86)</f>
        <v/>
      </c>
      <c r="R95" s="240" t="str">
        <f>IF(ISBLANK('Measured Data'!R86),"",'Measured Data'!R86)</f>
        <v/>
      </c>
      <c r="S95" s="240" t="str">
        <f>IF(ISBLANK('Measured Data'!S86),"",'Measured Data'!S86)</f>
        <v/>
      </c>
      <c r="T95" s="240" t="str">
        <f>IF(ISBLANK('Measured Data'!T86),"",'Measured Data'!T86)</f>
        <v/>
      </c>
      <c r="U95" s="240" t="str">
        <f>IF(ISBLANK('Measured Data'!U86),"",'Measured Data'!U86)</f>
        <v/>
      </c>
      <c r="V95" s="240" t="str">
        <f>IF(ISBLANK('Measured Data'!V86),"",'Measured Data'!V86)</f>
        <v/>
      </c>
      <c r="W95" s="240" t="str">
        <f>IF(ISBLANK('Measured Data'!W86),"",'Measured Data'!W86)</f>
        <v/>
      </c>
      <c r="X95" s="240" t="str">
        <f>IF(ISBLANK('Measured Data'!X86),"",'Measured Data'!X86)</f>
        <v/>
      </c>
      <c r="Y95" s="240" t="str">
        <f>IF(ISBLANK('Measured Data'!Y86),"",'Measured Data'!Y86)</f>
        <v/>
      </c>
      <c r="Z95" s="240" t="str">
        <f>IF(ISBLANK('Measured Data'!Z86),"",'Measured Data'!Z86)</f>
        <v/>
      </c>
      <c r="AA95" s="240" t="str">
        <f>IF(ISBLANK('Measured Data'!AA86),"",'Measured Data'!AA86)</f>
        <v/>
      </c>
      <c r="AB95" s="240" t="str">
        <f>IF(ISBLANK('Measured Data'!AB86),"",'Measured Data'!AB86)</f>
        <v/>
      </c>
      <c r="AC95" s="240" t="str">
        <f>IF(ISBLANK('Measured Data'!AC86),"",'Measured Data'!AC86)</f>
        <v/>
      </c>
      <c r="AD95" s="240" t="str">
        <f>IF(ISBLANK('Measured Data'!AD86),"",'Measured Data'!AD86)</f>
        <v/>
      </c>
      <c r="AE95" s="240" t="str">
        <f>IF(ISBLANK('Measured Data'!AE86),"",'Measured Data'!AE86)</f>
        <v/>
      </c>
      <c r="AF95" s="240" t="str">
        <f>IF(ISBLANK('Measured Data'!AF86),"",'Measured Data'!AF86)</f>
        <v/>
      </c>
      <c r="AG95" s="240" t="str">
        <f>IF(ISBLANK('Measured Data'!AG86),"",'Measured Data'!AG86)</f>
        <v/>
      </c>
      <c r="AH95" s="240" t="str">
        <f>IF(ISBLANK('Measured Data'!AH86),"",'Measured Data'!AH86)</f>
        <v/>
      </c>
      <c r="AI95" s="240" t="str">
        <f>IF(ISBLANK('Measured Data'!AI86),"",'Measured Data'!AI86)</f>
        <v/>
      </c>
      <c r="AJ95" s="240" t="str">
        <f>IF(ISBLANK('Measured Data'!AJ86),"",'Measured Data'!AJ86)</f>
        <v/>
      </c>
      <c r="AK95" s="240" t="str">
        <f>IF(ISBLANK('Measured Data'!AK86),"",'Measured Data'!AK86)</f>
        <v/>
      </c>
      <c r="AL95" s="240" t="str">
        <f>IF(ISBLANK('Measured Data'!AL86),"",'Measured Data'!AL86)</f>
        <v/>
      </c>
      <c r="AM95" s="240" t="str">
        <f>IF(ISBLANK('Measured Data'!AM86),"",'Measured Data'!AM86)</f>
        <v/>
      </c>
      <c r="AN95" s="240" t="str">
        <f>IF(ISBLANK('Measured Data'!AN86),"",'Measured Data'!AN86)</f>
        <v/>
      </c>
      <c r="AO95" s="240" t="str">
        <f>IF(ISBLANK('Measured Data'!AO86),"",'Measured Data'!AO86)</f>
        <v/>
      </c>
      <c r="AP95" s="240" t="str">
        <f>IF(ISBLANK('Measured Data'!AP86),"",'Measured Data'!AP86)</f>
        <v/>
      </c>
      <c r="AQ95" s="240" t="e">
        <f>IF(ISBLANK('Measured Data'!#REF!),"",'Measured Data'!#REF!)</f>
        <v>#REF!</v>
      </c>
      <c r="AR95" s="240" t="e">
        <f>IF(ISBLANK('Measured Data'!#REF!),"",'Measured Data'!#REF!)</f>
        <v>#REF!</v>
      </c>
      <c r="AS95" s="240" t="e">
        <f>IF(ISBLANK('Measured Data'!#REF!),"",'Measured Data'!#REF!)</f>
        <v>#REF!</v>
      </c>
      <c r="AT95" s="240" t="e">
        <f>IF(ISBLANK('Measured Data'!#REF!),"",'Measured Data'!#REF!)</f>
        <v>#REF!</v>
      </c>
      <c r="AU95" s="240" t="e">
        <f>IF(ISBLANK('Measured Data'!#REF!),"",'Measured Data'!#REF!)</f>
        <v>#REF!</v>
      </c>
      <c r="AV95" s="240" t="e">
        <f>IF(ISBLANK('Measured Data'!#REF!),"",'Measured Data'!#REF!)</f>
        <v>#REF!</v>
      </c>
      <c r="AW95" s="240" t="e">
        <f>IF(ISBLANK('Measured Data'!#REF!),"",'Measured Data'!#REF!)</f>
        <v>#REF!</v>
      </c>
      <c r="AX95" s="240" t="e">
        <f>IF(ISBLANK('Measured Data'!#REF!),"",'Measured Data'!#REF!)</f>
        <v>#REF!</v>
      </c>
      <c r="AY95" s="240" t="e">
        <f>IF(ISBLANK('Measured Data'!#REF!),"",'Measured Data'!#REF!)</f>
        <v>#REF!</v>
      </c>
      <c r="AZ95" s="240" t="e">
        <f>IF(ISBLANK('Measured Data'!#REF!),"",'Measured Data'!#REF!)</f>
        <v>#REF!</v>
      </c>
      <c r="BA95" s="240" t="e">
        <f>IF(ISBLANK('Measured Data'!#REF!),"",'Measured Data'!#REF!)</f>
        <v>#REF!</v>
      </c>
      <c r="BB95" s="240" t="e">
        <f>IF(ISBLANK('Measured Data'!#REF!),"",'Measured Data'!#REF!)</f>
        <v>#REF!</v>
      </c>
      <c r="BC95" s="240" t="e">
        <f>IF(ISBLANK('Measured Data'!#REF!),"",'Measured Data'!#REF!)</f>
        <v>#REF!</v>
      </c>
      <c r="BD95" s="240" t="e">
        <f>IF(ISBLANK('Measured Data'!#REF!),"",'Measured Data'!#REF!)</f>
        <v>#REF!</v>
      </c>
      <c r="BE95" s="240" t="e">
        <f>IF(ISBLANK('Measured Data'!#REF!),"",'Measured Data'!#REF!)</f>
        <v>#REF!</v>
      </c>
      <c r="BF95" s="240" t="e">
        <f>IF(ISBLANK('Measured Data'!#REF!),"",'Measured Data'!#REF!)</f>
        <v>#REF!</v>
      </c>
      <c r="BG95" s="240" t="e">
        <f>IF(ISBLANK('Measured Data'!#REF!),"",'Measured Data'!#REF!)</f>
        <v>#REF!</v>
      </c>
      <c r="BH95" s="240" t="e">
        <f>IF(ISBLANK('Measured Data'!#REF!),"",'Measured Data'!#REF!)</f>
        <v>#REF!</v>
      </c>
      <c r="BI95" s="240" t="e">
        <f>IF(ISBLANK('Measured Data'!#REF!),"",'Measured Data'!#REF!)</f>
        <v>#REF!</v>
      </c>
      <c r="BJ95" s="240" t="e">
        <f>IF(ISBLANK('Measured Data'!#REF!),"",'Measured Data'!#REF!)</f>
        <v>#REF!</v>
      </c>
      <c r="BK95" s="240" t="e">
        <f>IF(ISBLANK('Measured Data'!#REF!),"",'Measured Data'!#REF!)</f>
        <v>#REF!</v>
      </c>
      <c r="BL95" s="240" t="e">
        <f>IF(ISBLANK('Measured Data'!#REF!),"",'Measured Data'!#REF!)</f>
        <v>#REF!</v>
      </c>
      <c r="BM95" s="240" t="e">
        <f>IF(ISBLANK('Measured Data'!#REF!),"",'Measured Data'!#REF!)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IF('Measured Data'!B87&lt;&gt;0,'Measured Data'!$B$1,"")</f>
        <v/>
      </c>
      <c r="B96" s="240" t="str">
        <f>IF(ISBLANK('Measured Data'!A87),"",'Measured Data'!A87)</f>
        <v/>
      </c>
      <c r="C96" s="247" t="str">
        <f>IF(ISBLANK('Measured Data'!B87),"",'Measured Data'!B87)</f>
        <v/>
      </c>
      <c r="D96" s="248" t="str">
        <f>IF(ISBLANK('Measured Data'!C87),"",'Measured Data'!C87)</f>
        <v/>
      </c>
      <c r="E96" s="240" t="str">
        <f>IF(ISBLANK('Measured Data'!D87),"",'Measured Data'!D87)</f>
        <v/>
      </c>
      <c r="F96" s="240" t="str">
        <f>IF(ISBLANK('Measured Data'!E87),"",'Measured Data'!E87)</f>
        <v/>
      </c>
      <c r="G96" s="240" t="str">
        <f>IF(ISBLANK('Measured Data'!G87),"",'Measured Data'!G87)</f>
        <v/>
      </c>
      <c r="H96" s="240" t="str">
        <f>IF(ISBLANK('Measured Data'!H87),"",'Measured Data'!H87)</f>
        <v/>
      </c>
      <c r="I96" s="240" t="str">
        <f>IF(ISBLANK('Measured Data'!I87),"",'Measured Data'!I87)</f>
        <v/>
      </c>
      <c r="J96" s="240" t="str">
        <f>IF(ISBLANK('Measured Data'!J87),"",'Measured Data'!J87)</f>
        <v/>
      </c>
      <c r="K96" s="240" t="str">
        <f>IF(ISBLANK('Measured Data'!K87),"",'Measured Data'!K87)</f>
        <v/>
      </c>
      <c r="L96" s="240" t="str">
        <f>IF(ISBLANK('Measured Data'!L87),"",'Measured Data'!L87)</f>
        <v/>
      </c>
      <c r="M96" s="240" t="str">
        <f>IF(ISBLANK('Measured Data'!M87),"",'Measured Data'!M87)</f>
        <v/>
      </c>
      <c r="N96" s="240" t="str">
        <f>IF(ISBLANK('Measured Data'!N87),"",'Measured Data'!N87)</f>
        <v/>
      </c>
      <c r="O96" s="240" t="str">
        <f>IF(ISBLANK('Measured Data'!O87),"",'Measured Data'!O87)</f>
        <v/>
      </c>
      <c r="P96" s="240" t="str">
        <f>IF(ISBLANK('Measured Data'!P87),"",'Measured Data'!P87)</f>
        <v/>
      </c>
      <c r="Q96" s="240" t="str">
        <f>IF(ISBLANK('Measured Data'!Q87),"",'Measured Data'!Q87)</f>
        <v/>
      </c>
      <c r="R96" s="240" t="str">
        <f>IF(ISBLANK('Measured Data'!R87),"",'Measured Data'!R87)</f>
        <v/>
      </c>
      <c r="S96" s="240" t="str">
        <f>IF(ISBLANK('Measured Data'!S87),"",'Measured Data'!S87)</f>
        <v/>
      </c>
      <c r="T96" s="240" t="str">
        <f>IF(ISBLANK('Measured Data'!T87),"",'Measured Data'!T87)</f>
        <v/>
      </c>
      <c r="U96" s="240" t="str">
        <f>IF(ISBLANK('Measured Data'!U87),"",'Measured Data'!U87)</f>
        <v/>
      </c>
      <c r="V96" s="240" t="str">
        <f>IF(ISBLANK('Measured Data'!V87),"",'Measured Data'!V87)</f>
        <v/>
      </c>
      <c r="W96" s="240" t="str">
        <f>IF(ISBLANK('Measured Data'!W87),"",'Measured Data'!W87)</f>
        <v/>
      </c>
      <c r="X96" s="240" t="str">
        <f>IF(ISBLANK('Measured Data'!X87),"",'Measured Data'!X87)</f>
        <v/>
      </c>
      <c r="Y96" s="240" t="str">
        <f>IF(ISBLANK('Measured Data'!Y87),"",'Measured Data'!Y87)</f>
        <v/>
      </c>
      <c r="Z96" s="240" t="str">
        <f>IF(ISBLANK('Measured Data'!Z87),"",'Measured Data'!Z87)</f>
        <v/>
      </c>
      <c r="AA96" s="240" t="str">
        <f>IF(ISBLANK('Measured Data'!AA87),"",'Measured Data'!AA87)</f>
        <v/>
      </c>
      <c r="AB96" s="240" t="str">
        <f>IF(ISBLANK('Measured Data'!AB87),"",'Measured Data'!AB87)</f>
        <v/>
      </c>
      <c r="AC96" s="240" t="str">
        <f>IF(ISBLANK('Measured Data'!AC87),"",'Measured Data'!AC87)</f>
        <v/>
      </c>
      <c r="AD96" s="240" t="str">
        <f>IF(ISBLANK('Measured Data'!AD87),"",'Measured Data'!AD87)</f>
        <v/>
      </c>
      <c r="AE96" s="240" t="str">
        <f>IF(ISBLANK('Measured Data'!AE87),"",'Measured Data'!AE87)</f>
        <v/>
      </c>
      <c r="AF96" s="240" t="str">
        <f>IF(ISBLANK('Measured Data'!AF87),"",'Measured Data'!AF87)</f>
        <v/>
      </c>
      <c r="AG96" s="240" t="str">
        <f>IF(ISBLANK('Measured Data'!AG87),"",'Measured Data'!AG87)</f>
        <v/>
      </c>
      <c r="AH96" s="240" t="str">
        <f>IF(ISBLANK('Measured Data'!AH87),"",'Measured Data'!AH87)</f>
        <v/>
      </c>
      <c r="AI96" s="240" t="str">
        <f>IF(ISBLANK('Measured Data'!AI87),"",'Measured Data'!AI87)</f>
        <v/>
      </c>
      <c r="AJ96" s="240" t="str">
        <f>IF(ISBLANK('Measured Data'!AJ87),"",'Measured Data'!AJ87)</f>
        <v/>
      </c>
      <c r="AK96" s="240" t="str">
        <f>IF(ISBLANK('Measured Data'!AK87),"",'Measured Data'!AK87)</f>
        <v/>
      </c>
      <c r="AL96" s="240" t="str">
        <f>IF(ISBLANK('Measured Data'!AL87),"",'Measured Data'!AL87)</f>
        <v/>
      </c>
      <c r="AM96" s="240" t="str">
        <f>IF(ISBLANK('Measured Data'!AM87),"",'Measured Data'!AM87)</f>
        <v/>
      </c>
      <c r="AN96" s="240" t="str">
        <f>IF(ISBLANK('Measured Data'!AN87),"",'Measured Data'!AN87)</f>
        <v/>
      </c>
      <c r="AO96" s="240" t="str">
        <f>IF(ISBLANK('Measured Data'!AO87),"",'Measured Data'!AO87)</f>
        <v/>
      </c>
      <c r="AP96" s="240" t="str">
        <f>IF(ISBLANK('Measured Data'!AP87),"",'Measured Data'!AP87)</f>
        <v/>
      </c>
      <c r="AQ96" s="240" t="e">
        <f>IF(ISBLANK('Measured Data'!#REF!),"",'Measured Data'!#REF!)</f>
        <v>#REF!</v>
      </c>
      <c r="AR96" s="240" t="e">
        <f>IF(ISBLANK('Measured Data'!#REF!),"",'Measured Data'!#REF!)</f>
        <v>#REF!</v>
      </c>
      <c r="AS96" s="240" t="e">
        <f>IF(ISBLANK('Measured Data'!#REF!),"",'Measured Data'!#REF!)</f>
        <v>#REF!</v>
      </c>
      <c r="AT96" s="240" t="e">
        <f>IF(ISBLANK('Measured Data'!#REF!),"",'Measured Data'!#REF!)</f>
        <v>#REF!</v>
      </c>
      <c r="AU96" s="240" t="e">
        <f>IF(ISBLANK('Measured Data'!#REF!),"",'Measured Data'!#REF!)</f>
        <v>#REF!</v>
      </c>
      <c r="AV96" s="240" t="e">
        <f>IF(ISBLANK('Measured Data'!#REF!),"",'Measured Data'!#REF!)</f>
        <v>#REF!</v>
      </c>
      <c r="AW96" s="240" t="e">
        <f>IF(ISBLANK('Measured Data'!#REF!),"",'Measured Data'!#REF!)</f>
        <v>#REF!</v>
      </c>
      <c r="AX96" s="240" t="e">
        <f>IF(ISBLANK('Measured Data'!#REF!),"",'Measured Data'!#REF!)</f>
        <v>#REF!</v>
      </c>
      <c r="AY96" s="240" t="e">
        <f>IF(ISBLANK('Measured Data'!#REF!),"",'Measured Data'!#REF!)</f>
        <v>#REF!</v>
      </c>
      <c r="AZ96" s="240" t="e">
        <f>IF(ISBLANK('Measured Data'!#REF!),"",'Measured Data'!#REF!)</f>
        <v>#REF!</v>
      </c>
      <c r="BA96" s="240" t="e">
        <f>IF(ISBLANK('Measured Data'!#REF!),"",'Measured Data'!#REF!)</f>
        <v>#REF!</v>
      </c>
      <c r="BB96" s="240" t="e">
        <f>IF(ISBLANK('Measured Data'!#REF!),"",'Measured Data'!#REF!)</f>
        <v>#REF!</v>
      </c>
      <c r="BC96" s="240" t="e">
        <f>IF(ISBLANK('Measured Data'!#REF!),"",'Measured Data'!#REF!)</f>
        <v>#REF!</v>
      </c>
      <c r="BD96" s="240" t="e">
        <f>IF(ISBLANK('Measured Data'!#REF!),"",'Measured Data'!#REF!)</f>
        <v>#REF!</v>
      </c>
      <c r="BE96" s="240" t="e">
        <f>IF(ISBLANK('Measured Data'!#REF!),"",'Measured Data'!#REF!)</f>
        <v>#REF!</v>
      </c>
      <c r="BF96" s="240" t="e">
        <f>IF(ISBLANK('Measured Data'!#REF!),"",'Measured Data'!#REF!)</f>
        <v>#REF!</v>
      </c>
      <c r="BG96" s="240" t="e">
        <f>IF(ISBLANK('Measured Data'!#REF!),"",'Measured Data'!#REF!)</f>
        <v>#REF!</v>
      </c>
      <c r="BH96" s="240" t="e">
        <f>IF(ISBLANK('Measured Data'!#REF!),"",'Measured Data'!#REF!)</f>
        <v>#REF!</v>
      </c>
      <c r="BI96" s="240" t="e">
        <f>IF(ISBLANK('Measured Data'!#REF!),"",'Measured Data'!#REF!)</f>
        <v>#REF!</v>
      </c>
      <c r="BJ96" s="240" t="e">
        <f>IF(ISBLANK('Measured Data'!#REF!),"",'Measured Data'!#REF!)</f>
        <v>#REF!</v>
      </c>
      <c r="BK96" s="240" t="e">
        <f>IF(ISBLANK('Measured Data'!#REF!),"",'Measured Data'!#REF!)</f>
        <v>#REF!</v>
      </c>
      <c r="BL96" s="240" t="e">
        <f>IF(ISBLANK('Measured Data'!#REF!),"",'Measured Data'!#REF!)</f>
        <v>#REF!</v>
      </c>
      <c r="BM96" s="240" t="e">
        <f>IF(ISBLANK('Measured Data'!#REF!),"",'Measured Data'!#REF!)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IF('Measured Data'!B88&lt;&gt;0,'Measured Data'!$B$1,"")</f>
        <v/>
      </c>
      <c r="B97" s="240" t="str">
        <f>IF(ISBLANK('Measured Data'!A88),"",'Measured Data'!A88)</f>
        <v/>
      </c>
      <c r="C97" s="247" t="str">
        <f>IF(ISBLANK('Measured Data'!B88),"",'Measured Data'!B88)</f>
        <v/>
      </c>
      <c r="D97" s="248" t="str">
        <f>IF(ISBLANK('Measured Data'!C88),"",'Measured Data'!C88)</f>
        <v/>
      </c>
      <c r="E97" s="240" t="str">
        <f>IF(ISBLANK('Measured Data'!D88),"",'Measured Data'!D88)</f>
        <v/>
      </c>
      <c r="F97" s="240" t="str">
        <f>IF(ISBLANK('Measured Data'!E88),"",'Measured Data'!E88)</f>
        <v/>
      </c>
      <c r="G97" s="240" t="str">
        <f>IF(ISBLANK('Measured Data'!G88),"",'Measured Data'!G88)</f>
        <v/>
      </c>
      <c r="H97" s="240" t="str">
        <f>IF(ISBLANK('Measured Data'!H88),"",'Measured Data'!H88)</f>
        <v/>
      </c>
      <c r="I97" s="240" t="str">
        <f>IF(ISBLANK('Measured Data'!I88),"",'Measured Data'!I88)</f>
        <v/>
      </c>
      <c r="J97" s="240" t="str">
        <f>IF(ISBLANK('Measured Data'!J88),"",'Measured Data'!J88)</f>
        <v/>
      </c>
      <c r="K97" s="240" t="str">
        <f>IF(ISBLANK('Measured Data'!K88),"",'Measured Data'!K88)</f>
        <v/>
      </c>
      <c r="L97" s="240" t="str">
        <f>IF(ISBLANK('Measured Data'!L88),"",'Measured Data'!L88)</f>
        <v/>
      </c>
      <c r="M97" s="240" t="str">
        <f>IF(ISBLANK('Measured Data'!M88),"",'Measured Data'!M88)</f>
        <v/>
      </c>
      <c r="N97" s="240" t="str">
        <f>IF(ISBLANK('Measured Data'!N88),"",'Measured Data'!N88)</f>
        <v/>
      </c>
      <c r="O97" s="240" t="str">
        <f>IF(ISBLANK('Measured Data'!O88),"",'Measured Data'!O88)</f>
        <v/>
      </c>
      <c r="P97" s="240" t="str">
        <f>IF(ISBLANK('Measured Data'!P88),"",'Measured Data'!P88)</f>
        <v/>
      </c>
      <c r="Q97" s="240" t="str">
        <f>IF(ISBLANK('Measured Data'!Q88),"",'Measured Data'!Q88)</f>
        <v/>
      </c>
      <c r="R97" s="240" t="str">
        <f>IF(ISBLANK('Measured Data'!R88),"",'Measured Data'!R88)</f>
        <v/>
      </c>
      <c r="S97" s="240" t="str">
        <f>IF(ISBLANK('Measured Data'!S88),"",'Measured Data'!S88)</f>
        <v/>
      </c>
      <c r="T97" s="240" t="str">
        <f>IF(ISBLANK('Measured Data'!T88),"",'Measured Data'!T88)</f>
        <v/>
      </c>
      <c r="U97" s="240" t="str">
        <f>IF(ISBLANK('Measured Data'!U88),"",'Measured Data'!U88)</f>
        <v/>
      </c>
      <c r="V97" s="240" t="str">
        <f>IF(ISBLANK('Measured Data'!V88),"",'Measured Data'!V88)</f>
        <v/>
      </c>
      <c r="W97" s="240" t="str">
        <f>IF(ISBLANK('Measured Data'!W88),"",'Measured Data'!W88)</f>
        <v/>
      </c>
      <c r="X97" s="240" t="str">
        <f>IF(ISBLANK('Measured Data'!X88),"",'Measured Data'!X88)</f>
        <v/>
      </c>
      <c r="Y97" s="240" t="str">
        <f>IF(ISBLANK('Measured Data'!Y88),"",'Measured Data'!Y88)</f>
        <v/>
      </c>
      <c r="Z97" s="240" t="str">
        <f>IF(ISBLANK('Measured Data'!Z88),"",'Measured Data'!Z88)</f>
        <v/>
      </c>
      <c r="AA97" s="240" t="str">
        <f>IF(ISBLANK('Measured Data'!AA88),"",'Measured Data'!AA88)</f>
        <v/>
      </c>
      <c r="AB97" s="240" t="str">
        <f>IF(ISBLANK('Measured Data'!AB88),"",'Measured Data'!AB88)</f>
        <v/>
      </c>
      <c r="AC97" s="240" t="str">
        <f>IF(ISBLANK('Measured Data'!AC88),"",'Measured Data'!AC88)</f>
        <v/>
      </c>
      <c r="AD97" s="240" t="str">
        <f>IF(ISBLANK('Measured Data'!AD88),"",'Measured Data'!AD88)</f>
        <v/>
      </c>
      <c r="AE97" s="240" t="str">
        <f>IF(ISBLANK('Measured Data'!AE88),"",'Measured Data'!AE88)</f>
        <v/>
      </c>
      <c r="AF97" s="240" t="str">
        <f>IF(ISBLANK('Measured Data'!AF88),"",'Measured Data'!AF88)</f>
        <v/>
      </c>
      <c r="AG97" s="240" t="str">
        <f>IF(ISBLANK('Measured Data'!AG88),"",'Measured Data'!AG88)</f>
        <v/>
      </c>
      <c r="AH97" s="240" t="str">
        <f>IF(ISBLANK('Measured Data'!AH88),"",'Measured Data'!AH88)</f>
        <v/>
      </c>
      <c r="AI97" s="240" t="str">
        <f>IF(ISBLANK('Measured Data'!AI88),"",'Measured Data'!AI88)</f>
        <v/>
      </c>
      <c r="AJ97" s="240" t="str">
        <f>IF(ISBLANK('Measured Data'!AJ88),"",'Measured Data'!AJ88)</f>
        <v/>
      </c>
      <c r="AK97" s="240" t="str">
        <f>IF(ISBLANK('Measured Data'!AK88),"",'Measured Data'!AK88)</f>
        <v/>
      </c>
      <c r="AL97" s="240" t="str">
        <f>IF(ISBLANK('Measured Data'!AL88),"",'Measured Data'!AL88)</f>
        <v/>
      </c>
      <c r="AM97" s="240" t="str">
        <f>IF(ISBLANK('Measured Data'!AM88),"",'Measured Data'!AM88)</f>
        <v/>
      </c>
      <c r="AN97" s="240" t="str">
        <f>IF(ISBLANK('Measured Data'!AN88),"",'Measured Data'!AN88)</f>
        <v/>
      </c>
      <c r="AO97" s="240" t="str">
        <f>IF(ISBLANK('Measured Data'!AO88),"",'Measured Data'!AO88)</f>
        <v/>
      </c>
      <c r="AP97" s="240" t="str">
        <f>IF(ISBLANK('Measured Data'!AP88),"",'Measured Data'!AP88)</f>
        <v/>
      </c>
      <c r="AQ97" s="240" t="e">
        <f>IF(ISBLANK('Measured Data'!#REF!),"",'Measured Data'!#REF!)</f>
        <v>#REF!</v>
      </c>
      <c r="AR97" s="240" t="e">
        <f>IF(ISBLANK('Measured Data'!#REF!),"",'Measured Data'!#REF!)</f>
        <v>#REF!</v>
      </c>
      <c r="AS97" s="240" t="e">
        <f>IF(ISBLANK('Measured Data'!#REF!),"",'Measured Data'!#REF!)</f>
        <v>#REF!</v>
      </c>
      <c r="AT97" s="240" t="e">
        <f>IF(ISBLANK('Measured Data'!#REF!),"",'Measured Data'!#REF!)</f>
        <v>#REF!</v>
      </c>
      <c r="AU97" s="240" t="e">
        <f>IF(ISBLANK('Measured Data'!#REF!),"",'Measured Data'!#REF!)</f>
        <v>#REF!</v>
      </c>
      <c r="AV97" s="240" t="e">
        <f>IF(ISBLANK('Measured Data'!#REF!),"",'Measured Data'!#REF!)</f>
        <v>#REF!</v>
      </c>
      <c r="AW97" s="240" t="e">
        <f>IF(ISBLANK('Measured Data'!#REF!),"",'Measured Data'!#REF!)</f>
        <v>#REF!</v>
      </c>
      <c r="AX97" s="240" t="e">
        <f>IF(ISBLANK('Measured Data'!#REF!),"",'Measured Data'!#REF!)</f>
        <v>#REF!</v>
      </c>
      <c r="AY97" s="240" t="e">
        <f>IF(ISBLANK('Measured Data'!#REF!),"",'Measured Data'!#REF!)</f>
        <v>#REF!</v>
      </c>
      <c r="AZ97" s="240" t="e">
        <f>IF(ISBLANK('Measured Data'!#REF!),"",'Measured Data'!#REF!)</f>
        <v>#REF!</v>
      </c>
      <c r="BA97" s="240" t="e">
        <f>IF(ISBLANK('Measured Data'!#REF!),"",'Measured Data'!#REF!)</f>
        <v>#REF!</v>
      </c>
      <c r="BB97" s="240" t="e">
        <f>IF(ISBLANK('Measured Data'!#REF!),"",'Measured Data'!#REF!)</f>
        <v>#REF!</v>
      </c>
      <c r="BC97" s="240" t="e">
        <f>IF(ISBLANK('Measured Data'!#REF!),"",'Measured Data'!#REF!)</f>
        <v>#REF!</v>
      </c>
      <c r="BD97" s="240" t="e">
        <f>IF(ISBLANK('Measured Data'!#REF!),"",'Measured Data'!#REF!)</f>
        <v>#REF!</v>
      </c>
      <c r="BE97" s="240" t="e">
        <f>IF(ISBLANK('Measured Data'!#REF!),"",'Measured Data'!#REF!)</f>
        <v>#REF!</v>
      </c>
      <c r="BF97" s="240" t="e">
        <f>IF(ISBLANK('Measured Data'!#REF!),"",'Measured Data'!#REF!)</f>
        <v>#REF!</v>
      </c>
      <c r="BG97" s="240" t="e">
        <f>IF(ISBLANK('Measured Data'!#REF!),"",'Measured Data'!#REF!)</f>
        <v>#REF!</v>
      </c>
      <c r="BH97" s="240" t="e">
        <f>IF(ISBLANK('Measured Data'!#REF!),"",'Measured Data'!#REF!)</f>
        <v>#REF!</v>
      </c>
      <c r="BI97" s="240" t="e">
        <f>IF(ISBLANK('Measured Data'!#REF!),"",'Measured Data'!#REF!)</f>
        <v>#REF!</v>
      </c>
      <c r="BJ97" s="240" t="e">
        <f>IF(ISBLANK('Measured Data'!#REF!),"",'Measured Data'!#REF!)</f>
        <v>#REF!</v>
      </c>
      <c r="BK97" s="240" t="e">
        <f>IF(ISBLANK('Measured Data'!#REF!),"",'Measured Data'!#REF!)</f>
        <v>#REF!</v>
      </c>
      <c r="BL97" s="240" t="e">
        <f>IF(ISBLANK('Measured Data'!#REF!),"",'Measured Data'!#REF!)</f>
        <v>#REF!</v>
      </c>
      <c r="BM97" s="240" t="e">
        <f>IF(ISBLANK('Measured Data'!#REF!),"",'Measured Data'!#REF!)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IF('Measured Data'!B89&lt;&gt;0,'Measured Data'!$B$1,"")</f>
        <v/>
      </c>
      <c r="B98" s="240" t="str">
        <f>IF(ISBLANK('Measured Data'!A89),"",'Measured Data'!A89)</f>
        <v/>
      </c>
      <c r="C98" s="247" t="str">
        <f>IF(ISBLANK('Measured Data'!B89),"",'Measured Data'!B89)</f>
        <v/>
      </c>
      <c r="D98" s="248" t="str">
        <f>IF(ISBLANK('Measured Data'!C89),"",'Measured Data'!C89)</f>
        <v/>
      </c>
      <c r="E98" s="240" t="str">
        <f>IF(ISBLANK('Measured Data'!D89),"",'Measured Data'!D89)</f>
        <v/>
      </c>
      <c r="F98" s="240" t="str">
        <f>IF(ISBLANK('Measured Data'!E89),"",'Measured Data'!E89)</f>
        <v/>
      </c>
      <c r="G98" s="240" t="str">
        <f>IF(ISBLANK('Measured Data'!G89),"",'Measured Data'!G89)</f>
        <v/>
      </c>
      <c r="H98" s="240" t="str">
        <f>IF(ISBLANK('Measured Data'!H89),"",'Measured Data'!H89)</f>
        <v/>
      </c>
      <c r="I98" s="240" t="str">
        <f>IF(ISBLANK('Measured Data'!I89),"",'Measured Data'!I89)</f>
        <v/>
      </c>
      <c r="J98" s="240" t="str">
        <f>IF(ISBLANK('Measured Data'!J89),"",'Measured Data'!J89)</f>
        <v/>
      </c>
      <c r="K98" s="240" t="str">
        <f>IF(ISBLANK('Measured Data'!K89),"",'Measured Data'!K89)</f>
        <v/>
      </c>
      <c r="L98" s="240" t="str">
        <f>IF(ISBLANK('Measured Data'!L89),"",'Measured Data'!L89)</f>
        <v/>
      </c>
      <c r="M98" s="240" t="str">
        <f>IF(ISBLANK('Measured Data'!M89),"",'Measured Data'!M89)</f>
        <v/>
      </c>
      <c r="N98" s="240" t="str">
        <f>IF(ISBLANK('Measured Data'!N89),"",'Measured Data'!N89)</f>
        <v/>
      </c>
      <c r="O98" s="240" t="str">
        <f>IF(ISBLANK('Measured Data'!O89),"",'Measured Data'!O89)</f>
        <v/>
      </c>
      <c r="P98" s="240" t="str">
        <f>IF(ISBLANK('Measured Data'!P89),"",'Measured Data'!P89)</f>
        <v/>
      </c>
      <c r="Q98" s="240" t="str">
        <f>IF(ISBLANK('Measured Data'!Q89),"",'Measured Data'!Q89)</f>
        <v/>
      </c>
      <c r="R98" s="240" t="str">
        <f>IF(ISBLANK('Measured Data'!R89),"",'Measured Data'!R89)</f>
        <v/>
      </c>
      <c r="S98" s="240" t="str">
        <f>IF(ISBLANK('Measured Data'!S89),"",'Measured Data'!S89)</f>
        <v/>
      </c>
      <c r="T98" s="240" t="str">
        <f>IF(ISBLANK('Measured Data'!T89),"",'Measured Data'!T89)</f>
        <v/>
      </c>
      <c r="U98" s="240" t="str">
        <f>IF(ISBLANK('Measured Data'!U89),"",'Measured Data'!U89)</f>
        <v/>
      </c>
      <c r="V98" s="240" t="str">
        <f>IF(ISBLANK('Measured Data'!V89),"",'Measured Data'!V89)</f>
        <v/>
      </c>
      <c r="W98" s="240" t="str">
        <f>IF(ISBLANK('Measured Data'!W89),"",'Measured Data'!W89)</f>
        <v/>
      </c>
      <c r="X98" s="240" t="str">
        <f>IF(ISBLANK('Measured Data'!X89),"",'Measured Data'!X89)</f>
        <v/>
      </c>
      <c r="Y98" s="240" t="str">
        <f>IF(ISBLANK('Measured Data'!Y89),"",'Measured Data'!Y89)</f>
        <v/>
      </c>
      <c r="Z98" s="240" t="str">
        <f>IF(ISBLANK('Measured Data'!Z89),"",'Measured Data'!Z89)</f>
        <v/>
      </c>
      <c r="AA98" s="240" t="str">
        <f>IF(ISBLANK('Measured Data'!AA89),"",'Measured Data'!AA89)</f>
        <v/>
      </c>
      <c r="AB98" s="240" t="str">
        <f>IF(ISBLANK('Measured Data'!AB89),"",'Measured Data'!AB89)</f>
        <v/>
      </c>
      <c r="AC98" s="240" t="str">
        <f>IF(ISBLANK('Measured Data'!AC89),"",'Measured Data'!AC89)</f>
        <v/>
      </c>
      <c r="AD98" s="240" t="str">
        <f>IF(ISBLANK('Measured Data'!AD89),"",'Measured Data'!AD89)</f>
        <v/>
      </c>
      <c r="AE98" s="240" t="str">
        <f>IF(ISBLANK('Measured Data'!AE89),"",'Measured Data'!AE89)</f>
        <v/>
      </c>
      <c r="AF98" s="240" t="str">
        <f>IF(ISBLANK('Measured Data'!AF89),"",'Measured Data'!AF89)</f>
        <v/>
      </c>
      <c r="AG98" s="240" t="str">
        <f>IF(ISBLANK('Measured Data'!AG89),"",'Measured Data'!AG89)</f>
        <v/>
      </c>
      <c r="AH98" s="240" t="str">
        <f>IF(ISBLANK('Measured Data'!AH89),"",'Measured Data'!AH89)</f>
        <v/>
      </c>
      <c r="AI98" s="240" t="str">
        <f>IF(ISBLANK('Measured Data'!AI89),"",'Measured Data'!AI89)</f>
        <v/>
      </c>
      <c r="AJ98" s="240" t="str">
        <f>IF(ISBLANK('Measured Data'!AJ89),"",'Measured Data'!AJ89)</f>
        <v/>
      </c>
      <c r="AK98" s="240" t="str">
        <f>IF(ISBLANK('Measured Data'!AK89),"",'Measured Data'!AK89)</f>
        <v/>
      </c>
      <c r="AL98" s="240" t="str">
        <f>IF(ISBLANK('Measured Data'!AL89),"",'Measured Data'!AL89)</f>
        <v/>
      </c>
      <c r="AM98" s="240" t="str">
        <f>IF(ISBLANK('Measured Data'!AM89),"",'Measured Data'!AM89)</f>
        <v/>
      </c>
      <c r="AN98" s="240" t="str">
        <f>IF(ISBLANK('Measured Data'!AN89),"",'Measured Data'!AN89)</f>
        <v/>
      </c>
      <c r="AO98" s="240" t="str">
        <f>IF(ISBLANK('Measured Data'!AO89),"",'Measured Data'!AO89)</f>
        <v/>
      </c>
      <c r="AP98" s="240" t="str">
        <f>IF(ISBLANK('Measured Data'!AP89),"",'Measured Data'!AP89)</f>
        <v/>
      </c>
      <c r="AQ98" s="240" t="e">
        <f>IF(ISBLANK('Measured Data'!#REF!),"",'Measured Data'!#REF!)</f>
        <v>#REF!</v>
      </c>
      <c r="AR98" s="240" t="e">
        <f>IF(ISBLANK('Measured Data'!#REF!),"",'Measured Data'!#REF!)</f>
        <v>#REF!</v>
      </c>
      <c r="AS98" s="240" t="e">
        <f>IF(ISBLANK('Measured Data'!#REF!),"",'Measured Data'!#REF!)</f>
        <v>#REF!</v>
      </c>
      <c r="AT98" s="240" t="e">
        <f>IF(ISBLANK('Measured Data'!#REF!),"",'Measured Data'!#REF!)</f>
        <v>#REF!</v>
      </c>
      <c r="AU98" s="240" t="e">
        <f>IF(ISBLANK('Measured Data'!#REF!),"",'Measured Data'!#REF!)</f>
        <v>#REF!</v>
      </c>
      <c r="AV98" s="240" t="e">
        <f>IF(ISBLANK('Measured Data'!#REF!),"",'Measured Data'!#REF!)</f>
        <v>#REF!</v>
      </c>
      <c r="AW98" s="240" t="e">
        <f>IF(ISBLANK('Measured Data'!#REF!),"",'Measured Data'!#REF!)</f>
        <v>#REF!</v>
      </c>
      <c r="AX98" s="240" t="e">
        <f>IF(ISBLANK('Measured Data'!#REF!),"",'Measured Data'!#REF!)</f>
        <v>#REF!</v>
      </c>
      <c r="AY98" s="240" t="e">
        <f>IF(ISBLANK('Measured Data'!#REF!),"",'Measured Data'!#REF!)</f>
        <v>#REF!</v>
      </c>
      <c r="AZ98" s="240" t="e">
        <f>IF(ISBLANK('Measured Data'!#REF!),"",'Measured Data'!#REF!)</f>
        <v>#REF!</v>
      </c>
      <c r="BA98" s="240" t="e">
        <f>IF(ISBLANK('Measured Data'!#REF!),"",'Measured Data'!#REF!)</f>
        <v>#REF!</v>
      </c>
      <c r="BB98" s="240" t="e">
        <f>IF(ISBLANK('Measured Data'!#REF!),"",'Measured Data'!#REF!)</f>
        <v>#REF!</v>
      </c>
      <c r="BC98" s="240" t="e">
        <f>IF(ISBLANK('Measured Data'!#REF!),"",'Measured Data'!#REF!)</f>
        <v>#REF!</v>
      </c>
      <c r="BD98" s="240" t="e">
        <f>IF(ISBLANK('Measured Data'!#REF!),"",'Measured Data'!#REF!)</f>
        <v>#REF!</v>
      </c>
      <c r="BE98" s="240" t="e">
        <f>IF(ISBLANK('Measured Data'!#REF!),"",'Measured Data'!#REF!)</f>
        <v>#REF!</v>
      </c>
      <c r="BF98" s="240" t="e">
        <f>IF(ISBLANK('Measured Data'!#REF!),"",'Measured Data'!#REF!)</f>
        <v>#REF!</v>
      </c>
      <c r="BG98" s="240" t="e">
        <f>IF(ISBLANK('Measured Data'!#REF!),"",'Measured Data'!#REF!)</f>
        <v>#REF!</v>
      </c>
      <c r="BH98" s="240" t="e">
        <f>IF(ISBLANK('Measured Data'!#REF!),"",'Measured Data'!#REF!)</f>
        <v>#REF!</v>
      </c>
      <c r="BI98" s="240" t="e">
        <f>IF(ISBLANK('Measured Data'!#REF!),"",'Measured Data'!#REF!)</f>
        <v>#REF!</v>
      </c>
      <c r="BJ98" s="240" t="e">
        <f>IF(ISBLANK('Measured Data'!#REF!),"",'Measured Data'!#REF!)</f>
        <v>#REF!</v>
      </c>
      <c r="BK98" s="240" t="e">
        <f>IF(ISBLANK('Measured Data'!#REF!),"",'Measured Data'!#REF!)</f>
        <v>#REF!</v>
      </c>
      <c r="BL98" s="240" t="e">
        <f>IF(ISBLANK('Measured Data'!#REF!),"",'Measured Data'!#REF!)</f>
        <v>#REF!</v>
      </c>
      <c r="BM98" s="240" t="e">
        <f>IF(ISBLANK('Measured Data'!#REF!),"",'Measured Data'!#REF!)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IF('Measured Data'!B90&lt;&gt;0,'Measured Data'!$B$1,"")</f>
        <v/>
      </c>
      <c r="B99" s="240" t="str">
        <f>IF(ISBLANK('Measured Data'!A90),"",'Measured Data'!A90)</f>
        <v/>
      </c>
      <c r="C99" s="247" t="str">
        <f>IF(ISBLANK('Measured Data'!B90),"",'Measured Data'!B90)</f>
        <v/>
      </c>
      <c r="D99" s="248" t="str">
        <f>IF(ISBLANK('Measured Data'!C90),"",'Measured Data'!C90)</f>
        <v/>
      </c>
      <c r="E99" s="240" t="str">
        <f>IF(ISBLANK('Measured Data'!D90),"",'Measured Data'!D90)</f>
        <v/>
      </c>
      <c r="F99" s="240" t="str">
        <f>IF(ISBLANK('Measured Data'!E90),"",'Measured Data'!E90)</f>
        <v/>
      </c>
      <c r="G99" s="240" t="str">
        <f>IF(ISBLANK('Measured Data'!G90),"",'Measured Data'!G90)</f>
        <v/>
      </c>
      <c r="H99" s="240" t="str">
        <f>IF(ISBLANK('Measured Data'!H90),"",'Measured Data'!H90)</f>
        <v/>
      </c>
      <c r="I99" s="240" t="str">
        <f>IF(ISBLANK('Measured Data'!I90),"",'Measured Data'!I90)</f>
        <v/>
      </c>
      <c r="J99" s="240" t="str">
        <f>IF(ISBLANK('Measured Data'!J90),"",'Measured Data'!J90)</f>
        <v/>
      </c>
      <c r="K99" s="240" t="str">
        <f>IF(ISBLANK('Measured Data'!K90),"",'Measured Data'!K90)</f>
        <v/>
      </c>
      <c r="L99" s="240" t="str">
        <f>IF(ISBLANK('Measured Data'!L90),"",'Measured Data'!L90)</f>
        <v/>
      </c>
      <c r="M99" s="240" t="str">
        <f>IF(ISBLANK('Measured Data'!M90),"",'Measured Data'!M90)</f>
        <v/>
      </c>
      <c r="N99" s="240" t="str">
        <f>IF(ISBLANK('Measured Data'!N90),"",'Measured Data'!N90)</f>
        <v/>
      </c>
      <c r="O99" s="240" t="str">
        <f>IF(ISBLANK('Measured Data'!O90),"",'Measured Data'!O90)</f>
        <v/>
      </c>
      <c r="P99" s="240" t="str">
        <f>IF(ISBLANK('Measured Data'!P90),"",'Measured Data'!P90)</f>
        <v/>
      </c>
      <c r="Q99" s="240" t="str">
        <f>IF(ISBLANK('Measured Data'!Q90),"",'Measured Data'!Q90)</f>
        <v/>
      </c>
      <c r="R99" s="240" t="str">
        <f>IF(ISBLANK('Measured Data'!R90),"",'Measured Data'!R90)</f>
        <v/>
      </c>
      <c r="S99" s="240" t="str">
        <f>IF(ISBLANK('Measured Data'!S90),"",'Measured Data'!S90)</f>
        <v/>
      </c>
      <c r="T99" s="240" t="str">
        <f>IF(ISBLANK('Measured Data'!T90),"",'Measured Data'!T90)</f>
        <v/>
      </c>
      <c r="U99" s="240" t="str">
        <f>IF(ISBLANK('Measured Data'!U90),"",'Measured Data'!U90)</f>
        <v/>
      </c>
      <c r="V99" s="240" t="str">
        <f>IF(ISBLANK('Measured Data'!V90),"",'Measured Data'!V90)</f>
        <v/>
      </c>
      <c r="W99" s="240" t="str">
        <f>IF(ISBLANK('Measured Data'!W90),"",'Measured Data'!W90)</f>
        <v/>
      </c>
      <c r="X99" s="240" t="str">
        <f>IF(ISBLANK('Measured Data'!X90),"",'Measured Data'!X90)</f>
        <v/>
      </c>
      <c r="Y99" s="240" t="str">
        <f>IF(ISBLANK('Measured Data'!Y90),"",'Measured Data'!Y90)</f>
        <v/>
      </c>
      <c r="Z99" s="240" t="str">
        <f>IF(ISBLANK('Measured Data'!Z90),"",'Measured Data'!Z90)</f>
        <v/>
      </c>
      <c r="AA99" s="240" t="str">
        <f>IF(ISBLANK('Measured Data'!AA90),"",'Measured Data'!AA90)</f>
        <v/>
      </c>
      <c r="AB99" s="240" t="str">
        <f>IF(ISBLANK('Measured Data'!AB90),"",'Measured Data'!AB90)</f>
        <v/>
      </c>
      <c r="AC99" s="240" t="str">
        <f>IF(ISBLANK('Measured Data'!AC90),"",'Measured Data'!AC90)</f>
        <v/>
      </c>
      <c r="AD99" s="240" t="str">
        <f>IF(ISBLANK('Measured Data'!AD90),"",'Measured Data'!AD90)</f>
        <v/>
      </c>
      <c r="AE99" s="240" t="str">
        <f>IF(ISBLANK('Measured Data'!AE90),"",'Measured Data'!AE90)</f>
        <v/>
      </c>
      <c r="AF99" s="240" t="str">
        <f>IF(ISBLANK('Measured Data'!AF90),"",'Measured Data'!AF90)</f>
        <v/>
      </c>
      <c r="AG99" s="240" t="str">
        <f>IF(ISBLANK('Measured Data'!AG90),"",'Measured Data'!AG90)</f>
        <v/>
      </c>
      <c r="AH99" s="240" t="str">
        <f>IF(ISBLANK('Measured Data'!AH90),"",'Measured Data'!AH90)</f>
        <v/>
      </c>
      <c r="AI99" s="240" t="str">
        <f>IF(ISBLANK('Measured Data'!AI90),"",'Measured Data'!AI90)</f>
        <v/>
      </c>
      <c r="AJ99" s="240" t="str">
        <f>IF(ISBLANK('Measured Data'!AJ90),"",'Measured Data'!AJ90)</f>
        <v/>
      </c>
      <c r="AK99" s="240" t="str">
        <f>IF(ISBLANK('Measured Data'!AK90),"",'Measured Data'!AK90)</f>
        <v/>
      </c>
      <c r="AL99" s="240" t="str">
        <f>IF(ISBLANK('Measured Data'!AL90),"",'Measured Data'!AL90)</f>
        <v/>
      </c>
      <c r="AM99" s="240" t="str">
        <f>IF(ISBLANK('Measured Data'!AM90),"",'Measured Data'!AM90)</f>
        <v/>
      </c>
      <c r="AN99" s="240" t="str">
        <f>IF(ISBLANK('Measured Data'!AN90),"",'Measured Data'!AN90)</f>
        <v/>
      </c>
      <c r="AO99" s="240" t="str">
        <f>IF(ISBLANK('Measured Data'!AO90),"",'Measured Data'!AO90)</f>
        <v/>
      </c>
      <c r="AP99" s="240" t="str">
        <f>IF(ISBLANK('Measured Data'!AP90),"",'Measured Data'!AP90)</f>
        <v/>
      </c>
      <c r="AQ99" s="240" t="e">
        <f>IF(ISBLANK('Measured Data'!#REF!),"",'Measured Data'!#REF!)</f>
        <v>#REF!</v>
      </c>
      <c r="AR99" s="240" t="e">
        <f>IF(ISBLANK('Measured Data'!#REF!),"",'Measured Data'!#REF!)</f>
        <v>#REF!</v>
      </c>
      <c r="AS99" s="240" t="e">
        <f>IF(ISBLANK('Measured Data'!#REF!),"",'Measured Data'!#REF!)</f>
        <v>#REF!</v>
      </c>
      <c r="AT99" s="240" t="e">
        <f>IF(ISBLANK('Measured Data'!#REF!),"",'Measured Data'!#REF!)</f>
        <v>#REF!</v>
      </c>
      <c r="AU99" s="240" t="e">
        <f>IF(ISBLANK('Measured Data'!#REF!),"",'Measured Data'!#REF!)</f>
        <v>#REF!</v>
      </c>
      <c r="AV99" s="240" t="e">
        <f>IF(ISBLANK('Measured Data'!#REF!),"",'Measured Data'!#REF!)</f>
        <v>#REF!</v>
      </c>
      <c r="AW99" s="240" t="e">
        <f>IF(ISBLANK('Measured Data'!#REF!),"",'Measured Data'!#REF!)</f>
        <v>#REF!</v>
      </c>
      <c r="AX99" s="240" t="e">
        <f>IF(ISBLANK('Measured Data'!#REF!),"",'Measured Data'!#REF!)</f>
        <v>#REF!</v>
      </c>
      <c r="AY99" s="240" t="e">
        <f>IF(ISBLANK('Measured Data'!#REF!),"",'Measured Data'!#REF!)</f>
        <v>#REF!</v>
      </c>
      <c r="AZ99" s="240" t="e">
        <f>IF(ISBLANK('Measured Data'!#REF!),"",'Measured Data'!#REF!)</f>
        <v>#REF!</v>
      </c>
      <c r="BA99" s="240" t="e">
        <f>IF(ISBLANK('Measured Data'!#REF!),"",'Measured Data'!#REF!)</f>
        <v>#REF!</v>
      </c>
      <c r="BB99" s="240" t="e">
        <f>IF(ISBLANK('Measured Data'!#REF!),"",'Measured Data'!#REF!)</f>
        <v>#REF!</v>
      </c>
      <c r="BC99" s="240" t="e">
        <f>IF(ISBLANK('Measured Data'!#REF!),"",'Measured Data'!#REF!)</f>
        <v>#REF!</v>
      </c>
      <c r="BD99" s="240" t="e">
        <f>IF(ISBLANK('Measured Data'!#REF!),"",'Measured Data'!#REF!)</f>
        <v>#REF!</v>
      </c>
      <c r="BE99" s="240" t="e">
        <f>IF(ISBLANK('Measured Data'!#REF!),"",'Measured Data'!#REF!)</f>
        <v>#REF!</v>
      </c>
      <c r="BF99" s="240" t="e">
        <f>IF(ISBLANK('Measured Data'!#REF!),"",'Measured Data'!#REF!)</f>
        <v>#REF!</v>
      </c>
      <c r="BG99" s="240" t="e">
        <f>IF(ISBLANK('Measured Data'!#REF!),"",'Measured Data'!#REF!)</f>
        <v>#REF!</v>
      </c>
      <c r="BH99" s="240" t="e">
        <f>IF(ISBLANK('Measured Data'!#REF!),"",'Measured Data'!#REF!)</f>
        <v>#REF!</v>
      </c>
      <c r="BI99" s="240" t="e">
        <f>IF(ISBLANK('Measured Data'!#REF!),"",'Measured Data'!#REF!)</f>
        <v>#REF!</v>
      </c>
      <c r="BJ99" s="240" t="e">
        <f>IF(ISBLANK('Measured Data'!#REF!),"",'Measured Data'!#REF!)</f>
        <v>#REF!</v>
      </c>
      <c r="BK99" s="240" t="e">
        <f>IF(ISBLANK('Measured Data'!#REF!),"",'Measured Data'!#REF!)</f>
        <v>#REF!</v>
      </c>
      <c r="BL99" s="240" t="e">
        <f>IF(ISBLANK('Measured Data'!#REF!),"",'Measured Data'!#REF!)</f>
        <v>#REF!</v>
      </c>
      <c r="BM99" s="240" t="e">
        <f>IF(ISBLANK('Measured Data'!#REF!),"",'Measured Data'!#REF!)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IF('Measured Data'!B91&lt;&gt;0,'Measured Data'!$B$1,"")</f>
        <v/>
      </c>
      <c r="B100" s="240" t="str">
        <f>IF(ISBLANK('Measured Data'!A91),"",'Measured Data'!A91)</f>
        <v/>
      </c>
      <c r="C100" s="247" t="str">
        <f>IF(ISBLANK('Measured Data'!B91),"",'Measured Data'!B91)</f>
        <v/>
      </c>
      <c r="D100" s="248" t="str">
        <f>IF(ISBLANK('Measured Data'!C91),"",'Measured Data'!C91)</f>
        <v/>
      </c>
      <c r="E100" s="240" t="str">
        <f>IF(ISBLANK('Measured Data'!D91),"",'Measured Data'!D91)</f>
        <v/>
      </c>
      <c r="F100" s="240" t="str">
        <f>IF(ISBLANK('Measured Data'!E91),"",'Measured Data'!E91)</f>
        <v/>
      </c>
      <c r="G100" s="240" t="str">
        <f>IF(ISBLANK('Measured Data'!G91),"",'Measured Data'!G91)</f>
        <v/>
      </c>
      <c r="H100" s="240" t="str">
        <f>IF(ISBLANK('Measured Data'!H91),"",'Measured Data'!H91)</f>
        <v/>
      </c>
      <c r="I100" s="240" t="str">
        <f>IF(ISBLANK('Measured Data'!I91),"",'Measured Data'!I91)</f>
        <v/>
      </c>
      <c r="J100" s="240" t="str">
        <f>IF(ISBLANK('Measured Data'!J91),"",'Measured Data'!J91)</f>
        <v/>
      </c>
      <c r="K100" s="240" t="str">
        <f>IF(ISBLANK('Measured Data'!K91),"",'Measured Data'!K91)</f>
        <v/>
      </c>
      <c r="L100" s="240" t="str">
        <f>IF(ISBLANK('Measured Data'!L91),"",'Measured Data'!L91)</f>
        <v/>
      </c>
      <c r="M100" s="240" t="str">
        <f>IF(ISBLANK('Measured Data'!M91),"",'Measured Data'!M91)</f>
        <v/>
      </c>
      <c r="N100" s="240" t="str">
        <f>IF(ISBLANK('Measured Data'!N91),"",'Measured Data'!N91)</f>
        <v/>
      </c>
      <c r="O100" s="240" t="str">
        <f>IF(ISBLANK('Measured Data'!O91),"",'Measured Data'!O91)</f>
        <v/>
      </c>
      <c r="P100" s="240" t="str">
        <f>IF(ISBLANK('Measured Data'!P91),"",'Measured Data'!P91)</f>
        <v/>
      </c>
      <c r="Q100" s="240" t="str">
        <f>IF(ISBLANK('Measured Data'!Q91),"",'Measured Data'!Q91)</f>
        <v/>
      </c>
      <c r="R100" s="240" t="str">
        <f>IF(ISBLANK('Measured Data'!R91),"",'Measured Data'!R91)</f>
        <v/>
      </c>
      <c r="S100" s="240" t="str">
        <f>IF(ISBLANK('Measured Data'!S91),"",'Measured Data'!S91)</f>
        <v/>
      </c>
      <c r="T100" s="240" t="str">
        <f>IF(ISBLANK('Measured Data'!T91),"",'Measured Data'!T91)</f>
        <v/>
      </c>
      <c r="U100" s="240" t="str">
        <f>IF(ISBLANK('Measured Data'!U91),"",'Measured Data'!U91)</f>
        <v/>
      </c>
      <c r="V100" s="240" t="str">
        <f>IF(ISBLANK('Measured Data'!V91),"",'Measured Data'!V91)</f>
        <v/>
      </c>
      <c r="W100" s="240" t="str">
        <f>IF(ISBLANK('Measured Data'!W91),"",'Measured Data'!W91)</f>
        <v/>
      </c>
      <c r="X100" s="240" t="str">
        <f>IF(ISBLANK('Measured Data'!X91),"",'Measured Data'!X91)</f>
        <v/>
      </c>
      <c r="Y100" s="240" t="str">
        <f>IF(ISBLANK('Measured Data'!Y91),"",'Measured Data'!Y91)</f>
        <v/>
      </c>
      <c r="Z100" s="240" t="str">
        <f>IF(ISBLANK('Measured Data'!Z91),"",'Measured Data'!Z91)</f>
        <v/>
      </c>
      <c r="AA100" s="240" t="str">
        <f>IF(ISBLANK('Measured Data'!AA91),"",'Measured Data'!AA91)</f>
        <v/>
      </c>
      <c r="AB100" s="240" t="str">
        <f>IF(ISBLANK('Measured Data'!AB91),"",'Measured Data'!AB91)</f>
        <v/>
      </c>
      <c r="AC100" s="240" t="str">
        <f>IF(ISBLANK('Measured Data'!AC91),"",'Measured Data'!AC91)</f>
        <v/>
      </c>
      <c r="AD100" s="240" t="str">
        <f>IF(ISBLANK('Measured Data'!AD91),"",'Measured Data'!AD91)</f>
        <v/>
      </c>
      <c r="AE100" s="240" t="str">
        <f>IF(ISBLANK('Measured Data'!AE91),"",'Measured Data'!AE91)</f>
        <v/>
      </c>
      <c r="AF100" s="240" t="str">
        <f>IF(ISBLANK('Measured Data'!AF91),"",'Measured Data'!AF91)</f>
        <v/>
      </c>
      <c r="AG100" s="240" t="str">
        <f>IF(ISBLANK('Measured Data'!AG91),"",'Measured Data'!AG91)</f>
        <v/>
      </c>
      <c r="AH100" s="240" t="str">
        <f>IF(ISBLANK('Measured Data'!AH91),"",'Measured Data'!AH91)</f>
        <v/>
      </c>
      <c r="AI100" s="240" t="str">
        <f>IF(ISBLANK('Measured Data'!AI91),"",'Measured Data'!AI91)</f>
        <v/>
      </c>
      <c r="AJ100" s="240" t="str">
        <f>IF(ISBLANK('Measured Data'!AJ91),"",'Measured Data'!AJ91)</f>
        <v/>
      </c>
      <c r="AK100" s="240" t="str">
        <f>IF(ISBLANK('Measured Data'!AK91),"",'Measured Data'!AK91)</f>
        <v/>
      </c>
      <c r="AL100" s="240" t="str">
        <f>IF(ISBLANK('Measured Data'!AL91),"",'Measured Data'!AL91)</f>
        <v/>
      </c>
      <c r="AM100" s="240" t="str">
        <f>IF(ISBLANK('Measured Data'!AM91),"",'Measured Data'!AM91)</f>
        <v/>
      </c>
      <c r="AN100" s="240" t="str">
        <f>IF(ISBLANK('Measured Data'!AN91),"",'Measured Data'!AN91)</f>
        <v/>
      </c>
      <c r="AO100" s="240" t="str">
        <f>IF(ISBLANK('Measured Data'!AO91),"",'Measured Data'!AO91)</f>
        <v/>
      </c>
      <c r="AP100" s="240" t="str">
        <f>IF(ISBLANK('Measured Data'!AP91),"",'Measured Data'!AP91)</f>
        <v/>
      </c>
      <c r="AQ100" s="240" t="e">
        <f>IF(ISBLANK('Measured Data'!#REF!),"",'Measured Data'!#REF!)</f>
        <v>#REF!</v>
      </c>
      <c r="AR100" s="240" t="e">
        <f>IF(ISBLANK('Measured Data'!#REF!),"",'Measured Data'!#REF!)</f>
        <v>#REF!</v>
      </c>
      <c r="AS100" s="240" t="e">
        <f>IF(ISBLANK('Measured Data'!#REF!),"",'Measured Data'!#REF!)</f>
        <v>#REF!</v>
      </c>
      <c r="AT100" s="240" t="e">
        <f>IF(ISBLANK('Measured Data'!#REF!),"",'Measured Data'!#REF!)</f>
        <v>#REF!</v>
      </c>
      <c r="AU100" s="240" t="e">
        <f>IF(ISBLANK('Measured Data'!#REF!),"",'Measured Data'!#REF!)</f>
        <v>#REF!</v>
      </c>
      <c r="AV100" s="240" t="e">
        <f>IF(ISBLANK('Measured Data'!#REF!),"",'Measured Data'!#REF!)</f>
        <v>#REF!</v>
      </c>
      <c r="AW100" s="240" t="e">
        <f>IF(ISBLANK('Measured Data'!#REF!),"",'Measured Data'!#REF!)</f>
        <v>#REF!</v>
      </c>
      <c r="AX100" s="240" t="e">
        <f>IF(ISBLANK('Measured Data'!#REF!),"",'Measured Data'!#REF!)</f>
        <v>#REF!</v>
      </c>
      <c r="AY100" s="240" t="e">
        <f>IF(ISBLANK('Measured Data'!#REF!),"",'Measured Data'!#REF!)</f>
        <v>#REF!</v>
      </c>
      <c r="AZ100" s="240" t="e">
        <f>IF(ISBLANK('Measured Data'!#REF!),"",'Measured Data'!#REF!)</f>
        <v>#REF!</v>
      </c>
      <c r="BA100" s="240" t="e">
        <f>IF(ISBLANK('Measured Data'!#REF!),"",'Measured Data'!#REF!)</f>
        <v>#REF!</v>
      </c>
      <c r="BB100" s="240" t="e">
        <f>IF(ISBLANK('Measured Data'!#REF!),"",'Measured Data'!#REF!)</f>
        <v>#REF!</v>
      </c>
      <c r="BC100" s="240" t="e">
        <f>IF(ISBLANK('Measured Data'!#REF!),"",'Measured Data'!#REF!)</f>
        <v>#REF!</v>
      </c>
      <c r="BD100" s="240" t="e">
        <f>IF(ISBLANK('Measured Data'!#REF!),"",'Measured Data'!#REF!)</f>
        <v>#REF!</v>
      </c>
      <c r="BE100" s="240" t="e">
        <f>IF(ISBLANK('Measured Data'!#REF!),"",'Measured Data'!#REF!)</f>
        <v>#REF!</v>
      </c>
      <c r="BF100" s="240" t="e">
        <f>IF(ISBLANK('Measured Data'!#REF!),"",'Measured Data'!#REF!)</f>
        <v>#REF!</v>
      </c>
      <c r="BG100" s="240" t="e">
        <f>IF(ISBLANK('Measured Data'!#REF!),"",'Measured Data'!#REF!)</f>
        <v>#REF!</v>
      </c>
      <c r="BH100" s="240" t="e">
        <f>IF(ISBLANK('Measured Data'!#REF!),"",'Measured Data'!#REF!)</f>
        <v>#REF!</v>
      </c>
      <c r="BI100" s="240" t="e">
        <f>IF(ISBLANK('Measured Data'!#REF!),"",'Measured Data'!#REF!)</f>
        <v>#REF!</v>
      </c>
      <c r="BJ100" s="240" t="e">
        <f>IF(ISBLANK('Measured Data'!#REF!),"",'Measured Data'!#REF!)</f>
        <v>#REF!</v>
      </c>
      <c r="BK100" s="240" t="e">
        <f>IF(ISBLANK('Measured Data'!#REF!),"",'Measured Data'!#REF!)</f>
        <v>#REF!</v>
      </c>
      <c r="BL100" s="240" t="e">
        <f>IF(ISBLANK('Measured Data'!#REF!),"",'Measured Data'!#REF!)</f>
        <v>#REF!</v>
      </c>
      <c r="BM100" s="240" t="e">
        <f>IF(ISBLANK('Measured Data'!#REF!),"",'Measured Data'!#REF!)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IF('Measured Data'!B92&lt;&gt;0,'Measured Data'!$B$1,"")</f>
        <v/>
      </c>
      <c r="B101" s="240" t="str">
        <f>IF(ISBLANK('Measured Data'!A92),"",'Measured Data'!A92)</f>
        <v/>
      </c>
      <c r="C101" s="247" t="str">
        <f>IF(ISBLANK('Measured Data'!B92),"",'Measured Data'!B92)</f>
        <v/>
      </c>
      <c r="D101" s="248" t="str">
        <f>IF(ISBLANK('Measured Data'!C92),"",'Measured Data'!C92)</f>
        <v/>
      </c>
      <c r="E101" s="240" t="str">
        <f>IF(ISBLANK('Measured Data'!D92),"",'Measured Data'!D92)</f>
        <v/>
      </c>
      <c r="F101" s="240" t="str">
        <f>IF(ISBLANK('Measured Data'!E92),"",'Measured Data'!E92)</f>
        <v/>
      </c>
      <c r="G101" s="240" t="str">
        <f>IF(ISBLANK('Measured Data'!G92),"",'Measured Data'!G92)</f>
        <v/>
      </c>
      <c r="H101" s="240" t="str">
        <f>IF(ISBLANK('Measured Data'!H92),"",'Measured Data'!H92)</f>
        <v/>
      </c>
      <c r="I101" s="240" t="str">
        <f>IF(ISBLANK('Measured Data'!I92),"",'Measured Data'!I92)</f>
        <v/>
      </c>
      <c r="J101" s="240" t="str">
        <f>IF(ISBLANK('Measured Data'!J92),"",'Measured Data'!J92)</f>
        <v/>
      </c>
      <c r="K101" s="240" t="str">
        <f>IF(ISBLANK('Measured Data'!K92),"",'Measured Data'!K92)</f>
        <v/>
      </c>
      <c r="L101" s="240" t="str">
        <f>IF(ISBLANK('Measured Data'!L92),"",'Measured Data'!L92)</f>
        <v/>
      </c>
      <c r="M101" s="240" t="str">
        <f>IF(ISBLANK('Measured Data'!M92),"",'Measured Data'!M92)</f>
        <v/>
      </c>
      <c r="N101" s="240" t="str">
        <f>IF(ISBLANK('Measured Data'!N92),"",'Measured Data'!N92)</f>
        <v/>
      </c>
      <c r="O101" s="240" t="str">
        <f>IF(ISBLANK('Measured Data'!O92),"",'Measured Data'!O92)</f>
        <v/>
      </c>
      <c r="P101" s="240" t="str">
        <f>IF(ISBLANK('Measured Data'!P92),"",'Measured Data'!P92)</f>
        <v/>
      </c>
      <c r="Q101" s="240" t="str">
        <f>IF(ISBLANK('Measured Data'!Q92),"",'Measured Data'!Q92)</f>
        <v/>
      </c>
      <c r="R101" s="240" t="str">
        <f>IF(ISBLANK('Measured Data'!R92),"",'Measured Data'!R92)</f>
        <v/>
      </c>
      <c r="S101" s="240" t="str">
        <f>IF(ISBLANK('Measured Data'!S92),"",'Measured Data'!S92)</f>
        <v/>
      </c>
      <c r="T101" s="240" t="str">
        <f>IF(ISBLANK('Measured Data'!T92),"",'Measured Data'!T92)</f>
        <v/>
      </c>
      <c r="U101" s="240" t="str">
        <f>IF(ISBLANK('Measured Data'!U92),"",'Measured Data'!U92)</f>
        <v/>
      </c>
      <c r="V101" s="240" t="str">
        <f>IF(ISBLANK('Measured Data'!V92),"",'Measured Data'!V92)</f>
        <v/>
      </c>
      <c r="W101" s="240" t="str">
        <f>IF(ISBLANK('Measured Data'!W92),"",'Measured Data'!W92)</f>
        <v/>
      </c>
      <c r="X101" s="240" t="str">
        <f>IF(ISBLANK('Measured Data'!X92),"",'Measured Data'!X92)</f>
        <v/>
      </c>
      <c r="Y101" s="240" t="str">
        <f>IF(ISBLANK('Measured Data'!Y92),"",'Measured Data'!Y92)</f>
        <v/>
      </c>
      <c r="Z101" s="240" t="str">
        <f>IF(ISBLANK('Measured Data'!Z92),"",'Measured Data'!Z92)</f>
        <v/>
      </c>
      <c r="AA101" s="240" t="str">
        <f>IF(ISBLANK('Measured Data'!AA92),"",'Measured Data'!AA92)</f>
        <v/>
      </c>
      <c r="AB101" s="240" t="str">
        <f>IF(ISBLANK('Measured Data'!AB92),"",'Measured Data'!AB92)</f>
        <v/>
      </c>
      <c r="AC101" s="240" t="str">
        <f>IF(ISBLANK('Measured Data'!AC92),"",'Measured Data'!AC92)</f>
        <v/>
      </c>
      <c r="AD101" s="240" t="str">
        <f>IF(ISBLANK('Measured Data'!AD92),"",'Measured Data'!AD92)</f>
        <v/>
      </c>
      <c r="AE101" s="240" t="str">
        <f>IF(ISBLANK('Measured Data'!AE92),"",'Measured Data'!AE92)</f>
        <v/>
      </c>
      <c r="AF101" s="240" t="str">
        <f>IF(ISBLANK('Measured Data'!AF92),"",'Measured Data'!AF92)</f>
        <v/>
      </c>
      <c r="AG101" s="240" t="str">
        <f>IF(ISBLANK('Measured Data'!AG92),"",'Measured Data'!AG92)</f>
        <v/>
      </c>
      <c r="AH101" s="240" t="str">
        <f>IF(ISBLANK('Measured Data'!AH92),"",'Measured Data'!AH92)</f>
        <v/>
      </c>
      <c r="AI101" s="240" t="str">
        <f>IF(ISBLANK('Measured Data'!AI92),"",'Measured Data'!AI92)</f>
        <v/>
      </c>
      <c r="AJ101" s="240" t="str">
        <f>IF(ISBLANK('Measured Data'!AJ92),"",'Measured Data'!AJ92)</f>
        <v/>
      </c>
      <c r="AK101" s="240" t="str">
        <f>IF(ISBLANK('Measured Data'!AK92),"",'Measured Data'!AK92)</f>
        <v/>
      </c>
      <c r="AL101" s="240" t="str">
        <f>IF(ISBLANK('Measured Data'!AL92),"",'Measured Data'!AL92)</f>
        <v/>
      </c>
      <c r="AM101" s="240" t="str">
        <f>IF(ISBLANK('Measured Data'!AM92),"",'Measured Data'!AM92)</f>
        <v/>
      </c>
      <c r="AN101" s="240" t="str">
        <f>IF(ISBLANK('Measured Data'!AN92),"",'Measured Data'!AN92)</f>
        <v/>
      </c>
      <c r="AO101" s="240" t="str">
        <f>IF(ISBLANK('Measured Data'!AO92),"",'Measured Data'!AO92)</f>
        <v/>
      </c>
      <c r="AP101" s="240" t="str">
        <f>IF(ISBLANK('Measured Data'!AP92),"",'Measured Data'!AP92)</f>
        <v/>
      </c>
      <c r="AQ101" s="240" t="e">
        <f>IF(ISBLANK('Measured Data'!#REF!),"",'Measured Data'!#REF!)</f>
        <v>#REF!</v>
      </c>
      <c r="AR101" s="240" t="e">
        <f>IF(ISBLANK('Measured Data'!#REF!),"",'Measured Data'!#REF!)</f>
        <v>#REF!</v>
      </c>
      <c r="AS101" s="240" t="e">
        <f>IF(ISBLANK('Measured Data'!#REF!),"",'Measured Data'!#REF!)</f>
        <v>#REF!</v>
      </c>
      <c r="AT101" s="240" t="e">
        <f>IF(ISBLANK('Measured Data'!#REF!),"",'Measured Data'!#REF!)</f>
        <v>#REF!</v>
      </c>
      <c r="AU101" s="240" t="e">
        <f>IF(ISBLANK('Measured Data'!#REF!),"",'Measured Data'!#REF!)</f>
        <v>#REF!</v>
      </c>
      <c r="AV101" s="240" t="e">
        <f>IF(ISBLANK('Measured Data'!#REF!),"",'Measured Data'!#REF!)</f>
        <v>#REF!</v>
      </c>
      <c r="AW101" s="240" t="e">
        <f>IF(ISBLANK('Measured Data'!#REF!),"",'Measured Data'!#REF!)</f>
        <v>#REF!</v>
      </c>
      <c r="AX101" s="240" t="e">
        <f>IF(ISBLANK('Measured Data'!#REF!),"",'Measured Data'!#REF!)</f>
        <v>#REF!</v>
      </c>
      <c r="AY101" s="240" t="e">
        <f>IF(ISBLANK('Measured Data'!#REF!),"",'Measured Data'!#REF!)</f>
        <v>#REF!</v>
      </c>
      <c r="AZ101" s="240" t="e">
        <f>IF(ISBLANK('Measured Data'!#REF!),"",'Measured Data'!#REF!)</f>
        <v>#REF!</v>
      </c>
      <c r="BA101" s="240" t="e">
        <f>IF(ISBLANK('Measured Data'!#REF!),"",'Measured Data'!#REF!)</f>
        <v>#REF!</v>
      </c>
      <c r="BB101" s="240" t="e">
        <f>IF(ISBLANK('Measured Data'!#REF!),"",'Measured Data'!#REF!)</f>
        <v>#REF!</v>
      </c>
      <c r="BC101" s="240" t="e">
        <f>IF(ISBLANK('Measured Data'!#REF!),"",'Measured Data'!#REF!)</f>
        <v>#REF!</v>
      </c>
      <c r="BD101" s="240" t="e">
        <f>IF(ISBLANK('Measured Data'!#REF!),"",'Measured Data'!#REF!)</f>
        <v>#REF!</v>
      </c>
      <c r="BE101" s="240" t="e">
        <f>IF(ISBLANK('Measured Data'!#REF!),"",'Measured Data'!#REF!)</f>
        <v>#REF!</v>
      </c>
      <c r="BF101" s="240" t="e">
        <f>IF(ISBLANK('Measured Data'!#REF!),"",'Measured Data'!#REF!)</f>
        <v>#REF!</v>
      </c>
      <c r="BG101" s="240" t="e">
        <f>IF(ISBLANK('Measured Data'!#REF!),"",'Measured Data'!#REF!)</f>
        <v>#REF!</v>
      </c>
      <c r="BH101" s="240" t="e">
        <f>IF(ISBLANK('Measured Data'!#REF!),"",'Measured Data'!#REF!)</f>
        <v>#REF!</v>
      </c>
      <c r="BI101" s="240" t="e">
        <f>IF(ISBLANK('Measured Data'!#REF!),"",'Measured Data'!#REF!)</f>
        <v>#REF!</v>
      </c>
      <c r="BJ101" s="240" t="e">
        <f>IF(ISBLANK('Measured Data'!#REF!),"",'Measured Data'!#REF!)</f>
        <v>#REF!</v>
      </c>
      <c r="BK101" s="240" t="e">
        <f>IF(ISBLANK('Measured Data'!#REF!),"",'Measured Data'!#REF!)</f>
        <v>#REF!</v>
      </c>
      <c r="BL101" s="240" t="e">
        <f>IF(ISBLANK('Measured Data'!#REF!),"",'Measured Data'!#REF!)</f>
        <v>#REF!</v>
      </c>
      <c r="BM101" s="240" t="e">
        <f>IF(ISBLANK('Measured Data'!#REF!),"",'Measured Data'!#REF!)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116</v>
      </c>
      <c r="B2" s="242" t="str">
        <f>IF('Measured Data'!A6&lt;&gt;0,'Measured Data'!A6,"")</f>
        <v>SAMPLE #</v>
      </c>
      <c r="C2" s="242" t="str">
        <f>IF('Measured Data'!B6&lt;&gt;0,'Measured Data'!B6,"")</f>
        <v>DATE</v>
      </c>
      <c r="D2" s="242" t="str">
        <f>IF('Measured Data'!C6&lt;&gt;0,'Measured Data'!C6,"")</f>
        <v>TIME</v>
      </c>
      <c r="E2" s="242" t="str">
        <f>IF('Measured Data'!D6&lt;&gt;0,'Measured Data'!D6,"")</f>
        <v>SAMPLE VOLUME (mL)</v>
      </c>
      <c r="F2" s="242" t="str">
        <f>IF('Measured Data'!E6&lt;&gt;0,'Measured Data'!E6,"")</f>
        <v>FEED MEDIA ADDED (mL)</v>
      </c>
      <c r="G2" s="242" t="str">
        <f>IF('Measured Data'!G6&lt;&gt;0,'Measured Data'!G6,"")</f>
        <v>BASE ADDED (mL)</v>
      </c>
      <c r="H2" s="242" t="str">
        <f>IF('Measured Data'!H6&lt;&gt;0,'Measured Data'!H6,"")</f>
        <v>VIABLE CELL CONC. XV (x106 cells/mL)</v>
      </c>
      <c r="I2" s="242" t="str">
        <f>IF('Measured Data'!I6&lt;&gt;0,'Measured Data'!I6,"")</f>
        <v>DEAD CELL CONC. Xd (x106 cells/mL)</v>
      </c>
      <c r="J2" s="242" t="str">
        <f>IF('Measured Data'!J6&lt;&gt;0,'Measured Data'!J6,"")</f>
        <v>TOTAL CELL CONC. Xt (x106 cells/mL)</v>
      </c>
      <c r="K2" s="242" t="str">
        <f>IF('Measured Data'!K6&lt;&gt;0,'Measured Data'!K6,"")</f>
        <v>VIABILITY (%)</v>
      </c>
      <c r="L2" s="242" t="str">
        <f>IF('Measured Data'!L6&lt;&gt;0,'Measured Data'!L6,"")</f>
        <v>pH</v>
      </c>
      <c r="M2" s="242" t="str">
        <f>IF('Measured Data'!M6&lt;&gt;0,'Measured Data'!M6,"")</f>
        <v>DO (%)</v>
      </c>
      <c r="N2" s="242" t="str">
        <f>IF('Measured Data'!N6&lt;&gt;0,'Measured Data'!N6,"")</f>
        <v>OUR (mmol/L/hr)</v>
      </c>
      <c r="O2" s="242" t="str">
        <f>IF('Measured Data'!O6&lt;&gt;0,'Measured Data'!O6,"")</f>
        <v>SP. OXYGEN CONSUMPTION RATE (mmol/109cell/hr)</v>
      </c>
      <c r="P2" s="242" t="str">
        <f>IF('Measured Data'!P6&lt;&gt;0,'Measured Data'!P6,"")</f>
        <v>OXYGEN CONSUMED (mmol/L)</v>
      </c>
      <c r="Q2" s="242" t="str">
        <f>IF('Measured Data'!Q6&lt;&gt;0,'Measured Data'!Q6,"")</f>
        <v>OPTICAL DENSITY</v>
      </c>
      <c r="R2" s="242" t="str">
        <f>IF('Measured Data'!R6&lt;&gt;0,'Measured Data'!R6,"")</f>
        <v>OSMOLALITY (mmol/kg)</v>
      </c>
      <c r="S2" s="242" t="str">
        <f>IF('Measured Data'!S6&lt;&gt;0,'Measured Data'!S6,"")</f>
        <v>IgG CONC. (mg/L)</v>
      </c>
      <c r="T2" s="242" t="str">
        <f>IF('Measured Data'!T6&lt;&gt;0,'Measured Data'!T6,"")</f>
        <v>ALANINE CONC. (mM)</v>
      </c>
      <c r="U2" s="242" t="str">
        <f>IF('Measured Data'!U6&lt;&gt;0,'Measured Data'!U6,"")</f>
        <v>ARGININE CONC. (mM)</v>
      </c>
      <c r="V2" s="242" t="str">
        <f>IF('Measured Data'!V6&lt;&gt;0,'Measured Data'!V6,"")</f>
        <v>ASPARAGINE CONC. (mM)</v>
      </c>
      <c r="W2" s="242" t="str">
        <f>IF('Measured Data'!W6&lt;&gt;0,'Measured Data'!W6,"")</f>
        <v>ASPARTATE CONC. (mM)</v>
      </c>
      <c r="X2" s="242" t="str">
        <f>IF('Measured Data'!X6&lt;&gt;0,'Measured Data'!X6,"")</f>
        <v>CYSTINE CONC. (mM)</v>
      </c>
      <c r="Y2" s="242" t="str">
        <f>IF('Measured Data'!Y6&lt;&gt;0,'Measured Data'!Y6,"")</f>
        <v>GLUCOSE CONC. (mM)</v>
      </c>
      <c r="Z2" s="242" t="str">
        <f>IF('Measured Data'!Z6&lt;&gt;0,'Measured Data'!Z6,"")</f>
        <v>GLUTAMINE CONC. (mM)</v>
      </c>
      <c r="AA2" s="242" t="str">
        <f>IF('Measured Data'!AA6&lt;&gt;0,'Measured Data'!AA6,"")</f>
        <v>GLUTAMATE CONC. (mM)</v>
      </c>
      <c r="AB2" s="242" t="str">
        <f>IF('Measured Data'!AB6&lt;&gt;0,'Measured Data'!AB6,"")</f>
        <v>GLYCINE CONC. (mM)</v>
      </c>
      <c r="AC2" s="242" t="str">
        <f>IF('Measured Data'!AC6&lt;&gt;0,'Measured Data'!AC6,"")</f>
        <v>HISTIDINE CONC. (mM)</v>
      </c>
      <c r="AD2" s="242" t="str">
        <f>IF('Measured Data'!AD6&lt;&gt;0,'Measured Data'!AD6,"")</f>
        <v>ISOLEUCINE CONC. (mM)</v>
      </c>
      <c r="AE2" s="242" t="str">
        <f>IF('Measured Data'!AE6&lt;&gt;0,'Measured Data'!AE6,"")</f>
        <v>LACTATE CONC. (mM)</v>
      </c>
      <c r="AF2" s="242" t="str">
        <f>IF('Measured Data'!AF6&lt;&gt;0,'Measured Data'!AF6,"")</f>
        <v>LEUCINE CONC. (mM)</v>
      </c>
      <c r="AG2" s="242" t="str">
        <f>IF('Measured Data'!AG6&lt;&gt;0,'Measured Data'!AG6,"")</f>
        <v>LYSINE CONC. (mM)</v>
      </c>
      <c r="AH2" s="242" t="str">
        <f>IF('Measured Data'!AH6&lt;&gt;0,'Measured Data'!AH6,"")</f>
        <v>METHIONINE CONC. (mM)</v>
      </c>
      <c r="AI2" s="242" t="str">
        <f>IF('Measured Data'!AI6&lt;&gt;0,'Measured Data'!AI6,"")</f>
        <v>NH3 CONC. (mM)</v>
      </c>
      <c r="AJ2" s="242" t="str">
        <f>IF('Measured Data'!AJ6&lt;&gt;0,'Measured Data'!AJ6,"")</f>
        <v>PHENYLALANINE CONC. (mM)</v>
      </c>
      <c r="AK2" s="242" t="str">
        <f>IF('Measured Data'!AK6&lt;&gt;0,'Measured Data'!AK6,"")</f>
        <v>PROLINE CONC. (mM)</v>
      </c>
      <c r="AL2" s="242" t="str">
        <f>IF('Measured Data'!AL6&lt;&gt;0,'Measured Data'!AL6,"")</f>
        <v>SERINE CONC. (mM)</v>
      </c>
      <c r="AM2" s="242" t="str">
        <f>IF('Measured Data'!AM6&lt;&gt;0,'Measured Data'!AM6,"")</f>
        <v>THREONINE CONC. (mM)</v>
      </c>
      <c r="AN2" s="242" t="str">
        <f>IF('Measured Data'!AN6&lt;&gt;0,'Measured Data'!AN6,"")</f>
        <v>TRYPTOPHAN CONC. (mM)</v>
      </c>
      <c r="AO2" s="242" t="str">
        <f>IF('Measured Data'!AO6&lt;&gt;0,'Measured Data'!AO6,"")</f>
        <v>TYROSINE CONC. (mM)</v>
      </c>
      <c r="AP2" s="242" t="str">
        <f>IF('Measured Data'!AP6&lt;&gt;0,'Measured Data'!AP6,"")</f>
        <v>VALINE CONC. (mM)</v>
      </c>
      <c r="AQ2" s="242" t="str">
        <f>IF('Measured Data'!AQ6&lt;&gt;0,'Measured Data'!AQ6,"")</f>
        <v>ETHANOLAMINE CONC. (mM)</v>
      </c>
      <c r="AR2" s="242" t="str">
        <f>IF('Measured Data'!AR6&lt;&gt;0,'Measured Data'!AR6,"")</f>
        <v>FEED ALANINE CONC. (mM)</v>
      </c>
      <c r="AS2" s="242" t="str">
        <f>IF('Measured Data'!AS6&lt;&gt;0,'Measured Data'!AS6,"")</f>
        <v>FEED ARGININE CONC. (mM)</v>
      </c>
      <c r="AT2" s="242" t="str">
        <f>IF('Measured Data'!AT6&lt;&gt;0,'Measured Data'!AT6,"")</f>
        <v>FEED ASPARAGINE CONC. (mM)</v>
      </c>
      <c r="AU2" s="242" t="str">
        <f>IF('Measured Data'!AU6&lt;&gt;0,'Measured Data'!AU6,"")</f>
        <v>FEED ASPARTATE CONC. (mM)</v>
      </c>
      <c r="AV2" s="242" t="str">
        <f>IF('Measured Data'!AV6&lt;&gt;0,'Measured Data'!AV6,"")</f>
        <v>FEED CYSTINE CONC. (mM)</v>
      </c>
      <c r="AW2" s="242" t="str">
        <f>IF('Measured Data'!AW6&lt;&gt;0,'Measured Data'!AW6,"")</f>
        <v>FEED GLUCOSE CONC. (mM)</v>
      </c>
      <c r="AX2" s="242" t="str">
        <f>IF('Measured Data'!AX6&lt;&gt;0,'Measured Data'!AX6,"")</f>
        <v>FEED GLUTAMINE CONC. (mM)</v>
      </c>
      <c r="AY2" s="242" t="str">
        <f>IF('Measured Data'!AY6&lt;&gt;0,'Measured Data'!AY6,"")</f>
        <v>FEED GLUTAMATE CONC. (mM)</v>
      </c>
      <c r="AZ2" s="242" t="str">
        <f>IF('Measured Data'!AZ6&lt;&gt;0,'Measured Data'!AZ6,"")</f>
        <v>FEED GLYCINE CONC. (mM)</v>
      </c>
      <c r="BA2" s="242" t="str">
        <f>IF('Measured Data'!BA6&lt;&gt;0,'Measured Data'!BA6,"")</f>
        <v>FEED HISTIDINE CONC. (mM)</v>
      </c>
      <c r="BB2" s="242" t="str">
        <f>IF('Measured Data'!BB6&lt;&gt;0,'Measured Data'!BB6,"")</f>
        <v>FEED ISOLEUCINE CONC. (mM)</v>
      </c>
      <c r="BC2" s="242" t="str">
        <f>IF('Measured Data'!BD6&lt;&gt;0,'Measured Data'!BD6,"")</f>
        <v>FEED LEUCINE CONC. (mM)</v>
      </c>
      <c r="BD2" s="242" t="str">
        <f>IF('Measured Data'!BE6&lt;&gt;0,'Measured Data'!BE6,"")</f>
        <v>FEED LYSINE CONC. (mM)</v>
      </c>
      <c r="BE2" s="242" t="str">
        <f>IF('Measured Data'!BF6&lt;&gt;0,'Measured Data'!BF6,"")</f>
        <v>FEED METHIONINE CONC. (mM)</v>
      </c>
      <c r="BF2" s="242" t="str">
        <f>IF('Measured Data'!BH6&lt;&gt;0,'Measured Data'!BH6,"")</f>
        <v>FEED PHENYLALANINE CONC. (mM)</v>
      </c>
      <c r="BG2" s="242" t="str">
        <f>IF('Measured Data'!BI6&lt;&gt;0,'Measured Data'!BI6,"")</f>
        <v>FEED PROLINE CONC. (mM)</v>
      </c>
      <c r="BH2" s="242" t="str">
        <f>IF('Measured Data'!BJ6&lt;&gt;0,'Measured Data'!BJ6,"")</f>
        <v>FEED SERINE CONC. (mM)</v>
      </c>
      <c r="BI2" s="242" t="str">
        <f>IF('Measured Data'!BK6&lt;&gt;0,'Measured Data'!BK6,"")</f>
        <v>FEED THREONINE CONC. (mM)</v>
      </c>
      <c r="BJ2" s="242" t="str">
        <f>IF('Measured Data'!BL6&lt;&gt;0,'Measured Data'!BL6,"")</f>
        <v>FEED TRYPTOPHAN CONC. (mM)</v>
      </c>
      <c r="BK2" s="242" t="str">
        <f>IF('Measured Data'!BM6&lt;&gt;0,'Measured Data'!BM6,"")</f>
        <v>FEED TYROSINE CONC. (mM)</v>
      </c>
      <c r="BL2" s="242" t="str">
        <f>IF('Measured Data'!BN6&lt;&gt;0,'Measured Data'!BN6,"")</f>
        <v>FEED VALINE CONC. (mM)</v>
      </c>
      <c r="BM2" s="242" t="str">
        <f>IF('Measured Data'!BO6&lt;&gt;0,'Measured Data'!BO6,"")</f>
        <v>FEED ETHANOLAMINE CONC. (mM)</v>
      </c>
      <c r="BN2" s="242" t="str">
        <f>IF('In Process Calc.'!B2&lt;&gt;0,'In Process Calc.'!B2,"")</f>
        <v>RUN TIME (DAYS)</v>
      </c>
      <c r="BO2" s="242" t="str">
        <f>IF('In Process Calc.'!C2&lt;&gt;0,'In Process Calc.'!C2,"")</f>
        <v>RUN TIME (HOURS)</v>
      </c>
    </row>
    <row r="3" spans="1:67" x14ac:dyDescent="0.15">
      <c r="A3" s="240" t="str">
        <f>IF('Measured Data'!$E9&gt;0,'Measured Data'!$B$1,"")</f>
        <v/>
      </c>
      <c r="B3" s="240" t="str">
        <f>IF('Measured Data'!$E9&gt;0,'Measured Data'!A7+0.1,"")</f>
        <v/>
      </c>
      <c r="C3" s="244" t="str">
        <f>IF('Measured Data'!$E9&gt;0,'Measured Data'!B7,"")</f>
        <v/>
      </c>
      <c r="D3" s="249" t="str">
        <f>IF('Measured Data'!$E9&gt;0,'Measured Data'!C7,"")</f>
        <v/>
      </c>
      <c r="E3" s="240" t="str">
        <f>IF('Measured Data'!$E9&gt;0,'Measured Data'!D7,"")</f>
        <v/>
      </c>
      <c r="F3" s="240" t="str">
        <f>IF('Measured Data'!$E9&gt;0,'Measured Data'!E7,"")</f>
        <v/>
      </c>
      <c r="G3" s="240" t="str">
        <f>IF('Measured Data'!$E9&gt;0,'Measured Data'!G7,"")</f>
        <v/>
      </c>
      <c r="H3" s="245" t="str">
        <f>IF('Measured Data'!$E9&gt;0,'Measured Data'!H7,"")</f>
        <v/>
      </c>
      <c r="I3" s="245" t="str">
        <f>IF('Measured Data'!$E9&gt;0,'Measured Data'!I7,"")</f>
        <v/>
      </c>
      <c r="J3" s="245" t="str">
        <f>IF('Measured Data'!$E9&gt;0,'Measured Data'!J7,"")</f>
        <v/>
      </c>
      <c r="K3" s="245" t="str">
        <f>IF('Measured Data'!$E9&gt;0,'Measured Data'!K7,"")</f>
        <v/>
      </c>
      <c r="L3" s="240" t="str">
        <f>IF('Measured Data'!$E9&gt;0,'Measured Data'!L7,"")</f>
        <v/>
      </c>
      <c r="M3" s="240" t="str">
        <f>IF('Measured Data'!$E9&gt;0,'Measured Data'!M7,"")</f>
        <v/>
      </c>
      <c r="N3" s="240" t="str">
        <f>IF('Measured Data'!$E9&gt;0,'Measured Data'!N7,"")</f>
        <v/>
      </c>
      <c r="O3" s="240" t="str">
        <f>IF('Measured Data'!$E9&gt;0,'Measured Data'!O7,"")</f>
        <v/>
      </c>
      <c r="P3" s="240" t="str">
        <f>IF('Measured Data'!$E9&gt;0,'Measured Data'!P7,"")</f>
        <v/>
      </c>
      <c r="Q3" s="240" t="str">
        <f>IF('Measured Data'!$E9&gt;0,'Measured Data'!Q7,"")</f>
        <v/>
      </c>
      <c r="R3" s="240" t="str">
        <f>IF('Measured Data'!$E9&gt;0,'Measured Data'!R7,"")</f>
        <v/>
      </c>
      <c r="S3" s="240" t="str">
        <f>IF('Measured Data'!$E9&gt;0,'Measured Data'!S7,"")</f>
        <v/>
      </c>
      <c r="T3" s="246" t="str">
        <f>IF('Measured Data'!$E9&gt;0,'Measured Data'!T7+'Measured Data'!$E9*'Measured Data'!AR7/'In Process Calc.'!$I4,"")</f>
        <v/>
      </c>
      <c r="U3" s="246" t="str">
        <f>IF('Measured Data'!$E9&gt;0,'Measured Data'!U7+'Measured Data'!$E9*'Measured Data'!AS7/'In Process Calc.'!$I4,"")</f>
        <v/>
      </c>
      <c r="V3" s="246" t="str">
        <f>IF('Measured Data'!$E9&gt;0,'Measured Data'!V7+'Measured Data'!$E9*'Measured Data'!AT7/'In Process Calc.'!$I4,"")</f>
        <v/>
      </c>
      <c r="W3" s="246" t="str">
        <f>IF('Measured Data'!$E9&gt;0,'Measured Data'!W7+'Measured Data'!$E9*'Measured Data'!AU7/'In Process Calc.'!$I4,"")</f>
        <v/>
      </c>
      <c r="X3" s="246" t="str">
        <f>IF('Measured Data'!$E9&gt;0,'Measured Data'!X7+'Measured Data'!$E9*'Measured Data'!AV7/'In Process Calc.'!$I4,"")</f>
        <v/>
      </c>
      <c r="Y3" s="246" t="str">
        <f>IF('Measured Data'!$E9&gt;0,'Measured Data'!Y7+'Measured Data'!$E9*'Measured Data'!AW7/'In Process Calc.'!$I4,"")</f>
        <v/>
      </c>
      <c r="Z3" s="246" t="str">
        <f>IF('Measured Data'!$E9&gt;0,'Measured Data'!Z7+'Measured Data'!$E9*'Measured Data'!AX7/'In Process Calc.'!$I4,"")</f>
        <v/>
      </c>
      <c r="AA3" s="246" t="str">
        <f>IF('Measured Data'!$E9&gt;0,'Measured Data'!AA7+'Measured Data'!$E9*'Measured Data'!AY7/'In Process Calc.'!$I4,"")</f>
        <v/>
      </c>
      <c r="AB3" s="246" t="str">
        <f>IF('Measured Data'!$E9&gt;0,'Measured Data'!AB7+'Measured Data'!$E9*'Measured Data'!AZ7/'In Process Calc.'!$I4,"")</f>
        <v/>
      </c>
      <c r="AC3" s="246" t="str">
        <f>IF('Measured Data'!$E9&gt;0,'Measured Data'!AC7+'Measured Data'!$E9*'Measured Data'!BA7/'In Process Calc.'!$I4,"")</f>
        <v/>
      </c>
      <c r="AD3" s="246" t="str">
        <f>IF('Measured Data'!$E9&gt;0,'Measured Data'!AD7+'Measured Data'!$E9*'Measured Data'!BB7/'In Process Calc.'!$I4,"")</f>
        <v/>
      </c>
      <c r="AE3" s="246" t="str">
        <f>IF('Measured Data'!$E9&gt;0,'Measured Data'!AE7+'Measured Data'!$E9*'Measured Data'!BD7/'In Process Calc.'!$I4,"")</f>
        <v/>
      </c>
      <c r="AF3" s="246" t="str">
        <f>IF('Measured Data'!$E9&gt;0,'Measured Data'!AF7+'Measured Data'!$E9*'Measured Data'!BE7/'In Process Calc.'!$I4,"")</f>
        <v/>
      </c>
      <c r="AG3" s="246" t="str">
        <f>IF('Measured Data'!$E9&gt;0,'Measured Data'!AG7+'Measured Data'!$E9*'Measured Data'!BF7/'In Process Calc.'!$I4,"")</f>
        <v/>
      </c>
      <c r="AH3" s="246" t="str">
        <f>IF('Measured Data'!$E9&gt;0,'Measured Data'!AH7+'Measured Data'!$E9*'Measured Data'!BH7/'In Process Calc.'!$I4,"")</f>
        <v/>
      </c>
      <c r="AI3" s="246" t="str">
        <f>IF('Measured Data'!$E9&gt;0,'Measured Data'!AI7+'Measured Data'!$E9*'Measured Data'!BI7/'In Process Calc.'!$I4,"")</f>
        <v/>
      </c>
      <c r="AJ3" s="246" t="str">
        <f>IF('Measured Data'!$E9&gt;0,'Measured Data'!AJ7+'Measured Data'!$E9*'Measured Data'!BJ7/'In Process Calc.'!$I4,"")</f>
        <v/>
      </c>
      <c r="AK3" s="246" t="str">
        <f>IF('Measured Data'!$E9&gt;0,'Measured Data'!AK7+'Measured Data'!$E9*'Measured Data'!BK7/'In Process Calc.'!$I4,"")</f>
        <v/>
      </c>
      <c r="AL3" s="246" t="str">
        <f>IF('Measured Data'!$E9&gt;0,'Measured Data'!AL7+'Measured Data'!$E9*'Measured Data'!BL7/'In Process Calc.'!$I4,"")</f>
        <v/>
      </c>
      <c r="AM3" s="246" t="str">
        <f>IF('Measured Data'!$E9&gt;0,'Measured Data'!AM7+'Measured Data'!$E9*'Measured Data'!BM7/'In Process Calc.'!$I4,"")</f>
        <v/>
      </c>
      <c r="AN3" s="246" t="str">
        <f>IF('Measured Data'!$E9&gt;0,'Measured Data'!AN7+'Measured Data'!$E9*'Measured Data'!BN7/'In Process Calc.'!$I4,"")</f>
        <v/>
      </c>
      <c r="AO3" s="246" t="str">
        <f>IF('Measured Data'!$E9&gt;0,'Measured Data'!AO7+'Measured Data'!$E9*'Measured Data'!BO7/'In Process Calc.'!$I4,"")</f>
        <v/>
      </c>
      <c r="AP3" s="246" t="str">
        <f>IF('Measured Data'!$E9&gt;0,'Measured Data'!AP7+'Measured Data'!$E9*'Measured Data'!BP7/'In Process Calc.'!$I4,"")</f>
        <v/>
      </c>
      <c r="AQ3" s="246" t="str">
        <f>IF('Measured Data'!$E9&gt;0,'Measured Data'!AQ7+'Measured Data'!$E9*'Measured Data'!BQ7/'In Process Calc.'!$I4,"")</f>
        <v/>
      </c>
      <c r="AR3" s="246" t="str">
        <f>IF('Measured Data'!$E9&gt;0,'Measured Data'!AR7,"")</f>
        <v/>
      </c>
      <c r="AS3" s="246" t="str">
        <f>IF('Measured Data'!$E9&gt;0,'Measured Data'!AS7,"")</f>
        <v/>
      </c>
      <c r="AT3" s="246" t="str">
        <f>IF('Measured Data'!$E9&gt;0,'Measured Data'!AT7,"")</f>
        <v/>
      </c>
      <c r="AU3" s="246" t="str">
        <f>IF('Measured Data'!$E9&gt;0,'Measured Data'!AU7,"")</f>
        <v/>
      </c>
      <c r="AV3" s="246" t="str">
        <f>IF('Measured Data'!$E9&gt;0,'Measured Data'!AV7,"")</f>
        <v/>
      </c>
      <c r="AW3" s="246" t="str">
        <f>IF('Measured Data'!$E9&gt;0,'Measured Data'!AW7,"")</f>
        <v/>
      </c>
      <c r="AX3" s="246" t="str">
        <f>IF('Measured Data'!$E9&gt;0,'Measured Data'!AX7,"")</f>
        <v/>
      </c>
      <c r="AY3" s="246" t="str">
        <f>IF('Measured Data'!$E9&gt;0,'Measured Data'!AY7,"")</f>
        <v/>
      </c>
      <c r="AZ3" s="246" t="str">
        <f>IF('Measured Data'!$E9&gt;0,'Measured Data'!AZ7,"")</f>
        <v/>
      </c>
      <c r="BA3" s="246" t="str">
        <f>IF('Measured Data'!$E9&gt;0,'Measured Data'!BA7,"")</f>
        <v/>
      </c>
      <c r="BB3" s="246" t="str">
        <f>IF('Measured Data'!$E9&gt;0,'Measured Data'!BB7,"")</f>
        <v/>
      </c>
      <c r="BC3" s="246" t="str">
        <f>IF('Measured Data'!$E9&gt;0,'Measured Data'!BD7,"")</f>
        <v/>
      </c>
      <c r="BD3" s="246" t="str">
        <f>IF('Measured Data'!$E9&gt;0,'Measured Data'!BE7,"")</f>
        <v/>
      </c>
      <c r="BE3" s="246" t="str">
        <f>IF('Measured Data'!$E9&gt;0,'Measured Data'!BF7,"")</f>
        <v/>
      </c>
      <c r="BF3" s="246" t="str">
        <f>IF('Measured Data'!$E9&gt;0,'Measured Data'!BH7,"")</f>
        <v/>
      </c>
      <c r="BG3" s="246" t="str">
        <f>IF('Measured Data'!$E9&gt;0,'Measured Data'!BI7,"")</f>
        <v/>
      </c>
      <c r="BH3" s="246" t="str">
        <f>IF('Measured Data'!$E9&gt;0,'Measured Data'!BJ7,"")</f>
        <v/>
      </c>
      <c r="BI3" s="246" t="str">
        <f>IF('Measured Data'!$E9&gt;0,'Measured Data'!BK7,"")</f>
        <v/>
      </c>
      <c r="BJ3" s="246" t="str">
        <f>IF('Measured Data'!$E9&gt;0,'Measured Data'!BL7,"")</f>
        <v/>
      </c>
      <c r="BK3" s="246" t="str">
        <f>IF('Measured Data'!$E9&gt;0,'Measured Data'!BM7,"")</f>
        <v/>
      </c>
      <c r="BL3" s="246" t="str">
        <f>IF('Measured Data'!$E9&gt;0,'Measured Data'!BN7,"")</f>
        <v/>
      </c>
      <c r="BM3" s="246" t="str">
        <f>IF('Measured Data'!$E9&gt;0,'Measured Data'!BO7,"")</f>
        <v/>
      </c>
      <c r="BN3" s="246" t="str">
        <f>IF('Measured Data'!$E9&gt;0,'In Process Calc.'!B3,"")</f>
        <v/>
      </c>
      <c r="BO3" s="246" t="str">
        <f>IF('Measured Data'!$E9&gt;0,'In Process Calc.'!C3,"")</f>
        <v/>
      </c>
    </row>
    <row r="4" spans="1:67" x14ac:dyDescent="0.15">
      <c r="A4" s="240" t="str">
        <f>IF('Measured Data'!$E10&gt;0,'Measured Data'!$B$1,"")</f>
        <v/>
      </c>
      <c r="B4" s="240" t="str">
        <f>IF('Measured Data'!$E10&gt;0,'Measured Data'!A8+0.1,"")</f>
        <v/>
      </c>
      <c r="C4" s="244" t="str">
        <f>IF('Measured Data'!$E10&gt;0,'Measured Data'!B8,"")</f>
        <v/>
      </c>
      <c r="D4" s="249" t="str">
        <f>IF('Measured Data'!$E10&gt;0,'Measured Data'!C8,"")</f>
        <v/>
      </c>
      <c r="E4" s="240" t="str">
        <f>IF('Measured Data'!$E10&gt;0,'Measured Data'!D8,"")</f>
        <v/>
      </c>
      <c r="F4" s="240" t="str">
        <f>IF('Measured Data'!$E10&gt;0,'Measured Data'!E9,"")</f>
        <v/>
      </c>
      <c r="G4" s="240" t="str">
        <f>IF('Measured Data'!$E10&gt;0,'Measured Data'!G8,"")</f>
        <v/>
      </c>
      <c r="H4" s="245" t="str">
        <f>IF('Measured Data'!$E10&gt;0,'Measured Data'!H8,"")</f>
        <v/>
      </c>
      <c r="I4" s="245" t="str">
        <f>IF('Measured Data'!$E10&gt;0,'Measured Data'!I8,"")</f>
        <v/>
      </c>
      <c r="J4" s="245" t="str">
        <f>IF('Measured Data'!$E10&gt;0,'Measured Data'!J8,"")</f>
        <v/>
      </c>
      <c r="K4" s="245" t="str">
        <f>IF('Measured Data'!$E10&gt;0,'Measured Data'!K8,"")</f>
        <v/>
      </c>
      <c r="L4" s="240" t="str">
        <f>IF('Measured Data'!$E10&gt;0,'Measured Data'!L8,"")</f>
        <v/>
      </c>
      <c r="M4" s="240" t="str">
        <f>IF('Measured Data'!$E10&gt;0,'Measured Data'!M8,"")</f>
        <v/>
      </c>
      <c r="N4" s="240" t="str">
        <f>IF('Measured Data'!$E10&gt;0,'Measured Data'!N8,"")</f>
        <v/>
      </c>
      <c r="O4" s="240" t="str">
        <f>IF('Measured Data'!$E10&gt;0,'Measured Data'!O8,"")</f>
        <v/>
      </c>
      <c r="P4" s="240" t="str">
        <f>IF('Measured Data'!$E10&gt;0,'Measured Data'!P8,"")</f>
        <v/>
      </c>
      <c r="Q4" s="240" t="str">
        <f>IF('Measured Data'!$E10&gt;0,'Measured Data'!Q8,"")</f>
        <v/>
      </c>
      <c r="R4" s="240" t="str">
        <f>IF('Measured Data'!$E10&gt;0,'Measured Data'!R8,"")</f>
        <v/>
      </c>
      <c r="S4" s="240" t="str">
        <f>IF('Measured Data'!$E10&gt;0,'Measured Data'!S8,"")</f>
        <v/>
      </c>
      <c r="T4" s="246" t="str">
        <f>IF('Measured Data'!$E10&gt;0,'Measured Data'!T8+'Measured Data'!$E10*'Measured Data'!AR8/'In Process Calc.'!$I5,"")</f>
        <v/>
      </c>
      <c r="U4" s="246" t="str">
        <f>IF('Measured Data'!$E10&gt;0,'Measured Data'!U8+'Measured Data'!$E10*'Measured Data'!AS8/'In Process Calc.'!$I5,"")</f>
        <v/>
      </c>
      <c r="V4" s="246" t="str">
        <f>IF('Measured Data'!$E10&gt;0,'Measured Data'!V8+'Measured Data'!$E10*'Measured Data'!AT8/'In Process Calc.'!$I5,"")</f>
        <v/>
      </c>
      <c r="W4" s="246" t="str">
        <f>IF('Measured Data'!$E10&gt;0,'Measured Data'!W8+'Measured Data'!$E10*'Measured Data'!AU8/'In Process Calc.'!$I5,"")</f>
        <v/>
      </c>
      <c r="X4" s="246" t="str">
        <f>IF('Measured Data'!$E10&gt;0,'Measured Data'!X8+'Measured Data'!$E10*'Measured Data'!AV8/'In Process Calc.'!$I5,"")</f>
        <v/>
      </c>
      <c r="Y4" s="246" t="str">
        <f>IF('Measured Data'!$E10&gt;0,'Measured Data'!Y8+'Measured Data'!$E10*'Measured Data'!AW8/'In Process Calc.'!$I5,"")</f>
        <v/>
      </c>
      <c r="Z4" s="246" t="str">
        <f>IF('Measured Data'!$E10&gt;0,'Measured Data'!Z8+'Measured Data'!$E10*'Measured Data'!AX8/'In Process Calc.'!$I5,"")</f>
        <v/>
      </c>
      <c r="AA4" s="246" t="str">
        <f>IF('Measured Data'!$E10&gt;0,'Measured Data'!AA8+'Measured Data'!$E10*'Measured Data'!AY8/'In Process Calc.'!$I5,"")</f>
        <v/>
      </c>
      <c r="AB4" s="246" t="str">
        <f>IF('Measured Data'!$E10&gt;0,'Measured Data'!AB8+'Measured Data'!$E10*'Measured Data'!AZ8/'In Process Calc.'!$I5,"")</f>
        <v/>
      </c>
      <c r="AC4" s="246" t="str">
        <f>IF('Measured Data'!$E10&gt;0,'Measured Data'!AC8+'Measured Data'!$E10*'Measured Data'!BA8/'In Process Calc.'!$I5,"")</f>
        <v/>
      </c>
      <c r="AD4" s="246" t="str">
        <f>IF('Measured Data'!$E10&gt;0,'Measured Data'!AD8+'Measured Data'!$E10*'Measured Data'!BB8/'In Process Calc.'!$I5,"")</f>
        <v/>
      </c>
      <c r="AE4" s="246" t="str">
        <f>IF('Measured Data'!$E10&gt;0,'Measured Data'!AE8+'Measured Data'!$E10*'Measured Data'!BD8/'In Process Calc.'!$I5,"")</f>
        <v/>
      </c>
      <c r="AF4" s="246" t="str">
        <f>IF('Measured Data'!$E10&gt;0,'Measured Data'!AF8+'Measured Data'!$E10*'Measured Data'!BE8/'In Process Calc.'!$I5,"")</f>
        <v/>
      </c>
      <c r="AG4" s="246" t="str">
        <f>IF('Measured Data'!$E10&gt;0,'Measured Data'!AG8+'Measured Data'!$E10*'Measured Data'!BF8/'In Process Calc.'!$I5,"")</f>
        <v/>
      </c>
      <c r="AH4" s="246" t="str">
        <f>IF('Measured Data'!$E10&gt;0,'Measured Data'!AH8+'Measured Data'!$E10*'Measured Data'!BH8/'In Process Calc.'!$I5,"")</f>
        <v/>
      </c>
      <c r="AI4" s="246" t="str">
        <f>IF('Measured Data'!$E10&gt;0,'Measured Data'!AI8+'Measured Data'!$E10*'Measured Data'!BI8/'In Process Calc.'!$I5,"")</f>
        <v/>
      </c>
      <c r="AJ4" s="246" t="str">
        <f>IF('Measured Data'!$E10&gt;0,'Measured Data'!AJ8+'Measured Data'!$E10*'Measured Data'!BJ8/'In Process Calc.'!$I5,"")</f>
        <v/>
      </c>
      <c r="AK4" s="246" t="str">
        <f>IF('Measured Data'!$E10&gt;0,'Measured Data'!AK8+'Measured Data'!$E10*'Measured Data'!BK8/'In Process Calc.'!$I5,"")</f>
        <v/>
      </c>
      <c r="AL4" s="246" t="str">
        <f>IF('Measured Data'!$E10&gt;0,'Measured Data'!AL8+'Measured Data'!$E10*'Measured Data'!BL8/'In Process Calc.'!$I5,"")</f>
        <v/>
      </c>
      <c r="AM4" s="246" t="str">
        <f>IF('Measured Data'!$E10&gt;0,'Measured Data'!AM8+'Measured Data'!$E10*'Measured Data'!BM8/'In Process Calc.'!$I5,"")</f>
        <v/>
      </c>
      <c r="AN4" s="246" t="str">
        <f>IF('Measured Data'!$E10&gt;0,'Measured Data'!AN8+'Measured Data'!$E10*'Measured Data'!BN8/'In Process Calc.'!$I5,"")</f>
        <v/>
      </c>
      <c r="AO4" s="246" t="str">
        <f>IF('Measured Data'!$E10&gt;0,'Measured Data'!AO8+'Measured Data'!$E10*'Measured Data'!BO8/'In Process Calc.'!$I5,"")</f>
        <v/>
      </c>
      <c r="AP4" s="246" t="str">
        <f>IF('Measured Data'!$E10&gt;0,'Measured Data'!AP8+'Measured Data'!$E10*'Measured Data'!BP8/'In Process Calc.'!$I5,"")</f>
        <v/>
      </c>
      <c r="AQ4" s="246" t="str">
        <f>IF('Measured Data'!$E10&gt;0,'Measured Data'!AQ8+'Measured Data'!$E10*'Measured Data'!BQ8/'In Process Calc.'!$I5,"")</f>
        <v/>
      </c>
      <c r="AR4" s="246" t="str">
        <f>IF('Measured Data'!$E10&gt;0,'Measured Data'!AR8,"")</f>
        <v/>
      </c>
      <c r="AS4" s="246" t="str">
        <f>IF('Measured Data'!$E10&gt;0,'Measured Data'!AS8,"")</f>
        <v/>
      </c>
      <c r="AT4" s="246" t="str">
        <f>IF('Measured Data'!$E10&gt;0,'Measured Data'!AT8,"")</f>
        <v/>
      </c>
      <c r="AU4" s="246" t="str">
        <f>IF('Measured Data'!$E10&gt;0,'Measured Data'!AU8,"")</f>
        <v/>
      </c>
      <c r="AV4" s="246" t="str">
        <f>IF('Measured Data'!$E10&gt;0,'Measured Data'!AV8,"")</f>
        <v/>
      </c>
      <c r="AW4" s="246" t="str">
        <f>IF('Measured Data'!$E10&gt;0,'Measured Data'!AW8,"")</f>
        <v/>
      </c>
      <c r="AX4" s="246" t="str">
        <f>IF('Measured Data'!$E10&gt;0,'Measured Data'!AX8,"")</f>
        <v/>
      </c>
      <c r="AY4" s="246" t="str">
        <f>IF('Measured Data'!$E10&gt;0,'Measured Data'!AY8,"")</f>
        <v/>
      </c>
      <c r="AZ4" s="246" t="str">
        <f>IF('Measured Data'!$E10&gt;0,'Measured Data'!AZ8,"")</f>
        <v/>
      </c>
      <c r="BA4" s="246" t="str">
        <f>IF('Measured Data'!$E10&gt;0,'Measured Data'!BA8,"")</f>
        <v/>
      </c>
      <c r="BB4" s="246" t="str">
        <f>IF('Measured Data'!$E10&gt;0,'Measured Data'!BB8,"")</f>
        <v/>
      </c>
      <c r="BC4" s="246" t="str">
        <f>IF('Measured Data'!$E10&gt;0,'Measured Data'!BD8,"")</f>
        <v/>
      </c>
      <c r="BD4" s="246" t="str">
        <f>IF('Measured Data'!$E10&gt;0,'Measured Data'!BE8,"")</f>
        <v/>
      </c>
      <c r="BE4" s="246" t="str">
        <f>IF('Measured Data'!$E10&gt;0,'Measured Data'!BF8,"")</f>
        <v/>
      </c>
      <c r="BF4" s="246" t="str">
        <f>IF('Measured Data'!$E10&gt;0,'Measured Data'!BH8,"")</f>
        <v/>
      </c>
      <c r="BG4" s="246" t="str">
        <f>IF('Measured Data'!$E10&gt;0,'Measured Data'!BI8,"")</f>
        <v/>
      </c>
      <c r="BH4" s="246" t="str">
        <f>IF('Measured Data'!$E10&gt;0,'Measured Data'!BJ8,"")</f>
        <v/>
      </c>
      <c r="BI4" s="246" t="str">
        <f>IF('Measured Data'!$E10&gt;0,'Measured Data'!BK8,"")</f>
        <v/>
      </c>
      <c r="BJ4" s="246" t="str">
        <f>IF('Measured Data'!$E10&gt;0,'Measured Data'!BL8,"")</f>
        <v/>
      </c>
      <c r="BK4" s="246" t="str">
        <f>IF('Measured Data'!$E10&gt;0,'Measured Data'!BM8,"")</f>
        <v/>
      </c>
      <c r="BL4" s="246" t="str">
        <f>IF('Measured Data'!$E10&gt;0,'Measured Data'!BN8,"")</f>
        <v/>
      </c>
      <c r="BM4" s="246" t="str">
        <f>IF('Measured Data'!$E10&gt;0,'Measured Data'!BO8,"")</f>
        <v/>
      </c>
      <c r="BN4" s="246" t="str">
        <f>IF('Measured Data'!$E10&gt;0,'In Process Calc.'!B4,"")</f>
        <v/>
      </c>
      <c r="BO4" s="246" t="str">
        <f>IF('Measured Data'!$E10&gt;0,'In Process Calc.'!C4,"")</f>
        <v/>
      </c>
    </row>
    <row r="5" spans="1:67" x14ac:dyDescent="0.15">
      <c r="A5" s="240" t="e">
        <f>IF('Measured Data'!#REF!&gt;0,'Measured Data'!$B$1,"")</f>
        <v>#REF!</v>
      </c>
      <c r="B5" s="240" t="e">
        <f>IF('Measured Data'!#REF!&gt;0,'Measured Data'!A9+0.1,"")</f>
        <v>#REF!</v>
      </c>
      <c r="C5" s="244" t="e">
        <f>IF('Measured Data'!#REF!&gt;0,'Measured Data'!B9,"")</f>
        <v>#REF!</v>
      </c>
      <c r="D5" s="249" t="e">
        <f>IF('Measured Data'!#REF!&gt;0,'Measured Data'!C9,"")</f>
        <v>#REF!</v>
      </c>
      <c r="E5" s="240" t="e">
        <f>IF('Measured Data'!#REF!&gt;0,'Measured Data'!D9,"")</f>
        <v>#REF!</v>
      </c>
      <c r="F5" s="240" t="e">
        <f>IF('Measured Data'!#REF!&gt;0,'Measured Data'!E10,"")</f>
        <v>#REF!</v>
      </c>
      <c r="G5" s="240" t="e">
        <f>IF('Measured Data'!#REF!&gt;0,'Measured Data'!G9,"")</f>
        <v>#REF!</v>
      </c>
      <c r="H5" s="245" t="e">
        <f>IF('Measured Data'!#REF!&gt;0,'Measured Data'!H9,"")</f>
        <v>#REF!</v>
      </c>
      <c r="I5" s="245" t="e">
        <f>IF('Measured Data'!#REF!&gt;0,'Measured Data'!I9,"")</f>
        <v>#REF!</v>
      </c>
      <c r="J5" s="245" t="e">
        <f>IF('Measured Data'!#REF!&gt;0,'Measured Data'!J9,"")</f>
        <v>#REF!</v>
      </c>
      <c r="K5" s="245" t="e">
        <f>IF('Measured Data'!#REF!&gt;0,'Measured Data'!K9,"")</f>
        <v>#REF!</v>
      </c>
      <c r="L5" s="240" t="e">
        <f>IF('Measured Data'!#REF!&gt;0,'Measured Data'!L9,"")</f>
        <v>#REF!</v>
      </c>
      <c r="M5" s="240" t="e">
        <f>IF('Measured Data'!#REF!&gt;0,'Measured Data'!M9,"")</f>
        <v>#REF!</v>
      </c>
      <c r="N5" s="240" t="e">
        <f>IF('Measured Data'!#REF!&gt;0,'Measured Data'!N9,"")</f>
        <v>#REF!</v>
      </c>
      <c r="O5" s="240" t="e">
        <f>IF('Measured Data'!#REF!&gt;0,'Measured Data'!O9,"")</f>
        <v>#REF!</v>
      </c>
      <c r="P5" s="240" t="e">
        <f>IF('Measured Data'!#REF!&gt;0,'Measured Data'!P9,"")</f>
        <v>#REF!</v>
      </c>
      <c r="Q5" s="240" t="e">
        <f>IF('Measured Data'!#REF!&gt;0,'Measured Data'!Q9,"")</f>
        <v>#REF!</v>
      </c>
      <c r="R5" s="240" t="e">
        <f>IF('Measured Data'!#REF!&gt;0,'Measured Data'!R9,"")</f>
        <v>#REF!</v>
      </c>
      <c r="S5" s="240" t="e">
        <f>IF('Measured Data'!#REF!&gt;0,'Measured Data'!S9,"")</f>
        <v>#REF!</v>
      </c>
      <c r="T5" s="245" t="e">
        <f>IF('Measured Data'!#REF!&gt;0,'Measured Data'!T9+'Measured Data'!#REF!*'Measured Data'!AR9/'In Process Calc.'!$I6,"")</f>
        <v>#REF!</v>
      </c>
      <c r="U5" s="245" t="e">
        <f>IF('Measured Data'!#REF!&gt;0,'Measured Data'!U9+'Measured Data'!#REF!*'Measured Data'!AS9/'In Process Calc.'!$I6,"")</f>
        <v>#REF!</v>
      </c>
      <c r="V5" s="245" t="e">
        <f>IF('Measured Data'!#REF!&gt;0,'Measured Data'!V9+'Measured Data'!#REF!*'Measured Data'!AT9/'In Process Calc.'!$I6,"")</f>
        <v>#REF!</v>
      </c>
      <c r="W5" s="245" t="e">
        <f>IF('Measured Data'!#REF!&gt;0,'Measured Data'!W9+'Measured Data'!#REF!*'Measured Data'!AU9/'In Process Calc.'!$I6,"")</f>
        <v>#REF!</v>
      </c>
      <c r="X5" s="245" t="e">
        <f>IF('Measured Data'!#REF!&gt;0,'Measured Data'!X9+'Measured Data'!#REF!*'Measured Data'!AV9/'In Process Calc.'!$I6,"")</f>
        <v>#REF!</v>
      </c>
      <c r="Y5" s="245" t="e">
        <f>IF('Measured Data'!#REF!&gt;0,'Measured Data'!Y9+'Measured Data'!#REF!*'Measured Data'!AW9/'In Process Calc.'!$I6,"")</f>
        <v>#REF!</v>
      </c>
      <c r="Z5" s="245" t="e">
        <f>IF('Measured Data'!#REF!&gt;0,'Measured Data'!Z9+'Measured Data'!#REF!*'Measured Data'!AX9/'In Process Calc.'!$I6,"")</f>
        <v>#REF!</v>
      </c>
      <c r="AA5" s="245" t="e">
        <f>IF('Measured Data'!#REF!&gt;0,'Measured Data'!AA9+'Measured Data'!#REF!*'Measured Data'!AY9/'In Process Calc.'!$I6,"")</f>
        <v>#REF!</v>
      </c>
      <c r="AB5" s="245" t="e">
        <f>IF('Measured Data'!#REF!&gt;0,'Measured Data'!AB9+'Measured Data'!#REF!*'Measured Data'!AZ9/'In Process Calc.'!$I6,"")</f>
        <v>#REF!</v>
      </c>
      <c r="AC5" s="245" t="e">
        <f>IF('Measured Data'!#REF!&gt;0,'Measured Data'!AC9+'Measured Data'!#REF!*'Measured Data'!BA9/'In Process Calc.'!$I6,"")</f>
        <v>#REF!</v>
      </c>
      <c r="AD5" s="245" t="e">
        <f>IF('Measured Data'!#REF!&gt;0,'Measured Data'!AD9+'Measured Data'!#REF!*'Measured Data'!BB9/'In Process Calc.'!$I6,"")</f>
        <v>#REF!</v>
      </c>
      <c r="AE5" s="245" t="e">
        <f>IF('Measured Data'!#REF!&gt;0,'Measured Data'!AE9+'Measured Data'!#REF!*'Measured Data'!BD9/'In Process Calc.'!$I6,"")</f>
        <v>#REF!</v>
      </c>
      <c r="AF5" s="245" t="e">
        <f>IF('Measured Data'!#REF!&gt;0,'Measured Data'!AF9+'Measured Data'!#REF!*'Measured Data'!BE9/'In Process Calc.'!$I6,"")</f>
        <v>#REF!</v>
      </c>
      <c r="AG5" s="245" t="e">
        <f>IF('Measured Data'!#REF!&gt;0,'Measured Data'!AG9+'Measured Data'!#REF!*'Measured Data'!BF9/'In Process Calc.'!$I6,"")</f>
        <v>#REF!</v>
      </c>
      <c r="AH5" s="245" t="e">
        <f>IF('Measured Data'!#REF!&gt;0,'Measured Data'!AH9+'Measured Data'!#REF!*'Measured Data'!BH9/'In Process Calc.'!$I6,"")</f>
        <v>#REF!</v>
      </c>
      <c r="AI5" s="245" t="e">
        <f>IF('Measured Data'!#REF!&gt;0,'Measured Data'!AI9+'Measured Data'!#REF!*'Measured Data'!BI9/'In Process Calc.'!$I6,"")</f>
        <v>#REF!</v>
      </c>
      <c r="AJ5" s="245" t="e">
        <f>IF('Measured Data'!#REF!&gt;0,'Measured Data'!AJ9+'Measured Data'!#REF!*'Measured Data'!BJ9/'In Process Calc.'!$I6,"")</f>
        <v>#REF!</v>
      </c>
      <c r="AK5" s="245" t="e">
        <f>IF('Measured Data'!#REF!&gt;0,'Measured Data'!AK9+'Measured Data'!#REF!*'Measured Data'!BK9/'In Process Calc.'!$I6,"")</f>
        <v>#REF!</v>
      </c>
      <c r="AL5" s="245" t="e">
        <f>IF('Measured Data'!#REF!&gt;0,'Measured Data'!AL9+'Measured Data'!#REF!*'Measured Data'!BL9/'In Process Calc.'!$I6,"")</f>
        <v>#REF!</v>
      </c>
      <c r="AM5" s="245" t="e">
        <f>IF('Measured Data'!#REF!&gt;0,'Measured Data'!AM9+'Measured Data'!#REF!*'Measured Data'!BM9/'In Process Calc.'!$I6,"")</f>
        <v>#REF!</v>
      </c>
      <c r="AN5" s="245" t="e">
        <f>IF('Measured Data'!#REF!&gt;0,'Measured Data'!AN9+'Measured Data'!#REF!*'Measured Data'!BN9/'In Process Calc.'!$I6,"")</f>
        <v>#REF!</v>
      </c>
      <c r="AO5" s="245" t="e">
        <f>IF('Measured Data'!#REF!&gt;0,'Measured Data'!AO9+'Measured Data'!#REF!*'Measured Data'!BO9/'In Process Calc.'!$I6,"")</f>
        <v>#REF!</v>
      </c>
      <c r="AP5" s="245" t="e">
        <f>IF('Measured Data'!#REF!&gt;0,'Measured Data'!AP9+'Measured Data'!#REF!*'Measured Data'!BP9/'In Process Calc.'!$I6,"")</f>
        <v>#REF!</v>
      </c>
      <c r="AQ5" s="245" t="e">
        <f>IF('Measured Data'!#REF!&gt;0,'Measured Data'!AQ9+'Measured Data'!#REF!*'Measured Data'!BQ9/'In Process Calc.'!$I6,"")</f>
        <v>#REF!</v>
      </c>
      <c r="AR5" s="245" t="e">
        <f>IF('Measured Data'!#REF!&gt;0,'Measured Data'!AR9,"")</f>
        <v>#REF!</v>
      </c>
      <c r="AS5" s="245" t="e">
        <f>IF('Measured Data'!#REF!&gt;0,'Measured Data'!AS9,"")</f>
        <v>#REF!</v>
      </c>
      <c r="AT5" s="245" t="e">
        <f>IF('Measured Data'!#REF!&gt;0,'Measured Data'!AT9,"")</f>
        <v>#REF!</v>
      </c>
      <c r="AU5" s="245" t="e">
        <f>IF('Measured Data'!#REF!&gt;0,'Measured Data'!AU9,"")</f>
        <v>#REF!</v>
      </c>
      <c r="AV5" s="245" t="e">
        <f>IF('Measured Data'!#REF!&gt;0,'Measured Data'!AV9,"")</f>
        <v>#REF!</v>
      </c>
      <c r="AW5" s="245" t="e">
        <f>IF('Measured Data'!#REF!&gt;0,'Measured Data'!AW9,"")</f>
        <v>#REF!</v>
      </c>
      <c r="AX5" s="245" t="e">
        <f>IF('Measured Data'!#REF!&gt;0,'Measured Data'!AX9,"")</f>
        <v>#REF!</v>
      </c>
      <c r="AY5" s="245" t="e">
        <f>IF('Measured Data'!#REF!&gt;0,'Measured Data'!AY9,"")</f>
        <v>#REF!</v>
      </c>
      <c r="AZ5" s="245" t="e">
        <f>IF('Measured Data'!#REF!&gt;0,'Measured Data'!AZ9,"")</f>
        <v>#REF!</v>
      </c>
      <c r="BA5" s="245" t="e">
        <f>IF('Measured Data'!#REF!&gt;0,'Measured Data'!BA9,"")</f>
        <v>#REF!</v>
      </c>
      <c r="BB5" s="245" t="e">
        <f>IF('Measured Data'!#REF!&gt;0,'Measured Data'!BB9,"")</f>
        <v>#REF!</v>
      </c>
      <c r="BC5" s="245" t="e">
        <f>IF('Measured Data'!#REF!&gt;0,'Measured Data'!BD9,"")</f>
        <v>#REF!</v>
      </c>
      <c r="BD5" s="245" t="e">
        <f>IF('Measured Data'!#REF!&gt;0,'Measured Data'!BE9,"")</f>
        <v>#REF!</v>
      </c>
      <c r="BE5" s="245" t="e">
        <f>IF('Measured Data'!#REF!&gt;0,'Measured Data'!BF9,"")</f>
        <v>#REF!</v>
      </c>
      <c r="BF5" s="245" t="e">
        <f>IF('Measured Data'!#REF!&gt;0,'Measured Data'!BH9,"")</f>
        <v>#REF!</v>
      </c>
      <c r="BG5" s="245" t="e">
        <f>IF('Measured Data'!#REF!&gt;0,'Measured Data'!BI9,"")</f>
        <v>#REF!</v>
      </c>
      <c r="BH5" s="245" t="e">
        <f>IF('Measured Data'!#REF!&gt;0,'Measured Data'!BJ9,"")</f>
        <v>#REF!</v>
      </c>
      <c r="BI5" s="245" t="e">
        <f>IF('Measured Data'!#REF!&gt;0,'Measured Data'!BK9,"")</f>
        <v>#REF!</v>
      </c>
      <c r="BJ5" s="245" t="e">
        <f>IF('Measured Data'!#REF!&gt;0,'Measured Data'!BL9,"")</f>
        <v>#REF!</v>
      </c>
      <c r="BK5" s="245" t="e">
        <f>IF('Measured Data'!#REF!&gt;0,'Measured Data'!BM9,"")</f>
        <v>#REF!</v>
      </c>
      <c r="BL5" s="245" t="e">
        <f>IF('Measured Data'!#REF!&gt;0,'Measured Data'!BN9,"")</f>
        <v>#REF!</v>
      </c>
      <c r="BM5" s="245" t="e">
        <f>IF('Measured Data'!#REF!&gt;0,'Measured Data'!BO9,"")</f>
        <v>#REF!</v>
      </c>
      <c r="BN5" s="245" t="e">
        <f>IF('Measured Data'!#REF!&gt;0,'In Process Calc.'!B5,"")</f>
        <v>#REF!</v>
      </c>
      <c r="BO5" s="245" t="e">
        <f>IF('Measured Data'!#REF!&gt;0,'In Process Calc.'!C5,"")</f>
        <v>#REF!</v>
      </c>
    </row>
    <row r="6" spans="1:67" x14ac:dyDescent="0.15">
      <c r="A6" s="240" t="str">
        <f>IF('Measured Data'!$E11&gt;0,'Measured Data'!$B$1,"")</f>
        <v/>
      </c>
      <c r="B6" s="240" t="str">
        <f>IF('Measured Data'!$E11&gt;0,'Measured Data'!A10+0.1,"")</f>
        <v/>
      </c>
      <c r="C6" s="244" t="str">
        <f>IF('Measured Data'!$E11&gt;0,'Measured Data'!B10,"")</f>
        <v/>
      </c>
      <c r="D6" s="249" t="str">
        <f>IF('Measured Data'!$E11&gt;0,'Measured Data'!C10,"")</f>
        <v/>
      </c>
      <c r="E6" s="240" t="str">
        <f>IF('Measured Data'!$E11&gt;0,'Measured Data'!D10,"")</f>
        <v/>
      </c>
      <c r="F6" s="240" t="str">
        <f>IF('Measured Data'!$E11&gt;0,'Measured Data'!#REF!,"")</f>
        <v/>
      </c>
      <c r="G6" s="240" t="str">
        <f>IF('Measured Data'!$E11&gt;0,'Measured Data'!G10,"")</f>
        <v/>
      </c>
      <c r="H6" s="245" t="str">
        <f>IF('Measured Data'!$E11&gt;0,'Measured Data'!H10,"")</f>
        <v/>
      </c>
      <c r="I6" s="245" t="str">
        <f>IF('Measured Data'!$E11&gt;0,'Measured Data'!I10,"")</f>
        <v/>
      </c>
      <c r="J6" s="245" t="str">
        <f>IF('Measured Data'!$E11&gt;0,'Measured Data'!J10,"")</f>
        <v/>
      </c>
      <c r="K6" s="245" t="str">
        <f>IF('Measured Data'!$E11&gt;0,'Measured Data'!K10,"")</f>
        <v/>
      </c>
      <c r="L6" s="240" t="str">
        <f>IF('Measured Data'!$E11&gt;0,'Measured Data'!L10,"")</f>
        <v/>
      </c>
      <c r="M6" s="240" t="str">
        <f>IF('Measured Data'!$E11&gt;0,'Measured Data'!M10,"")</f>
        <v/>
      </c>
      <c r="N6" s="240" t="str">
        <f>IF('Measured Data'!$E11&gt;0,'Measured Data'!N10,"")</f>
        <v/>
      </c>
      <c r="O6" s="240" t="str">
        <f>IF('Measured Data'!$E11&gt;0,'Measured Data'!O10,"")</f>
        <v/>
      </c>
      <c r="P6" s="240" t="str">
        <f>IF('Measured Data'!$E11&gt;0,'Measured Data'!P10,"")</f>
        <v/>
      </c>
      <c r="Q6" s="240" t="str">
        <f>IF('Measured Data'!$E11&gt;0,'Measured Data'!Q10,"")</f>
        <v/>
      </c>
      <c r="R6" s="240" t="str">
        <f>IF('Measured Data'!$E11&gt;0,'Measured Data'!R10,"")</f>
        <v/>
      </c>
      <c r="S6" s="240" t="str">
        <f>IF('Measured Data'!$E11&gt;0,'Measured Data'!S10,"")</f>
        <v/>
      </c>
      <c r="T6" s="245" t="str">
        <f>IF('Measured Data'!$E11&gt;0,'Measured Data'!T10+'Measured Data'!$E11*'Measured Data'!AR10/'In Process Calc.'!$I7,"")</f>
        <v/>
      </c>
      <c r="U6" s="245" t="str">
        <f>IF('Measured Data'!$E11&gt;0,'Measured Data'!U10+'Measured Data'!$E11*'Measured Data'!AS10/'In Process Calc.'!$I7,"")</f>
        <v/>
      </c>
      <c r="V6" s="245" t="str">
        <f>IF('Measured Data'!$E11&gt;0,'Measured Data'!V10+'Measured Data'!$E11*'Measured Data'!AT10/'In Process Calc.'!$I7,"")</f>
        <v/>
      </c>
      <c r="W6" s="245" t="str">
        <f>IF('Measured Data'!$E11&gt;0,'Measured Data'!W10+'Measured Data'!$E11*'Measured Data'!AU10/'In Process Calc.'!$I7,"")</f>
        <v/>
      </c>
      <c r="X6" s="245" t="str">
        <f>IF('Measured Data'!$E11&gt;0,'Measured Data'!X10+'Measured Data'!$E11*'Measured Data'!AV10/'In Process Calc.'!$I7,"")</f>
        <v/>
      </c>
      <c r="Y6" s="245" t="str">
        <f>IF('Measured Data'!$E11&gt;0,'Measured Data'!Y10+'Measured Data'!$E11*'Measured Data'!AW10/'In Process Calc.'!$I7,"")</f>
        <v/>
      </c>
      <c r="Z6" s="245" t="str">
        <f>IF('Measured Data'!$E11&gt;0,'Measured Data'!Z10+'Measured Data'!$E11*'Measured Data'!AX10/'In Process Calc.'!$I7,"")</f>
        <v/>
      </c>
      <c r="AA6" s="245" t="str">
        <f>IF('Measured Data'!$E11&gt;0,'Measured Data'!AA10+'Measured Data'!$E11*'Measured Data'!AY10/'In Process Calc.'!$I7,"")</f>
        <v/>
      </c>
      <c r="AB6" s="245" t="str">
        <f>IF('Measured Data'!$E11&gt;0,'Measured Data'!AB10+'Measured Data'!$E11*'Measured Data'!AZ10/'In Process Calc.'!$I7,"")</f>
        <v/>
      </c>
      <c r="AC6" s="245" t="str">
        <f>IF('Measured Data'!$E11&gt;0,'Measured Data'!AC10+'Measured Data'!$E11*'Measured Data'!BA10/'In Process Calc.'!$I7,"")</f>
        <v/>
      </c>
      <c r="AD6" s="245" t="str">
        <f>IF('Measured Data'!$E11&gt;0,'Measured Data'!AD10+'Measured Data'!$E11*'Measured Data'!BB10/'In Process Calc.'!$I7,"")</f>
        <v/>
      </c>
      <c r="AE6" s="245" t="str">
        <f>IF('Measured Data'!$E11&gt;0,'Measured Data'!AE10+'Measured Data'!$E11*'Measured Data'!BD10/'In Process Calc.'!$I7,"")</f>
        <v/>
      </c>
      <c r="AF6" s="245" t="str">
        <f>IF('Measured Data'!$E11&gt;0,'Measured Data'!AF10+'Measured Data'!$E11*'Measured Data'!BE10/'In Process Calc.'!$I7,"")</f>
        <v/>
      </c>
      <c r="AG6" s="245" t="str">
        <f>IF('Measured Data'!$E11&gt;0,'Measured Data'!AG10+'Measured Data'!$E11*'Measured Data'!BF10/'In Process Calc.'!$I7,"")</f>
        <v/>
      </c>
      <c r="AH6" s="245" t="str">
        <f>IF('Measured Data'!$E11&gt;0,'Measured Data'!AH10+'Measured Data'!$E11*'Measured Data'!BH10/'In Process Calc.'!$I7,"")</f>
        <v/>
      </c>
      <c r="AI6" s="245" t="str">
        <f>IF('Measured Data'!$E11&gt;0,'Measured Data'!AI10+'Measured Data'!$E11*'Measured Data'!BI10/'In Process Calc.'!$I7,"")</f>
        <v/>
      </c>
      <c r="AJ6" s="245" t="str">
        <f>IF('Measured Data'!$E11&gt;0,'Measured Data'!AJ10+'Measured Data'!$E11*'Measured Data'!BJ10/'In Process Calc.'!$I7,"")</f>
        <v/>
      </c>
      <c r="AK6" s="245" t="str">
        <f>IF('Measured Data'!$E11&gt;0,'Measured Data'!AK10+'Measured Data'!$E11*'Measured Data'!BK10/'In Process Calc.'!$I7,"")</f>
        <v/>
      </c>
      <c r="AL6" s="245" t="str">
        <f>IF('Measured Data'!$E11&gt;0,'Measured Data'!AL10+'Measured Data'!$E11*'Measured Data'!BL10/'In Process Calc.'!$I7,"")</f>
        <v/>
      </c>
      <c r="AM6" s="245" t="str">
        <f>IF('Measured Data'!$E11&gt;0,'Measured Data'!AM10+'Measured Data'!$E11*'Measured Data'!BM10/'In Process Calc.'!$I7,"")</f>
        <v/>
      </c>
      <c r="AN6" s="245" t="str">
        <f>IF('Measured Data'!$E11&gt;0,'Measured Data'!AN10+'Measured Data'!$E11*'Measured Data'!BN10/'In Process Calc.'!$I7,"")</f>
        <v/>
      </c>
      <c r="AO6" s="245" t="str">
        <f>IF('Measured Data'!$E11&gt;0,'Measured Data'!AO10+'Measured Data'!$E11*'Measured Data'!BO10/'In Process Calc.'!$I7,"")</f>
        <v/>
      </c>
      <c r="AP6" s="245" t="str">
        <f>IF('Measured Data'!$E11&gt;0,'Measured Data'!AP10+'Measured Data'!$E11*'Measured Data'!BP10/'In Process Calc.'!$I7,"")</f>
        <v/>
      </c>
      <c r="AQ6" s="245" t="str">
        <f>IF('Measured Data'!$E11&gt;0,'Measured Data'!AQ10+'Measured Data'!$E11*'Measured Data'!BQ10/'In Process Calc.'!$I7,"")</f>
        <v/>
      </c>
      <c r="AR6" s="245" t="str">
        <f>IF('Measured Data'!$E11&gt;0,'Measured Data'!AR10,"")</f>
        <v/>
      </c>
      <c r="AS6" s="245" t="str">
        <f>IF('Measured Data'!$E11&gt;0,'Measured Data'!AS10,"")</f>
        <v/>
      </c>
      <c r="AT6" s="245" t="str">
        <f>IF('Measured Data'!$E11&gt;0,'Measured Data'!AT10,"")</f>
        <v/>
      </c>
      <c r="AU6" s="245" t="str">
        <f>IF('Measured Data'!$E11&gt;0,'Measured Data'!AU10,"")</f>
        <v/>
      </c>
      <c r="AV6" s="245" t="str">
        <f>IF('Measured Data'!$E11&gt;0,'Measured Data'!AV10,"")</f>
        <v/>
      </c>
      <c r="AW6" s="245" t="str">
        <f>IF('Measured Data'!$E11&gt;0,'Measured Data'!AW10,"")</f>
        <v/>
      </c>
      <c r="AX6" s="245" t="str">
        <f>IF('Measured Data'!$E11&gt;0,'Measured Data'!AX10,"")</f>
        <v/>
      </c>
      <c r="AY6" s="245" t="str">
        <f>IF('Measured Data'!$E11&gt;0,'Measured Data'!AY10,"")</f>
        <v/>
      </c>
      <c r="AZ6" s="245" t="str">
        <f>IF('Measured Data'!$E11&gt;0,'Measured Data'!AZ10,"")</f>
        <v/>
      </c>
      <c r="BA6" s="245" t="str">
        <f>IF('Measured Data'!$E11&gt;0,'Measured Data'!BA10,"")</f>
        <v/>
      </c>
      <c r="BB6" s="245" t="str">
        <f>IF('Measured Data'!$E11&gt;0,'Measured Data'!BB10,"")</f>
        <v/>
      </c>
      <c r="BC6" s="245" t="str">
        <f>IF('Measured Data'!$E11&gt;0,'Measured Data'!BD10,"")</f>
        <v/>
      </c>
      <c r="BD6" s="245" t="str">
        <f>IF('Measured Data'!$E11&gt;0,'Measured Data'!BE10,"")</f>
        <v/>
      </c>
      <c r="BE6" s="245" t="str">
        <f>IF('Measured Data'!$E11&gt;0,'Measured Data'!BF10,"")</f>
        <v/>
      </c>
      <c r="BF6" s="245" t="str">
        <f>IF('Measured Data'!$E11&gt;0,'Measured Data'!BH10,"")</f>
        <v/>
      </c>
      <c r="BG6" s="245" t="str">
        <f>IF('Measured Data'!$E11&gt;0,'Measured Data'!BI10,"")</f>
        <v/>
      </c>
      <c r="BH6" s="245" t="str">
        <f>IF('Measured Data'!$E11&gt;0,'Measured Data'!BJ10,"")</f>
        <v/>
      </c>
      <c r="BI6" s="245" t="str">
        <f>IF('Measured Data'!$E11&gt;0,'Measured Data'!BK10,"")</f>
        <v/>
      </c>
      <c r="BJ6" s="245" t="str">
        <f>IF('Measured Data'!$E11&gt;0,'Measured Data'!BL10,"")</f>
        <v/>
      </c>
      <c r="BK6" s="245" t="str">
        <f>IF('Measured Data'!$E11&gt;0,'Measured Data'!BM10,"")</f>
        <v/>
      </c>
      <c r="BL6" s="245" t="str">
        <f>IF('Measured Data'!$E11&gt;0,'Measured Data'!BN10,"")</f>
        <v/>
      </c>
      <c r="BM6" s="245" t="str">
        <f>IF('Measured Data'!$E11&gt;0,'Measured Data'!BO10,"")</f>
        <v/>
      </c>
      <c r="BN6" s="245" t="str">
        <f>IF('Measured Data'!$E11&gt;0,'In Process Calc.'!B6,"")</f>
        <v/>
      </c>
      <c r="BO6" s="245" t="str">
        <f>IF('Measured Data'!$E11&gt;0,'In Process Calc.'!C6,"")</f>
        <v/>
      </c>
    </row>
    <row r="7" spans="1:67" x14ac:dyDescent="0.15">
      <c r="A7" s="240" t="str">
        <f>IF('Measured Data'!$E12&gt;0,'Measured Data'!$B$1,"")</f>
        <v>NIIMBL VS-003</v>
      </c>
      <c r="B7" s="240" t="e">
        <f>IF('Measured Data'!$E12&gt;0,'Measured Data'!#REF!+0.1,"")</f>
        <v>#REF!</v>
      </c>
      <c r="C7" s="244" t="e">
        <f>IF('Measured Data'!$E12&gt;0,'Measured Data'!#REF!,"")</f>
        <v>#REF!</v>
      </c>
      <c r="D7" s="249" t="e">
        <f>IF('Measured Data'!$E12&gt;0,'Measured Data'!#REF!,"")</f>
        <v>#REF!</v>
      </c>
      <c r="E7" s="240" t="e">
        <f>IF('Measured Data'!$E12&gt;0,'Measured Data'!#REF!,"")</f>
        <v>#REF!</v>
      </c>
      <c r="F7" s="240">
        <f>IF('Measured Data'!$E12&gt;0,'Measured Data'!E11,"")</f>
        <v>0</v>
      </c>
      <c r="G7" s="240" t="e">
        <f>IF('Measured Data'!$E12&gt;0,'Measured Data'!#REF!,"")</f>
        <v>#REF!</v>
      </c>
      <c r="H7" s="245" t="e">
        <f>IF('Measured Data'!$E12&gt;0,'Measured Data'!#REF!,"")</f>
        <v>#REF!</v>
      </c>
      <c r="I7" s="245" t="e">
        <f>IF('Measured Data'!$E12&gt;0,'Measured Data'!#REF!,"")</f>
        <v>#REF!</v>
      </c>
      <c r="J7" s="245" t="e">
        <f>IF('Measured Data'!$E12&gt;0,'Measured Data'!#REF!,"")</f>
        <v>#REF!</v>
      </c>
      <c r="K7" s="245" t="e">
        <f>IF('Measured Data'!$E12&gt;0,'Measured Data'!#REF!,"")</f>
        <v>#REF!</v>
      </c>
      <c r="L7" s="240" t="e">
        <f>IF('Measured Data'!$E12&gt;0,'Measured Data'!#REF!,"")</f>
        <v>#REF!</v>
      </c>
      <c r="M7" s="240" t="e">
        <f>IF('Measured Data'!$E12&gt;0,'Measured Data'!#REF!,"")</f>
        <v>#REF!</v>
      </c>
      <c r="N7" s="240" t="e">
        <f>IF('Measured Data'!$E12&gt;0,'Measured Data'!#REF!,"")</f>
        <v>#REF!</v>
      </c>
      <c r="O7" s="240" t="e">
        <f>IF('Measured Data'!$E12&gt;0,'Measured Data'!#REF!,"")</f>
        <v>#REF!</v>
      </c>
      <c r="P7" s="240" t="e">
        <f>IF('Measured Data'!$E12&gt;0,'Measured Data'!#REF!,"")</f>
        <v>#REF!</v>
      </c>
      <c r="Q7" s="240" t="e">
        <f>IF('Measured Data'!$E12&gt;0,'Measured Data'!#REF!,"")</f>
        <v>#REF!</v>
      </c>
      <c r="R7" s="240" t="e">
        <f>IF('Measured Data'!$E12&gt;0,'Measured Data'!#REF!,"")</f>
        <v>#REF!</v>
      </c>
      <c r="S7" s="240" t="e">
        <f>IF('Measured Data'!$E12&gt;0,'Measured Data'!#REF!,"")</f>
        <v>#REF!</v>
      </c>
      <c r="T7" s="245" t="e">
        <f>IF('Measured Data'!$E12&gt;0,'Measured Data'!#REF!+'Measured Data'!$E12*'Measured Data'!#REF!/'In Process Calc.'!$I8,"")</f>
        <v>#REF!</v>
      </c>
      <c r="U7" s="245" t="e">
        <f>IF('Measured Data'!$E12&gt;0,'Measured Data'!#REF!+'Measured Data'!$E12*'Measured Data'!#REF!/'In Process Calc.'!$I8,"")</f>
        <v>#REF!</v>
      </c>
      <c r="V7" s="245" t="e">
        <f>IF('Measured Data'!$E12&gt;0,'Measured Data'!#REF!+'Measured Data'!$E12*'Measured Data'!#REF!/'In Process Calc.'!$I8,"")</f>
        <v>#REF!</v>
      </c>
      <c r="W7" s="245" t="e">
        <f>IF('Measured Data'!$E12&gt;0,'Measured Data'!#REF!+'Measured Data'!$E12*'Measured Data'!#REF!/'In Process Calc.'!$I8,"")</f>
        <v>#REF!</v>
      </c>
      <c r="X7" s="245" t="e">
        <f>IF('Measured Data'!$E12&gt;0,'Measured Data'!#REF!+'Measured Data'!$E12*'Measured Data'!#REF!/'In Process Calc.'!$I8,"")</f>
        <v>#REF!</v>
      </c>
      <c r="Y7" s="245" t="e">
        <f>IF('Measured Data'!$E12&gt;0,'Measured Data'!#REF!+'Measured Data'!$E12*'Measured Data'!#REF!/'In Process Calc.'!$I8,"")</f>
        <v>#REF!</v>
      </c>
      <c r="Z7" s="245" t="e">
        <f>IF('Measured Data'!$E12&gt;0,'Measured Data'!#REF!+'Measured Data'!$E12*'Measured Data'!#REF!/'In Process Calc.'!$I8,"")</f>
        <v>#REF!</v>
      </c>
      <c r="AA7" s="245" t="e">
        <f>IF('Measured Data'!$E12&gt;0,'Measured Data'!#REF!+'Measured Data'!$E12*'Measured Data'!#REF!/'In Process Calc.'!$I8,"")</f>
        <v>#REF!</v>
      </c>
      <c r="AB7" s="245" t="e">
        <f>IF('Measured Data'!$E12&gt;0,'Measured Data'!#REF!+'Measured Data'!$E12*'Measured Data'!#REF!/'In Process Calc.'!$I8,"")</f>
        <v>#REF!</v>
      </c>
      <c r="AC7" s="245" t="e">
        <f>IF('Measured Data'!$E12&gt;0,'Measured Data'!#REF!+'Measured Data'!$E12*'Measured Data'!#REF!/'In Process Calc.'!$I8,"")</f>
        <v>#REF!</v>
      </c>
      <c r="AD7" s="245" t="e">
        <f>IF('Measured Data'!$E12&gt;0,'Measured Data'!#REF!+'Measured Data'!$E12*'Measured Data'!#REF!/'In Process Calc.'!$I8,"")</f>
        <v>#REF!</v>
      </c>
      <c r="AE7" s="245" t="e">
        <f>IF('Measured Data'!$E12&gt;0,'Measured Data'!#REF!+'Measured Data'!$E12*'Measured Data'!#REF!/'In Process Calc.'!$I8,"")</f>
        <v>#REF!</v>
      </c>
      <c r="AF7" s="245" t="e">
        <f>IF('Measured Data'!$E12&gt;0,'Measured Data'!#REF!+'Measured Data'!$E12*'Measured Data'!#REF!/'In Process Calc.'!$I8,"")</f>
        <v>#REF!</v>
      </c>
      <c r="AG7" s="245" t="e">
        <f>IF('Measured Data'!$E12&gt;0,'Measured Data'!#REF!+'Measured Data'!$E12*'Measured Data'!#REF!/'In Process Calc.'!$I8,"")</f>
        <v>#REF!</v>
      </c>
      <c r="AH7" s="245" t="e">
        <f>IF('Measured Data'!$E12&gt;0,'Measured Data'!#REF!+'Measured Data'!$E12*'Measured Data'!#REF!/'In Process Calc.'!$I8,"")</f>
        <v>#REF!</v>
      </c>
      <c r="AI7" s="245" t="e">
        <f>IF('Measured Data'!$E12&gt;0,'Measured Data'!#REF!+'Measured Data'!$E12*'Measured Data'!#REF!/'In Process Calc.'!$I8,"")</f>
        <v>#REF!</v>
      </c>
      <c r="AJ7" s="245" t="e">
        <f>IF('Measured Data'!$E12&gt;0,'Measured Data'!#REF!+'Measured Data'!$E12*'Measured Data'!#REF!/'In Process Calc.'!$I8,"")</f>
        <v>#REF!</v>
      </c>
      <c r="AK7" s="245" t="e">
        <f>IF('Measured Data'!$E12&gt;0,'Measured Data'!#REF!+'Measured Data'!$E12*'Measured Data'!#REF!/'In Process Calc.'!$I8,"")</f>
        <v>#REF!</v>
      </c>
      <c r="AL7" s="245" t="e">
        <f>IF('Measured Data'!$E12&gt;0,'Measured Data'!#REF!+'Measured Data'!$E12*'Measured Data'!#REF!/'In Process Calc.'!$I8,"")</f>
        <v>#REF!</v>
      </c>
      <c r="AM7" s="245" t="e">
        <f>IF('Measured Data'!$E12&gt;0,'Measured Data'!#REF!+'Measured Data'!$E12*'Measured Data'!#REF!/'In Process Calc.'!$I8,"")</f>
        <v>#REF!</v>
      </c>
      <c r="AN7" s="245" t="e">
        <f>IF('Measured Data'!$E12&gt;0,'Measured Data'!#REF!+'Measured Data'!$E12*'Measured Data'!#REF!/'In Process Calc.'!$I8,"")</f>
        <v>#REF!</v>
      </c>
      <c r="AO7" s="245" t="e">
        <f>IF('Measured Data'!$E12&gt;0,'Measured Data'!#REF!+'Measured Data'!$E12*'Measured Data'!#REF!/'In Process Calc.'!$I8,"")</f>
        <v>#REF!</v>
      </c>
      <c r="AP7" s="245" t="e">
        <f>IF('Measured Data'!$E12&gt;0,'Measured Data'!#REF!+'Measured Data'!$E12*'Measured Data'!#REF!/'In Process Calc.'!$I8,"")</f>
        <v>#REF!</v>
      </c>
      <c r="AQ7" s="245" t="e">
        <f>IF('Measured Data'!$E12&gt;0,'Measured Data'!#REF!+'Measured Data'!$E12*'Measured Data'!#REF!/'In Process Calc.'!$I8,"")</f>
        <v>#REF!</v>
      </c>
      <c r="AR7" s="245" t="e">
        <f>IF('Measured Data'!$E12&gt;0,'Measured Data'!#REF!,"")</f>
        <v>#REF!</v>
      </c>
      <c r="AS7" s="245" t="e">
        <f>IF('Measured Data'!$E12&gt;0,'Measured Data'!#REF!,"")</f>
        <v>#REF!</v>
      </c>
      <c r="AT7" s="245" t="e">
        <f>IF('Measured Data'!$E12&gt;0,'Measured Data'!#REF!,"")</f>
        <v>#REF!</v>
      </c>
      <c r="AU7" s="245" t="e">
        <f>IF('Measured Data'!$E12&gt;0,'Measured Data'!#REF!,"")</f>
        <v>#REF!</v>
      </c>
      <c r="AV7" s="245" t="e">
        <f>IF('Measured Data'!$E12&gt;0,'Measured Data'!#REF!,"")</f>
        <v>#REF!</v>
      </c>
      <c r="AW7" s="245" t="e">
        <f>IF('Measured Data'!$E12&gt;0,'Measured Data'!#REF!,"")</f>
        <v>#REF!</v>
      </c>
      <c r="AX7" s="245" t="e">
        <f>IF('Measured Data'!$E12&gt;0,'Measured Data'!#REF!,"")</f>
        <v>#REF!</v>
      </c>
      <c r="AY7" s="245" t="e">
        <f>IF('Measured Data'!$E12&gt;0,'Measured Data'!#REF!,"")</f>
        <v>#REF!</v>
      </c>
      <c r="AZ7" s="245" t="e">
        <f>IF('Measured Data'!$E12&gt;0,'Measured Data'!#REF!,"")</f>
        <v>#REF!</v>
      </c>
      <c r="BA7" s="245" t="e">
        <f>IF('Measured Data'!$E12&gt;0,'Measured Data'!#REF!,"")</f>
        <v>#REF!</v>
      </c>
      <c r="BB7" s="245" t="e">
        <f>IF('Measured Data'!$E12&gt;0,'Measured Data'!#REF!,"")</f>
        <v>#REF!</v>
      </c>
      <c r="BC7" s="245" t="e">
        <f>IF('Measured Data'!$E12&gt;0,'Measured Data'!#REF!,"")</f>
        <v>#REF!</v>
      </c>
      <c r="BD7" s="245" t="e">
        <f>IF('Measured Data'!$E12&gt;0,'Measured Data'!#REF!,"")</f>
        <v>#REF!</v>
      </c>
      <c r="BE7" s="245" t="e">
        <f>IF('Measured Data'!$E12&gt;0,'Measured Data'!#REF!,"")</f>
        <v>#REF!</v>
      </c>
      <c r="BF7" s="245" t="e">
        <f>IF('Measured Data'!$E12&gt;0,'Measured Data'!#REF!,"")</f>
        <v>#REF!</v>
      </c>
      <c r="BG7" s="245" t="e">
        <f>IF('Measured Data'!$E12&gt;0,'Measured Data'!#REF!,"")</f>
        <v>#REF!</v>
      </c>
      <c r="BH7" s="245" t="e">
        <f>IF('Measured Data'!$E12&gt;0,'Measured Data'!#REF!,"")</f>
        <v>#REF!</v>
      </c>
      <c r="BI7" s="245" t="e">
        <f>IF('Measured Data'!$E12&gt;0,'Measured Data'!#REF!,"")</f>
        <v>#REF!</v>
      </c>
      <c r="BJ7" s="245" t="e">
        <f>IF('Measured Data'!$E12&gt;0,'Measured Data'!#REF!,"")</f>
        <v>#REF!</v>
      </c>
      <c r="BK7" s="245" t="e">
        <f>IF('Measured Data'!$E12&gt;0,'Measured Data'!#REF!,"")</f>
        <v>#REF!</v>
      </c>
      <c r="BL7" s="245" t="e">
        <f>IF('Measured Data'!$E12&gt;0,'Measured Data'!#REF!,"")</f>
        <v>#REF!</v>
      </c>
      <c r="BM7" s="245" t="e">
        <f>IF('Measured Data'!$E12&gt;0,'Measured Data'!#REF!,"")</f>
        <v>#REF!</v>
      </c>
      <c r="BN7" s="245">
        <f>IF('Measured Data'!$E12&gt;0,'In Process Calc.'!B7,"")</f>
        <v>2.6131944444496185</v>
      </c>
      <c r="BO7" s="245">
        <f>IF('Measured Data'!$E12&gt;0,'In Process Calc.'!C7,"")</f>
        <v>62.716666666790843</v>
      </c>
    </row>
    <row r="8" spans="1:67" x14ac:dyDescent="0.15">
      <c r="A8" s="240" t="str">
        <f>IF('Measured Data'!$E13&gt;0,'Measured Data'!$B$1,"")</f>
        <v>NIIMBL VS-003</v>
      </c>
      <c r="B8" s="240">
        <f>IF('Measured Data'!$E13&gt;0,'Measured Data'!A11+0.1,"")</f>
        <v>4.0999999999999996</v>
      </c>
      <c r="C8" s="244">
        <f>IF('Measured Data'!$E13&gt;0,'Measured Data'!B11,"")</f>
        <v>43696.342361111114</v>
      </c>
      <c r="D8" s="249">
        <f>IF('Measured Data'!$E13&gt;0,'Measured Data'!C11,"")</f>
        <v>43696.342361111114</v>
      </c>
      <c r="E8" s="240">
        <f>IF('Measured Data'!$E13&gt;0,'Measured Data'!D11,"")</f>
        <v>1.5</v>
      </c>
      <c r="F8" s="240">
        <f>IF('Measured Data'!$E13&gt;0,'Measured Data'!E12,"")</f>
        <v>1.31</v>
      </c>
      <c r="G8" s="240">
        <f>IF('Measured Data'!$E13&gt;0,'Measured Data'!G11,"")</f>
        <v>0</v>
      </c>
      <c r="H8" s="245">
        <f>IF('Measured Data'!$E13&gt;0,'Measured Data'!H11,"")</f>
        <v>3.26</v>
      </c>
      <c r="I8" s="245">
        <f>IF('Measured Data'!$E13&gt;0,'Measured Data'!I11,"")</f>
        <v>3.9595141700404568E-2</v>
      </c>
      <c r="J8" s="245">
        <f>IF('Measured Data'!$E13&gt;0,'Measured Data'!J11,"")</f>
        <v>3.2995951417004044</v>
      </c>
      <c r="K8" s="245">
        <f>IF('Measured Data'!$E13&gt;0,'Measured Data'!K11,"")</f>
        <v>98.8</v>
      </c>
      <c r="L8" s="240">
        <f>IF('Measured Data'!$E13&gt;0,'Measured Data'!L11,"")</f>
        <v>6.88</v>
      </c>
      <c r="M8" s="240">
        <f>IF('Measured Data'!$E13&gt;0,'Measured Data'!M11,"")</f>
        <v>0</v>
      </c>
      <c r="N8" s="240">
        <f>IF('Measured Data'!$E13&gt;0,'Measured Data'!N11,"")</f>
        <v>0.92423015841521594</v>
      </c>
      <c r="O8" s="240">
        <f>IF('Measured Data'!$E13&gt;0,'Measured Data'!O11,"")</f>
        <v>0.28350618356294971</v>
      </c>
      <c r="P8" s="240">
        <f>IF('Measured Data'!$E13&gt;0,'Measured Data'!P11,"")</f>
        <v>13.786433196432034</v>
      </c>
      <c r="Q8" s="240">
        <f>IF('Measured Data'!$E13&gt;0,'Measured Data'!Q11,"")</f>
        <v>0</v>
      </c>
      <c r="R8" s="240">
        <f>IF('Measured Data'!$E13&gt;0,'Measured Data'!R11,"")</f>
        <v>348</v>
      </c>
      <c r="S8" s="240">
        <f>IF('Measured Data'!$E13&gt;0,'Measured Data'!S11,"")</f>
        <v>4.11604482347634</v>
      </c>
      <c r="T8" s="245">
        <f>IF('Measured Data'!$E13&gt;0,'Measured Data'!T11+'Measured Data'!$E13*'Measured Data'!AR11/'In Process Calc.'!$I9,"")</f>
        <v>0.68076847696619036</v>
      </c>
      <c r="U8" s="245">
        <f>IF('Measured Data'!$E13&gt;0,'Measured Data'!U11+'Measured Data'!$E13*'Measured Data'!AS11/'In Process Calc.'!$I9,"")</f>
        <v>3.0165890298071294</v>
      </c>
      <c r="V8" s="245">
        <f>IF('Measured Data'!$E13&gt;0,'Measured Data'!V11+'Measured Data'!$E13*'Measured Data'!AT11/'In Process Calc.'!$I9,"")</f>
        <v>3.8262260060251023</v>
      </c>
      <c r="W8" s="245">
        <f>IF('Measured Data'!$E13&gt;0,'Measured Data'!W11+'Measured Data'!$E13*'Measured Data'!AU11/'In Process Calc.'!$I9,"")</f>
        <v>1.7078004934002111</v>
      </c>
      <c r="X8" s="245">
        <f>IF('Measured Data'!$E13&gt;0,'Measured Data'!X11+'Measured Data'!$E13*'Measured Data'!AV11/'In Process Calc.'!$I9,"")</f>
        <v>0.67637731227680142</v>
      </c>
      <c r="Y8" s="245">
        <f>IF('Measured Data'!$E13&gt;0,'Measured Data'!Y11+'Measured Data'!$E13*'Measured Data'!AW11/'In Process Calc.'!$I9,"")</f>
        <v>31.056074215205886</v>
      </c>
      <c r="Z8" s="245">
        <f>IF('Measured Data'!$E13&gt;0,'Measured Data'!Z11+'Measured Data'!$E13*'Measured Data'!AX11/'In Process Calc.'!$I9,"")</f>
        <v>6.6858035038414583</v>
      </c>
      <c r="AA8" s="245">
        <f>IF('Measured Data'!$E13&gt;0,'Measured Data'!AA11+'Measured Data'!$E13*'Measured Data'!AY11/'In Process Calc.'!$I9,"")</f>
        <v>1.6085652557845485</v>
      </c>
      <c r="AB8" s="245">
        <f>IF('Measured Data'!$E13&gt;0,'Measured Data'!AB11+'Measured Data'!$E13*'Measured Data'!AZ11/'In Process Calc.'!$I9,"")</f>
        <v>2.6062916659178099</v>
      </c>
      <c r="AC8" s="245">
        <f>IF('Measured Data'!$E13&gt;0,'Measured Data'!AC11+'Measured Data'!$E13*'Measured Data'!BA11/'In Process Calc.'!$I9,"")</f>
        <v>0.75845467233648745</v>
      </c>
      <c r="AD8" s="245">
        <f>IF('Measured Data'!$E13&gt;0,'Measured Data'!AD11+'Measured Data'!$E13*'Measured Data'!BB11/'In Process Calc.'!$I9,"")</f>
        <v>1.9443724869406354</v>
      </c>
      <c r="AE8" s="245">
        <f>IF('Measured Data'!$E13&gt;0,'Measured Data'!AE11+'Measured Data'!$E13*'Measured Data'!BD11/'In Process Calc.'!$I9,"")</f>
        <v>18.76693403078302</v>
      </c>
      <c r="AF8" s="245">
        <f>IF('Measured Data'!$E13&gt;0,'Measured Data'!AF11+'Measured Data'!$E13*'Measured Data'!BE11/'In Process Calc.'!$I9,"")</f>
        <v>3.7093284031177371</v>
      </c>
      <c r="AG8" s="245">
        <f>IF('Measured Data'!$E13&gt;0,'Measured Data'!AG11+'Measured Data'!$E13*'Measured Data'!BF11/'In Process Calc.'!$I9,"")</f>
        <v>2.9214416659465945</v>
      </c>
      <c r="AH8" s="245">
        <f>IF('Measured Data'!$E13&gt;0,'Measured Data'!AH11+'Measured Data'!$E13*'Measured Data'!BH11/'In Process Calc.'!$I9,"")</f>
        <v>1.3274908832638017</v>
      </c>
      <c r="AI8" s="245">
        <f>IF('Measured Data'!$E13&gt;0,'Measured Data'!AI11+'Measured Data'!$E13*'Measured Data'!BI11/'In Process Calc.'!$I9,"")</f>
        <v>5.2578213794510829</v>
      </c>
      <c r="AJ8" s="245">
        <f>IF('Measured Data'!$E13&gt;0,'Measured Data'!AJ11+'Measured Data'!$E13*'Measured Data'!BJ11/'In Process Calc.'!$I9,"")</f>
        <v>1.748206028172395</v>
      </c>
      <c r="AK8" s="245">
        <f>IF('Measured Data'!$E13&gt;0,'Measured Data'!AK11+'Measured Data'!$E13*'Measured Data'!BK11/'In Process Calc.'!$I9,"")</f>
        <v>3.1467146514411644</v>
      </c>
      <c r="AL8" s="245">
        <f>IF('Measured Data'!$E13&gt;0,'Measured Data'!AL11+'Measured Data'!$E13*'Measured Data'!BL11/'In Process Calc.'!$I9,"")</f>
        <v>4.2132922699926816</v>
      </c>
      <c r="AM8" s="245">
        <f>IF('Measured Data'!$E13&gt;0,'Measured Data'!AM11+'Measured Data'!$E13*'Measured Data'!BM11/'In Process Calc.'!$I9,"")</f>
        <v>3.2519888809710911</v>
      </c>
      <c r="AN8" s="245">
        <f>IF('Measured Data'!$E13&gt;0,'Measured Data'!AN11+'Measured Data'!$E13*'Measured Data'!BN11/'In Process Calc.'!$I9,"")</f>
        <v>1.0870188807387411</v>
      </c>
      <c r="AO8" s="245">
        <f>IF('Measured Data'!$E13&gt;0,'Measured Data'!AO11+'Measured Data'!$E13*'Measured Data'!BO11/'In Process Calc.'!$I9,"")</f>
        <v>1.4426988830236243</v>
      </c>
      <c r="AP8" s="245">
        <f>IF('Measured Data'!$E13&gt;0,'Measured Data'!AP11+'Measured Data'!$E13*'Measured Data'!BP11/'In Process Calc.'!$I9,"")</f>
        <v>1.6744437198266395</v>
      </c>
      <c r="AQ8" s="245">
        <f>IF('Measured Data'!$E13&gt;0,'Measured Data'!AQ11+'Measured Data'!$E13*'Measured Data'!BQ11/'In Process Calc.'!$I9,"")</f>
        <v>0</v>
      </c>
      <c r="AR8" s="245">
        <f>IF('Measured Data'!$E13&gt;0,'Measured Data'!AR11,"")</f>
        <v>0</v>
      </c>
      <c r="AS8" s="245">
        <f>IF('Measured Data'!$E13&gt;0,'Measured Data'!AS11,"")</f>
        <v>12.385297147441527</v>
      </c>
      <c r="AT8" s="245">
        <f>IF('Measured Data'!$E13&gt;0,'Measured Data'!AT11,"")</f>
        <v>16.655562958027982</v>
      </c>
      <c r="AU8" s="245">
        <f>IF('Measured Data'!$E13&gt;0,'Measured Data'!AU11,"")</f>
        <v>3.7565740045078888</v>
      </c>
      <c r="AV8" s="245">
        <f>IF('Measured Data'!$E13&gt;0,'Measured Data'!AV11,"")</f>
        <v>7.1163031659009528</v>
      </c>
      <c r="AW8" s="245">
        <f>IF('Measured Data'!$E13&gt;0,'Measured Data'!AW11,"")</f>
        <v>400</v>
      </c>
      <c r="AX8" s="245">
        <f>IF('Measured Data'!$E13&gt;0,'Measured Data'!AX11,"")</f>
        <v>200</v>
      </c>
      <c r="AY8" s="245">
        <f>IF('Measured Data'!$E13&gt;0,'Measured Data'!AY11,"")</f>
        <v>11.556764106050306</v>
      </c>
      <c r="AZ8" s="245">
        <f>IF('Measured Data'!$E13&gt;0,'Measured Data'!AZ11,"")</f>
        <v>0</v>
      </c>
      <c r="BA8" s="245">
        <f>IF('Measured Data'!$E13&gt;0,'Measured Data'!BA11,"")</f>
        <v>0</v>
      </c>
      <c r="BB8" s="245">
        <f>IF('Measured Data'!$E13&gt;0,'Measured Data'!BB11,"")</f>
        <v>14.238739330269205</v>
      </c>
      <c r="BC8" s="245">
        <f>IF('Measured Data'!$E13&gt;0,'Measured Data'!BD11,"")</f>
        <v>26.873276428102425</v>
      </c>
      <c r="BD8" s="245">
        <f>IF('Measured Data'!$E13&gt;0,'Measured Data'!BE11,"")</f>
        <v>16.685489166119506</v>
      </c>
      <c r="BE8" s="245">
        <f>IF('Measured Data'!$E13&gt;0,'Measured Data'!BF11,"")</f>
        <v>5.4088471849865956</v>
      </c>
      <c r="BF8" s="245">
        <f>IF('Measured Data'!$E13&gt;0,'Measured Data'!BH11,"")</f>
        <v>13.577481840193705</v>
      </c>
      <c r="BG8" s="245">
        <f>IF('Measured Data'!$E13&gt;0,'Measured Data'!BI11,"")</f>
        <v>19.002757715036115</v>
      </c>
      <c r="BH8" s="245">
        <f>IF('Measured Data'!$E13&gt;0,'Measured Data'!BJ11,"")</f>
        <v>36.308277830637493</v>
      </c>
      <c r="BI8" s="245">
        <f>IF('Measured Data'!$E13&gt;0,'Measured Data'!BK11,"")</f>
        <v>20.663308144416458</v>
      </c>
      <c r="BJ8" s="245">
        <f>IF('Measured Data'!$E13&gt;0,'Measured Data'!BL11,"")</f>
        <v>4.4368266405484817</v>
      </c>
      <c r="BK8" s="245">
        <f>IF('Measured Data'!$E13&gt;0,'Measured Data'!BM11,"")</f>
        <v>0</v>
      </c>
      <c r="BL8" s="245">
        <f>IF('Measured Data'!$E13&gt;0,'Measured Data'!BN11,"")</f>
        <v>24.26789231779383</v>
      </c>
      <c r="BM8" s="245">
        <f>IF('Measured Data'!$E13&gt;0,'Measured Data'!BO11,"")</f>
        <v>0</v>
      </c>
      <c r="BN8" s="245">
        <f>IF('Measured Data'!$E13&gt;0,'In Process Calc.'!B8,"")</f>
        <v>3.0118055555576575</v>
      </c>
      <c r="BO8" s="245">
        <f>IF('Measured Data'!$E13&gt;0,'In Process Calc.'!C8,"")</f>
        <v>72.28333333338378</v>
      </c>
    </row>
    <row r="9" spans="1:67" x14ac:dyDescent="0.15">
      <c r="A9" s="240" t="e">
        <f>IF('Measured Data'!#REF!&gt;0,'Measured Data'!$B$1,"")</f>
        <v>#REF!</v>
      </c>
      <c r="B9" s="240" t="e">
        <f>IF('Measured Data'!#REF!&gt;0,'Measured Data'!A12+0.1,"")</f>
        <v>#REF!</v>
      </c>
      <c r="C9" s="244" t="e">
        <f>IF('Measured Data'!#REF!&gt;0,'Measured Data'!B12,"")</f>
        <v>#REF!</v>
      </c>
      <c r="D9" s="249" t="e">
        <f>IF('Measured Data'!#REF!&gt;0,'Measured Data'!C12,"")</f>
        <v>#REF!</v>
      </c>
      <c r="E9" s="240" t="e">
        <f>IF('Measured Data'!#REF!&gt;0,'Measured Data'!D12,"")</f>
        <v>#REF!</v>
      </c>
      <c r="F9" s="240" t="e">
        <f>IF('Measured Data'!#REF!&gt;0,'Measured Data'!E13,"")</f>
        <v>#REF!</v>
      </c>
      <c r="G9" s="240" t="e">
        <f>IF('Measured Data'!#REF!&gt;0,'Measured Data'!G12,"")</f>
        <v>#REF!</v>
      </c>
      <c r="H9" s="245" t="e">
        <f>IF('Measured Data'!#REF!&gt;0,'Measured Data'!H12,"")</f>
        <v>#REF!</v>
      </c>
      <c r="I9" s="245" t="e">
        <f>IF('Measured Data'!#REF!&gt;0,'Measured Data'!I12,"")</f>
        <v>#REF!</v>
      </c>
      <c r="J9" s="245" t="e">
        <f>IF('Measured Data'!#REF!&gt;0,'Measured Data'!J12,"")</f>
        <v>#REF!</v>
      </c>
      <c r="K9" s="245" t="e">
        <f>IF('Measured Data'!#REF!&gt;0,'Measured Data'!K12,"")</f>
        <v>#REF!</v>
      </c>
      <c r="L9" s="240" t="e">
        <f>IF('Measured Data'!#REF!&gt;0,'Measured Data'!L12,"")</f>
        <v>#REF!</v>
      </c>
      <c r="M9" s="240" t="e">
        <f>IF('Measured Data'!#REF!&gt;0,'Measured Data'!M12,"")</f>
        <v>#REF!</v>
      </c>
      <c r="N9" s="240" t="e">
        <f>IF('Measured Data'!#REF!&gt;0,'Measured Data'!N12,"")</f>
        <v>#REF!</v>
      </c>
      <c r="O9" s="240" t="e">
        <f>IF('Measured Data'!#REF!&gt;0,'Measured Data'!O12,"")</f>
        <v>#REF!</v>
      </c>
      <c r="P9" s="240" t="e">
        <f>IF('Measured Data'!#REF!&gt;0,'Measured Data'!P12,"")</f>
        <v>#REF!</v>
      </c>
      <c r="Q9" s="240" t="e">
        <f>IF('Measured Data'!#REF!&gt;0,'Measured Data'!Q12,"")</f>
        <v>#REF!</v>
      </c>
      <c r="R9" s="240" t="e">
        <f>IF('Measured Data'!#REF!&gt;0,'Measured Data'!R12,"")</f>
        <v>#REF!</v>
      </c>
      <c r="S9" s="240" t="e">
        <f>IF('Measured Data'!#REF!&gt;0,'Measured Data'!S12,"")</f>
        <v>#REF!</v>
      </c>
      <c r="T9" s="245" t="e">
        <f>IF('Measured Data'!#REF!&gt;0,'Measured Data'!T12+'Measured Data'!#REF!*'Measured Data'!AR12/'In Process Calc.'!$I10,"")</f>
        <v>#REF!</v>
      </c>
      <c r="U9" s="245" t="e">
        <f>IF('Measured Data'!#REF!&gt;0,'Measured Data'!U12+'Measured Data'!#REF!*'Measured Data'!AS12/'In Process Calc.'!$I10,"")</f>
        <v>#REF!</v>
      </c>
      <c r="V9" s="245" t="e">
        <f>IF('Measured Data'!#REF!&gt;0,'Measured Data'!V12+'Measured Data'!#REF!*'Measured Data'!AT12/'In Process Calc.'!$I10,"")</f>
        <v>#REF!</v>
      </c>
      <c r="W9" s="245" t="e">
        <f>IF('Measured Data'!#REF!&gt;0,'Measured Data'!W12+'Measured Data'!#REF!*'Measured Data'!AU12/'In Process Calc.'!$I10,"")</f>
        <v>#REF!</v>
      </c>
      <c r="X9" s="245" t="e">
        <f>IF('Measured Data'!#REF!&gt;0,'Measured Data'!X12+'Measured Data'!#REF!*'Measured Data'!AV12/'In Process Calc.'!$I10,"")</f>
        <v>#REF!</v>
      </c>
      <c r="Y9" s="245" t="e">
        <f>IF('Measured Data'!#REF!&gt;0,'Measured Data'!Y12+'Measured Data'!#REF!*'Measured Data'!AW12/'In Process Calc.'!$I10,"")</f>
        <v>#REF!</v>
      </c>
      <c r="Z9" s="245" t="e">
        <f>IF('Measured Data'!#REF!&gt;0,'Measured Data'!Z12+'Measured Data'!#REF!*'Measured Data'!AX12/'In Process Calc.'!$I10,"")</f>
        <v>#REF!</v>
      </c>
      <c r="AA9" s="245" t="e">
        <f>IF('Measured Data'!#REF!&gt;0,'Measured Data'!AA12+'Measured Data'!#REF!*'Measured Data'!AY12/'In Process Calc.'!$I10,"")</f>
        <v>#REF!</v>
      </c>
      <c r="AB9" s="245" t="e">
        <f>IF('Measured Data'!#REF!&gt;0,'Measured Data'!AB12+'Measured Data'!#REF!*'Measured Data'!AZ12/'In Process Calc.'!$I10,"")</f>
        <v>#REF!</v>
      </c>
      <c r="AC9" s="245" t="e">
        <f>IF('Measured Data'!#REF!&gt;0,'Measured Data'!AC12+'Measured Data'!#REF!*'Measured Data'!BA12/'In Process Calc.'!$I10,"")</f>
        <v>#REF!</v>
      </c>
      <c r="AD9" s="245" t="e">
        <f>IF('Measured Data'!#REF!&gt;0,'Measured Data'!AD12+'Measured Data'!#REF!*'Measured Data'!BB12/'In Process Calc.'!$I10,"")</f>
        <v>#REF!</v>
      </c>
      <c r="AE9" s="245" t="e">
        <f>IF('Measured Data'!#REF!&gt;0,'Measured Data'!AE12+'Measured Data'!#REF!*'Measured Data'!BD12/'In Process Calc.'!$I10,"")</f>
        <v>#REF!</v>
      </c>
      <c r="AF9" s="245" t="e">
        <f>IF('Measured Data'!#REF!&gt;0,'Measured Data'!AF12+'Measured Data'!#REF!*'Measured Data'!BE12/'In Process Calc.'!$I10,"")</f>
        <v>#REF!</v>
      </c>
      <c r="AG9" s="245" t="e">
        <f>IF('Measured Data'!#REF!&gt;0,'Measured Data'!AG12+'Measured Data'!#REF!*'Measured Data'!BF12/'In Process Calc.'!$I10,"")</f>
        <v>#REF!</v>
      </c>
      <c r="AH9" s="245" t="e">
        <f>IF('Measured Data'!#REF!&gt;0,'Measured Data'!AH12+'Measured Data'!#REF!*'Measured Data'!BH12/'In Process Calc.'!$I10,"")</f>
        <v>#REF!</v>
      </c>
      <c r="AI9" s="245" t="e">
        <f>IF('Measured Data'!#REF!&gt;0,'Measured Data'!AI12+'Measured Data'!#REF!*'Measured Data'!BI12/'In Process Calc.'!$I10,"")</f>
        <v>#REF!</v>
      </c>
      <c r="AJ9" s="245" t="e">
        <f>IF('Measured Data'!#REF!&gt;0,'Measured Data'!AJ12+'Measured Data'!#REF!*'Measured Data'!BJ12/'In Process Calc.'!$I10,"")</f>
        <v>#REF!</v>
      </c>
      <c r="AK9" s="245" t="e">
        <f>IF('Measured Data'!#REF!&gt;0,'Measured Data'!AK12+'Measured Data'!#REF!*'Measured Data'!BK12/'In Process Calc.'!$I10,"")</f>
        <v>#REF!</v>
      </c>
      <c r="AL9" s="245" t="e">
        <f>IF('Measured Data'!#REF!&gt;0,'Measured Data'!AL12+'Measured Data'!#REF!*'Measured Data'!BL12/'In Process Calc.'!$I10,"")</f>
        <v>#REF!</v>
      </c>
      <c r="AM9" s="245" t="e">
        <f>IF('Measured Data'!#REF!&gt;0,'Measured Data'!AM12+'Measured Data'!#REF!*'Measured Data'!BM12/'In Process Calc.'!$I10,"")</f>
        <v>#REF!</v>
      </c>
      <c r="AN9" s="245" t="e">
        <f>IF('Measured Data'!#REF!&gt;0,'Measured Data'!AN12+'Measured Data'!#REF!*'Measured Data'!BN12/'In Process Calc.'!$I10,"")</f>
        <v>#REF!</v>
      </c>
      <c r="AO9" s="245" t="e">
        <f>IF('Measured Data'!#REF!&gt;0,'Measured Data'!AO12+'Measured Data'!#REF!*'Measured Data'!BO12/'In Process Calc.'!$I10,"")</f>
        <v>#REF!</v>
      </c>
      <c r="AP9" s="245" t="e">
        <f>IF('Measured Data'!#REF!&gt;0,'Measured Data'!AP12+'Measured Data'!#REF!*'Measured Data'!BP12/'In Process Calc.'!$I10,"")</f>
        <v>#REF!</v>
      </c>
      <c r="AQ9" s="245" t="e">
        <f>IF('Measured Data'!#REF!&gt;0,'Measured Data'!AQ12+'Measured Data'!#REF!*'Measured Data'!BQ12/'In Process Calc.'!$I10,"")</f>
        <v>#REF!</v>
      </c>
      <c r="AR9" s="245" t="e">
        <f>IF('Measured Data'!#REF!&gt;0,'Measured Data'!AR12,"")</f>
        <v>#REF!</v>
      </c>
      <c r="AS9" s="245" t="e">
        <f>IF('Measured Data'!#REF!&gt;0,'Measured Data'!AS12,"")</f>
        <v>#REF!</v>
      </c>
      <c r="AT9" s="245" t="e">
        <f>IF('Measured Data'!#REF!&gt;0,'Measured Data'!AT12,"")</f>
        <v>#REF!</v>
      </c>
      <c r="AU9" s="245" t="e">
        <f>IF('Measured Data'!#REF!&gt;0,'Measured Data'!AU12,"")</f>
        <v>#REF!</v>
      </c>
      <c r="AV9" s="245" t="e">
        <f>IF('Measured Data'!#REF!&gt;0,'Measured Data'!AV12,"")</f>
        <v>#REF!</v>
      </c>
      <c r="AW9" s="245" t="e">
        <f>IF('Measured Data'!#REF!&gt;0,'Measured Data'!AW12,"")</f>
        <v>#REF!</v>
      </c>
      <c r="AX9" s="245" t="e">
        <f>IF('Measured Data'!#REF!&gt;0,'Measured Data'!AX12,"")</f>
        <v>#REF!</v>
      </c>
      <c r="AY9" s="245" t="e">
        <f>IF('Measured Data'!#REF!&gt;0,'Measured Data'!AY12,"")</f>
        <v>#REF!</v>
      </c>
      <c r="AZ9" s="245" t="e">
        <f>IF('Measured Data'!#REF!&gt;0,'Measured Data'!AZ12,"")</f>
        <v>#REF!</v>
      </c>
      <c r="BA9" s="245" t="e">
        <f>IF('Measured Data'!#REF!&gt;0,'Measured Data'!BA12,"")</f>
        <v>#REF!</v>
      </c>
      <c r="BB9" s="245" t="e">
        <f>IF('Measured Data'!#REF!&gt;0,'Measured Data'!BB12,"")</f>
        <v>#REF!</v>
      </c>
      <c r="BC9" s="245" t="e">
        <f>IF('Measured Data'!#REF!&gt;0,'Measured Data'!BD12,"")</f>
        <v>#REF!</v>
      </c>
      <c r="BD9" s="245" t="e">
        <f>IF('Measured Data'!#REF!&gt;0,'Measured Data'!BE12,"")</f>
        <v>#REF!</v>
      </c>
      <c r="BE9" s="245" t="e">
        <f>IF('Measured Data'!#REF!&gt;0,'Measured Data'!BF12,"")</f>
        <v>#REF!</v>
      </c>
      <c r="BF9" s="245" t="e">
        <f>IF('Measured Data'!#REF!&gt;0,'Measured Data'!BH12,"")</f>
        <v>#REF!</v>
      </c>
      <c r="BG9" s="245" t="e">
        <f>IF('Measured Data'!#REF!&gt;0,'Measured Data'!BI12,"")</f>
        <v>#REF!</v>
      </c>
      <c r="BH9" s="245" t="e">
        <f>IF('Measured Data'!#REF!&gt;0,'Measured Data'!BJ12,"")</f>
        <v>#REF!</v>
      </c>
      <c r="BI9" s="245" t="e">
        <f>IF('Measured Data'!#REF!&gt;0,'Measured Data'!BK12,"")</f>
        <v>#REF!</v>
      </c>
      <c r="BJ9" s="245" t="e">
        <f>IF('Measured Data'!#REF!&gt;0,'Measured Data'!BL12,"")</f>
        <v>#REF!</v>
      </c>
      <c r="BK9" s="245" t="e">
        <f>IF('Measured Data'!#REF!&gt;0,'Measured Data'!BM12,"")</f>
        <v>#REF!</v>
      </c>
      <c r="BL9" s="245" t="e">
        <f>IF('Measured Data'!#REF!&gt;0,'Measured Data'!BN12,"")</f>
        <v>#REF!</v>
      </c>
      <c r="BM9" s="245" t="e">
        <f>IF('Measured Data'!#REF!&gt;0,'Measured Data'!BO12,"")</f>
        <v>#REF!</v>
      </c>
      <c r="BN9" s="245" t="e">
        <f>IF('Measured Data'!#REF!&gt;0,'In Process Calc.'!B9,"")</f>
        <v>#REF!</v>
      </c>
      <c r="BO9" s="245" t="e">
        <f>IF('Measured Data'!#REF!&gt;0,'In Process Calc.'!C9,"")</f>
        <v>#REF!</v>
      </c>
    </row>
    <row r="10" spans="1:67" x14ac:dyDescent="0.15">
      <c r="A10" s="240" t="str">
        <f>IF('Measured Data'!$E14&gt;0,'Measured Data'!$B$1,"")</f>
        <v>NIIMBL VS-003</v>
      </c>
      <c r="B10" s="240">
        <f>IF('Measured Data'!$E14&gt;0,'Measured Data'!A13+0.1,"")</f>
        <v>6.1</v>
      </c>
      <c r="C10" s="244">
        <f>IF('Measured Data'!$E14&gt;0,'Measured Data'!B13,"")</f>
        <v>43697.73333333333</v>
      </c>
      <c r="D10" s="249">
        <f>IF('Measured Data'!$E14&gt;0,'Measured Data'!C13,"")</f>
        <v>43697.73333333333</v>
      </c>
      <c r="E10" s="240">
        <f>IF('Measured Data'!$E14&gt;0,'Measured Data'!D13,"")</f>
        <v>1.5</v>
      </c>
      <c r="F10" s="240" t="e">
        <f>IF('Measured Data'!$E14&gt;0,'Measured Data'!#REF!,"")</f>
        <v>#REF!</v>
      </c>
      <c r="G10" s="240">
        <f>IF('Measured Data'!$E14&gt;0,'Measured Data'!G13,"")</f>
        <v>0</v>
      </c>
      <c r="H10" s="245">
        <f>IF('Measured Data'!$E14&gt;0,'Measured Data'!H13,"")</f>
        <v>9.14</v>
      </c>
      <c r="I10" s="245">
        <f>IF('Measured Data'!$E14&gt;0,'Measured Data'!I13,"")</f>
        <v>0.44071278825995819</v>
      </c>
      <c r="J10" s="245">
        <f>IF('Measured Data'!$E14&gt;0,'Measured Data'!J13,"")</f>
        <v>9.5807127882599588</v>
      </c>
      <c r="K10" s="245">
        <f>IF('Measured Data'!$E14&gt;0,'Measured Data'!K13,"")</f>
        <v>95.4</v>
      </c>
      <c r="L10" s="240">
        <f>IF('Measured Data'!$E14&gt;0,'Measured Data'!L13,"")</f>
        <v>6.82</v>
      </c>
      <c r="M10" s="240">
        <f>IF('Measured Data'!$E14&gt;0,'Measured Data'!M13,"")</f>
        <v>0</v>
      </c>
      <c r="N10" s="240">
        <f>IF('Measured Data'!$E14&gt;0,'Measured Data'!N13,"")</f>
        <v>1.5172400000000001</v>
      </c>
      <c r="O10" s="240">
        <f>IF('Measured Data'!$E14&gt;0,'Measured Data'!O13,"")</f>
        <v>0.16600000000000001</v>
      </c>
      <c r="P10" s="240">
        <f>IF('Measured Data'!$E14&gt;0,'Measured Data'!P13,"")</f>
        <v>36.135599333221471</v>
      </c>
      <c r="Q10" s="240">
        <f>IF('Measured Data'!$E14&gt;0,'Measured Data'!Q13,"")</f>
        <v>0</v>
      </c>
      <c r="R10" s="240">
        <f>IF('Measured Data'!$E14&gt;0,'Measured Data'!R13,"")</f>
        <v>341</v>
      </c>
      <c r="S10" s="240">
        <f>IF('Measured Data'!$E14&gt;0,'Measured Data'!S13,"")</f>
        <v>19.280597679097287</v>
      </c>
      <c r="T10" s="245">
        <f>IF('Measured Data'!$E14&gt;0,'Measured Data'!T13+'Measured Data'!$E14*'Measured Data'!AR13/'In Process Calc.'!$I11,"")</f>
        <v>2.0383569785709712</v>
      </c>
      <c r="U10" s="245">
        <f>IF('Measured Data'!$E14&gt;0,'Measured Data'!U13+'Measured Data'!$E14*'Measured Data'!AS13/'In Process Calc.'!$I11,"")</f>
        <v>2.8701817210112397</v>
      </c>
      <c r="V10" s="245">
        <f>IF('Measured Data'!$E14&gt;0,'Measured Data'!V13+'Measured Data'!$E14*'Measured Data'!AT13/'In Process Calc.'!$I11,"")</f>
        <v>3.0466281508672433</v>
      </c>
      <c r="W10" s="245">
        <f>IF('Measured Data'!$E14&gt;0,'Measured Data'!W13+'Measured Data'!$E14*'Measured Data'!AU13/'In Process Calc.'!$I11,"")</f>
        <v>1.4392374162345851</v>
      </c>
      <c r="X10" s="245">
        <f>IF('Measured Data'!$E14&gt;0,'Measured Data'!X13+'Measured Data'!$E14*'Measured Data'!AV13/'In Process Calc.'!$I11,"")</f>
        <v>0.55567375902426597</v>
      </c>
      <c r="Y10" s="245">
        <f>IF('Measured Data'!$E14&gt;0,'Measured Data'!Y13+'Measured Data'!$E14*'Measured Data'!AW13/'In Process Calc.'!$I11,"")</f>
        <v>28.605512116013355</v>
      </c>
      <c r="Z10" s="245">
        <f>IF('Measured Data'!$E14&gt;0,'Measured Data'!Z13+'Measured Data'!$E14*'Measured Data'!AX13/'In Process Calc.'!$I11,"")</f>
        <v>6.0877798562290089</v>
      </c>
      <c r="AA10" s="245">
        <f>IF('Measured Data'!$E14&gt;0,'Measured Data'!AA13+'Measured Data'!$E14*'Measured Data'!AY13/'In Process Calc.'!$I11,"")</f>
        <v>1.6842505664236724</v>
      </c>
      <c r="AB10" s="245">
        <f>IF('Measured Data'!$E14&gt;0,'Measured Data'!AB13+'Measured Data'!$E14*'Measured Data'!AZ13/'In Process Calc.'!$I11,"")</f>
        <v>2.4881560980723143</v>
      </c>
      <c r="AC10" s="245">
        <f>IF('Measured Data'!$E14&gt;0,'Measured Data'!AC13+'Measured Data'!$E14*'Measured Data'!BA13/'In Process Calc.'!$I11,"")</f>
        <v>0.68401945333642078</v>
      </c>
      <c r="AD10" s="245">
        <f>IF('Measured Data'!$E14&gt;0,'Measured Data'!AD13+'Measured Data'!$E14*'Measured Data'!BB13/'In Process Calc.'!$I11,"")</f>
        <v>1.9078412475998279</v>
      </c>
      <c r="AE10" s="245">
        <f>IF('Measured Data'!$E14&gt;0,'Measured Data'!AE13+'Measured Data'!$E14*'Measured Data'!BD13/'In Process Calc.'!$I11,"")</f>
        <v>21.655748000816558</v>
      </c>
      <c r="AF10" s="245">
        <f>IF('Measured Data'!$E14&gt;0,'Measured Data'!AF13+'Measured Data'!$E14*'Measured Data'!BE13/'In Process Calc.'!$I11,"")</f>
        <v>3.5355627383083306</v>
      </c>
      <c r="AG10" s="245">
        <f>IF('Measured Data'!$E14&gt;0,'Measured Data'!AG13+'Measured Data'!$E14*'Measured Data'!BF13/'In Process Calc.'!$I11,"")</f>
        <v>2.7101857782217094</v>
      </c>
      <c r="AH10" s="245">
        <f>IF('Measured Data'!$E14&gt;0,'Measured Data'!AH13+'Measured Data'!$E14*'Measured Data'!BH13/'In Process Calc.'!$I11,"")</f>
        <v>1.2164036961256002</v>
      </c>
      <c r="AI10" s="245">
        <f>IF('Measured Data'!$E14&gt;0,'Measured Data'!AI13+'Measured Data'!$E14*'Measured Data'!BI13/'In Process Calc.'!$I11,"")</f>
        <v>7.1921638242482118</v>
      </c>
      <c r="AJ10" s="245">
        <f>IF('Measured Data'!$E14&gt;0,'Measured Data'!AJ13+'Measured Data'!$E14*'Measured Data'!BJ13/'In Process Calc.'!$I11,"")</f>
        <v>1.7390288147332842</v>
      </c>
      <c r="AK10" s="245">
        <f>IF('Measured Data'!$E14&gt;0,'Measured Data'!AK13+'Measured Data'!$E14*'Measured Data'!BK13/'In Process Calc.'!$I11,"")</f>
        <v>3.1407685742311711</v>
      </c>
      <c r="AL10" s="245">
        <f>IF('Measured Data'!$E14&gt;0,'Measured Data'!AL13+'Measured Data'!$E14*'Measured Data'!BL13/'In Process Calc.'!$I11,"")</f>
        <v>3.8113758295049496</v>
      </c>
      <c r="AM10" s="245">
        <f>IF('Measured Data'!$E14&gt;0,'Measured Data'!AM13+'Measured Data'!$E14*'Measured Data'!BM13/'In Process Calc.'!$I11,"")</f>
        <v>3.330671919521734</v>
      </c>
      <c r="AN10" s="245">
        <f>IF('Measured Data'!$E14&gt;0,'Measured Data'!AN13+'Measured Data'!$E14*'Measured Data'!BN13/'In Process Calc.'!$I11,"")</f>
        <v>1.0623580529341785</v>
      </c>
      <c r="AO10" s="245">
        <f>IF('Measured Data'!$E14&gt;0,'Measured Data'!AO13+'Measured Data'!$E14*'Measured Data'!BO13/'In Process Calc.'!$I11,"")</f>
        <v>1.2261219570053472</v>
      </c>
      <c r="AP10" s="245">
        <f>IF('Measured Data'!$E14&gt;0,'Measured Data'!AP13+'Measured Data'!$E14*'Measured Data'!BP13/'In Process Calc.'!$I11,"")</f>
        <v>1.7073817081695566</v>
      </c>
      <c r="AQ10" s="245">
        <f>IF('Measured Data'!$E14&gt;0,'Measured Data'!AQ13+'Measured Data'!$E14*'Measured Data'!BQ13/'In Process Calc.'!$I11,"")</f>
        <v>0</v>
      </c>
      <c r="AR10" s="245">
        <f>IF('Measured Data'!$E14&gt;0,'Measured Data'!AR13,"")</f>
        <v>0</v>
      </c>
      <c r="AS10" s="245">
        <f>IF('Measured Data'!$E14&gt;0,'Measured Data'!AS13,"")</f>
        <v>12.385297147441527</v>
      </c>
      <c r="AT10" s="245">
        <f>IF('Measured Data'!$E14&gt;0,'Measured Data'!AT13,"")</f>
        <v>16.655562958027982</v>
      </c>
      <c r="AU10" s="245">
        <f>IF('Measured Data'!$E14&gt;0,'Measured Data'!AU13,"")</f>
        <v>3.7565740045078888</v>
      </c>
      <c r="AV10" s="245">
        <f>IF('Measured Data'!$E14&gt;0,'Measured Data'!AV13,"")</f>
        <v>7.1163031659009528</v>
      </c>
      <c r="AW10" s="245">
        <f>IF('Measured Data'!$E14&gt;0,'Measured Data'!AW13,"")</f>
        <v>400</v>
      </c>
      <c r="AX10" s="245">
        <f>IF('Measured Data'!$E14&gt;0,'Measured Data'!AX13,"")</f>
        <v>200</v>
      </c>
      <c r="AY10" s="245">
        <f>IF('Measured Data'!$E14&gt;0,'Measured Data'!AY13,"")</f>
        <v>11.556764106050306</v>
      </c>
      <c r="AZ10" s="245">
        <f>IF('Measured Data'!$E14&gt;0,'Measured Data'!AZ13,"")</f>
        <v>0</v>
      </c>
      <c r="BA10" s="245">
        <f>IF('Measured Data'!$E14&gt;0,'Measured Data'!BA13,"")</f>
        <v>0</v>
      </c>
      <c r="BB10" s="245">
        <f>IF('Measured Data'!$E14&gt;0,'Measured Data'!BB13,"")</f>
        <v>14.238739330269205</v>
      </c>
      <c r="BC10" s="245">
        <f>IF('Measured Data'!$E14&gt;0,'Measured Data'!BD13,"")</f>
        <v>26.873276428102425</v>
      </c>
      <c r="BD10" s="245">
        <f>IF('Measured Data'!$E14&gt;0,'Measured Data'!BE13,"")</f>
        <v>16.685489166119506</v>
      </c>
      <c r="BE10" s="245">
        <f>IF('Measured Data'!$E14&gt;0,'Measured Data'!BF13,"")</f>
        <v>5.4088471849865956</v>
      </c>
      <c r="BF10" s="245">
        <f>IF('Measured Data'!$E14&gt;0,'Measured Data'!BH13,"")</f>
        <v>13.577481840193705</v>
      </c>
      <c r="BG10" s="245">
        <f>IF('Measured Data'!$E14&gt;0,'Measured Data'!BI13,"")</f>
        <v>19.002757715036115</v>
      </c>
      <c r="BH10" s="245">
        <f>IF('Measured Data'!$E14&gt;0,'Measured Data'!BJ13,"")</f>
        <v>36.308277830637493</v>
      </c>
      <c r="BI10" s="245">
        <f>IF('Measured Data'!$E14&gt;0,'Measured Data'!BK13,"")</f>
        <v>20.663308144416458</v>
      </c>
      <c r="BJ10" s="245">
        <f>IF('Measured Data'!$E14&gt;0,'Measured Data'!BL13,"")</f>
        <v>4.4368266405484817</v>
      </c>
      <c r="BK10" s="245">
        <f>IF('Measured Data'!$E14&gt;0,'Measured Data'!BM13,"")</f>
        <v>0</v>
      </c>
      <c r="BL10" s="245">
        <f>IF('Measured Data'!$E14&gt;0,'Measured Data'!BN13,"")</f>
        <v>24.26789231779383</v>
      </c>
      <c r="BM10" s="245">
        <f>IF('Measured Data'!$E14&gt;0,'Measured Data'!BO13,"")</f>
        <v>0</v>
      </c>
      <c r="BN10" s="245">
        <f>IF('Measured Data'!$E14&gt;0,'In Process Calc.'!B10,"")</f>
        <v>5.0583333333343035</v>
      </c>
      <c r="BO10" s="245">
        <f>IF('Measured Data'!$E14&gt;0,'In Process Calc.'!C10,"")</f>
        <v>121.40000000002328</v>
      </c>
    </row>
    <row r="11" spans="1:67" x14ac:dyDescent="0.15">
      <c r="A11" s="240" t="e">
        <f>IF('Measured Data'!#REF!&gt;0,'Measured Data'!$B$1,"")</f>
        <v>#REF!</v>
      </c>
      <c r="B11" s="240" t="e">
        <f>IF('Measured Data'!#REF!&gt;0,'Measured Data'!#REF!+0.1,"")</f>
        <v>#REF!</v>
      </c>
      <c r="C11" s="244" t="e">
        <f>IF('Measured Data'!#REF!&gt;0,'Measured Data'!#REF!,"")</f>
        <v>#REF!</v>
      </c>
      <c r="D11" s="249" t="e">
        <f>IF('Measured Data'!#REF!&gt;0,'Measured Data'!#REF!,"")</f>
        <v>#REF!</v>
      </c>
      <c r="E11" s="240" t="e">
        <f>IF('Measured Data'!#REF!&gt;0,'Measured Data'!#REF!,"")</f>
        <v>#REF!</v>
      </c>
      <c r="F11" s="240" t="e">
        <f>IF('Measured Data'!#REF!&gt;0,'Measured Data'!E14,"")</f>
        <v>#REF!</v>
      </c>
      <c r="G11" s="240" t="e">
        <f>IF('Measured Data'!#REF!&gt;0,'Measured Data'!#REF!,"")</f>
        <v>#REF!</v>
      </c>
      <c r="H11" s="245" t="e">
        <f>IF('Measured Data'!#REF!&gt;0,'Measured Data'!#REF!,"")</f>
        <v>#REF!</v>
      </c>
      <c r="I11" s="245" t="e">
        <f>IF('Measured Data'!#REF!&gt;0,'Measured Data'!#REF!,"")</f>
        <v>#REF!</v>
      </c>
      <c r="J11" s="245" t="e">
        <f>IF('Measured Data'!#REF!&gt;0,'Measured Data'!#REF!,"")</f>
        <v>#REF!</v>
      </c>
      <c r="K11" s="245" t="e">
        <f>IF('Measured Data'!#REF!&gt;0,'Measured Data'!#REF!,"")</f>
        <v>#REF!</v>
      </c>
      <c r="L11" s="240" t="e">
        <f>IF('Measured Data'!#REF!&gt;0,'Measured Data'!#REF!,"")</f>
        <v>#REF!</v>
      </c>
      <c r="M11" s="240" t="e">
        <f>IF('Measured Data'!#REF!&gt;0,'Measured Data'!#REF!,"")</f>
        <v>#REF!</v>
      </c>
      <c r="N11" s="240" t="e">
        <f>IF('Measured Data'!#REF!&gt;0,'Measured Data'!#REF!,"")</f>
        <v>#REF!</v>
      </c>
      <c r="O11" s="240" t="e">
        <f>IF('Measured Data'!#REF!&gt;0,'Measured Data'!#REF!,"")</f>
        <v>#REF!</v>
      </c>
      <c r="P11" s="240" t="e">
        <f>IF('Measured Data'!#REF!&gt;0,'Measured Data'!#REF!,"")</f>
        <v>#REF!</v>
      </c>
      <c r="Q11" s="240" t="e">
        <f>IF('Measured Data'!#REF!&gt;0,'Measured Data'!#REF!,"")</f>
        <v>#REF!</v>
      </c>
      <c r="R11" s="240" t="e">
        <f>IF('Measured Data'!#REF!&gt;0,'Measured Data'!#REF!,"")</f>
        <v>#REF!</v>
      </c>
      <c r="S11" s="240" t="e">
        <f>IF('Measured Data'!#REF!&gt;0,'Measured Data'!#REF!,"")</f>
        <v>#REF!</v>
      </c>
      <c r="T11" s="245" t="e">
        <f>IF('Measured Data'!#REF!&gt;0,'Measured Data'!#REF!+'Measured Data'!#REF!*'Measured Data'!#REF!/'In Process Calc.'!$I12,"")</f>
        <v>#REF!</v>
      </c>
      <c r="U11" s="245" t="e">
        <f>IF('Measured Data'!#REF!&gt;0,'Measured Data'!#REF!+'Measured Data'!#REF!*'Measured Data'!#REF!/'In Process Calc.'!$I12,"")</f>
        <v>#REF!</v>
      </c>
      <c r="V11" s="245" t="e">
        <f>IF('Measured Data'!#REF!&gt;0,'Measured Data'!#REF!+'Measured Data'!#REF!*'Measured Data'!#REF!/'In Process Calc.'!$I12,"")</f>
        <v>#REF!</v>
      </c>
      <c r="W11" s="245" t="e">
        <f>IF('Measured Data'!#REF!&gt;0,'Measured Data'!#REF!+'Measured Data'!#REF!*'Measured Data'!#REF!/'In Process Calc.'!$I12,"")</f>
        <v>#REF!</v>
      </c>
      <c r="X11" s="245" t="e">
        <f>IF('Measured Data'!#REF!&gt;0,'Measured Data'!#REF!+'Measured Data'!#REF!*'Measured Data'!#REF!/'In Process Calc.'!$I12,"")</f>
        <v>#REF!</v>
      </c>
      <c r="Y11" s="245" t="e">
        <f>IF('Measured Data'!#REF!&gt;0,'Measured Data'!#REF!+'Measured Data'!#REF!*'Measured Data'!#REF!/'In Process Calc.'!$I12,"")</f>
        <v>#REF!</v>
      </c>
      <c r="Z11" s="245" t="e">
        <f>IF('Measured Data'!#REF!&gt;0,'Measured Data'!#REF!+'Measured Data'!#REF!*'Measured Data'!#REF!/'In Process Calc.'!$I12,"")</f>
        <v>#REF!</v>
      </c>
      <c r="AA11" s="245" t="e">
        <f>IF('Measured Data'!#REF!&gt;0,'Measured Data'!#REF!+'Measured Data'!#REF!*'Measured Data'!#REF!/'In Process Calc.'!$I12,"")</f>
        <v>#REF!</v>
      </c>
      <c r="AB11" s="245" t="e">
        <f>IF('Measured Data'!#REF!&gt;0,'Measured Data'!#REF!+'Measured Data'!#REF!*'Measured Data'!#REF!/'In Process Calc.'!$I12,"")</f>
        <v>#REF!</v>
      </c>
      <c r="AC11" s="245" t="e">
        <f>IF('Measured Data'!#REF!&gt;0,'Measured Data'!#REF!+'Measured Data'!#REF!*'Measured Data'!#REF!/'In Process Calc.'!$I12,"")</f>
        <v>#REF!</v>
      </c>
      <c r="AD11" s="245" t="e">
        <f>IF('Measured Data'!#REF!&gt;0,'Measured Data'!#REF!+'Measured Data'!#REF!*'Measured Data'!#REF!/'In Process Calc.'!$I12,"")</f>
        <v>#REF!</v>
      </c>
      <c r="AE11" s="245" t="e">
        <f>IF('Measured Data'!#REF!&gt;0,'Measured Data'!#REF!+'Measured Data'!#REF!*'Measured Data'!#REF!/'In Process Calc.'!$I12,"")</f>
        <v>#REF!</v>
      </c>
      <c r="AF11" s="245" t="e">
        <f>IF('Measured Data'!#REF!&gt;0,'Measured Data'!#REF!+'Measured Data'!#REF!*'Measured Data'!#REF!/'In Process Calc.'!$I12,"")</f>
        <v>#REF!</v>
      </c>
      <c r="AG11" s="245" t="e">
        <f>IF('Measured Data'!#REF!&gt;0,'Measured Data'!#REF!+'Measured Data'!#REF!*'Measured Data'!#REF!/'In Process Calc.'!$I12,"")</f>
        <v>#REF!</v>
      </c>
      <c r="AH11" s="245" t="e">
        <f>IF('Measured Data'!#REF!&gt;0,'Measured Data'!#REF!+'Measured Data'!#REF!*'Measured Data'!#REF!/'In Process Calc.'!$I12,"")</f>
        <v>#REF!</v>
      </c>
      <c r="AI11" s="245" t="e">
        <f>IF('Measured Data'!#REF!&gt;0,'Measured Data'!#REF!+'Measured Data'!#REF!*'Measured Data'!#REF!/'In Process Calc.'!$I12,"")</f>
        <v>#REF!</v>
      </c>
      <c r="AJ11" s="245" t="e">
        <f>IF('Measured Data'!#REF!&gt;0,'Measured Data'!#REF!+'Measured Data'!#REF!*'Measured Data'!#REF!/'In Process Calc.'!$I12,"")</f>
        <v>#REF!</v>
      </c>
      <c r="AK11" s="245" t="e">
        <f>IF('Measured Data'!#REF!&gt;0,'Measured Data'!#REF!+'Measured Data'!#REF!*'Measured Data'!#REF!/'In Process Calc.'!$I12,"")</f>
        <v>#REF!</v>
      </c>
      <c r="AL11" s="245" t="e">
        <f>IF('Measured Data'!#REF!&gt;0,'Measured Data'!#REF!+'Measured Data'!#REF!*'Measured Data'!#REF!/'In Process Calc.'!$I12,"")</f>
        <v>#REF!</v>
      </c>
      <c r="AM11" s="245" t="e">
        <f>IF('Measured Data'!#REF!&gt;0,'Measured Data'!#REF!+'Measured Data'!#REF!*'Measured Data'!#REF!/'In Process Calc.'!$I12,"")</f>
        <v>#REF!</v>
      </c>
      <c r="AN11" s="245" t="e">
        <f>IF('Measured Data'!#REF!&gt;0,'Measured Data'!#REF!+'Measured Data'!#REF!*'Measured Data'!#REF!/'In Process Calc.'!$I12,"")</f>
        <v>#REF!</v>
      </c>
      <c r="AO11" s="245" t="e">
        <f>IF('Measured Data'!#REF!&gt;0,'Measured Data'!#REF!+'Measured Data'!#REF!*'Measured Data'!#REF!/'In Process Calc.'!$I12,"")</f>
        <v>#REF!</v>
      </c>
      <c r="AP11" s="245" t="e">
        <f>IF('Measured Data'!#REF!&gt;0,'Measured Data'!#REF!+'Measured Data'!#REF!*'Measured Data'!#REF!/'In Process Calc.'!$I12,"")</f>
        <v>#REF!</v>
      </c>
      <c r="AQ11" s="245" t="e">
        <f>IF('Measured Data'!#REF!&gt;0,'Measured Data'!#REF!+'Measured Data'!#REF!*'Measured Data'!#REF!/'In Process Calc.'!$I12,"")</f>
        <v>#REF!</v>
      </c>
      <c r="AR11" s="245" t="e">
        <f>IF('Measured Data'!#REF!&gt;0,'Measured Data'!#REF!,"")</f>
        <v>#REF!</v>
      </c>
      <c r="AS11" s="245" t="e">
        <f>IF('Measured Data'!#REF!&gt;0,'Measured Data'!#REF!,"")</f>
        <v>#REF!</v>
      </c>
      <c r="AT11" s="245" t="e">
        <f>IF('Measured Data'!#REF!&gt;0,'Measured Data'!#REF!,"")</f>
        <v>#REF!</v>
      </c>
      <c r="AU11" s="245" t="e">
        <f>IF('Measured Data'!#REF!&gt;0,'Measured Data'!#REF!,"")</f>
        <v>#REF!</v>
      </c>
      <c r="AV11" s="245" t="e">
        <f>IF('Measured Data'!#REF!&gt;0,'Measured Data'!#REF!,"")</f>
        <v>#REF!</v>
      </c>
      <c r="AW11" s="245" t="e">
        <f>IF('Measured Data'!#REF!&gt;0,'Measured Data'!#REF!,"")</f>
        <v>#REF!</v>
      </c>
      <c r="AX11" s="245" t="e">
        <f>IF('Measured Data'!#REF!&gt;0,'Measured Data'!#REF!,"")</f>
        <v>#REF!</v>
      </c>
      <c r="AY11" s="245" t="e">
        <f>IF('Measured Data'!#REF!&gt;0,'Measured Data'!#REF!,"")</f>
        <v>#REF!</v>
      </c>
      <c r="AZ11" s="245" t="e">
        <f>IF('Measured Data'!#REF!&gt;0,'Measured Data'!#REF!,"")</f>
        <v>#REF!</v>
      </c>
      <c r="BA11" s="245" t="e">
        <f>IF('Measured Data'!#REF!&gt;0,'Measured Data'!#REF!,"")</f>
        <v>#REF!</v>
      </c>
      <c r="BB11" s="245" t="e">
        <f>IF('Measured Data'!#REF!&gt;0,'Measured Data'!#REF!,"")</f>
        <v>#REF!</v>
      </c>
      <c r="BC11" s="245" t="e">
        <f>IF('Measured Data'!#REF!&gt;0,'Measured Data'!#REF!,"")</f>
        <v>#REF!</v>
      </c>
      <c r="BD11" s="245" t="e">
        <f>IF('Measured Data'!#REF!&gt;0,'Measured Data'!#REF!,"")</f>
        <v>#REF!</v>
      </c>
      <c r="BE11" s="245" t="e">
        <f>IF('Measured Data'!#REF!&gt;0,'Measured Data'!#REF!,"")</f>
        <v>#REF!</v>
      </c>
      <c r="BF11" s="245" t="e">
        <f>IF('Measured Data'!#REF!&gt;0,'Measured Data'!#REF!,"")</f>
        <v>#REF!</v>
      </c>
      <c r="BG11" s="245" t="e">
        <f>IF('Measured Data'!#REF!&gt;0,'Measured Data'!#REF!,"")</f>
        <v>#REF!</v>
      </c>
      <c r="BH11" s="245" t="e">
        <f>IF('Measured Data'!#REF!&gt;0,'Measured Data'!#REF!,"")</f>
        <v>#REF!</v>
      </c>
      <c r="BI11" s="245" t="e">
        <f>IF('Measured Data'!#REF!&gt;0,'Measured Data'!#REF!,"")</f>
        <v>#REF!</v>
      </c>
      <c r="BJ11" s="245" t="e">
        <f>IF('Measured Data'!#REF!&gt;0,'Measured Data'!#REF!,"")</f>
        <v>#REF!</v>
      </c>
      <c r="BK11" s="245" t="e">
        <f>IF('Measured Data'!#REF!&gt;0,'Measured Data'!#REF!,"")</f>
        <v>#REF!</v>
      </c>
      <c r="BL11" s="245" t="e">
        <f>IF('Measured Data'!#REF!&gt;0,'Measured Data'!#REF!,"")</f>
        <v>#REF!</v>
      </c>
      <c r="BM11" s="245" t="e">
        <f>IF('Measured Data'!#REF!&gt;0,'Measured Data'!#REF!,"")</f>
        <v>#REF!</v>
      </c>
      <c r="BN11" s="245" t="e">
        <f>IF('Measured Data'!#REF!&gt;0,'In Process Calc.'!B11,"")</f>
        <v>#REF!</v>
      </c>
      <c r="BO11" s="245" t="e">
        <f>IF('Measured Data'!#REF!&gt;0,'In Process Calc.'!C11,"")</f>
        <v>#REF!</v>
      </c>
    </row>
    <row r="12" spans="1:67" x14ac:dyDescent="0.15">
      <c r="A12" s="240" t="e">
        <f>IF('Measured Data'!#REF!&gt;0,'Measured Data'!$B$1,"")</f>
        <v>#REF!</v>
      </c>
      <c r="B12" s="240" t="e">
        <f>IF('Measured Data'!#REF!&gt;0,'Measured Data'!A14+0.1,"")</f>
        <v>#REF!</v>
      </c>
      <c r="C12" s="244" t="e">
        <f>IF('Measured Data'!#REF!&gt;0,'Measured Data'!B14,"")</f>
        <v>#REF!</v>
      </c>
      <c r="D12" s="249" t="e">
        <f>IF('Measured Data'!#REF!&gt;0,'Measured Data'!C14,"")</f>
        <v>#REF!</v>
      </c>
      <c r="E12" s="240" t="e">
        <f>IF('Measured Data'!#REF!&gt;0,'Measured Data'!D14,"")</f>
        <v>#REF!</v>
      </c>
      <c r="F12" s="240" t="e">
        <f>IF('Measured Data'!#REF!&gt;0,'Measured Data'!#REF!,"")</f>
        <v>#REF!</v>
      </c>
      <c r="G12" s="240" t="e">
        <f>IF('Measured Data'!#REF!&gt;0,'Measured Data'!G14,"")</f>
        <v>#REF!</v>
      </c>
      <c r="H12" s="245" t="e">
        <f>IF('Measured Data'!#REF!&gt;0,'Measured Data'!H14,"")</f>
        <v>#REF!</v>
      </c>
      <c r="I12" s="245" t="e">
        <f>IF('Measured Data'!#REF!&gt;0,'Measured Data'!I14,"")</f>
        <v>#REF!</v>
      </c>
      <c r="J12" s="245" t="e">
        <f>IF('Measured Data'!#REF!&gt;0,'Measured Data'!J14,"")</f>
        <v>#REF!</v>
      </c>
      <c r="K12" s="245" t="e">
        <f>IF('Measured Data'!#REF!&gt;0,'Measured Data'!K14,"")</f>
        <v>#REF!</v>
      </c>
      <c r="L12" s="240" t="e">
        <f>IF('Measured Data'!#REF!&gt;0,'Measured Data'!L14,"")</f>
        <v>#REF!</v>
      </c>
      <c r="M12" s="240" t="e">
        <f>IF('Measured Data'!#REF!&gt;0,'Measured Data'!M14,"")</f>
        <v>#REF!</v>
      </c>
      <c r="N12" s="240" t="e">
        <f>IF('Measured Data'!#REF!&gt;0,'Measured Data'!N14,"")</f>
        <v>#REF!</v>
      </c>
      <c r="O12" s="240" t="e">
        <f>IF('Measured Data'!#REF!&gt;0,'Measured Data'!O14,"")</f>
        <v>#REF!</v>
      </c>
      <c r="P12" s="240" t="e">
        <f>IF('Measured Data'!#REF!&gt;0,'Measured Data'!P14,"")</f>
        <v>#REF!</v>
      </c>
      <c r="Q12" s="240" t="e">
        <f>IF('Measured Data'!#REF!&gt;0,'Measured Data'!Q14,"")</f>
        <v>#REF!</v>
      </c>
      <c r="R12" s="240" t="e">
        <f>IF('Measured Data'!#REF!&gt;0,'Measured Data'!R14,"")</f>
        <v>#REF!</v>
      </c>
      <c r="S12" s="240" t="e">
        <f>IF('Measured Data'!#REF!&gt;0,'Measured Data'!S14,"")</f>
        <v>#REF!</v>
      </c>
      <c r="T12" s="245" t="e">
        <f>IF('Measured Data'!#REF!&gt;0,'Measured Data'!T14+'Measured Data'!#REF!*'Measured Data'!AR14/'In Process Calc.'!#REF!,"")</f>
        <v>#REF!</v>
      </c>
      <c r="U12" s="245" t="e">
        <f>IF('Measured Data'!#REF!&gt;0,'Measured Data'!U14+'Measured Data'!#REF!*'Measured Data'!AS14/'In Process Calc.'!#REF!,"")</f>
        <v>#REF!</v>
      </c>
      <c r="V12" s="245" t="e">
        <f>IF('Measured Data'!#REF!&gt;0,'Measured Data'!V14+'Measured Data'!#REF!*'Measured Data'!AT14/'In Process Calc.'!#REF!,"")</f>
        <v>#REF!</v>
      </c>
      <c r="W12" s="245" t="e">
        <f>IF('Measured Data'!#REF!&gt;0,'Measured Data'!W14+'Measured Data'!#REF!*'Measured Data'!AU14/'In Process Calc.'!#REF!,"")</f>
        <v>#REF!</v>
      </c>
      <c r="X12" s="245" t="e">
        <f>IF('Measured Data'!#REF!&gt;0,'Measured Data'!X14+'Measured Data'!#REF!*'Measured Data'!AV14/'In Process Calc.'!#REF!,"")</f>
        <v>#REF!</v>
      </c>
      <c r="Y12" s="245" t="e">
        <f>IF('Measured Data'!#REF!&gt;0,'Measured Data'!Y14+'Measured Data'!#REF!*'Measured Data'!AW14/'In Process Calc.'!#REF!,"")</f>
        <v>#REF!</v>
      </c>
      <c r="Z12" s="245" t="e">
        <f>IF('Measured Data'!#REF!&gt;0,'Measured Data'!Z14+'Measured Data'!#REF!*'Measured Data'!AX14/'In Process Calc.'!#REF!,"")</f>
        <v>#REF!</v>
      </c>
      <c r="AA12" s="245" t="e">
        <f>IF('Measured Data'!#REF!&gt;0,'Measured Data'!AA14+'Measured Data'!#REF!*'Measured Data'!AY14/'In Process Calc.'!#REF!,"")</f>
        <v>#REF!</v>
      </c>
      <c r="AB12" s="245" t="e">
        <f>IF('Measured Data'!#REF!&gt;0,'Measured Data'!AB14+'Measured Data'!#REF!*'Measured Data'!AZ14/'In Process Calc.'!#REF!,"")</f>
        <v>#REF!</v>
      </c>
      <c r="AC12" s="245" t="e">
        <f>IF('Measured Data'!#REF!&gt;0,'Measured Data'!AC14+'Measured Data'!#REF!*'Measured Data'!BA14/'In Process Calc.'!#REF!,"")</f>
        <v>#REF!</v>
      </c>
      <c r="AD12" s="245" t="e">
        <f>IF('Measured Data'!#REF!&gt;0,'Measured Data'!AD14+'Measured Data'!#REF!*'Measured Data'!BB14/'In Process Calc.'!#REF!,"")</f>
        <v>#REF!</v>
      </c>
      <c r="AE12" s="245" t="e">
        <f>IF('Measured Data'!#REF!&gt;0,'Measured Data'!AE14+'Measured Data'!#REF!*'Measured Data'!BD14/'In Process Calc.'!#REF!,"")</f>
        <v>#REF!</v>
      </c>
      <c r="AF12" s="245" t="e">
        <f>IF('Measured Data'!#REF!&gt;0,'Measured Data'!AF14+'Measured Data'!#REF!*'Measured Data'!BE14/'In Process Calc.'!#REF!,"")</f>
        <v>#REF!</v>
      </c>
      <c r="AG12" s="245" t="e">
        <f>IF('Measured Data'!#REF!&gt;0,'Measured Data'!AG14+'Measured Data'!#REF!*'Measured Data'!BF14/'In Process Calc.'!#REF!,"")</f>
        <v>#REF!</v>
      </c>
      <c r="AH12" s="245" t="e">
        <f>IF('Measured Data'!#REF!&gt;0,'Measured Data'!AH14+'Measured Data'!#REF!*'Measured Data'!BH14/'In Process Calc.'!#REF!,"")</f>
        <v>#REF!</v>
      </c>
      <c r="AI12" s="245" t="e">
        <f>IF('Measured Data'!#REF!&gt;0,'Measured Data'!AI14+'Measured Data'!#REF!*'Measured Data'!BI14/'In Process Calc.'!#REF!,"")</f>
        <v>#REF!</v>
      </c>
      <c r="AJ12" s="245" t="e">
        <f>IF('Measured Data'!#REF!&gt;0,'Measured Data'!AJ14+'Measured Data'!#REF!*'Measured Data'!BJ14/'In Process Calc.'!#REF!,"")</f>
        <v>#REF!</v>
      </c>
      <c r="AK12" s="245" t="e">
        <f>IF('Measured Data'!#REF!&gt;0,'Measured Data'!AK14+'Measured Data'!#REF!*'Measured Data'!BK14/'In Process Calc.'!#REF!,"")</f>
        <v>#REF!</v>
      </c>
      <c r="AL12" s="245" t="e">
        <f>IF('Measured Data'!#REF!&gt;0,'Measured Data'!AL14+'Measured Data'!#REF!*'Measured Data'!BL14/'In Process Calc.'!#REF!,"")</f>
        <v>#REF!</v>
      </c>
      <c r="AM12" s="245" t="e">
        <f>IF('Measured Data'!#REF!&gt;0,'Measured Data'!AM14+'Measured Data'!#REF!*'Measured Data'!BM14/'In Process Calc.'!#REF!,"")</f>
        <v>#REF!</v>
      </c>
      <c r="AN12" s="245" t="e">
        <f>IF('Measured Data'!#REF!&gt;0,'Measured Data'!AN14+'Measured Data'!#REF!*'Measured Data'!BN14/'In Process Calc.'!#REF!,"")</f>
        <v>#REF!</v>
      </c>
      <c r="AO12" s="245" t="e">
        <f>IF('Measured Data'!#REF!&gt;0,'Measured Data'!AO14+'Measured Data'!#REF!*'Measured Data'!BO14/'In Process Calc.'!#REF!,"")</f>
        <v>#REF!</v>
      </c>
      <c r="AP12" s="245" t="e">
        <f>IF('Measured Data'!#REF!&gt;0,'Measured Data'!AP14+'Measured Data'!#REF!*'Measured Data'!BP14/'In Process Calc.'!#REF!,"")</f>
        <v>#REF!</v>
      </c>
      <c r="AQ12" s="245" t="e">
        <f>IF('Measured Data'!#REF!&gt;0,'Measured Data'!AQ14+'Measured Data'!#REF!*'Measured Data'!BQ14/'In Process Calc.'!#REF!,"")</f>
        <v>#REF!</v>
      </c>
      <c r="AR12" s="245" t="e">
        <f>IF('Measured Data'!#REF!&gt;0,'Measured Data'!AR14,"")</f>
        <v>#REF!</v>
      </c>
      <c r="AS12" s="245" t="e">
        <f>IF('Measured Data'!#REF!&gt;0,'Measured Data'!AS14,"")</f>
        <v>#REF!</v>
      </c>
      <c r="AT12" s="245" t="e">
        <f>IF('Measured Data'!#REF!&gt;0,'Measured Data'!AT14,"")</f>
        <v>#REF!</v>
      </c>
      <c r="AU12" s="245" t="e">
        <f>IF('Measured Data'!#REF!&gt;0,'Measured Data'!AU14,"")</f>
        <v>#REF!</v>
      </c>
      <c r="AV12" s="245" t="e">
        <f>IF('Measured Data'!#REF!&gt;0,'Measured Data'!AV14,"")</f>
        <v>#REF!</v>
      </c>
      <c r="AW12" s="245" t="e">
        <f>IF('Measured Data'!#REF!&gt;0,'Measured Data'!AW14,"")</f>
        <v>#REF!</v>
      </c>
      <c r="AX12" s="245" t="e">
        <f>IF('Measured Data'!#REF!&gt;0,'Measured Data'!AX14,"")</f>
        <v>#REF!</v>
      </c>
      <c r="AY12" s="245" t="e">
        <f>IF('Measured Data'!#REF!&gt;0,'Measured Data'!AY14,"")</f>
        <v>#REF!</v>
      </c>
      <c r="AZ12" s="245" t="e">
        <f>IF('Measured Data'!#REF!&gt;0,'Measured Data'!AZ14,"")</f>
        <v>#REF!</v>
      </c>
      <c r="BA12" s="245" t="e">
        <f>IF('Measured Data'!#REF!&gt;0,'Measured Data'!BA14,"")</f>
        <v>#REF!</v>
      </c>
      <c r="BB12" s="245" t="e">
        <f>IF('Measured Data'!#REF!&gt;0,'Measured Data'!BB14,"")</f>
        <v>#REF!</v>
      </c>
      <c r="BC12" s="245" t="e">
        <f>IF('Measured Data'!#REF!&gt;0,'Measured Data'!BD14,"")</f>
        <v>#REF!</v>
      </c>
      <c r="BD12" s="245" t="e">
        <f>IF('Measured Data'!#REF!&gt;0,'Measured Data'!BE14,"")</f>
        <v>#REF!</v>
      </c>
      <c r="BE12" s="245" t="e">
        <f>IF('Measured Data'!#REF!&gt;0,'Measured Data'!BF14,"")</f>
        <v>#REF!</v>
      </c>
      <c r="BF12" s="245" t="e">
        <f>IF('Measured Data'!#REF!&gt;0,'Measured Data'!BH14,"")</f>
        <v>#REF!</v>
      </c>
      <c r="BG12" s="245" t="e">
        <f>IF('Measured Data'!#REF!&gt;0,'Measured Data'!BI14,"")</f>
        <v>#REF!</v>
      </c>
      <c r="BH12" s="245" t="e">
        <f>IF('Measured Data'!#REF!&gt;0,'Measured Data'!BJ14,"")</f>
        <v>#REF!</v>
      </c>
      <c r="BI12" s="245" t="e">
        <f>IF('Measured Data'!#REF!&gt;0,'Measured Data'!BK14,"")</f>
        <v>#REF!</v>
      </c>
      <c r="BJ12" s="245" t="e">
        <f>IF('Measured Data'!#REF!&gt;0,'Measured Data'!BL14,"")</f>
        <v>#REF!</v>
      </c>
      <c r="BK12" s="245" t="e">
        <f>IF('Measured Data'!#REF!&gt;0,'Measured Data'!BM14,"")</f>
        <v>#REF!</v>
      </c>
      <c r="BL12" s="245" t="e">
        <f>IF('Measured Data'!#REF!&gt;0,'Measured Data'!BN14,"")</f>
        <v>#REF!</v>
      </c>
      <c r="BM12" s="245" t="e">
        <f>IF('Measured Data'!#REF!&gt;0,'Measured Data'!BO14,"")</f>
        <v>#REF!</v>
      </c>
      <c r="BN12" s="245" t="e">
        <f>IF('Measured Data'!#REF!&gt;0,'In Process Calc.'!B12,"")</f>
        <v>#REF!</v>
      </c>
      <c r="BO12" s="245" t="e">
        <f>IF('Measured Data'!#REF!&gt;0,'In Process Calc.'!C12,"")</f>
        <v>#REF!</v>
      </c>
    </row>
    <row r="13" spans="1:67" x14ac:dyDescent="0.15">
      <c r="A13" s="240" t="e">
        <f>IF('Measured Data'!#REF!&gt;0,'Measured Data'!$B$1,"")</f>
        <v>#REF!</v>
      </c>
      <c r="B13" s="240" t="e">
        <f>IF('Measured Data'!#REF!&gt;0,'Measured Data'!#REF!+0.1,"")</f>
        <v>#REF!</v>
      </c>
      <c r="C13" s="244" t="e">
        <f>IF('Measured Data'!#REF!&gt;0,'Measured Data'!#REF!,"")</f>
        <v>#REF!</v>
      </c>
      <c r="D13" s="249" t="e">
        <f>IF('Measured Data'!#REF!&gt;0,'Measured Data'!#REF!,"")</f>
        <v>#REF!</v>
      </c>
      <c r="E13" s="240" t="e">
        <f>IF('Measured Data'!#REF!&gt;0,'Measured Data'!#REF!,"")</f>
        <v>#REF!</v>
      </c>
      <c r="F13" s="240" t="e">
        <f>IF('Measured Data'!#REF!&gt;0,'Measured Data'!#REF!,"")</f>
        <v>#REF!</v>
      </c>
      <c r="G13" s="240" t="e">
        <f>IF('Measured Data'!#REF!&gt;0,'Measured Data'!#REF!,"")</f>
        <v>#REF!</v>
      </c>
      <c r="H13" s="245" t="e">
        <f>IF('Measured Data'!#REF!&gt;0,'Measured Data'!#REF!,"")</f>
        <v>#REF!</v>
      </c>
      <c r="I13" s="245" t="e">
        <f>IF('Measured Data'!#REF!&gt;0,'Measured Data'!#REF!,"")</f>
        <v>#REF!</v>
      </c>
      <c r="J13" s="245" t="e">
        <f>IF('Measured Data'!#REF!&gt;0,'Measured Data'!#REF!,"")</f>
        <v>#REF!</v>
      </c>
      <c r="K13" s="245" t="e">
        <f>IF('Measured Data'!#REF!&gt;0,'Measured Data'!#REF!,"")</f>
        <v>#REF!</v>
      </c>
      <c r="L13" s="240" t="e">
        <f>IF('Measured Data'!#REF!&gt;0,'Measured Data'!#REF!,"")</f>
        <v>#REF!</v>
      </c>
      <c r="M13" s="240" t="e">
        <f>IF('Measured Data'!#REF!&gt;0,'Measured Data'!#REF!,"")</f>
        <v>#REF!</v>
      </c>
      <c r="N13" s="240" t="e">
        <f>IF('Measured Data'!#REF!&gt;0,'Measured Data'!#REF!,"")</f>
        <v>#REF!</v>
      </c>
      <c r="O13" s="240" t="e">
        <f>IF('Measured Data'!#REF!&gt;0,'Measured Data'!#REF!,"")</f>
        <v>#REF!</v>
      </c>
      <c r="P13" s="240" t="e">
        <f>IF('Measured Data'!#REF!&gt;0,'Measured Data'!#REF!,"")</f>
        <v>#REF!</v>
      </c>
      <c r="Q13" s="240" t="e">
        <f>IF('Measured Data'!#REF!&gt;0,'Measured Data'!#REF!,"")</f>
        <v>#REF!</v>
      </c>
      <c r="R13" s="240" t="e">
        <f>IF('Measured Data'!#REF!&gt;0,'Measured Data'!#REF!,"")</f>
        <v>#REF!</v>
      </c>
      <c r="S13" s="240" t="e">
        <f>IF('Measured Data'!#REF!&gt;0,'Measured Data'!#REF!,"")</f>
        <v>#REF!</v>
      </c>
      <c r="T13" s="245" t="e">
        <f>IF('Measured Data'!#REF!&gt;0,'Measured Data'!#REF!+'Measured Data'!#REF!*'Measured Data'!#REF!/'In Process Calc.'!#REF!,"")</f>
        <v>#REF!</v>
      </c>
      <c r="U13" s="245" t="e">
        <f>IF('Measured Data'!#REF!&gt;0,'Measured Data'!#REF!+'Measured Data'!#REF!*'Measured Data'!#REF!/'In Process Calc.'!#REF!,"")</f>
        <v>#REF!</v>
      </c>
      <c r="V13" s="245" t="e">
        <f>IF('Measured Data'!#REF!&gt;0,'Measured Data'!#REF!+'Measured Data'!#REF!*'Measured Data'!#REF!/'In Process Calc.'!#REF!,"")</f>
        <v>#REF!</v>
      </c>
      <c r="W13" s="245" t="e">
        <f>IF('Measured Data'!#REF!&gt;0,'Measured Data'!#REF!+'Measured Data'!#REF!*'Measured Data'!#REF!/'In Process Calc.'!#REF!,"")</f>
        <v>#REF!</v>
      </c>
      <c r="X13" s="245" t="e">
        <f>IF('Measured Data'!#REF!&gt;0,'Measured Data'!#REF!+'Measured Data'!#REF!*'Measured Data'!#REF!/'In Process Calc.'!#REF!,"")</f>
        <v>#REF!</v>
      </c>
      <c r="Y13" s="245" t="e">
        <f>IF('Measured Data'!#REF!&gt;0,'Measured Data'!#REF!+'Measured Data'!#REF!*'Measured Data'!#REF!/'In Process Calc.'!#REF!,"")</f>
        <v>#REF!</v>
      </c>
      <c r="Z13" s="245" t="e">
        <f>IF('Measured Data'!#REF!&gt;0,'Measured Data'!#REF!+'Measured Data'!#REF!*'Measured Data'!#REF!/'In Process Calc.'!#REF!,"")</f>
        <v>#REF!</v>
      </c>
      <c r="AA13" s="245" t="e">
        <f>IF('Measured Data'!#REF!&gt;0,'Measured Data'!#REF!+'Measured Data'!#REF!*'Measured Data'!#REF!/'In Process Calc.'!#REF!,"")</f>
        <v>#REF!</v>
      </c>
      <c r="AB13" s="245" t="e">
        <f>IF('Measured Data'!#REF!&gt;0,'Measured Data'!#REF!+'Measured Data'!#REF!*'Measured Data'!#REF!/'In Process Calc.'!#REF!,"")</f>
        <v>#REF!</v>
      </c>
      <c r="AC13" s="245" t="e">
        <f>IF('Measured Data'!#REF!&gt;0,'Measured Data'!#REF!+'Measured Data'!#REF!*'Measured Data'!#REF!/'In Process Calc.'!#REF!,"")</f>
        <v>#REF!</v>
      </c>
      <c r="AD13" s="245" t="e">
        <f>IF('Measured Data'!#REF!&gt;0,'Measured Data'!#REF!+'Measured Data'!#REF!*'Measured Data'!#REF!/'In Process Calc.'!#REF!,"")</f>
        <v>#REF!</v>
      </c>
      <c r="AE13" s="245" t="e">
        <f>IF('Measured Data'!#REF!&gt;0,'Measured Data'!#REF!+'Measured Data'!#REF!*'Measured Data'!#REF!/'In Process Calc.'!#REF!,"")</f>
        <v>#REF!</v>
      </c>
      <c r="AF13" s="245" t="e">
        <f>IF('Measured Data'!#REF!&gt;0,'Measured Data'!#REF!+'Measured Data'!#REF!*'Measured Data'!#REF!/'In Process Calc.'!#REF!,"")</f>
        <v>#REF!</v>
      </c>
      <c r="AG13" s="245" t="e">
        <f>IF('Measured Data'!#REF!&gt;0,'Measured Data'!#REF!+'Measured Data'!#REF!*'Measured Data'!#REF!/'In Process Calc.'!#REF!,"")</f>
        <v>#REF!</v>
      </c>
      <c r="AH13" s="245" t="e">
        <f>IF('Measured Data'!#REF!&gt;0,'Measured Data'!#REF!+'Measured Data'!#REF!*'Measured Data'!#REF!/'In Process Calc.'!#REF!,"")</f>
        <v>#REF!</v>
      </c>
      <c r="AI13" s="245" t="e">
        <f>IF('Measured Data'!#REF!&gt;0,'Measured Data'!#REF!+'Measured Data'!#REF!*'Measured Data'!#REF!/'In Process Calc.'!#REF!,"")</f>
        <v>#REF!</v>
      </c>
      <c r="AJ13" s="245" t="e">
        <f>IF('Measured Data'!#REF!&gt;0,'Measured Data'!#REF!+'Measured Data'!#REF!*'Measured Data'!#REF!/'In Process Calc.'!#REF!,"")</f>
        <v>#REF!</v>
      </c>
      <c r="AK13" s="245" t="e">
        <f>IF('Measured Data'!#REF!&gt;0,'Measured Data'!#REF!+'Measured Data'!#REF!*'Measured Data'!#REF!/'In Process Calc.'!#REF!,"")</f>
        <v>#REF!</v>
      </c>
      <c r="AL13" s="245" t="e">
        <f>IF('Measured Data'!#REF!&gt;0,'Measured Data'!#REF!+'Measured Data'!#REF!*'Measured Data'!#REF!/'In Process Calc.'!#REF!,"")</f>
        <v>#REF!</v>
      </c>
      <c r="AM13" s="245" t="e">
        <f>IF('Measured Data'!#REF!&gt;0,'Measured Data'!#REF!+'Measured Data'!#REF!*'Measured Data'!#REF!/'In Process Calc.'!#REF!,"")</f>
        <v>#REF!</v>
      </c>
      <c r="AN13" s="245" t="e">
        <f>IF('Measured Data'!#REF!&gt;0,'Measured Data'!#REF!+'Measured Data'!#REF!*'Measured Data'!#REF!/'In Process Calc.'!#REF!,"")</f>
        <v>#REF!</v>
      </c>
      <c r="AO13" s="245" t="e">
        <f>IF('Measured Data'!#REF!&gt;0,'Measured Data'!#REF!+'Measured Data'!#REF!*'Measured Data'!#REF!/'In Process Calc.'!#REF!,"")</f>
        <v>#REF!</v>
      </c>
      <c r="AP13" s="245" t="e">
        <f>IF('Measured Data'!#REF!&gt;0,'Measured Data'!#REF!+'Measured Data'!#REF!*'Measured Data'!#REF!/'In Process Calc.'!#REF!,"")</f>
        <v>#REF!</v>
      </c>
      <c r="AQ13" s="245" t="e">
        <f>IF('Measured Data'!#REF!&gt;0,'Measured Data'!#REF!+'Measured Data'!#REF!*'Measured Data'!#REF!/'In Process Calc.'!#REF!,"")</f>
        <v>#REF!</v>
      </c>
      <c r="AR13" s="245" t="e">
        <f>IF('Measured Data'!#REF!&gt;0,'Measured Data'!#REF!,"")</f>
        <v>#REF!</v>
      </c>
      <c r="AS13" s="245" t="e">
        <f>IF('Measured Data'!#REF!&gt;0,'Measured Data'!#REF!,"")</f>
        <v>#REF!</v>
      </c>
      <c r="AT13" s="245" t="e">
        <f>IF('Measured Data'!#REF!&gt;0,'Measured Data'!#REF!,"")</f>
        <v>#REF!</v>
      </c>
      <c r="AU13" s="245" t="e">
        <f>IF('Measured Data'!#REF!&gt;0,'Measured Data'!#REF!,"")</f>
        <v>#REF!</v>
      </c>
      <c r="AV13" s="245" t="e">
        <f>IF('Measured Data'!#REF!&gt;0,'Measured Data'!#REF!,"")</f>
        <v>#REF!</v>
      </c>
      <c r="AW13" s="245" t="e">
        <f>IF('Measured Data'!#REF!&gt;0,'Measured Data'!#REF!,"")</f>
        <v>#REF!</v>
      </c>
      <c r="AX13" s="245" t="e">
        <f>IF('Measured Data'!#REF!&gt;0,'Measured Data'!#REF!,"")</f>
        <v>#REF!</v>
      </c>
      <c r="AY13" s="245" t="e">
        <f>IF('Measured Data'!#REF!&gt;0,'Measured Data'!#REF!,"")</f>
        <v>#REF!</v>
      </c>
      <c r="AZ13" s="245" t="e">
        <f>IF('Measured Data'!#REF!&gt;0,'Measured Data'!#REF!,"")</f>
        <v>#REF!</v>
      </c>
      <c r="BA13" s="245" t="e">
        <f>IF('Measured Data'!#REF!&gt;0,'Measured Data'!#REF!,"")</f>
        <v>#REF!</v>
      </c>
      <c r="BB13" s="245" t="e">
        <f>IF('Measured Data'!#REF!&gt;0,'Measured Data'!#REF!,"")</f>
        <v>#REF!</v>
      </c>
      <c r="BC13" s="245" t="e">
        <f>IF('Measured Data'!#REF!&gt;0,'Measured Data'!#REF!,"")</f>
        <v>#REF!</v>
      </c>
      <c r="BD13" s="245" t="e">
        <f>IF('Measured Data'!#REF!&gt;0,'Measured Data'!#REF!,"")</f>
        <v>#REF!</v>
      </c>
      <c r="BE13" s="245" t="e">
        <f>IF('Measured Data'!#REF!&gt;0,'Measured Data'!#REF!,"")</f>
        <v>#REF!</v>
      </c>
      <c r="BF13" s="245" t="e">
        <f>IF('Measured Data'!#REF!&gt;0,'Measured Data'!#REF!,"")</f>
        <v>#REF!</v>
      </c>
      <c r="BG13" s="245" t="e">
        <f>IF('Measured Data'!#REF!&gt;0,'Measured Data'!#REF!,"")</f>
        <v>#REF!</v>
      </c>
      <c r="BH13" s="245" t="e">
        <f>IF('Measured Data'!#REF!&gt;0,'Measured Data'!#REF!,"")</f>
        <v>#REF!</v>
      </c>
      <c r="BI13" s="245" t="e">
        <f>IF('Measured Data'!#REF!&gt;0,'Measured Data'!#REF!,"")</f>
        <v>#REF!</v>
      </c>
      <c r="BJ13" s="245" t="e">
        <f>IF('Measured Data'!#REF!&gt;0,'Measured Data'!#REF!,"")</f>
        <v>#REF!</v>
      </c>
      <c r="BK13" s="245" t="e">
        <f>IF('Measured Data'!#REF!&gt;0,'Measured Data'!#REF!,"")</f>
        <v>#REF!</v>
      </c>
      <c r="BL13" s="245" t="e">
        <f>IF('Measured Data'!#REF!&gt;0,'Measured Data'!#REF!,"")</f>
        <v>#REF!</v>
      </c>
      <c r="BM13" s="245" t="e">
        <f>IF('Measured Data'!#REF!&gt;0,'Measured Data'!#REF!,"")</f>
        <v>#REF!</v>
      </c>
      <c r="BN13" s="245" t="e">
        <f>IF('Measured Data'!#REF!&gt;0,'In Process Calc.'!#REF!,"")</f>
        <v>#REF!</v>
      </c>
      <c r="BO13" s="245" t="e">
        <f>IF('Measured Data'!#REF!&gt;0,'In Process Calc.'!#REF!,"")</f>
        <v>#REF!</v>
      </c>
    </row>
    <row r="14" spans="1:67" x14ac:dyDescent="0.15">
      <c r="A14" s="240" t="e">
        <f>IF('Measured Data'!#REF!&gt;0,'Measured Data'!$B$1,"")</f>
        <v>#REF!</v>
      </c>
      <c r="B14" s="240" t="e">
        <f>IF('Measured Data'!#REF!&gt;0,'Measured Data'!#REF!+0.1,"")</f>
        <v>#REF!</v>
      </c>
      <c r="C14" s="244" t="e">
        <f>IF('Measured Data'!#REF!&gt;0,'Measured Data'!#REF!,"")</f>
        <v>#REF!</v>
      </c>
      <c r="D14" s="249" t="e">
        <f>IF('Measured Data'!#REF!&gt;0,'Measured Data'!#REF!,"")</f>
        <v>#REF!</v>
      </c>
      <c r="E14" s="240" t="e">
        <f>IF('Measured Data'!#REF!&gt;0,'Measured Data'!#REF!,"")</f>
        <v>#REF!</v>
      </c>
      <c r="F14" s="240" t="e">
        <f>IF('Measured Data'!#REF!&gt;0,'Measured Data'!#REF!,"")</f>
        <v>#REF!</v>
      </c>
      <c r="G14" s="240" t="e">
        <f>IF('Measured Data'!#REF!&gt;0,'Measured Data'!#REF!,"")</f>
        <v>#REF!</v>
      </c>
      <c r="H14" s="245" t="e">
        <f>IF('Measured Data'!#REF!&gt;0,'Measured Data'!#REF!,"")</f>
        <v>#REF!</v>
      </c>
      <c r="I14" s="245" t="e">
        <f>IF('Measured Data'!#REF!&gt;0,'Measured Data'!#REF!,"")</f>
        <v>#REF!</v>
      </c>
      <c r="J14" s="245" t="e">
        <f>IF('Measured Data'!#REF!&gt;0,'Measured Data'!#REF!,"")</f>
        <v>#REF!</v>
      </c>
      <c r="K14" s="245" t="e">
        <f>IF('Measured Data'!#REF!&gt;0,'Measured Data'!#REF!,"")</f>
        <v>#REF!</v>
      </c>
      <c r="L14" s="240" t="e">
        <f>IF('Measured Data'!#REF!&gt;0,'Measured Data'!#REF!,"")</f>
        <v>#REF!</v>
      </c>
      <c r="M14" s="240" t="e">
        <f>IF('Measured Data'!#REF!&gt;0,'Measured Data'!#REF!,"")</f>
        <v>#REF!</v>
      </c>
      <c r="N14" s="240" t="e">
        <f>IF('Measured Data'!#REF!&gt;0,'Measured Data'!#REF!,"")</f>
        <v>#REF!</v>
      </c>
      <c r="O14" s="240" t="e">
        <f>IF('Measured Data'!#REF!&gt;0,'Measured Data'!#REF!,"")</f>
        <v>#REF!</v>
      </c>
      <c r="P14" s="240" t="e">
        <f>IF('Measured Data'!#REF!&gt;0,'Measured Data'!#REF!,"")</f>
        <v>#REF!</v>
      </c>
      <c r="Q14" s="240" t="e">
        <f>IF('Measured Data'!#REF!&gt;0,'Measured Data'!#REF!,"")</f>
        <v>#REF!</v>
      </c>
      <c r="R14" s="240" t="e">
        <f>IF('Measured Data'!#REF!&gt;0,'Measured Data'!#REF!,"")</f>
        <v>#REF!</v>
      </c>
      <c r="S14" s="240" t="e">
        <f>IF('Measured Data'!#REF!&gt;0,'Measured Data'!#REF!,"")</f>
        <v>#REF!</v>
      </c>
      <c r="T14" s="245" t="e">
        <f>IF('Measured Data'!#REF!&gt;0,'Measured Data'!#REF!+'Measured Data'!#REF!*'Measured Data'!#REF!/'In Process Calc.'!#REF!,"")</f>
        <v>#REF!</v>
      </c>
      <c r="U14" s="245" t="e">
        <f>IF('Measured Data'!#REF!&gt;0,'Measured Data'!#REF!+'Measured Data'!#REF!*'Measured Data'!#REF!/'In Process Calc.'!#REF!,"")</f>
        <v>#REF!</v>
      </c>
      <c r="V14" s="245" t="e">
        <f>IF('Measured Data'!#REF!&gt;0,'Measured Data'!#REF!+'Measured Data'!#REF!*'Measured Data'!#REF!/'In Process Calc.'!#REF!,"")</f>
        <v>#REF!</v>
      </c>
      <c r="W14" s="245" t="e">
        <f>IF('Measured Data'!#REF!&gt;0,'Measured Data'!#REF!+'Measured Data'!#REF!*'Measured Data'!#REF!/'In Process Calc.'!#REF!,"")</f>
        <v>#REF!</v>
      </c>
      <c r="X14" s="245" t="e">
        <f>IF('Measured Data'!#REF!&gt;0,'Measured Data'!#REF!+'Measured Data'!#REF!*'Measured Data'!#REF!/'In Process Calc.'!#REF!,"")</f>
        <v>#REF!</v>
      </c>
      <c r="Y14" s="245" t="e">
        <f>IF('Measured Data'!#REF!&gt;0,'Measured Data'!#REF!+'Measured Data'!#REF!*'Measured Data'!#REF!/'In Process Calc.'!#REF!,"")</f>
        <v>#REF!</v>
      </c>
      <c r="Z14" s="245" t="e">
        <f>IF('Measured Data'!#REF!&gt;0,'Measured Data'!#REF!+'Measured Data'!#REF!*'Measured Data'!#REF!/'In Process Calc.'!#REF!,"")</f>
        <v>#REF!</v>
      </c>
      <c r="AA14" s="245" t="e">
        <f>IF('Measured Data'!#REF!&gt;0,'Measured Data'!#REF!+'Measured Data'!#REF!*'Measured Data'!#REF!/'In Process Calc.'!#REF!,"")</f>
        <v>#REF!</v>
      </c>
      <c r="AB14" s="245" t="e">
        <f>IF('Measured Data'!#REF!&gt;0,'Measured Data'!#REF!+'Measured Data'!#REF!*'Measured Data'!#REF!/'In Process Calc.'!#REF!,"")</f>
        <v>#REF!</v>
      </c>
      <c r="AC14" s="245" t="e">
        <f>IF('Measured Data'!#REF!&gt;0,'Measured Data'!#REF!+'Measured Data'!#REF!*'Measured Data'!#REF!/'In Process Calc.'!#REF!,"")</f>
        <v>#REF!</v>
      </c>
      <c r="AD14" s="245" t="e">
        <f>IF('Measured Data'!#REF!&gt;0,'Measured Data'!#REF!+'Measured Data'!#REF!*'Measured Data'!#REF!/'In Process Calc.'!#REF!,"")</f>
        <v>#REF!</v>
      </c>
      <c r="AE14" s="245" t="e">
        <f>IF('Measured Data'!#REF!&gt;0,'Measured Data'!#REF!+'Measured Data'!#REF!*'Measured Data'!#REF!/'In Process Calc.'!#REF!,"")</f>
        <v>#REF!</v>
      </c>
      <c r="AF14" s="245" t="e">
        <f>IF('Measured Data'!#REF!&gt;0,'Measured Data'!#REF!+'Measured Data'!#REF!*'Measured Data'!#REF!/'In Process Calc.'!#REF!,"")</f>
        <v>#REF!</v>
      </c>
      <c r="AG14" s="245" t="e">
        <f>IF('Measured Data'!#REF!&gt;0,'Measured Data'!#REF!+'Measured Data'!#REF!*'Measured Data'!#REF!/'In Process Calc.'!#REF!,"")</f>
        <v>#REF!</v>
      </c>
      <c r="AH14" s="245" t="e">
        <f>IF('Measured Data'!#REF!&gt;0,'Measured Data'!#REF!+'Measured Data'!#REF!*'Measured Data'!#REF!/'In Process Calc.'!#REF!,"")</f>
        <v>#REF!</v>
      </c>
      <c r="AI14" s="245" t="e">
        <f>IF('Measured Data'!#REF!&gt;0,'Measured Data'!#REF!+'Measured Data'!#REF!*'Measured Data'!#REF!/'In Process Calc.'!#REF!,"")</f>
        <v>#REF!</v>
      </c>
      <c r="AJ14" s="245" t="e">
        <f>IF('Measured Data'!#REF!&gt;0,'Measured Data'!#REF!+'Measured Data'!#REF!*'Measured Data'!#REF!/'In Process Calc.'!#REF!,"")</f>
        <v>#REF!</v>
      </c>
      <c r="AK14" s="245" t="e">
        <f>IF('Measured Data'!#REF!&gt;0,'Measured Data'!#REF!+'Measured Data'!#REF!*'Measured Data'!#REF!/'In Process Calc.'!#REF!,"")</f>
        <v>#REF!</v>
      </c>
      <c r="AL14" s="245" t="e">
        <f>IF('Measured Data'!#REF!&gt;0,'Measured Data'!#REF!+'Measured Data'!#REF!*'Measured Data'!#REF!/'In Process Calc.'!#REF!,"")</f>
        <v>#REF!</v>
      </c>
      <c r="AM14" s="245" t="e">
        <f>IF('Measured Data'!#REF!&gt;0,'Measured Data'!#REF!+'Measured Data'!#REF!*'Measured Data'!#REF!/'In Process Calc.'!#REF!,"")</f>
        <v>#REF!</v>
      </c>
      <c r="AN14" s="245" t="e">
        <f>IF('Measured Data'!#REF!&gt;0,'Measured Data'!#REF!+'Measured Data'!#REF!*'Measured Data'!#REF!/'In Process Calc.'!#REF!,"")</f>
        <v>#REF!</v>
      </c>
      <c r="AO14" s="245" t="e">
        <f>IF('Measured Data'!#REF!&gt;0,'Measured Data'!#REF!+'Measured Data'!#REF!*'Measured Data'!#REF!/'In Process Calc.'!#REF!,"")</f>
        <v>#REF!</v>
      </c>
      <c r="AP14" s="245" t="e">
        <f>IF('Measured Data'!#REF!&gt;0,'Measured Data'!#REF!+'Measured Data'!#REF!*'Measured Data'!#REF!/'In Process Calc.'!#REF!,"")</f>
        <v>#REF!</v>
      </c>
      <c r="AQ14" s="245" t="e">
        <f>IF('Measured Data'!#REF!&gt;0,'Measured Data'!#REF!+'Measured Data'!#REF!*'Measured Data'!#REF!/'In Process Calc.'!#REF!,"")</f>
        <v>#REF!</v>
      </c>
      <c r="AR14" s="245" t="e">
        <f>IF('Measured Data'!#REF!&gt;0,'Measured Data'!#REF!,"")</f>
        <v>#REF!</v>
      </c>
      <c r="AS14" s="245" t="e">
        <f>IF('Measured Data'!#REF!&gt;0,'Measured Data'!#REF!,"")</f>
        <v>#REF!</v>
      </c>
      <c r="AT14" s="245" t="e">
        <f>IF('Measured Data'!#REF!&gt;0,'Measured Data'!#REF!,"")</f>
        <v>#REF!</v>
      </c>
      <c r="AU14" s="245" t="e">
        <f>IF('Measured Data'!#REF!&gt;0,'Measured Data'!#REF!,"")</f>
        <v>#REF!</v>
      </c>
      <c r="AV14" s="245" t="e">
        <f>IF('Measured Data'!#REF!&gt;0,'Measured Data'!#REF!,"")</f>
        <v>#REF!</v>
      </c>
      <c r="AW14" s="245" t="e">
        <f>IF('Measured Data'!#REF!&gt;0,'Measured Data'!#REF!,"")</f>
        <v>#REF!</v>
      </c>
      <c r="AX14" s="245" t="e">
        <f>IF('Measured Data'!#REF!&gt;0,'Measured Data'!#REF!,"")</f>
        <v>#REF!</v>
      </c>
      <c r="AY14" s="245" t="e">
        <f>IF('Measured Data'!#REF!&gt;0,'Measured Data'!#REF!,"")</f>
        <v>#REF!</v>
      </c>
      <c r="AZ14" s="245" t="e">
        <f>IF('Measured Data'!#REF!&gt;0,'Measured Data'!#REF!,"")</f>
        <v>#REF!</v>
      </c>
      <c r="BA14" s="245" t="e">
        <f>IF('Measured Data'!#REF!&gt;0,'Measured Data'!#REF!,"")</f>
        <v>#REF!</v>
      </c>
      <c r="BB14" s="245" t="e">
        <f>IF('Measured Data'!#REF!&gt;0,'Measured Data'!#REF!,"")</f>
        <v>#REF!</v>
      </c>
      <c r="BC14" s="245" t="e">
        <f>IF('Measured Data'!#REF!&gt;0,'Measured Data'!#REF!,"")</f>
        <v>#REF!</v>
      </c>
      <c r="BD14" s="245" t="e">
        <f>IF('Measured Data'!#REF!&gt;0,'Measured Data'!#REF!,"")</f>
        <v>#REF!</v>
      </c>
      <c r="BE14" s="245" t="e">
        <f>IF('Measured Data'!#REF!&gt;0,'Measured Data'!#REF!,"")</f>
        <v>#REF!</v>
      </c>
      <c r="BF14" s="245" t="e">
        <f>IF('Measured Data'!#REF!&gt;0,'Measured Data'!#REF!,"")</f>
        <v>#REF!</v>
      </c>
      <c r="BG14" s="245" t="e">
        <f>IF('Measured Data'!#REF!&gt;0,'Measured Data'!#REF!,"")</f>
        <v>#REF!</v>
      </c>
      <c r="BH14" s="245" t="e">
        <f>IF('Measured Data'!#REF!&gt;0,'Measured Data'!#REF!,"")</f>
        <v>#REF!</v>
      </c>
      <c r="BI14" s="245" t="e">
        <f>IF('Measured Data'!#REF!&gt;0,'Measured Data'!#REF!,"")</f>
        <v>#REF!</v>
      </c>
      <c r="BJ14" s="245" t="e">
        <f>IF('Measured Data'!#REF!&gt;0,'Measured Data'!#REF!,"")</f>
        <v>#REF!</v>
      </c>
      <c r="BK14" s="245" t="e">
        <f>IF('Measured Data'!#REF!&gt;0,'Measured Data'!#REF!,"")</f>
        <v>#REF!</v>
      </c>
      <c r="BL14" s="245" t="e">
        <f>IF('Measured Data'!#REF!&gt;0,'Measured Data'!#REF!,"")</f>
        <v>#REF!</v>
      </c>
      <c r="BM14" s="245" t="e">
        <f>IF('Measured Data'!#REF!&gt;0,'Measured Data'!#REF!,"")</f>
        <v>#REF!</v>
      </c>
      <c r="BN14" s="245" t="e">
        <f>IF('Measured Data'!#REF!&gt;0,'In Process Calc.'!#REF!,"")</f>
        <v>#REF!</v>
      </c>
      <c r="BO14" s="245" t="e">
        <f>IF('Measured Data'!#REF!&gt;0,'In Process Calc.'!#REF!,"")</f>
        <v>#REF!</v>
      </c>
    </row>
    <row r="15" spans="1:67" x14ac:dyDescent="0.15">
      <c r="A15" s="240" t="e">
        <f>IF('Measured Data'!#REF!&gt;0,'Measured Data'!$B$1,"")</f>
        <v>#REF!</v>
      </c>
      <c r="B15" s="240" t="e">
        <f>IF('Measured Data'!#REF!&gt;0,'Measured Data'!#REF!+0.1,"")</f>
        <v>#REF!</v>
      </c>
      <c r="C15" s="244" t="e">
        <f>IF('Measured Data'!#REF!&gt;0,'Measured Data'!#REF!,"")</f>
        <v>#REF!</v>
      </c>
      <c r="D15" s="249" t="e">
        <f>IF('Measured Data'!#REF!&gt;0,'Measured Data'!#REF!,"")</f>
        <v>#REF!</v>
      </c>
      <c r="E15" s="240" t="e">
        <f>IF('Measured Data'!#REF!&gt;0,'Measured Data'!#REF!,"")</f>
        <v>#REF!</v>
      </c>
      <c r="F15" s="240" t="e">
        <f>IF('Measured Data'!#REF!&gt;0,'Measured Data'!#REF!,"")</f>
        <v>#REF!</v>
      </c>
      <c r="G15" s="240" t="e">
        <f>IF('Measured Data'!#REF!&gt;0,'Measured Data'!#REF!,"")</f>
        <v>#REF!</v>
      </c>
      <c r="H15" s="245" t="e">
        <f>IF('Measured Data'!#REF!&gt;0,'Measured Data'!#REF!,"")</f>
        <v>#REF!</v>
      </c>
      <c r="I15" s="245" t="e">
        <f>IF('Measured Data'!#REF!&gt;0,'Measured Data'!#REF!,"")</f>
        <v>#REF!</v>
      </c>
      <c r="J15" s="245" t="e">
        <f>IF('Measured Data'!#REF!&gt;0,'Measured Data'!#REF!,"")</f>
        <v>#REF!</v>
      </c>
      <c r="K15" s="245" t="e">
        <f>IF('Measured Data'!#REF!&gt;0,'Measured Data'!#REF!,"")</f>
        <v>#REF!</v>
      </c>
      <c r="L15" s="240" t="e">
        <f>IF('Measured Data'!#REF!&gt;0,'Measured Data'!#REF!,"")</f>
        <v>#REF!</v>
      </c>
      <c r="M15" s="240" t="e">
        <f>IF('Measured Data'!#REF!&gt;0,'Measured Data'!#REF!,"")</f>
        <v>#REF!</v>
      </c>
      <c r="N15" s="240" t="e">
        <f>IF('Measured Data'!#REF!&gt;0,'Measured Data'!#REF!,"")</f>
        <v>#REF!</v>
      </c>
      <c r="O15" s="240" t="e">
        <f>IF('Measured Data'!#REF!&gt;0,'Measured Data'!#REF!,"")</f>
        <v>#REF!</v>
      </c>
      <c r="P15" s="240" t="e">
        <f>IF('Measured Data'!#REF!&gt;0,'Measured Data'!#REF!,"")</f>
        <v>#REF!</v>
      </c>
      <c r="Q15" s="240" t="e">
        <f>IF('Measured Data'!#REF!&gt;0,'Measured Data'!#REF!,"")</f>
        <v>#REF!</v>
      </c>
      <c r="R15" s="240" t="e">
        <f>IF('Measured Data'!#REF!&gt;0,'Measured Data'!#REF!,"")</f>
        <v>#REF!</v>
      </c>
      <c r="S15" s="240" t="e">
        <f>IF('Measured Data'!#REF!&gt;0,'Measured Data'!#REF!,"")</f>
        <v>#REF!</v>
      </c>
      <c r="T15" s="245" t="e">
        <f>IF('Measured Data'!#REF!&gt;0,'Measured Data'!#REF!+'Measured Data'!#REF!*'Measured Data'!#REF!/'In Process Calc.'!#REF!,"")</f>
        <v>#REF!</v>
      </c>
      <c r="U15" s="245" t="e">
        <f>IF('Measured Data'!#REF!&gt;0,'Measured Data'!#REF!+'Measured Data'!#REF!*'Measured Data'!#REF!/'In Process Calc.'!#REF!,"")</f>
        <v>#REF!</v>
      </c>
      <c r="V15" s="245" t="e">
        <f>IF('Measured Data'!#REF!&gt;0,'Measured Data'!#REF!+'Measured Data'!#REF!*'Measured Data'!#REF!/'In Process Calc.'!#REF!,"")</f>
        <v>#REF!</v>
      </c>
      <c r="W15" s="245" t="e">
        <f>IF('Measured Data'!#REF!&gt;0,'Measured Data'!#REF!+'Measured Data'!#REF!*'Measured Data'!#REF!/'In Process Calc.'!#REF!,"")</f>
        <v>#REF!</v>
      </c>
      <c r="X15" s="245" t="e">
        <f>IF('Measured Data'!#REF!&gt;0,'Measured Data'!#REF!+'Measured Data'!#REF!*'Measured Data'!#REF!/'In Process Calc.'!#REF!,"")</f>
        <v>#REF!</v>
      </c>
      <c r="Y15" s="245" t="e">
        <f>IF('Measured Data'!#REF!&gt;0,'Measured Data'!#REF!+'Measured Data'!#REF!*'Measured Data'!#REF!/'In Process Calc.'!#REF!,"")</f>
        <v>#REF!</v>
      </c>
      <c r="Z15" s="245" t="e">
        <f>IF('Measured Data'!#REF!&gt;0,'Measured Data'!#REF!+'Measured Data'!#REF!*'Measured Data'!#REF!/'In Process Calc.'!#REF!,"")</f>
        <v>#REF!</v>
      </c>
      <c r="AA15" s="245" t="e">
        <f>IF('Measured Data'!#REF!&gt;0,'Measured Data'!#REF!+'Measured Data'!#REF!*'Measured Data'!#REF!/'In Process Calc.'!#REF!,"")</f>
        <v>#REF!</v>
      </c>
      <c r="AB15" s="245" t="e">
        <f>IF('Measured Data'!#REF!&gt;0,'Measured Data'!#REF!+'Measured Data'!#REF!*'Measured Data'!#REF!/'In Process Calc.'!#REF!,"")</f>
        <v>#REF!</v>
      </c>
      <c r="AC15" s="245" t="e">
        <f>IF('Measured Data'!#REF!&gt;0,'Measured Data'!#REF!+'Measured Data'!#REF!*'Measured Data'!#REF!/'In Process Calc.'!#REF!,"")</f>
        <v>#REF!</v>
      </c>
      <c r="AD15" s="245" t="e">
        <f>IF('Measured Data'!#REF!&gt;0,'Measured Data'!#REF!+'Measured Data'!#REF!*'Measured Data'!#REF!/'In Process Calc.'!#REF!,"")</f>
        <v>#REF!</v>
      </c>
      <c r="AE15" s="245" t="e">
        <f>IF('Measured Data'!#REF!&gt;0,'Measured Data'!#REF!+'Measured Data'!#REF!*'Measured Data'!#REF!/'In Process Calc.'!#REF!,"")</f>
        <v>#REF!</v>
      </c>
      <c r="AF15" s="245" t="e">
        <f>IF('Measured Data'!#REF!&gt;0,'Measured Data'!#REF!+'Measured Data'!#REF!*'Measured Data'!#REF!/'In Process Calc.'!#REF!,"")</f>
        <v>#REF!</v>
      </c>
      <c r="AG15" s="245" t="e">
        <f>IF('Measured Data'!#REF!&gt;0,'Measured Data'!#REF!+'Measured Data'!#REF!*'Measured Data'!#REF!/'In Process Calc.'!#REF!,"")</f>
        <v>#REF!</v>
      </c>
      <c r="AH15" s="245" t="e">
        <f>IF('Measured Data'!#REF!&gt;0,'Measured Data'!#REF!+'Measured Data'!#REF!*'Measured Data'!#REF!/'In Process Calc.'!#REF!,"")</f>
        <v>#REF!</v>
      </c>
      <c r="AI15" s="245" t="e">
        <f>IF('Measured Data'!#REF!&gt;0,'Measured Data'!#REF!+'Measured Data'!#REF!*'Measured Data'!#REF!/'In Process Calc.'!#REF!,"")</f>
        <v>#REF!</v>
      </c>
      <c r="AJ15" s="245" t="e">
        <f>IF('Measured Data'!#REF!&gt;0,'Measured Data'!#REF!+'Measured Data'!#REF!*'Measured Data'!#REF!/'In Process Calc.'!#REF!,"")</f>
        <v>#REF!</v>
      </c>
      <c r="AK15" s="245" t="e">
        <f>IF('Measured Data'!#REF!&gt;0,'Measured Data'!#REF!+'Measured Data'!#REF!*'Measured Data'!#REF!/'In Process Calc.'!#REF!,"")</f>
        <v>#REF!</v>
      </c>
      <c r="AL15" s="245" t="e">
        <f>IF('Measured Data'!#REF!&gt;0,'Measured Data'!#REF!+'Measured Data'!#REF!*'Measured Data'!#REF!/'In Process Calc.'!#REF!,"")</f>
        <v>#REF!</v>
      </c>
      <c r="AM15" s="245" t="e">
        <f>IF('Measured Data'!#REF!&gt;0,'Measured Data'!#REF!+'Measured Data'!#REF!*'Measured Data'!#REF!/'In Process Calc.'!#REF!,"")</f>
        <v>#REF!</v>
      </c>
      <c r="AN15" s="245" t="e">
        <f>IF('Measured Data'!#REF!&gt;0,'Measured Data'!#REF!+'Measured Data'!#REF!*'Measured Data'!#REF!/'In Process Calc.'!#REF!,"")</f>
        <v>#REF!</v>
      </c>
      <c r="AO15" s="245" t="e">
        <f>IF('Measured Data'!#REF!&gt;0,'Measured Data'!#REF!+'Measured Data'!#REF!*'Measured Data'!#REF!/'In Process Calc.'!#REF!,"")</f>
        <v>#REF!</v>
      </c>
      <c r="AP15" s="245" t="e">
        <f>IF('Measured Data'!#REF!&gt;0,'Measured Data'!#REF!+'Measured Data'!#REF!*'Measured Data'!#REF!/'In Process Calc.'!#REF!,"")</f>
        <v>#REF!</v>
      </c>
      <c r="AQ15" s="245" t="e">
        <f>IF('Measured Data'!#REF!&gt;0,'Measured Data'!#REF!+'Measured Data'!#REF!*'Measured Data'!#REF!/'In Process Calc.'!#REF!,"")</f>
        <v>#REF!</v>
      </c>
      <c r="AR15" s="245" t="e">
        <f>IF('Measured Data'!#REF!&gt;0,'Measured Data'!#REF!,"")</f>
        <v>#REF!</v>
      </c>
      <c r="AS15" s="245" t="e">
        <f>IF('Measured Data'!#REF!&gt;0,'Measured Data'!#REF!,"")</f>
        <v>#REF!</v>
      </c>
      <c r="AT15" s="245" t="e">
        <f>IF('Measured Data'!#REF!&gt;0,'Measured Data'!#REF!,"")</f>
        <v>#REF!</v>
      </c>
      <c r="AU15" s="245" t="e">
        <f>IF('Measured Data'!#REF!&gt;0,'Measured Data'!#REF!,"")</f>
        <v>#REF!</v>
      </c>
      <c r="AV15" s="245" t="e">
        <f>IF('Measured Data'!#REF!&gt;0,'Measured Data'!#REF!,"")</f>
        <v>#REF!</v>
      </c>
      <c r="AW15" s="245" t="e">
        <f>IF('Measured Data'!#REF!&gt;0,'Measured Data'!#REF!,"")</f>
        <v>#REF!</v>
      </c>
      <c r="AX15" s="245" t="e">
        <f>IF('Measured Data'!#REF!&gt;0,'Measured Data'!#REF!,"")</f>
        <v>#REF!</v>
      </c>
      <c r="AY15" s="245" t="e">
        <f>IF('Measured Data'!#REF!&gt;0,'Measured Data'!#REF!,"")</f>
        <v>#REF!</v>
      </c>
      <c r="AZ15" s="245" t="e">
        <f>IF('Measured Data'!#REF!&gt;0,'Measured Data'!#REF!,"")</f>
        <v>#REF!</v>
      </c>
      <c r="BA15" s="245" t="e">
        <f>IF('Measured Data'!#REF!&gt;0,'Measured Data'!#REF!,"")</f>
        <v>#REF!</v>
      </c>
      <c r="BB15" s="245" t="e">
        <f>IF('Measured Data'!#REF!&gt;0,'Measured Data'!#REF!,"")</f>
        <v>#REF!</v>
      </c>
      <c r="BC15" s="245" t="e">
        <f>IF('Measured Data'!#REF!&gt;0,'Measured Data'!#REF!,"")</f>
        <v>#REF!</v>
      </c>
      <c r="BD15" s="245" t="e">
        <f>IF('Measured Data'!#REF!&gt;0,'Measured Data'!#REF!,"")</f>
        <v>#REF!</v>
      </c>
      <c r="BE15" s="245" t="e">
        <f>IF('Measured Data'!#REF!&gt;0,'Measured Data'!#REF!,"")</f>
        <v>#REF!</v>
      </c>
      <c r="BF15" s="245" t="e">
        <f>IF('Measured Data'!#REF!&gt;0,'Measured Data'!#REF!,"")</f>
        <v>#REF!</v>
      </c>
      <c r="BG15" s="245" t="e">
        <f>IF('Measured Data'!#REF!&gt;0,'Measured Data'!#REF!,"")</f>
        <v>#REF!</v>
      </c>
      <c r="BH15" s="245" t="e">
        <f>IF('Measured Data'!#REF!&gt;0,'Measured Data'!#REF!,"")</f>
        <v>#REF!</v>
      </c>
      <c r="BI15" s="245" t="e">
        <f>IF('Measured Data'!#REF!&gt;0,'Measured Data'!#REF!,"")</f>
        <v>#REF!</v>
      </c>
      <c r="BJ15" s="245" t="e">
        <f>IF('Measured Data'!#REF!&gt;0,'Measured Data'!#REF!,"")</f>
        <v>#REF!</v>
      </c>
      <c r="BK15" s="245" t="e">
        <f>IF('Measured Data'!#REF!&gt;0,'Measured Data'!#REF!,"")</f>
        <v>#REF!</v>
      </c>
      <c r="BL15" s="245" t="e">
        <f>IF('Measured Data'!#REF!&gt;0,'Measured Data'!#REF!,"")</f>
        <v>#REF!</v>
      </c>
      <c r="BM15" s="245" t="e">
        <f>IF('Measured Data'!#REF!&gt;0,'Measured Data'!#REF!,"")</f>
        <v>#REF!</v>
      </c>
      <c r="BN15" s="245" t="e">
        <f>IF('Measured Data'!#REF!&gt;0,'In Process Calc.'!#REF!,"")</f>
        <v>#REF!</v>
      </c>
      <c r="BO15" s="245" t="e">
        <f>IF('Measured Data'!#REF!&gt;0,'In Process Calc.'!#REF!,"")</f>
        <v>#REF!</v>
      </c>
    </row>
    <row r="16" spans="1:67" x14ac:dyDescent="0.15">
      <c r="A16" s="240" t="e">
        <f>IF('Measured Data'!#REF!&gt;0,'Measured Data'!$B$1,"")</f>
        <v>#REF!</v>
      </c>
      <c r="B16" s="240" t="e">
        <f>IF('Measured Data'!#REF!&gt;0,'Measured Data'!#REF!+0.1,"")</f>
        <v>#REF!</v>
      </c>
      <c r="C16" s="244" t="e">
        <f>IF('Measured Data'!#REF!&gt;0,'Measured Data'!#REF!,"")</f>
        <v>#REF!</v>
      </c>
      <c r="D16" s="249" t="e">
        <f>IF('Measured Data'!#REF!&gt;0,'Measured Data'!#REF!,"")</f>
        <v>#REF!</v>
      </c>
      <c r="E16" s="240" t="e">
        <f>IF('Measured Data'!#REF!&gt;0,'Measured Data'!#REF!,"")</f>
        <v>#REF!</v>
      </c>
      <c r="F16" s="240" t="e">
        <f>IF('Measured Data'!#REF!&gt;0,'Measured Data'!#REF!,"")</f>
        <v>#REF!</v>
      </c>
      <c r="G16" s="240" t="e">
        <f>IF('Measured Data'!#REF!&gt;0,'Measured Data'!#REF!,"")</f>
        <v>#REF!</v>
      </c>
      <c r="H16" s="245" t="e">
        <f>IF('Measured Data'!#REF!&gt;0,'Measured Data'!#REF!,"")</f>
        <v>#REF!</v>
      </c>
      <c r="I16" s="245" t="e">
        <f>IF('Measured Data'!#REF!&gt;0,'Measured Data'!#REF!,"")</f>
        <v>#REF!</v>
      </c>
      <c r="J16" s="245" t="e">
        <f>IF('Measured Data'!#REF!&gt;0,'Measured Data'!#REF!,"")</f>
        <v>#REF!</v>
      </c>
      <c r="K16" s="245" t="e">
        <f>IF('Measured Data'!#REF!&gt;0,'Measured Data'!#REF!,"")</f>
        <v>#REF!</v>
      </c>
      <c r="L16" s="240" t="e">
        <f>IF('Measured Data'!#REF!&gt;0,'Measured Data'!#REF!,"")</f>
        <v>#REF!</v>
      </c>
      <c r="M16" s="240" t="e">
        <f>IF('Measured Data'!#REF!&gt;0,'Measured Data'!#REF!,"")</f>
        <v>#REF!</v>
      </c>
      <c r="N16" s="240" t="e">
        <f>IF('Measured Data'!#REF!&gt;0,'Measured Data'!#REF!,"")</f>
        <v>#REF!</v>
      </c>
      <c r="O16" s="240" t="e">
        <f>IF('Measured Data'!#REF!&gt;0,'Measured Data'!#REF!,"")</f>
        <v>#REF!</v>
      </c>
      <c r="P16" s="240" t="e">
        <f>IF('Measured Data'!#REF!&gt;0,'Measured Data'!#REF!,"")</f>
        <v>#REF!</v>
      </c>
      <c r="Q16" s="240" t="e">
        <f>IF('Measured Data'!#REF!&gt;0,'Measured Data'!#REF!,"")</f>
        <v>#REF!</v>
      </c>
      <c r="R16" s="240" t="e">
        <f>IF('Measured Data'!#REF!&gt;0,'Measured Data'!#REF!,"")</f>
        <v>#REF!</v>
      </c>
      <c r="S16" s="240" t="e">
        <f>IF('Measured Data'!#REF!&gt;0,'Measured Data'!#REF!,"")</f>
        <v>#REF!</v>
      </c>
      <c r="T16" s="245" t="e">
        <f>IF('Measured Data'!#REF!&gt;0,'Measured Data'!#REF!+'Measured Data'!#REF!*'Measured Data'!#REF!/'In Process Calc.'!#REF!,"")</f>
        <v>#REF!</v>
      </c>
      <c r="U16" s="245" t="e">
        <f>IF('Measured Data'!#REF!&gt;0,'Measured Data'!#REF!+'Measured Data'!#REF!*'Measured Data'!#REF!/'In Process Calc.'!#REF!,"")</f>
        <v>#REF!</v>
      </c>
      <c r="V16" s="245" t="e">
        <f>IF('Measured Data'!#REF!&gt;0,'Measured Data'!#REF!+'Measured Data'!#REF!*'Measured Data'!#REF!/'In Process Calc.'!#REF!,"")</f>
        <v>#REF!</v>
      </c>
      <c r="W16" s="245" t="e">
        <f>IF('Measured Data'!#REF!&gt;0,'Measured Data'!#REF!+'Measured Data'!#REF!*'Measured Data'!#REF!/'In Process Calc.'!#REF!,"")</f>
        <v>#REF!</v>
      </c>
      <c r="X16" s="245" t="e">
        <f>IF('Measured Data'!#REF!&gt;0,'Measured Data'!#REF!+'Measured Data'!#REF!*'Measured Data'!#REF!/'In Process Calc.'!#REF!,"")</f>
        <v>#REF!</v>
      </c>
      <c r="Y16" s="245" t="e">
        <f>IF('Measured Data'!#REF!&gt;0,'Measured Data'!#REF!+'Measured Data'!#REF!*'Measured Data'!#REF!/'In Process Calc.'!#REF!,"")</f>
        <v>#REF!</v>
      </c>
      <c r="Z16" s="245" t="e">
        <f>IF('Measured Data'!#REF!&gt;0,'Measured Data'!#REF!+'Measured Data'!#REF!*'Measured Data'!#REF!/'In Process Calc.'!#REF!,"")</f>
        <v>#REF!</v>
      </c>
      <c r="AA16" s="245" t="e">
        <f>IF('Measured Data'!#REF!&gt;0,'Measured Data'!#REF!+'Measured Data'!#REF!*'Measured Data'!#REF!/'In Process Calc.'!#REF!,"")</f>
        <v>#REF!</v>
      </c>
      <c r="AB16" s="245" t="e">
        <f>IF('Measured Data'!#REF!&gt;0,'Measured Data'!#REF!+'Measured Data'!#REF!*'Measured Data'!#REF!/'In Process Calc.'!#REF!,"")</f>
        <v>#REF!</v>
      </c>
      <c r="AC16" s="245" t="e">
        <f>IF('Measured Data'!#REF!&gt;0,'Measured Data'!#REF!+'Measured Data'!#REF!*'Measured Data'!#REF!/'In Process Calc.'!#REF!,"")</f>
        <v>#REF!</v>
      </c>
      <c r="AD16" s="245" t="e">
        <f>IF('Measured Data'!#REF!&gt;0,'Measured Data'!#REF!+'Measured Data'!#REF!*'Measured Data'!#REF!/'In Process Calc.'!#REF!,"")</f>
        <v>#REF!</v>
      </c>
      <c r="AE16" s="245" t="e">
        <f>IF('Measured Data'!#REF!&gt;0,'Measured Data'!#REF!+'Measured Data'!#REF!*'Measured Data'!#REF!/'In Process Calc.'!#REF!,"")</f>
        <v>#REF!</v>
      </c>
      <c r="AF16" s="245" t="e">
        <f>IF('Measured Data'!#REF!&gt;0,'Measured Data'!#REF!+'Measured Data'!#REF!*'Measured Data'!#REF!/'In Process Calc.'!#REF!,"")</f>
        <v>#REF!</v>
      </c>
      <c r="AG16" s="245" t="e">
        <f>IF('Measured Data'!#REF!&gt;0,'Measured Data'!#REF!+'Measured Data'!#REF!*'Measured Data'!#REF!/'In Process Calc.'!#REF!,"")</f>
        <v>#REF!</v>
      </c>
      <c r="AH16" s="245" t="e">
        <f>IF('Measured Data'!#REF!&gt;0,'Measured Data'!#REF!+'Measured Data'!#REF!*'Measured Data'!#REF!/'In Process Calc.'!#REF!,"")</f>
        <v>#REF!</v>
      </c>
      <c r="AI16" s="245" t="e">
        <f>IF('Measured Data'!#REF!&gt;0,'Measured Data'!#REF!+'Measured Data'!#REF!*'Measured Data'!#REF!/'In Process Calc.'!#REF!,"")</f>
        <v>#REF!</v>
      </c>
      <c r="AJ16" s="245" t="e">
        <f>IF('Measured Data'!#REF!&gt;0,'Measured Data'!#REF!+'Measured Data'!#REF!*'Measured Data'!#REF!/'In Process Calc.'!#REF!,"")</f>
        <v>#REF!</v>
      </c>
      <c r="AK16" s="245" t="e">
        <f>IF('Measured Data'!#REF!&gt;0,'Measured Data'!#REF!+'Measured Data'!#REF!*'Measured Data'!#REF!/'In Process Calc.'!#REF!,"")</f>
        <v>#REF!</v>
      </c>
      <c r="AL16" s="245" t="e">
        <f>IF('Measured Data'!#REF!&gt;0,'Measured Data'!#REF!+'Measured Data'!#REF!*'Measured Data'!#REF!/'In Process Calc.'!#REF!,"")</f>
        <v>#REF!</v>
      </c>
      <c r="AM16" s="245" t="e">
        <f>IF('Measured Data'!#REF!&gt;0,'Measured Data'!#REF!+'Measured Data'!#REF!*'Measured Data'!#REF!/'In Process Calc.'!#REF!,"")</f>
        <v>#REF!</v>
      </c>
      <c r="AN16" s="245" t="e">
        <f>IF('Measured Data'!#REF!&gt;0,'Measured Data'!#REF!+'Measured Data'!#REF!*'Measured Data'!#REF!/'In Process Calc.'!#REF!,"")</f>
        <v>#REF!</v>
      </c>
      <c r="AO16" s="245" t="e">
        <f>IF('Measured Data'!#REF!&gt;0,'Measured Data'!#REF!+'Measured Data'!#REF!*'Measured Data'!#REF!/'In Process Calc.'!#REF!,"")</f>
        <v>#REF!</v>
      </c>
      <c r="AP16" s="245" t="e">
        <f>IF('Measured Data'!#REF!&gt;0,'Measured Data'!#REF!+'Measured Data'!#REF!*'Measured Data'!#REF!/'In Process Calc.'!#REF!,"")</f>
        <v>#REF!</v>
      </c>
      <c r="AQ16" s="245" t="e">
        <f>IF('Measured Data'!#REF!&gt;0,'Measured Data'!#REF!+'Measured Data'!#REF!*'Measured Data'!#REF!/'In Process Calc.'!#REF!,"")</f>
        <v>#REF!</v>
      </c>
      <c r="AR16" s="245" t="e">
        <f>IF('Measured Data'!#REF!&gt;0,'Measured Data'!#REF!,"")</f>
        <v>#REF!</v>
      </c>
      <c r="AS16" s="245" t="e">
        <f>IF('Measured Data'!#REF!&gt;0,'Measured Data'!#REF!,"")</f>
        <v>#REF!</v>
      </c>
      <c r="AT16" s="245" t="e">
        <f>IF('Measured Data'!#REF!&gt;0,'Measured Data'!#REF!,"")</f>
        <v>#REF!</v>
      </c>
      <c r="AU16" s="245" t="e">
        <f>IF('Measured Data'!#REF!&gt;0,'Measured Data'!#REF!,"")</f>
        <v>#REF!</v>
      </c>
      <c r="AV16" s="245" t="e">
        <f>IF('Measured Data'!#REF!&gt;0,'Measured Data'!#REF!,"")</f>
        <v>#REF!</v>
      </c>
      <c r="AW16" s="245" t="e">
        <f>IF('Measured Data'!#REF!&gt;0,'Measured Data'!#REF!,"")</f>
        <v>#REF!</v>
      </c>
      <c r="AX16" s="245" t="e">
        <f>IF('Measured Data'!#REF!&gt;0,'Measured Data'!#REF!,"")</f>
        <v>#REF!</v>
      </c>
      <c r="AY16" s="245" t="e">
        <f>IF('Measured Data'!#REF!&gt;0,'Measured Data'!#REF!,"")</f>
        <v>#REF!</v>
      </c>
      <c r="AZ16" s="245" t="e">
        <f>IF('Measured Data'!#REF!&gt;0,'Measured Data'!#REF!,"")</f>
        <v>#REF!</v>
      </c>
      <c r="BA16" s="245" t="e">
        <f>IF('Measured Data'!#REF!&gt;0,'Measured Data'!#REF!,"")</f>
        <v>#REF!</v>
      </c>
      <c r="BB16" s="245" t="e">
        <f>IF('Measured Data'!#REF!&gt;0,'Measured Data'!#REF!,"")</f>
        <v>#REF!</v>
      </c>
      <c r="BC16" s="245" t="e">
        <f>IF('Measured Data'!#REF!&gt;0,'Measured Data'!#REF!,"")</f>
        <v>#REF!</v>
      </c>
      <c r="BD16" s="245" t="e">
        <f>IF('Measured Data'!#REF!&gt;0,'Measured Data'!#REF!,"")</f>
        <v>#REF!</v>
      </c>
      <c r="BE16" s="245" t="e">
        <f>IF('Measured Data'!#REF!&gt;0,'Measured Data'!#REF!,"")</f>
        <v>#REF!</v>
      </c>
      <c r="BF16" s="245" t="e">
        <f>IF('Measured Data'!#REF!&gt;0,'Measured Data'!#REF!,"")</f>
        <v>#REF!</v>
      </c>
      <c r="BG16" s="245" t="e">
        <f>IF('Measured Data'!#REF!&gt;0,'Measured Data'!#REF!,"")</f>
        <v>#REF!</v>
      </c>
      <c r="BH16" s="245" t="e">
        <f>IF('Measured Data'!#REF!&gt;0,'Measured Data'!#REF!,"")</f>
        <v>#REF!</v>
      </c>
      <c r="BI16" s="245" t="e">
        <f>IF('Measured Data'!#REF!&gt;0,'Measured Data'!#REF!,"")</f>
        <v>#REF!</v>
      </c>
      <c r="BJ16" s="245" t="e">
        <f>IF('Measured Data'!#REF!&gt;0,'Measured Data'!#REF!,"")</f>
        <v>#REF!</v>
      </c>
      <c r="BK16" s="245" t="e">
        <f>IF('Measured Data'!#REF!&gt;0,'Measured Data'!#REF!,"")</f>
        <v>#REF!</v>
      </c>
      <c r="BL16" s="245" t="e">
        <f>IF('Measured Data'!#REF!&gt;0,'Measured Data'!#REF!,"")</f>
        <v>#REF!</v>
      </c>
      <c r="BM16" s="245" t="e">
        <f>IF('Measured Data'!#REF!&gt;0,'Measured Data'!#REF!,"")</f>
        <v>#REF!</v>
      </c>
      <c r="BN16" s="245" t="e">
        <f>IF('Measured Data'!#REF!&gt;0,'In Process Calc.'!#REF!,"")</f>
        <v>#REF!</v>
      </c>
      <c r="BO16" s="245" t="e">
        <f>IF('Measured Data'!#REF!&gt;0,'In Process Calc.'!#REF!,"")</f>
        <v>#REF!</v>
      </c>
    </row>
    <row r="17" spans="1:67" x14ac:dyDescent="0.15">
      <c r="A17" s="240" t="e">
        <f>IF('Measured Data'!#REF!&gt;0,'Measured Data'!$B$1,"")</f>
        <v>#REF!</v>
      </c>
      <c r="B17" s="240" t="e">
        <f>IF('Measured Data'!#REF!&gt;0,'Measured Data'!#REF!+0.1,"")</f>
        <v>#REF!</v>
      </c>
      <c r="C17" s="244" t="e">
        <f>IF('Measured Data'!#REF!&gt;0,'Measured Data'!#REF!,"")</f>
        <v>#REF!</v>
      </c>
      <c r="D17" s="249" t="e">
        <f>IF('Measured Data'!#REF!&gt;0,'Measured Data'!#REF!,"")</f>
        <v>#REF!</v>
      </c>
      <c r="E17" s="240" t="e">
        <f>IF('Measured Data'!#REF!&gt;0,'Measured Data'!#REF!,"")</f>
        <v>#REF!</v>
      </c>
      <c r="F17" s="240" t="e">
        <f>IF('Measured Data'!#REF!&gt;0,'Measured Data'!#REF!,"")</f>
        <v>#REF!</v>
      </c>
      <c r="G17" s="240" t="e">
        <f>IF('Measured Data'!#REF!&gt;0,'Measured Data'!#REF!,"")</f>
        <v>#REF!</v>
      </c>
      <c r="H17" s="245" t="e">
        <f>IF('Measured Data'!#REF!&gt;0,'Measured Data'!#REF!,"")</f>
        <v>#REF!</v>
      </c>
      <c r="I17" s="245" t="e">
        <f>IF('Measured Data'!#REF!&gt;0,'Measured Data'!#REF!,"")</f>
        <v>#REF!</v>
      </c>
      <c r="J17" s="245" t="e">
        <f>IF('Measured Data'!#REF!&gt;0,'Measured Data'!#REF!,"")</f>
        <v>#REF!</v>
      </c>
      <c r="K17" s="245" t="e">
        <f>IF('Measured Data'!#REF!&gt;0,'Measured Data'!#REF!,"")</f>
        <v>#REF!</v>
      </c>
      <c r="L17" s="240" t="e">
        <f>IF('Measured Data'!#REF!&gt;0,'Measured Data'!#REF!,"")</f>
        <v>#REF!</v>
      </c>
      <c r="M17" s="240" t="e">
        <f>IF('Measured Data'!#REF!&gt;0,'Measured Data'!#REF!,"")</f>
        <v>#REF!</v>
      </c>
      <c r="N17" s="240" t="e">
        <f>IF('Measured Data'!#REF!&gt;0,'Measured Data'!#REF!,"")</f>
        <v>#REF!</v>
      </c>
      <c r="O17" s="240" t="e">
        <f>IF('Measured Data'!#REF!&gt;0,'Measured Data'!#REF!,"")</f>
        <v>#REF!</v>
      </c>
      <c r="P17" s="240" t="e">
        <f>IF('Measured Data'!#REF!&gt;0,'Measured Data'!#REF!,"")</f>
        <v>#REF!</v>
      </c>
      <c r="Q17" s="240" t="e">
        <f>IF('Measured Data'!#REF!&gt;0,'Measured Data'!#REF!,"")</f>
        <v>#REF!</v>
      </c>
      <c r="R17" s="240" t="e">
        <f>IF('Measured Data'!#REF!&gt;0,'Measured Data'!#REF!,"")</f>
        <v>#REF!</v>
      </c>
      <c r="S17" s="240" t="e">
        <f>IF('Measured Data'!#REF!&gt;0,'Measured Data'!#REF!,"")</f>
        <v>#REF!</v>
      </c>
      <c r="T17" s="245" t="e">
        <f>IF('Measured Data'!#REF!&gt;0,'Measured Data'!#REF!+'Measured Data'!#REF!*'Measured Data'!#REF!/'In Process Calc.'!#REF!,"")</f>
        <v>#REF!</v>
      </c>
      <c r="U17" s="245" t="e">
        <f>IF('Measured Data'!#REF!&gt;0,'Measured Data'!#REF!+'Measured Data'!#REF!*'Measured Data'!#REF!/'In Process Calc.'!#REF!,"")</f>
        <v>#REF!</v>
      </c>
      <c r="V17" s="245" t="e">
        <f>IF('Measured Data'!#REF!&gt;0,'Measured Data'!#REF!+'Measured Data'!#REF!*'Measured Data'!#REF!/'In Process Calc.'!#REF!,"")</f>
        <v>#REF!</v>
      </c>
      <c r="W17" s="245" t="e">
        <f>IF('Measured Data'!#REF!&gt;0,'Measured Data'!#REF!+'Measured Data'!#REF!*'Measured Data'!#REF!/'In Process Calc.'!#REF!,"")</f>
        <v>#REF!</v>
      </c>
      <c r="X17" s="245" t="e">
        <f>IF('Measured Data'!#REF!&gt;0,'Measured Data'!#REF!+'Measured Data'!#REF!*'Measured Data'!#REF!/'In Process Calc.'!#REF!,"")</f>
        <v>#REF!</v>
      </c>
      <c r="Y17" s="245" t="e">
        <f>IF('Measured Data'!#REF!&gt;0,'Measured Data'!#REF!+'Measured Data'!#REF!*'Measured Data'!#REF!/'In Process Calc.'!#REF!,"")</f>
        <v>#REF!</v>
      </c>
      <c r="Z17" s="245" t="e">
        <f>IF('Measured Data'!#REF!&gt;0,'Measured Data'!#REF!+'Measured Data'!#REF!*'Measured Data'!#REF!/'In Process Calc.'!#REF!,"")</f>
        <v>#REF!</v>
      </c>
      <c r="AA17" s="245" t="e">
        <f>IF('Measured Data'!#REF!&gt;0,'Measured Data'!#REF!+'Measured Data'!#REF!*'Measured Data'!#REF!/'In Process Calc.'!#REF!,"")</f>
        <v>#REF!</v>
      </c>
      <c r="AB17" s="245" t="e">
        <f>IF('Measured Data'!#REF!&gt;0,'Measured Data'!#REF!+'Measured Data'!#REF!*'Measured Data'!#REF!/'In Process Calc.'!#REF!,"")</f>
        <v>#REF!</v>
      </c>
      <c r="AC17" s="245" t="e">
        <f>IF('Measured Data'!#REF!&gt;0,'Measured Data'!#REF!+'Measured Data'!#REF!*'Measured Data'!#REF!/'In Process Calc.'!#REF!,"")</f>
        <v>#REF!</v>
      </c>
      <c r="AD17" s="245" t="e">
        <f>IF('Measured Data'!#REF!&gt;0,'Measured Data'!#REF!+'Measured Data'!#REF!*'Measured Data'!#REF!/'In Process Calc.'!#REF!,"")</f>
        <v>#REF!</v>
      </c>
      <c r="AE17" s="245" t="e">
        <f>IF('Measured Data'!#REF!&gt;0,'Measured Data'!#REF!+'Measured Data'!#REF!*'Measured Data'!#REF!/'In Process Calc.'!#REF!,"")</f>
        <v>#REF!</v>
      </c>
      <c r="AF17" s="245" t="e">
        <f>IF('Measured Data'!#REF!&gt;0,'Measured Data'!#REF!+'Measured Data'!#REF!*'Measured Data'!#REF!/'In Process Calc.'!#REF!,"")</f>
        <v>#REF!</v>
      </c>
      <c r="AG17" s="245" t="e">
        <f>IF('Measured Data'!#REF!&gt;0,'Measured Data'!#REF!+'Measured Data'!#REF!*'Measured Data'!#REF!/'In Process Calc.'!#REF!,"")</f>
        <v>#REF!</v>
      </c>
      <c r="AH17" s="245" t="e">
        <f>IF('Measured Data'!#REF!&gt;0,'Measured Data'!#REF!+'Measured Data'!#REF!*'Measured Data'!#REF!/'In Process Calc.'!#REF!,"")</f>
        <v>#REF!</v>
      </c>
      <c r="AI17" s="245" t="e">
        <f>IF('Measured Data'!#REF!&gt;0,'Measured Data'!#REF!+'Measured Data'!#REF!*'Measured Data'!#REF!/'In Process Calc.'!#REF!,"")</f>
        <v>#REF!</v>
      </c>
      <c r="AJ17" s="245" t="e">
        <f>IF('Measured Data'!#REF!&gt;0,'Measured Data'!#REF!+'Measured Data'!#REF!*'Measured Data'!#REF!/'In Process Calc.'!#REF!,"")</f>
        <v>#REF!</v>
      </c>
      <c r="AK17" s="245" t="e">
        <f>IF('Measured Data'!#REF!&gt;0,'Measured Data'!#REF!+'Measured Data'!#REF!*'Measured Data'!#REF!/'In Process Calc.'!#REF!,"")</f>
        <v>#REF!</v>
      </c>
      <c r="AL17" s="245" t="e">
        <f>IF('Measured Data'!#REF!&gt;0,'Measured Data'!#REF!+'Measured Data'!#REF!*'Measured Data'!#REF!/'In Process Calc.'!#REF!,"")</f>
        <v>#REF!</v>
      </c>
      <c r="AM17" s="245" t="e">
        <f>IF('Measured Data'!#REF!&gt;0,'Measured Data'!#REF!+'Measured Data'!#REF!*'Measured Data'!#REF!/'In Process Calc.'!#REF!,"")</f>
        <v>#REF!</v>
      </c>
      <c r="AN17" s="245" t="e">
        <f>IF('Measured Data'!#REF!&gt;0,'Measured Data'!#REF!+'Measured Data'!#REF!*'Measured Data'!#REF!/'In Process Calc.'!#REF!,"")</f>
        <v>#REF!</v>
      </c>
      <c r="AO17" s="245" t="e">
        <f>IF('Measured Data'!#REF!&gt;0,'Measured Data'!#REF!+'Measured Data'!#REF!*'Measured Data'!#REF!/'In Process Calc.'!#REF!,"")</f>
        <v>#REF!</v>
      </c>
      <c r="AP17" s="245" t="e">
        <f>IF('Measured Data'!#REF!&gt;0,'Measured Data'!#REF!+'Measured Data'!#REF!*'Measured Data'!#REF!/'In Process Calc.'!#REF!,"")</f>
        <v>#REF!</v>
      </c>
      <c r="AQ17" s="245" t="e">
        <f>IF('Measured Data'!#REF!&gt;0,'Measured Data'!#REF!+'Measured Data'!#REF!*'Measured Data'!#REF!/'In Process Calc.'!#REF!,"")</f>
        <v>#REF!</v>
      </c>
      <c r="AR17" s="245" t="e">
        <f>IF('Measured Data'!#REF!&gt;0,'Measured Data'!#REF!,"")</f>
        <v>#REF!</v>
      </c>
      <c r="AS17" s="245" t="e">
        <f>IF('Measured Data'!#REF!&gt;0,'Measured Data'!#REF!,"")</f>
        <v>#REF!</v>
      </c>
      <c r="AT17" s="245" t="e">
        <f>IF('Measured Data'!#REF!&gt;0,'Measured Data'!#REF!,"")</f>
        <v>#REF!</v>
      </c>
      <c r="AU17" s="245" t="e">
        <f>IF('Measured Data'!#REF!&gt;0,'Measured Data'!#REF!,"")</f>
        <v>#REF!</v>
      </c>
      <c r="AV17" s="245" t="e">
        <f>IF('Measured Data'!#REF!&gt;0,'Measured Data'!#REF!,"")</f>
        <v>#REF!</v>
      </c>
      <c r="AW17" s="245" t="e">
        <f>IF('Measured Data'!#REF!&gt;0,'Measured Data'!#REF!,"")</f>
        <v>#REF!</v>
      </c>
      <c r="AX17" s="245" t="e">
        <f>IF('Measured Data'!#REF!&gt;0,'Measured Data'!#REF!,"")</f>
        <v>#REF!</v>
      </c>
      <c r="AY17" s="245" t="e">
        <f>IF('Measured Data'!#REF!&gt;0,'Measured Data'!#REF!,"")</f>
        <v>#REF!</v>
      </c>
      <c r="AZ17" s="245" t="e">
        <f>IF('Measured Data'!#REF!&gt;0,'Measured Data'!#REF!,"")</f>
        <v>#REF!</v>
      </c>
      <c r="BA17" s="245" t="e">
        <f>IF('Measured Data'!#REF!&gt;0,'Measured Data'!#REF!,"")</f>
        <v>#REF!</v>
      </c>
      <c r="BB17" s="245" t="e">
        <f>IF('Measured Data'!#REF!&gt;0,'Measured Data'!#REF!,"")</f>
        <v>#REF!</v>
      </c>
      <c r="BC17" s="245" t="e">
        <f>IF('Measured Data'!#REF!&gt;0,'Measured Data'!#REF!,"")</f>
        <v>#REF!</v>
      </c>
      <c r="BD17" s="245" t="e">
        <f>IF('Measured Data'!#REF!&gt;0,'Measured Data'!#REF!,"")</f>
        <v>#REF!</v>
      </c>
      <c r="BE17" s="245" t="e">
        <f>IF('Measured Data'!#REF!&gt;0,'Measured Data'!#REF!,"")</f>
        <v>#REF!</v>
      </c>
      <c r="BF17" s="245" t="e">
        <f>IF('Measured Data'!#REF!&gt;0,'Measured Data'!#REF!,"")</f>
        <v>#REF!</v>
      </c>
      <c r="BG17" s="245" t="e">
        <f>IF('Measured Data'!#REF!&gt;0,'Measured Data'!#REF!,"")</f>
        <v>#REF!</v>
      </c>
      <c r="BH17" s="245" t="e">
        <f>IF('Measured Data'!#REF!&gt;0,'Measured Data'!#REF!,"")</f>
        <v>#REF!</v>
      </c>
      <c r="BI17" s="245" t="e">
        <f>IF('Measured Data'!#REF!&gt;0,'Measured Data'!#REF!,"")</f>
        <v>#REF!</v>
      </c>
      <c r="BJ17" s="245" t="e">
        <f>IF('Measured Data'!#REF!&gt;0,'Measured Data'!#REF!,"")</f>
        <v>#REF!</v>
      </c>
      <c r="BK17" s="245" t="e">
        <f>IF('Measured Data'!#REF!&gt;0,'Measured Data'!#REF!,"")</f>
        <v>#REF!</v>
      </c>
      <c r="BL17" s="245" t="e">
        <f>IF('Measured Data'!#REF!&gt;0,'Measured Data'!#REF!,"")</f>
        <v>#REF!</v>
      </c>
      <c r="BM17" s="245" t="e">
        <f>IF('Measured Data'!#REF!&gt;0,'Measured Data'!#REF!,"")</f>
        <v>#REF!</v>
      </c>
      <c r="BN17" s="245" t="e">
        <f>IF('Measured Data'!#REF!&gt;0,'In Process Calc.'!#REF!,"")</f>
        <v>#REF!</v>
      </c>
      <c r="BO17" s="245" t="e">
        <f>IF('Measured Data'!#REF!&gt;0,'In Process Calc.'!#REF!,"")</f>
        <v>#REF!</v>
      </c>
    </row>
    <row r="18" spans="1:67" x14ac:dyDescent="0.15">
      <c r="A18" s="240" t="e">
        <f>IF('Measured Data'!#REF!&gt;0,'Measured Data'!$B$1,"")</f>
        <v>#REF!</v>
      </c>
      <c r="B18" s="240" t="e">
        <f>IF('Measured Data'!#REF!&gt;0,'Measured Data'!#REF!+0.1,"")</f>
        <v>#REF!</v>
      </c>
      <c r="C18" s="244" t="e">
        <f>IF('Measured Data'!#REF!&gt;0,'Measured Data'!#REF!,"")</f>
        <v>#REF!</v>
      </c>
      <c r="D18" s="249" t="e">
        <f>IF('Measured Data'!#REF!&gt;0,'Measured Data'!#REF!,"")</f>
        <v>#REF!</v>
      </c>
      <c r="E18" s="240" t="e">
        <f>IF('Measured Data'!#REF!&gt;0,'Measured Data'!#REF!,"")</f>
        <v>#REF!</v>
      </c>
      <c r="F18" s="240" t="e">
        <f>IF('Measured Data'!#REF!&gt;0,'Measured Data'!#REF!,"")</f>
        <v>#REF!</v>
      </c>
      <c r="G18" s="240" t="e">
        <f>IF('Measured Data'!#REF!&gt;0,'Measured Data'!#REF!,"")</f>
        <v>#REF!</v>
      </c>
      <c r="H18" s="245" t="e">
        <f>IF('Measured Data'!#REF!&gt;0,'Measured Data'!#REF!,"")</f>
        <v>#REF!</v>
      </c>
      <c r="I18" s="245" t="e">
        <f>IF('Measured Data'!#REF!&gt;0,'Measured Data'!#REF!,"")</f>
        <v>#REF!</v>
      </c>
      <c r="J18" s="245" t="e">
        <f>IF('Measured Data'!#REF!&gt;0,'Measured Data'!#REF!,"")</f>
        <v>#REF!</v>
      </c>
      <c r="K18" s="245" t="e">
        <f>IF('Measured Data'!#REF!&gt;0,'Measured Data'!#REF!,"")</f>
        <v>#REF!</v>
      </c>
      <c r="L18" s="240" t="e">
        <f>IF('Measured Data'!#REF!&gt;0,'Measured Data'!#REF!,"")</f>
        <v>#REF!</v>
      </c>
      <c r="M18" s="240" t="e">
        <f>IF('Measured Data'!#REF!&gt;0,'Measured Data'!#REF!,"")</f>
        <v>#REF!</v>
      </c>
      <c r="N18" s="240" t="e">
        <f>IF('Measured Data'!#REF!&gt;0,'Measured Data'!#REF!,"")</f>
        <v>#REF!</v>
      </c>
      <c r="O18" s="240" t="e">
        <f>IF('Measured Data'!#REF!&gt;0,'Measured Data'!#REF!,"")</f>
        <v>#REF!</v>
      </c>
      <c r="P18" s="240" t="e">
        <f>IF('Measured Data'!#REF!&gt;0,'Measured Data'!#REF!,"")</f>
        <v>#REF!</v>
      </c>
      <c r="Q18" s="240" t="e">
        <f>IF('Measured Data'!#REF!&gt;0,'Measured Data'!#REF!,"")</f>
        <v>#REF!</v>
      </c>
      <c r="R18" s="240" t="e">
        <f>IF('Measured Data'!#REF!&gt;0,'Measured Data'!#REF!,"")</f>
        <v>#REF!</v>
      </c>
      <c r="S18" s="240" t="e">
        <f>IF('Measured Data'!#REF!&gt;0,'Measured Data'!#REF!,"")</f>
        <v>#REF!</v>
      </c>
      <c r="T18" s="245" t="e">
        <f>IF('Measured Data'!#REF!&gt;0,'Measured Data'!#REF!+'Measured Data'!#REF!*'Measured Data'!#REF!/'In Process Calc.'!#REF!,"")</f>
        <v>#REF!</v>
      </c>
      <c r="U18" s="245" t="e">
        <f>IF('Measured Data'!#REF!&gt;0,'Measured Data'!#REF!+'Measured Data'!#REF!*'Measured Data'!#REF!/'In Process Calc.'!#REF!,"")</f>
        <v>#REF!</v>
      </c>
      <c r="V18" s="245" t="e">
        <f>IF('Measured Data'!#REF!&gt;0,'Measured Data'!#REF!+'Measured Data'!#REF!*'Measured Data'!#REF!/'In Process Calc.'!#REF!,"")</f>
        <v>#REF!</v>
      </c>
      <c r="W18" s="245" t="e">
        <f>IF('Measured Data'!#REF!&gt;0,'Measured Data'!#REF!+'Measured Data'!#REF!*'Measured Data'!#REF!/'In Process Calc.'!#REF!,"")</f>
        <v>#REF!</v>
      </c>
      <c r="X18" s="245" t="e">
        <f>IF('Measured Data'!#REF!&gt;0,'Measured Data'!#REF!+'Measured Data'!#REF!*'Measured Data'!#REF!/'In Process Calc.'!#REF!,"")</f>
        <v>#REF!</v>
      </c>
      <c r="Y18" s="245" t="e">
        <f>IF('Measured Data'!#REF!&gt;0,'Measured Data'!#REF!+'Measured Data'!#REF!*'Measured Data'!#REF!/'In Process Calc.'!#REF!,"")</f>
        <v>#REF!</v>
      </c>
      <c r="Z18" s="245" t="e">
        <f>IF('Measured Data'!#REF!&gt;0,'Measured Data'!#REF!+'Measured Data'!#REF!*'Measured Data'!#REF!/'In Process Calc.'!#REF!,"")</f>
        <v>#REF!</v>
      </c>
      <c r="AA18" s="245" t="e">
        <f>IF('Measured Data'!#REF!&gt;0,'Measured Data'!#REF!+'Measured Data'!#REF!*'Measured Data'!#REF!/'In Process Calc.'!#REF!,"")</f>
        <v>#REF!</v>
      </c>
      <c r="AB18" s="245" t="e">
        <f>IF('Measured Data'!#REF!&gt;0,'Measured Data'!#REF!+'Measured Data'!#REF!*'Measured Data'!#REF!/'In Process Calc.'!#REF!,"")</f>
        <v>#REF!</v>
      </c>
      <c r="AC18" s="245" t="e">
        <f>IF('Measured Data'!#REF!&gt;0,'Measured Data'!#REF!+'Measured Data'!#REF!*'Measured Data'!#REF!/'In Process Calc.'!#REF!,"")</f>
        <v>#REF!</v>
      </c>
      <c r="AD18" s="245" t="e">
        <f>IF('Measured Data'!#REF!&gt;0,'Measured Data'!#REF!+'Measured Data'!#REF!*'Measured Data'!#REF!/'In Process Calc.'!#REF!,"")</f>
        <v>#REF!</v>
      </c>
      <c r="AE18" s="245" t="e">
        <f>IF('Measured Data'!#REF!&gt;0,'Measured Data'!#REF!+'Measured Data'!#REF!*'Measured Data'!#REF!/'In Process Calc.'!#REF!,"")</f>
        <v>#REF!</v>
      </c>
      <c r="AF18" s="245" t="e">
        <f>IF('Measured Data'!#REF!&gt;0,'Measured Data'!#REF!+'Measured Data'!#REF!*'Measured Data'!#REF!/'In Process Calc.'!#REF!,"")</f>
        <v>#REF!</v>
      </c>
      <c r="AG18" s="245" t="e">
        <f>IF('Measured Data'!#REF!&gt;0,'Measured Data'!#REF!+'Measured Data'!#REF!*'Measured Data'!#REF!/'In Process Calc.'!#REF!,"")</f>
        <v>#REF!</v>
      </c>
      <c r="AH18" s="245" t="e">
        <f>IF('Measured Data'!#REF!&gt;0,'Measured Data'!#REF!+'Measured Data'!#REF!*'Measured Data'!#REF!/'In Process Calc.'!#REF!,"")</f>
        <v>#REF!</v>
      </c>
      <c r="AI18" s="245" t="e">
        <f>IF('Measured Data'!#REF!&gt;0,'Measured Data'!#REF!+'Measured Data'!#REF!*'Measured Data'!#REF!/'In Process Calc.'!#REF!,"")</f>
        <v>#REF!</v>
      </c>
      <c r="AJ18" s="245" t="e">
        <f>IF('Measured Data'!#REF!&gt;0,'Measured Data'!#REF!+'Measured Data'!#REF!*'Measured Data'!#REF!/'In Process Calc.'!#REF!,"")</f>
        <v>#REF!</v>
      </c>
      <c r="AK18" s="245" t="e">
        <f>IF('Measured Data'!#REF!&gt;0,'Measured Data'!#REF!+'Measured Data'!#REF!*'Measured Data'!#REF!/'In Process Calc.'!#REF!,"")</f>
        <v>#REF!</v>
      </c>
      <c r="AL18" s="245" t="e">
        <f>IF('Measured Data'!#REF!&gt;0,'Measured Data'!#REF!+'Measured Data'!#REF!*'Measured Data'!#REF!/'In Process Calc.'!#REF!,"")</f>
        <v>#REF!</v>
      </c>
      <c r="AM18" s="245" t="e">
        <f>IF('Measured Data'!#REF!&gt;0,'Measured Data'!#REF!+'Measured Data'!#REF!*'Measured Data'!#REF!/'In Process Calc.'!#REF!,"")</f>
        <v>#REF!</v>
      </c>
      <c r="AN18" s="245" t="e">
        <f>IF('Measured Data'!#REF!&gt;0,'Measured Data'!#REF!+'Measured Data'!#REF!*'Measured Data'!#REF!/'In Process Calc.'!#REF!,"")</f>
        <v>#REF!</v>
      </c>
      <c r="AO18" s="245" t="e">
        <f>IF('Measured Data'!#REF!&gt;0,'Measured Data'!#REF!+'Measured Data'!#REF!*'Measured Data'!#REF!/'In Process Calc.'!#REF!,"")</f>
        <v>#REF!</v>
      </c>
      <c r="AP18" s="245" t="e">
        <f>IF('Measured Data'!#REF!&gt;0,'Measured Data'!#REF!+'Measured Data'!#REF!*'Measured Data'!#REF!/'In Process Calc.'!#REF!,"")</f>
        <v>#REF!</v>
      </c>
      <c r="AQ18" s="245" t="e">
        <f>IF('Measured Data'!#REF!&gt;0,'Measured Data'!#REF!+'Measured Data'!#REF!*'Measured Data'!#REF!/'In Process Calc.'!#REF!,"")</f>
        <v>#REF!</v>
      </c>
      <c r="AR18" s="245" t="e">
        <f>IF('Measured Data'!#REF!&gt;0,'Measured Data'!#REF!,"")</f>
        <v>#REF!</v>
      </c>
      <c r="AS18" s="245" t="e">
        <f>IF('Measured Data'!#REF!&gt;0,'Measured Data'!#REF!,"")</f>
        <v>#REF!</v>
      </c>
      <c r="AT18" s="245" t="e">
        <f>IF('Measured Data'!#REF!&gt;0,'Measured Data'!#REF!,"")</f>
        <v>#REF!</v>
      </c>
      <c r="AU18" s="245" t="e">
        <f>IF('Measured Data'!#REF!&gt;0,'Measured Data'!#REF!,"")</f>
        <v>#REF!</v>
      </c>
      <c r="AV18" s="245" t="e">
        <f>IF('Measured Data'!#REF!&gt;0,'Measured Data'!#REF!,"")</f>
        <v>#REF!</v>
      </c>
      <c r="AW18" s="245" t="e">
        <f>IF('Measured Data'!#REF!&gt;0,'Measured Data'!#REF!,"")</f>
        <v>#REF!</v>
      </c>
      <c r="AX18" s="245" t="e">
        <f>IF('Measured Data'!#REF!&gt;0,'Measured Data'!#REF!,"")</f>
        <v>#REF!</v>
      </c>
      <c r="AY18" s="245" t="e">
        <f>IF('Measured Data'!#REF!&gt;0,'Measured Data'!#REF!,"")</f>
        <v>#REF!</v>
      </c>
      <c r="AZ18" s="245" t="e">
        <f>IF('Measured Data'!#REF!&gt;0,'Measured Data'!#REF!,"")</f>
        <v>#REF!</v>
      </c>
      <c r="BA18" s="245" t="e">
        <f>IF('Measured Data'!#REF!&gt;0,'Measured Data'!#REF!,"")</f>
        <v>#REF!</v>
      </c>
      <c r="BB18" s="245" t="e">
        <f>IF('Measured Data'!#REF!&gt;0,'Measured Data'!#REF!,"")</f>
        <v>#REF!</v>
      </c>
      <c r="BC18" s="245" t="e">
        <f>IF('Measured Data'!#REF!&gt;0,'Measured Data'!#REF!,"")</f>
        <v>#REF!</v>
      </c>
      <c r="BD18" s="245" t="e">
        <f>IF('Measured Data'!#REF!&gt;0,'Measured Data'!#REF!,"")</f>
        <v>#REF!</v>
      </c>
      <c r="BE18" s="245" t="e">
        <f>IF('Measured Data'!#REF!&gt;0,'Measured Data'!#REF!,"")</f>
        <v>#REF!</v>
      </c>
      <c r="BF18" s="245" t="e">
        <f>IF('Measured Data'!#REF!&gt;0,'Measured Data'!#REF!,"")</f>
        <v>#REF!</v>
      </c>
      <c r="BG18" s="245" t="e">
        <f>IF('Measured Data'!#REF!&gt;0,'Measured Data'!#REF!,"")</f>
        <v>#REF!</v>
      </c>
      <c r="BH18" s="245" t="e">
        <f>IF('Measured Data'!#REF!&gt;0,'Measured Data'!#REF!,"")</f>
        <v>#REF!</v>
      </c>
      <c r="BI18" s="245" t="e">
        <f>IF('Measured Data'!#REF!&gt;0,'Measured Data'!#REF!,"")</f>
        <v>#REF!</v>
      </c>
      <c r="BJ18" s="245" t="e">
        <f>IF('Measured Data'!#REF!&gt;0,'Measured Data'!#REF!,"")</f>
        <v>#REF!</v>
      </c>
      <c r="BK18" s="245" t="e">
        <f>IF('Measured Data'!#REF!&gt;0,'Measured Data'!#REF!,"")</f>
        <v>#REF!</v>
      </c>
      <c r="BL18" s="245" t="e">
        <f>IF('Measured Data'!#REF!&gt;0,'Measured Data'!#REF!,"")</f>
        <v>#REF!</v>
      </c>
      <c r="BM18" s="245" t="e">
        <f>IF('Measured Data'!#REF!&gt;0,'Measured Data'!#REF!,"")</f>
        <v>#REF!</v>
      </c>
      <c r="BN18" s="245" t="e">
        <f>IF('Measured Data'!#REF!&gt;0,'In Process Calc.'!#REF!,"")</f>
        <v>#REF!</v>
      </c>
      <c r="BO18" s="245" t="e">
        <f>IF('Measured Data'!#REF!&gt;0,'In Process Calc.'!#REF!,"")</f>
        <v>#REF!</v>
      </c>
    </row>
    <row r="19" spans="1:67" x14ac:dyDescent="0.15">
      <c r="A19" s="240" t="str">
        <f>IF('Measured Data'!$E15&gt;0,'Measured Data'!$B$1,"")</f>
        <v>NIIMBL VS-003</v>
      </c>
      <c r="B19" s="240" t="e">
        <f>IF('Measured Data'!$E15&gt;0,'Measured Data'!#REF!+0.1,"")</f>
        <v>#REF!</v>
      </c>
      <c r="C19" s="244" t="e">
        <f>IF('Measured Data'!$E15&gt;0,'Measured Data'!#REF!,"")</f>
        <v>#REF!</v>
      </c>
      <c r="D19" s="249" t="e">
        <f>IF('Measured Data'!$E15&gt;0,'Measured Data'!#REF!,"")</f>
        <v>#REF!</v>
      </c>
      <c r="E19" s="240" t="e">
        <f>IF('Measured Data'!$E15&gt;0,'Measured Data'!#REF!,"")</f>
        <v>#REF!</v>
      </c>
      <c r="F19" s="240" t="e">
        <f>IF('Measured Data'!$E15&gt;0,'Measured Data'!#REF!,"")</f>
        <v>#REF!</v>
      </c>
      <c r="G19" s="240" t="e">
        <f>IF('Measured Data'!$E15&gt;0,'Measured Data'!#REF!,"")</f>
        <v>#REF!</v>
      </c>
      <c r="H19" s="245" t="e">
        <f>IF('Measured Data'!$E15&gt;0,'Measured Data'!#REF!,"")</f>
        <v>#REF!</v>
      </c>
      <c r="I19" s="245" t="e">
        <f>IF('Measured Data'!$E15&gt;0,'Measured Data'!#REF!,"")</f>
        <v>#REF!</v>
      </c>
      <c r="J19" s="245" t="e">
        <f>IF('Measured Data'!$E15&gt;0,'Measured Data'!#REF!,"")</f>
        <v>#REF!</v>
      </c>
      <c r="K19" s="245" t="e">
        <f>IF('Measured Data'!$E15&gt;0,'Measured Data'!#REF!,"")</f>
        <v>#REF!</v>
      </c>
      <c r="L19" s="240" t="e">
        <f>IF('Measured Data'!$E15&gt;0,'Measured Data'!#REF!,"")</f>
        <v>#REF!</v>
      </c>
      <c r="M19" s="240" t="e">
        <f>IF('Measured Data'!$E15&gt;0,'Measured Data'!#REF!,"")</f>
        <v>#REF!</v>
      </c>
      <c r="N19" s="240" t="e">
        <f>IF('Measured Data'!$E15&gt;0,'Measured Data'!#REF!,"")</f>
        <v>#REF!</v>
      </c>
      <c r="O19" s="240" t="e">
        <f>IF('Measured Data'!$E15&gt;0,'Measured Data'!#REF!,"")</f>
        <v>#REF!</v>
      </c>
      <c r="P19" s="240" t="e">
        <f>IF('Measured Data'!$E15&gt;0,'Measured Data'!#REF!,"")</f>
        <v>#REF!</v>
      </c>
      <c r="Q19" s="240" t="e">
        <f>IF('Measured Data'!$E15&gt;0,'Measured Data'!#REF!,"")</f>
        <v>#REF!</v>
      </c>
      <c r="R19" s="240" t="e">
        <f>IF('Measured Data'!$E15&gt;0,'Measured Data'!#REF!,"")</f>
        <v>#REF!</v>
      </c>
      <c r="S19" s="240" t="e">
        <f>IF('Measured Data'!$E15&gt;0,'Measured Data'!#REF!,"")</f>
        <v>#REF!</v>
      </c>
      <c r="T19" s="246" t="e">
        <f>IF('Measured Data'!$E15&gt;0,'Measured Data'!#REF!+'Measured Data'!$E15*'Measured Data'!#REF!/'In Process Calc.'!$I13,"")</f>
        <v>#REF!</v>
      </c>
      <c r="U19" s="246" t="e">
        <f>IF('Measured Data'!$E15&gt;0,'Measured Data'!#REF!+'Measured Data'!$E15*'Measured Data'!#REF!/'In Process Calc.'!$I13,"")</f>
        <v>#REF!</v>
      </c>
      <c r="V19" s="246" t="e">
        <f>IF('Measured Data'!$E15&gt;0,'Measured Data'!#REF!+'Measured Data'!$E15*'Measured Data'!#REF!/'In Process Calc.'!$I13,"")</f>
        <v>#REF!</v>
      </c>
      <c r="W19" s="246" t="e">
        <f>IF('Measured Data'!$E15&gt;0,'Measured Data'!#REF!+'Measured Data'!$E15*'Measured Data'!#REF!/'In Process Calc.'!$I13,"")</f>
        <v>#REF!</v>
      </c>
      <c r="X19" s="246" t="e">
        <f>IF('Measured Data'!$E15&gt;0,'Measured Data'!#REF!+'Measured Data'!$E15*'Measured Data'!#REF!/'In Process Calc.'!$I13,"")</f>
        <v>#REF!</v>
      </c>
      <c r="Y19" s="246" t="e">
        <f>IF('Measured Data'!$E15&gt;0,'Measured Data'!#REF!+'Measured Data'!$E15*'Measured Data'!#REF!/'In Process Calc.'!$I13,"")</f>
        <v>#REF!</v>
      </c>
      <c r="Z19" s="246" t="e">
        <f>IF('Measured Data'!$E15&gt;0,'Measured Data'!#REF!+'Measured Data'!$E15*'Measured Data'!#REF!/'In Process Calc.'!$I13,"")</f>
        <v>#REF!</v>
      </c>
      <c r="AA19" s="246" t="e">
        <f>IF('Measured Data'!$E15&gt;0,'Measured Data'!#REF!+'Measured Data'!$E15*'Measured Data'!#REF!/'In Process Calc.'!$I13,"")</f>
        <v>#REF!</v>
      </c>
      <c r="AB19" s="246" t="e">
        <f>IF('Measured Data'!$E15&gt;0,'Measured Data'!#REF!+'Measured Data'!$E15*'Measured Data'!#REF!/'In Process Calc.'!$I13,"")</f>
        <v>#REF!</v>
      </c>
      <c r="AC19" s="246" t="e">
        <f>IF('Measured Data'!$E15&gt;0,'Measured Data'!#REF!+'Measured Data'!$E15*'Measured Data'!#REF!/'In Process Calc.'!$I13,"")</f>
        <v>#REF!</v>
      </c>
      <c r="AD19" s="246" t="e">
        <f>IF('Measured Data'!$E15&gt;0,'Measured Data'!#REF!+'Measured Data'!$E15*'Measured Data'!#REF!/'In Process Calc.'!$I13,"")</f>
        <v>#REF!</v>
      </c>
      <c r="AE19" s="246" t="e">
        <f>IF('Measured Data'!$E15&gt;0,'Measured Data'!#REF!+'Measured Data'!$E15*'Measured Data'!#REF!/'In Process Calc.'!$I13,"")</f>
        <v>#REF!</v>
      </c>
      <c r="AF19" s="246" t="e">
        <f>IF('Measured Data'!$E15&gt;0,'Measured Data'!#REF!+'Measured Data'!$E15*'Measured Data'!#REF!/'In Process Calc.'!$I13,"")</f>
        <v>#REF!</v>
      </c>
      <c r="AG19" s="246" t="e">
        <f>IF('Measured Data'!$E15&gt;0,'Measured Data'!#REF!+'Measured Data'!$E15*'Measured Data'!#REF!/'In Process Calc.'!$I13,"")</f>
        <v>#REF!</v>
      </c>
      <c r="AH19" s="246" t="e">
        <f>IF('Measured Data'!$E15&gt;0,'Measured Data'!#REF!+'Measured Data'!$E15*'Measured Data'!#REF!/'In Process Calc.'!$I13,"")</f>
        <v>#REF!</v>
      </c>
      <c r="AI19" s="246" t="e">
        <f>IF('Measured Data'!$E15&gt;0,'Measured Data'!#REF!+'Measured Data'!$E15*'Measured Data'!#REF!/'In Process Calc.'!$I13,"")</f>
        <v>#REF!</v>
      </c>
      <c r="AJ19" s="246" t="e">
        <f>IF('Measured Data'!$E15&gt;0,'Measured Data'!#REF!+'Measured Data'!$E15*'Measured Data'!#REF!/'In Process Calc.'!$I13,"")</f>
        <v>#REF!</v>
      </c>
      <c r="AK19" s="246" t="e">
        <f>IF('Measured Data'!$E15&gt;0,'Measured Data'!#REF!+'Measured Data'!$E15*'Measured Data'!#REF!/'In Process Calc.'!$I13,"")</f>
        <v>#REF!</v>
      </c>
      <c r="AL19" s="246" t="e">
        <f>IF('Measured Data'!$E15&gt;0,'Measured Data'!#REF!+'Measured Data'!$E15*'Measured Data'!#REF!/'In Process Calc.'!$I13,"")</f>
        <v>#REF!</v>
      </c>
      <c r="AM19" s="246" t="e">
        <f>IF('Measured Data'!$E15&gt;0,'Measured Data'!#REF!+'Measured Data'!$E15*'Measured Data'!#REF!/'In Process Calc.'!$I13,"")</f>
        <v>#REF!</v>
      </c>
      <c r="AN19" s="246" t="e">
        <f>IF('Measured Data'!$E15&gt;0,'Measured Data'!#REF!+'Measured Data'!$E15*'Measured Data'!#REF!/'In Process Calc.'!$I13,"")</f>
        <v>#REF!</v>
      </c>
      <c r="AO19" s="246" t="e">
        <f>IF('Measured Data'!$E15&gt;0,'Measured Data'!#REF!+'Measured Data'!$E15*'Measured Data'!#REF!/'In Process Calc.'!$I13,"")</f>
        <v>#REF!</v>
      </c>
      <c r="AP19" s="246" t="e">
        <f>IF('Measured Data'!$E15&gt;0,'Measured Data'!#REF!+'Measured Data'!$E15*'Measured Data'!#REF!/'In Process Calc.'!$I13,"")</f>
        <v>#REF!</v>
      </c>
      <c r="AQ19" s="246" t="e">
        <f>IF('Measured Data'!$E15&gt;0,'Measured Data'!#REF!+'Measured Data'!$E15*'Measured Data'!#REF!/'In Process Calc.'!$I13,"")</f>
        <v>#REF!</v>
      </c>
      <c r="AR19" s="246" t="e">
        <f>IF('Measured Data'!$E15&gt;0,'Measured Data'!#REF!,"")</f>
        <v>#REF!</v>
      </c>
      <c r="AS19" s="246" t="e">
        <f>IF('Measured Data'!$E15&gt;0,'Measured Data'!#REF!,"")</f>
        <v>#REF!</v>
      </c>
      <c r="AT19" s="246" t="e">
        <f>IF('Measured Data'!$E15&gt;0,'Measured Data'!#REF!,"")</f>
        <v>#REF!</v>
      </c>
      <c r="AU19" s="246" t="e">
        <f>IF('Measured Data'!$E15&gt;0,'Measured Data'!#REF!,"")</f>
        <v>#REF!</v>
      </c>
      <c r="AV19" s="246" t="e">
        <f>IF('Measured Data'!$E15&gt;0,'Measured Data'!#REF!,"")</f>
        <v>#REF!</v>
      </c>
      <c r="AW19" s="246" t="e">
        <f>IF('Measured Data'!$E15&gt;0,'Measured Data'!#REF!,"")</f>
        <v>#REF!</v>
      </c>
      <c r="AX19" s="246" t="e">
        <f>IF('Measured Data'!$E15&gt;0,'Measured Data'!#REF!,"")</f>
        <v>#REF!</v>
      </c>
      <c r="AY19" s="246" t="e">
        <f>IF('Measured Data'!$E15&gt;0,'Measured Data'!#REF!,"")</f>
        <v>#REF!</v>
      </c>
      <c r="AZ19" s="246" t="e">
        <f>IF('Measured Data'!$E15&gt;0,'Measured Data'!#REF!,"")</f>
        <v>#REF!</v>
      </c>
      <c r="BA19" s="246" t="e">
        <f>IF('Measured Data'!$E15&gt;0,'Measured Data'!#REF!,"")</f>
        <v>#REF!</v>
      </c>
      <c r="BB19" s="246" t="e">
        <f>IF('Measured Data'!$E15&gt;0,'Measured Data'!#REF!,"")</f>
        <v>#REF!</v>
      </c>
      <c r="BC19" s="246" t="e">
        <f>IF('Measured Data'!$E15&gt;0,'Measured Data'!#REF!,"")</f>
        <v>#REF!</v>
      </c>
      <c r="BD19" s="246" t="e">
        <f>IF('Measured Data'!$E15&gt;0,'Measured Data'!#REF!,"")</f>
        <v>#REF!</v>
      </c>
      <c r="BE19" s="246" t="e">
        <f>IF('Measured Data'!$E15&gt;0,'Measured Data'!#REF!,"")</f>
        <v>#REF!</v>
      </c>
      <c r="BF19" s="246" t="e">
        <f>IF('Measured Data'!$E15&gt;0,'Measured Data'!#REF!,"")</f>
        <v>#REF!</v>
      </c>
      <c r="BG19" s="246" t="e">
        <f>IF('Measured Data'!$E15&gt;0,'Measured Data'!#REF!,"")</f>
        <v>#REF!</v>
      </c>
      <c r="BH19" s="246" t="e">
        <f>IF('Measured Data'!$E15&gt;0,'Measured Data'!#REF!,"")</f>
        <v>#REF!</v>
      </c>
      <c r="BI19" s="246" t="e">
        <f>IF('Measured Data'!$E15&gt;0,'Measured Data'!#REF!,"")</f>
        <v>#REF!</v>
      </c>
      <c r="BJ19" s="246" t="e">
        <f>IF('Measured Data'!$E15&gt;0,'Measured Data'!#REF!,"")</f>
        <v>#REF!</v>
      </c>
      <c r="BK19" s="246" t="e">
        <f>IF('Measured Data'!$E15&gt;0,'Measured Data'!#REF!,"")</f>
        <v>#REF!</v>
      </c>
      <c r="BL19" s="246" t="e">
        <f>IF('Measured Data'!$E15&gt;0,'Measured Data'!#REF!,"")</f>
        <v>#REF!</v>
      </c>
      <c r="BM19" s="246" t="e">
        <f>IF('Measured Data'!$E15&gt;0,'Measured Data'!#REF!,"")</f>
        <v>#REF!</v>
      </c>
      <c r="BN19" s="246" t="e">
        <f>IF('Measured Data'!$E15&gt;0,'In Process Calc.'!#REF!,"")</f>
        <v>#REF!</v>
      </c>
      <c r="BO19" s="246" t="e">
        <f>IF('Measured Data'!$E15&gt;0,'In Process Calc.'!#REF!,"")</f>
        <v>#REF!</v>
      </c>
    </row>
    <row r="20" spans="1:67" x14ac:dyDescent="0.15">
      <c r="A20" s="240" t="str">
        <f>IF('Measured Data'!$E16&gt;0,'Measured Data'!$B$1,"")</f>
        <v>NIIMBL VS-003</v>
      </c>
      <c r="B20" s="240">
        <f>IF('Measured Data'!$E16&gt;0,'Measured Data'!A15+0.1,"")</f>
        <v>8.1</v>
      </c>
      <c r="C20" s="244">
        <f>IF('Measured Data'!$E16&gt;0,'Measured Data'!B15,"")</f>
        <v>43699.727777777778</v>
      </c>
      <c r="D20" s="249">
        <f>IF('Measured Data'!$E16&gt;0,'Measured Data'!C15,"")</f>
        <v>43699.727777777778</v>
      </c>
      <c r="E20" s="240">
        <f>IF('Measured Data'!$E16&gt;0,'Measured Data'!D15,"")</f>
        <v>1.5</v>
      </c>
      <c r="F20" s="240">
        <f>IF('Measured Data'!$E16&gt;0,'Measured Data'!E15,"")</f>
        <v>1.753875928125</v>
      </c>
      <c r="G20" s="240">
        <f>IF('Measured Data'!$E16&gt;0,'Measured Data'!G15,"")</f>
        <v>0</v>
      </c>
      <c r="H20" s="245">
        <f>IF('Measured Data'!$E16&gt;0,'Measured Data'!H15,"")</f>
        <v>19.5</v>
      </c>
      <c r="I20" s="245">
        <f>IF('Measured Data'!$E16&gt;0,'Measured Data'!I15,"")</f>
        <v>1.026315789473685</v>
      </c>
      <c r="J20" s="245">
        <f>IF('Measured Data'!$E16&gt;0,'Measured Data'!J15,"")</f>
        <v>20.526315789473685</v>
      </c>
      <c r="K20" s="245">
        <f>IF('Measured Data'!$E16&gt;0,'Measured Data'!K15,"")</f>
        <v>95</v>
      </c>
      <c r="L20" s="240">
        <f>IF('Measured Data'!$E16&gt;0,'Measured Data'!L15,"")</f>
        <v>7.01</v>
      </c>
      <c r="M20" s="240">
        <f>IF('Measured Data'!$E16&gt;0,'Measured Data'!M15,"")</f>
        <v>0</v>
      </c>
      <c r="N20" s="240">
        <f>IF('Measured Data'!$E16&gt;0,'Measured Data'!N15,"")</f>
        <v>2.2424999999999997</v>
      </c>
      <c r="O20" s="240">
        <f>IF('Measured Data'!$E16&gt;0,'Measured Data'!O15,"")</f>
        <v>0.11499999999999999</v>
      </c>
      <c r="P20" s="240">
        <f>IF('Measured Data'!$E16&gt;0,'Measured Data'!P15,"")</f>
        <v>50.605750000095718</v>
      </c>
      <c r="Q20" s="240">
        <f>IF('Measured Data'!$E16&gt;0,'Measured Data'!Q15,"")</f>
        <v>0</v>
      </c>
      <c r="R20" s="240">
        <f>IF('Measured Data'!$E16&gt;0,'Measured Data'!R15,"")</f>
        <v>341</v>
      </c>
      <c r="S20" s="240">
        <f>IF('Measured Data'!$E16&gt;0,'Measured Data'!S15,"")</f>
        <v>68.533403594364529</v>
      </c>
      <c r="T20" s="246">
        <f>IF('Measured Data'!$E16&gt;0,'Measured Data'!T15+'Measured Data'!$E16*'Measured Data'!AR15/'In Process Calc.'!$I14,"")</f>
        <v>8.135525489944424</v>
      </c>
      <c r="U20" s="246">
        <f>IF('Measured Data'!$E16&gt;0,'Measured Data'!U15+'Measured Data'!$E16*'Measured Data'!AS15/'In Process Calc.'!$I14,"")</f>
        <v>2.6422932623194892</v>
      </c>
      <c r="V20" s="246">
        <f>IF('Measured Data'!$E16&gt;0,'Measured Data'!V15+'Measured Data'!$E16*'Measured Data'!AT15/'In Process Calc.'!$I14,"")</f>
        <v>0.65341305012122564</v>
      </c>
      <c r="W20" s="246">
        <f>IF('Measured Data'!$E16&gt;0,'Measured Data'!W15+'Measured Data'!$E16*'Measured Data'!AU15/'In Process Calc.'!$I14,"")</f>
        <v>0.27175765526994017</v>
      </c>
      <c r="X20" s="246">
        <f>IF('Measured Data'!$E16&gt;0,'Measured Data'!X15+'Measured Data'!$E16*'Measured Data'!AV15/'In Process Calc.'!$I14,"")</f>
        <v>0.36460287946473513</v>
      </c>
      <c r="Y20" s="246">
        <f>IF('Measured Data'!$E16&gt;0,'Measured Data'!Y15+'Measured Data'!$E16*'Measured Data'!AW15/'In Process Calc.'!$I14,"")</f>
        <v>23.769998094297556</v>
      </c>
      <c r="Z20" s="246">
        <f>IF('Measured Data'!$E16&gt;0,'Measured Data'!Z15+'Measured Data'!$E16*'Measured Data'!AX15/'In Process Calc.'!$I14,"")</f>
        <v>5.9312335739375657</v>
      </c>
      <c r="AA20" s="246">
        <f>IF('Measured Data'!$E16&gt;0,'Measured Data'!AA15+'Measured Data'!$E16*'Measured Data'!AY15/'In Process Calc.'!$I14,"")</f>
        <v>0.62122145957269659</v>
      </c>
      <c r="AB20" s="246">
        <f>IF('Measured Data'!$E16&gt;0,'Measured Data'!AB15+'Measured Data'!$E16*'Measured Data'!AZ15/'In Process Calc.'!$I14,"")</f>
        <v>1.9661202563635607</v>
      </c>
      <c r="AC20" s="246">
        <f>IF('Measured Data'!$E16&gt;0,'Measured Data'!AC15+'Measured Data'!$E16*'Measured Data'!BA15/'In Process Calc.'!$I14,"")</f>
        <v>0.70830367862518706</v>
      </c>
      <c r="AD20" s="246">
        <f>IF('Measured Data'!$E16&gt;0,'Measured Data'!AD15+'Measured Data'!$E16*'Measured Data'!BB15/'In Process Calc.'!$I14,"")</f>
        <v>1.6354705239431837</v>
      </c>
      <c r="AE20" s="246">
        <f>IF('Measured Data'!$E16&gt;0,'Measured Data'!AE15+'Measured Data'!$E16*'Measured Data'!BD15/'In Process Calc.'!$I14,"")</f>
        <v>18.149105613375323</v>
      </c>
      <c r="AF20" s="246">
        <f>IF('Measured Data'!$E16&gt;0,'Measured Data'!AF15+'Measured Data'!$E16*'Measured Data'!BE15/'In Process Calc.'!$I14,"")</f>
        <v>2.9901417914860513</v>
      </c>
      <c r="AG20" s="246">
        <f>IF('Measured Data'!$E16&gt;0,'Measured Data'!AG15+'Measured Data'!$E16*'Measured Data'!BF15/'In Process Calc.'!$I14,"")</f>
        <v>2.3747918745676144</v>
      </c>
      <c r="AH20" s="246">
        <f>IF('Measured Data'!$E16&gt;0,'Measured Data'!AH15+'Measured Data'!$E16*'Measured Data'!BH15/'In Process Calc.'!$I14,"")</f>
        <v>0.99425408180128738</v>
      </c>
      <c r="AI20" s="246">
        <f>IF('Measured Data'!$E16&gt;0,'Measured Data'!AI15+'Measured Data'!$E16*'Measured Data'!BI15/'In Process Calc.'!$I14,"")</f>
        <v>6.8043568245750912</v>
      </c>
      <c r="AJ20" s="246">
        <f>IF('Measured Data'!$E16&gt;0,'Measured Data'!AJ15+'Measured Data'!$E16*'Measured Data'!BJ15/'In Process Calc.'!$I14,"")</f>
        <v>1.8876610329147809</v>
      </c>
      <c r="AK20" s="246">
        <f>IF('Measured Data'!$E16&gt;0,'Measured Data'!AK15+'Measured Data'!$E16*'Measured Data'!BK15/'In Process Calc.'!$I14,"")</f>
        <v>3.1302021926428978</v>
      </c>
      <c r="AL20" s="246">
        <f>IF('Measured Data'!$E16&gt;0,'Measured Data'!AL15+'Measured Data'!$E16*'Measured Data'!BL15/'In Process Calc.'!$I14,"")</f>
        <v>3.8774350453459698</v>
      </c>
      <c r="AM20" s="246">
        <f>IF('Measured Data'!$E16&gt;0,'Measured Data'!AM15+'Measured Data'!$E16*'Measured Data'!BM15/'In Process Calc.'!$I14,"")</f>
        <v>3.5057546921427756</v>
      </c>
      <c r="AN20" s="246">
        <f>IF('Measured Data'!$E16&gt;0,'Measured Data'!AN15+'Measured Data'!$E16*'Measured Data'!BN15/'In Process Calc.'!$I14,"")</f>
        <v>1.055804121921869</v>
      </c>
      <c r="AO20" s="246">
        <f>IF('Measured Data'!$E16&gt;0,'Measured Data'!AO15+'Measured Data'!$E16*'Measured Data'!BO15/'In Process Calc.'!$I14,"")</f>
        <v>0.77341237232415827</v>
      </c>
      <c r="AP20" s="246">
        <f>IF('Measured Data'!$E16&gt;0,'Measured Data'!AP15+'Measured Data'!$E16*'Measured Data'!BP15/'In Process Calc.'!$I14,"")</f>
        <v>1.8649390551284806</v>
      </c>
      <c r="AQ20" s="246">
        <f>IF('Measured Data'!$E16&gt;0,'Measured Data'!AQ15+'Measured Data'!$E16*'Measured Data'!BQ15/'In Process Calc.'!$I14,"")</f>
        <v>0</v>
      </c>
      <c r="AR20" s="246">
        <f>IF('Measured Data'!$E16&gt;0,'Measured Data'!AR15,"")</f>
        <v>0</v>
      </c>
      <c r="AS20" s="246">
        <f>IF('Measured Data'!$E16&gt;0,'Measured Data'!AS15,"")</f>
        <v>12.385297147441527</v>
      </c>
      <c r="AT20" s="246">
        <f>IF('Measured Data'!$E16&gt;0,'Measured Data'!AT15,"")</f>
        <v>16.655562958027982</v>
      </c>
      <c r="AU20" s="246">
        <f>IF('Measured Data'!$E16&gt;0,'Measured Data'!AU15,"")</f>
        <v>3.7565740045078888</v>
      </c>
      <c r="AV20" s="246">
        <f>IF('Measured Data'!$E16&gt;0,'Measured Data'!AV15,"")</f>
        <v>7.1163031659009528</v>
      </c>
      <c r="AW20" s="246">
        <f>IF('Measured Data'!$E16&gt;0,'Measured Data'!AW15,"")</f>
        <v>400</v>
      </c>
      <c r="AX20" s="246">
        <f>IF('Measured Data'!$E16&gt;0,'Measured Data'!AX15,"")</f>
        <v>200</v>
      </c>
      <c r="AY20" s="246">
        <f>IF('Measured Data'!$E16&gt;0,'Measured Data'!AY15,"")</f>
        <v>11.556764106050306</v>
      </c>
      <c r="AZ20" s="246">
        <f>IF('Measured Data'!$E16&gt;0,'Measured Data'!AZ15,"")</f>
        <v>0</v>
      </c>
      <c r="BA20" s="246">
        <f>IF('Measured Data'!$E16&gt;0,'Measured Data'!BA15,"")</f>
        <v>0</v>
      </c>
      <c r="BB20" s="246">
        <f>IF('Measured Data'!$E16&gt;0,'Measured Data'!BB15,"")</f>
        <v>14.238739330269205</v>
      </c>
      <c r="BC20" s="246">
        <f>IF('Measured Data'!$E16&gt;0,'Measured Data'!BD15,"")</f>
        <v>26.873276428102425</v>
      </c>
      <c r="BD20" s="246">
        <f>IF('Measured Data'!$E16&gt;0,'Measured Data'!BE15,"")</f>
        <v>16.685489166119506</v>
      </c>
      <c r="BE20" s="246">
        <f>IF('Measured Data'!$E16&gt;0,'Measured Data'!BF15,"")</f>
        <v>5.4088471849865956</v>
      </c>
      <c r="BF20" s="246">
        <f>IF('Measured Data'!$E16&gt;0,'Measured Data'!BH15,"")</f>
        <v>13.577481840193705</v>
      </c>
      <c r="BG20" s="246">
        <f>IF('Measured Data'!$E16&gt;0,'Measured Data'!BI15,"")</f>
        <v>19.002757715036115</v>
      </c>
      <c r="BH20" s="246">
        <f>IF('Measured Data'!$E16&gt;0,'Measured Data'!BJ15,"")</f>
        <v>36.308277830637493</v>
      </c>
      <c r="BI20" s="246">
        <f>IF('Measured Data'!$E16&gt;0,'Measured Data'!BK15,"")</f>
        <v>20.663308144416458</v>
      </c>
      <c r="BJ20" s="246">
        <f>IF('Measured Data'!$E16&gt;0,'Measured Data'!BL15,"")</f>
        <v>4.4368266405484817</v>
      </c>
      <c r="BK20" s="246">
        <f>IF('Measured Data'!$E16&gt;0,'Measured Data'!BM15,"")</f>
        <v>0</v>
      </c>
      <c r="BL20" s="246">
        <f>IF('Measured Data'!$E16&gt;0,'Measured Data'!BN15,"")</f>
        <v>24.26789231779383</v>
      </c>
      <c r="BM20" s="246">
        <f>IF('Measured Data'!$E16&gt;0,'Measured Data'!BO15,"")</f>
        <v>0</v>
      </c>
      <c r="BN20" s="246">
        <f>IF('Measured Data'!$E16&gt;0,'In Process Calc.'!B13,"")</f>
        <v>8.0194444444496185</v>
      </c>
      <c r="BO20" s="246">
        <f>IF('Measured Data'!$E16&gt;0,'In Process Calc.'!C13,"")</f>
        <v>192.46666666679084</v>
      </c>
    </row>
    <row r="21" spans="1:67" x14ac:dyDescent="0.15">
      <c r="A21" s="240" t="e">
        <f>IF('Measured Data'!#REF!&gt;0,'Measured Data'!$B$1,"")</f>
        <v>#REF!</v>
      </c>
      <c r="B21" s="240" t="e">
        <f>IF('Measured Data'!#REF!&gt;0,'Measured Data'!A16+0.1,"")</f>
        <v>#REF!</v>
      </c>
      <c r="C21" s="244" t="e">
        <f>IF('Measured Data'!#REF!&gt;0,'Measured Data'!B16,"")</f>
        <v>#REF!</v>
      </c>
      <c r="D21" s="249" t="e">
        <f>IF('Measured Data'!#REF!&gt;0,'Measured Data'!C16,"")</f>
        <v>#REF!</v>
      </c>
      <c r="E21" s="240" t="e">
        <f>IF('Measured Data'!#REF!&gt;0,'Measured Data'!D16,"")</f>
        <v>#REF!</v>
      </c>
      <c r="F21" s="240" t="e">
        <f>IF('Measured Data'!#REF!&gt;0,'Measured Data'!E16,"")</f>
        <v>#REF!</v>
      </c>
      <c r="G21" s="240" t="e">
        <f>IF('Measured Data'!#REF!&gt;0,'Measured Data'!G16,"")</f>
        <v>#REF!</v>
      </c>
      <c r="H21" s="245" t="e">
        <f>IF('Measured Data'!#REF!&gt;0,'Measured Data'!H16,"")</f>
        <v>#REF!</v>
      </c>
      <c r="I21" s="245" t="e">
        <f>IF('Measured Data'!#REF!&gt;0,'Measured Data'!I16,"")</f>
        <v>#REF!</v>
      </c>
      <c r="J21" s="245" t="e">
        <f>IF('Measured Data'!#REF!&gt;0,'Measured Data'!J16,"")</f>
        <v>#REF!</v>
      </c>
      <c r="K21" s="245" t="e">
        <f>IF('Measured Data'!#REF!&gt;0,'Measured Data'!K16,"")</f>
        <v>#REF!</v>
      </c>
      <c r="L21" s="240" t="e">
        <f>IF('Measured Data'!#REF!&gt;0,'Measured Data'!L16,"")</f>
        <v>#REF!</v>
      </c>
      <c r="M21" s="240" t="e">
        <f>IF('Measured Data'!#REF!&gt;0,'Measured Data'!M16,"")</f>
        <v>#REF!</v>
      </c>
      <c r="N21" s="240" t="e">
        <f>IF('Measured Data'!#REF!&gt;0,'Measured Data'!N16,"")</f>
        <v>#REF!</v>
      </c>
      <c r="O21" s="240" t="e">
        <f>IF('Measured Data'!#REF!&gt;0,'Measured Data'!O16,"")</f>
        <v>#REF!</v>
      </c>
      <c r="P21" s="240" t="e">
        <f>IF('Measured Data'!#REF!&gt;0,'Measured Data'!P16,"")</f>
        <v>#REF!</v>
      </c>
      <c r="Q21" s="240" t="e">
        <f>IF('Measured Data'!#REF!&gt;0,'Measured Data'!Q16,"")</f>
        <v>#REF!</v>
      </c>
      <c r="R21" s="240" t="e">
        <f>IF('Measured Data'!#REF!&gt;0,'Measured Data'!R16,"")</f>
        <v>#REF!</v>
      </c>
      <c r="S21" s="240" t="e">
        <f>IF('Measured Data'!#REF!&gt;0,'Measured Data'!S16,"")</f>
        <v>#REF!</v>
      </c>
      <c r="T21" s="246" t="e">
        <f>IF('Measured Data'!#REF!&gt;0,'Measured Data'!T16+'Measured Data'!#REF!*'Measured Data'!AR16/'In Process Calc.'!$I15,"")</f>
        <v>#REF!</v>
      </c>
      <c r="U21" s="246" t="e">
        <f>IF('Measured Data'!#REF!&gt;0,'Measured Data'!U16+'Measured Data'!#REF!*'Measured Data'!AS16/'In Process Calc.'!$I15,"")</f>
        <v>#REF!</v>
      </c>
      <c r="V21" s="246" t="e">
        <f>IF('Measured Data'!#REF!&gt;0,'Measured Data'!V16+'Measured Data'!#REF!*'Measured Data'!AT16/'In Process Calc.'!$I15,"")</f>
        <v>#REF!</v>
      </c>
      <c r="W21" s="246" t="e">
        <f>IF('Measured Data'!#REF!&gt;0,'Measured Data'!W16+'Measured Data'!#REF!*'Measured Data'!AU16/'In Process Calc.'!$I15,"")</f>
        <v>#REF!</v>
      </c>
      <c r="X21" s="246" t="e">
        <f>IF('Measured Data'!#REF!&gt;0,'Measured Data'!X16+'Measured Data'!#REF!*'Measured Data'!AV16/'In Process Calc.'!$I15,"")</f>
        <v>#REF!</v>
      </c>
      <c r="Y21" s="246" t="e">
        <f>IF('Measured Data'!#REF!&gt;0,'Measured Data'!Y16+'Measured Data'!#REF!*'Measured Data'!AW16/'In Process Calc.'!$I15,"")</f>
        <v>#REF!</v>
      </c>
      <c r="Z21" s="246" t="e">
        <f>IF('Measured Data'!#REF!&gt;0,'Measured Data'!Z16+'Measured Data'!#REF!*'Measured Data'!AX16/'In Process Calc.'!$I15,"")</f>
        <v>#REF!</v>
      </c>
      <c r="AA21" s="246" t="e">
        <f>IF('Measured Data'!#REF!&gt;0,'Measured Data'!AA16+'Measured Data'!#REF!*'Measured Data'!AY16/'In Process Calc.'!$I15,"")</f>
        <v>#REF!</v>
      </c>
      <c r="AB21" s="246" t="e">
        <f>IF('Measured Data'!#REF!&gt;0,'Measured Data'!AB16+'Measured Data'!#REF!*'Measured Data'!AZ16/'In Process Calc.'!$I15,"")</f>
        <v>#REF!</v>
      </c>
      <c r="AC21" s="246" t="e">
        <f>IF('Measured Data'!#REF!&gt;0,'Measured Data'!AC16+'Measured Data'!#REF!*'Measured Data'!BA16/'In Process Calc.'!$I15,"")</f>
        <v>#REF!</v>
      </c>
      <c r="AD21" s="246" t="e">
        <f>IF('Measured Data'!#REF!&gt;0,'Measured Data'!AD16+'Measured Data'!#REF!*'Measured Data'!BB16/'In Process Calc.'!$I15,"")</f>
        <v>#REF!</v>
      </c>
      <c r="AE21" s="246" t="e">
        <f>IF('Measured Data'!#REF!&gt;0,'Measured Data'!AE16+'Measured Data'!#REF!*'Measured Data'!BD16/'In Process Calc.'!$I15,"")</f>
        <v>#REF!</v>
      </c>
      <c r="AF21" s="246" t="e">
        <f>IF('Measured Data'!#REF!&gt;0,'Measured Data'!AF16+'Measured Data'!#REF!*'Measured Data'!BE16/'In Process Calc.'!$I15,"")</f>
        <v>#REF!</v>
      </c>
      <c r="AG21" s="246" t="e">
        <f>IF('Measured Data'!#REF!&gt;0,'Measured Data'!AG16+'Measured Data'!#REF!*'Measured Data'!BF16/'In Process Calc.'!$I15,"")</f>
        <v>#REF!</v>
      </c>
      <c r="AH21" s="246" t="e">
        <f>IF('Measured Data'!#REF!&gt;0,'Measured Data'!AH16+'Measured Data'!#REF!*'Measured Data'!BH16/'In Process Calc.'!$I15,"")</f>
        <v>#REF!</v>
      </c>
      <c r="AI21" s="246" t="e">
        <f>IF('Measured Data'!#REF!&gt;0,'Measured Data'!AI16+'Measured Data'!#REF!*'Measured Data'!BI16/'In Process Calc.'!$I15,"")</f>
        <v>#REF!</v>
      </c>
      <c r="AJ21" s="246" t="e">
        <f>IF('Measured Data'!#REF!&gt;0,'Measured Data'!AJ16+'Measured Data'!#REF!*'Measured Data'!BJ16/'In Process Calc.'!$I15,"")</f>
        <v>#REF!</v>
      </c>
      <c r="AK21" s="246" t="e">
        <f>IF('Measured Data'!#REF!&gt;0,'Measured Data'!AK16+'Measured Data'!#REF!*'Measured Data'!BK16/'In Process Calc.'!$I15,"")</f>
        <v>#REF!</v>
      </c>
      <c r="AL21" s="246" t="e">
        <f>IF('Measured Data'!#REF!&gt;0,'Measured Data'!AL16+'Measured Data'!#REF!*'Measured Data'!BL16/'In Process Calc.'!$I15,"")</f>
        <v>#REF!</v>
      </c>
      <c r="AM21" s="246" t="e">
        <f>IF('Measured Data'!#REF!&gt;0,'Measured Data'!AM16+'Measured Data'!#REF!*'Measured Data'!BM16/'In Process Calc.'!$I15,"")</f>
        <v>#REF!</v>
      </c>
      <c r="AN21" s="246" t="e">
        <f>IF('Measured Data'!#REF!&gt;0,'Measured Data'!AN16+'Measured Data'!#REF!*'Measured Data'!BN16/'In Process Calc.'!$I15,"")</f>
        <v>#REF!</v>
      </c>
      <c r="AO21" s="246" t="e">
        <f>IF('Measured Data'!#REF!&gt;0,'Measured Data'!AO16+'Measured Data'!#REF!*'Measured Data'!BO16/'In Process Calc.'!$I15,"")</f>
        <v>#REF!</v>
      </c>
      <c r="AP21" s="246" t="e">
        <f>IF('Measured Data'!#REF!&gt;0,'Measured Data'!AP16+'Measured Data'!#REF!*'Measured Data'!BP16/'In Process Calc.'!$I15,"")</f>
        <v>#REF!</v>
      </c>
      <c r="AQ21" s="246" t="e">
        <f>IF('Measured Data'!#REF!&gt;0,'Measured Data'!AQ16+'Measured Data'!#REF!*'Measured Data'!BQ16/'In Process Calc.'!$I15,"")</f>
        <v>#REF!</v>
      </c>
      <c r="AR21" s="246" t="e">
        <f>IF('Measured Data'!#REF!&gt;0,'Measured Data'!AR16,"")</f>
        <v>#REF!</v>
      </c>
      <c r="AS21" s="246" t="e">
        <f>IF('Measured Data'!#REF!&gt;0,'Measured Data'!AS16,"")</f>
        <v>#REF!</v>
      </c>
      <c r="AT21" s="246" t="e">
        <f>IF('Measured Data'!#REF!&gt;0,'Measured Data'!AT16,"")</f>
        <v>#REF!</v>
      </c>
      <c r="AU21" s="246" t="e">
        <f>IF('Measured Data'!#REF!&gt;0,'Measured Data'!AU16,"")</f>
        <v>#REF!</v>
      </c>
      <c r="AV21" s="246" t="e">
        <f>IF('Measured Data'!#REF!&gt;0,'Measured Data'!AV16,"")</f>
        <v>#REF!</v>
      </c>
      <c r="AW21" s="246" t="e">
        <f>IF('Measured Data'!#REF!&gt;0,'Measured Data'!AW16,"")</f>
        <v>#REF!</v>
      </c>
      <c r="AX21" s="246" t="e">
        <f>IF('Measured Data'!#REF!&gt;0,'Measured Data'!AX16,"")</f>
        <v>#REF!</v>
      </c>
      <c r="AY21" s="246" t="e">
        <f>IF('Measured Data'!#REF!&gt;0,'Measured Data'!AY16,"")</f>
        <v>#REF!</v>
      </c>
      <c r="AZ21" s="246" t="e">
        <f>IF('Measured Data'!#REF!&gt;0,'Measured Data'!AZ16,"")</f>
        <v>#REF!</v>
      </c>
      <c r="BA21" s="246" t="e">
        <f>IF('Measured Data'!#REF!&gt;0,'Measured Data'!BA16,"")</f>
        <v>#REF!</v>
      </c>
      <c r="BB21" s="246" t="e">
        <f>IF('Measured Data'!#REF!&gt;0,'Measured Data'!BB16,"")</f>
        <v>#REF!</v>
      </c>
      <c r="BC21" s="246" t="e">
        <f>IF('Measured Data'!#REF!&gt;0,'Measured Data'!BD16,"")</f>
        <v>#REF!</v>
      </c>
      <c r="BD21" s="246" t="e">
        <f>IF('Measured Data'!#REF!&gt;0,'Measured Data'!BE16,"")</f>
        <v>#REF!</v>
      </c>
      <c r="BE21" s="246" t="e">
        <f>IF('Measured Data'!#REF!&gt;0,'Measured Data'!BF16,"")</f>
        <v>#REF!</v>
      </c>
      <c r="BF21" s="246" t="e">
        <f>IF('Measured Data'!#REF!&gt;0,'Measured Data'!BH16,"")</f>
        <v>#REF!</v>
      </c>
      <c r="BG21" s="246" t="e">
        <f>IF('Measured Data'!#REF!&gt;0,'Measured Data'!BI16,"")</f>
        <v>#REF!</v>
      </c>
      <c r="BH21" s="246" t="e">
        <f>IF('Measured Data'!#REF!&gt;0,'Measured Data'!BJ16,"")</f>
        <v>#REF!</v>
      </c>
      <c r="BI21" s="246" t="e">
        <f>IF('Measured Data'!#REF!&gt;0,'Measured Data'!BK16,"")</f>
        <v>#REF!</v>
      </c>
      <c r="BJ21" s="246" t="e">
        <f>IF('Measured Data'!#REF!&gt;0,'Measured Data'!BL16,"")</f>
        <v>#REF!</v>
      </c>
      <c r="BK21" s="246" t="e">
        <f>IF('Measured Data'!#REF!&gt;0,'Measured Data'!BM16,"")</f>
        <v>#REF!</v>
      </c>
      <c r="BL21" s="246" t="e">
        <f>IF('Measured Data'!#REF!&gt;0,'Measured Data'!BN16,"")</f>
        <v>#REF!</v>
      </c>
      <c r="BM21" s="246" t="e">
        <f>IF('Measured Data'!#REF!&gt;0,'Measured Data'!BO16,"")</f>
        <v>#REF!</v>
      </c>
      <c r="BN21" s="246" t="e">
        <f>IF('Measured Data'!#REF!&gt;0,'In Process Calc.'!B14,"")</f>
        <v>#REF!</v>
      </c>
      <c r="BO21" s="246" t="e">
        <f>IF('Measured Data'!#REF!&gt;0,'In Process Calc.'!C14,"")</f>
        <v>#REF!</v>
      </c>
    </row>
    <row r="22" spans="1:67" x14ac:dyDescent="0.15">
      <c r="A22" s="240" t="str">
        <f>IF('Measured Data'!$E17&gt;0,'Measured Data'!$B$1,"")</f>
        <v>NIIMBL VS-003</v>
      </c>
      <c r="B22" s="240" t="e">
        <f>IF('Measured Data'!$E17&gt;0,'Measured Data'!#REF!+0.1,"")</f>
        <v>#REF!</v>
      </c>
      <c r="C22" s="244" t="e">
        <f>IF('Measured Data'!$E17&gt;0,'Measured Data'!#REF!,"")</f>
        <v>#REF!</v>
      </c>
      <c r="D22" s="249" t="e">
        <f>IF('Measured Data'!$E17&gt;0,'Measured Data'!#REF!,"")</f>
        <v>#REF!</v>
      </c>
      <c r="E22" s="240" t="e">
        <f>IF('Measured Data'!$E17&gt;0,'Measured Data'!#REF!,"")</f>
        <v>#REF!</v>
      </c>
      <c r="F22" s="240" t="e">
        <f>IF('Measured Data'!$E17&gt;0,'Measured Data'!#REF!,"")</f>
        <v>#REF!</v>
      </c>
      <c r="G22" s="240" t="e">
        <f>IF('Measured Data'!$E17&gt;0,'Measured Data'!#REF!,"")</f>
        <v>#REF!</v>
      </c>
      <c r="H22" s="245" t="e">
        <f>IF('Measured Data'!$E17&gt;0,'Measured Data'!#REF!,"")</f>
        <v>#REF!</v>
      </c>
      <c r="I22" s="245" t="e">
        <f>IF('Measured Data'!$E17&gt;0,'Measured Data'!#REF!,"")</f>
        <v>#REF!</v>
      </c>
      <c r="J22" s="245" t="e">
        <f>IF('Measured Data'!$E17&gt;0,'Measured Data'!#REF!,"")</f>
        <v>#REF!</v>
      </c>
      <c r="K22" s="245" t="e">
        <f>IF('Measured Data'!$E17&gt;0,'Measured Data'!#REF!,"")</f>
        <v>#REF!</v>
      </c>
      <c r="L22" s="240" t="e">
        <f>IF('Measured Data'!$E17&gt;0,'Measured Data'!#REF!,"")</f>
        <v>#REF!</v>
      </c>
      <c r="M22" s="240" t="e">
        <f>IF('Measured Data'!$E17&gt;0,'Measured Data'!#REF!,"")</f>
        <v>#REF!</v>
      </c>
      <c r="N22" s="240" t="e">
        <f>IF('Measured Data'!$E17&gt;0,'Measured Data'!#REF!,"")</f>
        <v>#REF!</v>
      </c>
      <c r="O22" s="240" t="e">
        <f>IF('Measured Data'!$E17&gt;0,'Measured Data'!#REF!,"")</f>
        <v>#REF!</v>
      </c>
      <c r="P22" s="240" t="e">
        <f>IF('Measured Data'!$E17&gt;0,'Measured Data'!#REF!,"")</f>
        <v>#REF!</v>
      </c>
      <c r="Q22" s="240" t="e">
        <f>IF('Measured Data'!$E17&gt;0,'Measured Data'!#REF!,"")</f>
        <v>#REF!</v>
      </c>
      <c r="R22" s="240" t="e">
        <f>IF('Measured Data'!$E17&gt;0,'Measured Data'!#REF!,"")</f>
        <v>#REF!</v>
      </c>
      <c r="S22" s="240" t="e">
        <f>IF('Measured Data'!$E17&gt;0,'Measured Data'!#REF!,"")</f>
        <v>#REF!</v>
      </c>
      <c r="T22" s="246" t="e">
        <f>IF('Measured Data'!$E17&gt;0,'Measured Data'!#REF!+'Measured Data'!$E17*'Measured Data'!#REF!/'In Process Calc.'!$I16,"")</f>
        <v>#REF!</v>
      </c>
      <c r="U22" s="246" t="e">
        <f>IF('Measured Data'!$E17&gt;0,'Measured Data'!#REF!+'Measured Data'!$E17*'Measured Data'!#REF!/'In Process Calc.'!$I16,"")</f>
        <v>#REF!</v>
      </c>
      <c r="V22" s="246" t="e">
        <f>IF('Measured Data'!$E17&gt;0,'Measured Data'!#REF!+'Measured Data'!$E17*'Measured Data'!#REF!/'In Process Calc.'!$I16,"")</f>
        <v>#REF!</v>
      </c>
      <c r="W22" s="246" t="e">
        <f>IF('Measured Data'!$E17&gt;0,'Measured Data'!#REF!+'Measured Data'!$E17*'Measured Data'!#REF!/'In Process Calc.'!$I16,"")</f>
        <v>#REF!</v>
      </c>
      <c r="X22" s="246" t="e">
        <f>IF('Measured Data'!$E17&gt;0,'Measured Data'!#REF!+'Measured Data'!$E17*'Measured Data'!#REF!/'In Process Calc.'!$I16,"")</f>
        <v>#REF!</v>
      </c>
      <c r="Y22" s="246" t="e">
        <f>IF('Measured Data'!$E17&gt;0,'Measured Data'!#REF!+'Measured Data'!$E17*'Measured Data'!#REF!/'In Process Calc.'!$I16,"")</f>
        <v>#REF!</v>
      </c>
      <c r="Z22" s="246" t="e">
        <f>IF('Measured Data'!$E17&gt;0,'Measured Data'!#REF!+'Measured Data'!$E17*'Measured Data'!#REF!/'In Process Calc.'!$I16,"")</f>
        <v>#REF!</v>
      </c>
      <c r="AA22" s="246" t="e">
        <f>IF('Measured Data'!$E17&gt;0,'Measured Data'!#REF!+'Measured Data'!$E17*'Measured Data'!#REF!/'In Process Calc.'!$I16,"")</f>
        <v>#REF!</v>
      </c>
      <c r="AB22" s="246" t="e">
        <f>IF('Measured Data'!$E17&gt;0,'Measured Data'!#REF!+'Measured Data'!$E17*'Measured Data'!#REF!/'In Process Calc.'!$I16,"")</f>
        <v>#REF!</v>
      </c>
      <c r="AC22" s="246" t="e">
        <f>IF('Measured Data'!$E17&gt;0,'Measured Data'!#REF!+'Measured Data'!$E17*'Measured Data'!#REF!/'In Process Calc.'!$I16,"")</f>
        <v>#REF!</v>
      </c>
      <c r="AD22" s="246" t="e">
        <f>IF('Measured Data'!$E17&gt;0,'Measured Data'!#REF!+'Measured Data'!$E17*'Measured Data'!#REF!/'In Process Calc.'!$I16,"")</f>
        <v>#REF!</v>
      </c>
      <c r="AE22" s="246" t="e">
        <f>IF('Measured Data'!$E17&gt;0,'Measured Data'!#REF!+'Measured Data'!$E17*'Measured Data'!#REF!/'In Process Calc.'!$I16,"")</f>
        <v>#REF!</v>
      </c>
      <c r="AF22" s="246" t="e">
        <f>IF('Measured Data'!$E17&gt;0,'Measured Data'!#REF!+'Measured Data'!$E17*'Measured Data'!#REF!/'In Process Calc.'!$I16,"")</f>
        <v>#REF!</v>
      </c>
      <c r="AG22" s="246" t="e">
        <f>IF('Measured Data'!$E17&gt;0,'Measured Data'!#REF!+'Measured Data'!$E17*'Measured Data'!#REF!/'In Process Calc.'!$I16,"")</f>
        <v>#REF!</v>
      </c>
      <c r="AH22" s="246" t="e">
        <f>IF('Measured Data'!$E17&gt;0,'Measured Data'!#REF!+'Measured Data'!$E17*'Measured Data'!#REF!/'In Process Calc.'!$I16,"")</f>
        <v>#REF!</v>
      </c>
      <c r="AI22" s="246" t="e">
        <f>IF('Measured Data'!$E17&gt;0,'Measured Data'!#REF!+'Measured Data'!$E17*'Measured Data'!#REF!/'In Process Calc.'!$I16,"")</f>
        <v>#REF!</v>
      </c>
      <c r="AJ22" s="246" t="e">
        <f>IF('Measured Data'!$E17&gt;0,'Measured Data'!#REF!+'Measured Data'!$E17*'Measured Data'!#REF!/'In Process Calc.'!$I16,"")</f>
        <v>#REF!</v>
      </c>
      <c r="AK22" s="246" t="e">
        <f>IF('Measured Data'!$E17&gt;0,'Measured Data'!#REF!+'Measured Data'!$E17*'Measured Data'!#REF!/'In Process Calc.'!$I16,"")</f>
        <v>#REF!</v>
      </c>
      <c r="AL22" s="246" t="e">
        <f>IF('Measured Data'!$E17&gt;0,'Measured Data'!#REF!+'Measured Data'!$E17*'Measured Data'!#REF!/'In Process Calc.'!$I16,"")</f>
        <v>#REF!</v>
      </c>
      <c r="AM22" s="246" t="e">
        <f>IF('Measured Data'!$E17&gt;0,'Measured Data'!#REF!+'Measured Data'!$E17*'Measured Data'!#REF!/'In Process Calc.'!$I16,"")</f>
        <v>#REF!</v>
      </c>
      <c r="AN22" s="246" t="e">
        <f>IF('Measured Data'!$E17&gt;0,'Measured Data'!#REF!+'Measured Data'!$E17*'Measured Data'!#REF!/'In Process Calc.'!$I16,"")</f>
        <v>#REF!</v>
      </c>
      <c r="AO22" s="246" t="e">
        <f>IF('Measured Data'!$E17&gt;0,'Measured Data'!#REF!+'Measured Data'!$E17*'Measured Data'!#REF!/'In Process Calc.'!$I16,"")</f>
        <v>#REF!</v>
      </c>
      <c r="AP22" s="246" t="e">
        <f>IF('Measured Data'!$E17&gt;0,'Measured Data'!#REF!+'Measured Data'!$E17*'Measured Data'!#REF!/'In Process Calc.'!$I16,"")</f>
        <v>#REF!</v>
      </c>
      <c r="AQ22" s="246" t="e">
        <f>IF('Measured Data'!$E17&gt;0,'Measured Data'!#REF!+'Measured Data'!$E17*'Measured Data'!#REF!/'In Process Calc.'!$I16,"")</f>
        <v>#REF!</v>
      </c>
      <c r="AR22" s="246" t="e">
        <f>IF('Measured Data'!$E17&gt;0,'Measured Data'!#REF!,"")</f>
        <v>#REF!</v>
      </c>
      <c r="AS22" s="246" t="e">
        <f>IF('Measured Data'!$E17&gt;0,'Measured Data'!#REF!,"")</f>
        <v>#REF!</v>
      </c>
      <c r="AT22" s="246" t="e">
        <f>IF('Measured Data'!$E17&gt;0,'Measured Data'!#REF!,"")</f>
        <v>#REF!</v>
      </c>
      <c r="AU22" s="246" t="e">
        <f>IF('Measured Data'!$E17&gt;0,'Measured Data'!#REF!,"")</f>
        <v>#REF!</v>
      </c>
      <c r="AV22" s="246" t="e">
        <f>IF('Measured Data'!$E17&gt;0,'Measured Data'!#REF!,"")</f>
        <v>#REF!</v>
      </c>
      <c r="AW22" s="246" t="e">
        <f>IF('Measured Data'!$E17&gt;0,'Measured Data'!#REF!,"")</f>
        <v>#REF!</v>
      </c>
      <c r="AX22" s="246" t="e">
        <f>IF('Measured Data'!$E17&gt;0,'Measured Data'!#REF!,"")</f>
        <v>#REF!</v>
      </c>
      <c r="AY22" s="246" t="e">
        <f>IF('Measured Data'!$E17&gt;0,'Measured Data'!#REF!,"")</f>
        <v>#REF!</v>
      </c>
      <c r="AZ22" s="246" t="e">
        <f>IF('Measured Data'!$E17&gt;0,'Measured Data'!#REF!,"")</f>
        <v>#REF!</v>
      </c>
      <c r="BA22" s="246" t="e">
        <f>IF('Measured Data'!$E17&gt;0,'Measured Data'!#REF!,"")</f>
        <v>#REF!</v>
      </c>
      <c r="BB22" s="246" t="e">
        <f>IF('Measured Data'!$E17&gt;0,'Measured Data'!#REF!,"")</f>
        <v>#REF!</v>
      </c>
      <c r="BC22" s="246" t="e">
        <f>IF('Measured Data'!$E17&gt;0,'Measured Data'!#REF!,"")</f>
        <v>#REF!</v>
      </c>
      <c r="BD22" s="246" t="e">
        <f>IF('Measured Data'!$E17&gt;0,'Measured Data'!#REF!,"")</f>
        <v>#REF!</v>
      </c>
      <c r="BE22" s="246" t="e">
        <f>IF('Measured Data'!$E17&gt;0,'Measured Data'!#REF!,"")</f>
        <v>#REF!</v>
      </c>
      <c r="BF22" s="246" t="e">
        <f>IF('Measured Data'!$E17&gt;0,'Measured Data'!#REF!,"")</f>
        <v>#REF!</v>
      </c>
      <c r="BG22" s="246" t="e">
        <f>IF('Measured Data'!$E17&gt;0,'Measured Data'!#REF!,"")</f>
        <v>#REF!</v>
      </c>
      <c r="BH22" s="246" t="e">
        <f>IF('Measured Data'!$E17&gt;0,'Measured Data'!#REF!,"")</f>
        <v>#REF!</v>
      </c>
      <c r="BI22" s="246" t="e">
        <f>IF('Measured Data'!$E17&gt;0,'Measured Data'!#REF!,"")</f>
        <v>#REF!</v>
      </c>
      <c r="BJ22" s="246" t="e">
        <f>IF('Measured Data'!$E17&gt;0,'Measured Data'!#REF!,"")</f>
        <v>#REF!</v>
      </c>
      <c r="BK22" s="246" t="e">
        <f>IF('Measured Data'!$E17&gt;0,'Measured Data'!#REF!,"")</f>
        <v>#REF!</v>
      </c>
      <c r="BL22" s="246" t="e">
        <f>IF('Measured Data'!$E17&gt;0,'Measured Data'!#REF!,"")</f>
        <v>#REF!</v>
      </c>
      <c r="BM22" s="246" t="e">
        <f>IF('Measured Data'!$E17&gt;0,'Measured Data'!#REF!,"")</f>
        <v>#REF!</v>
      </c>
      <c r="BN22" s="246">
        <f>IF('Measured Data'!$E17&gt;0,'In Process Calc.'!B15,"")</f>
        <v>9.7388888888890506</v>
      </c>
      <c r="BO22" s="246">
        <f>IF('Measured Data'!$E17&gt;0,'In Process Calc.'!C15,"")</f>
        <v>233.73333333333721</v>
      </c>
    </row>
    <row r="23" spans="1:67" x14ac:dyDescent="0.15">
      <c r="A23" s="240" t="str">
        <f>IF('Measured Data'!$E18&gt;0,'Measured Data'!$B$1,"")</f>
        <v>NIIMBL VS-003</v>
      </c>
      <c r="B23" s="240">
        <f>IF('Measured Data'!$E18&gt;0,'Measured Data'!A17+0.1,"")</f>
        <v>10.1</v>
      </c>
      <c r="C23" s="244">
        <f>IF('Measured Data'!$E18&gt;0,'Measured Data'!B17,"")</f>
        <v>43701.748611111114</v>
      </c>
      <c r="D23" s="249">
        <f>IF('Measured Data'!$E18&gt;0,'Measured Data'!C17,"")</f>
        <v>43701.748611111114</v>
      </c>
      <c r="E23" s="240">
        <f>IF('Measured Data'!$E18&gt;0,'Measured Data'!D17,"")</f>
        <v>1.5</v>
      </c>
      <c r="F23" s="240">
        <f>IF('Measured Data'!$E18&gt;0,'Measured Data'!E17,"")</f>
        <v>1.7872207411057033</v>
      </c>
      <c r="G23" s="240">
        <f>IF('Measured Data'!$E18&gt;0,'Measured Data'!G17,"")</f>
        <v>0</v>
      </c>
      <c r="H23" s="245">
        <f>IF('Measured Data'!$E18&gt;0,'Measured Data'!H17,"")</f>
        <v>18</v>
      </c>
      <c r="I23" s="245">
        <f>IF('Measured Data'!$E18&gt;0,'Measured Data'!I17,"")</f>
        <v>4.1130221130221116</v>
      </c>
      <c r="J23" s="245">
        <f>IF('Measured Data'!$E18&gt;0,'Measured Data'!J17,"")</f>
        <v>22.113022113022112</v>
      </c>
      <c r="K23" s="245">
        <f>IF('Measured Data'!$E18&gt;0,'Measured Data'!K17,"")</f>
        <v>81.400000000000006</v>
      </c>
      <c r="L23" s="240">
        <f>IF('Measured Data'!$E18&gt;0,'Measured Data'!L17,"")</f>
        <v>6.42</v>
      </c>
      <c r="M23" s="240">
        <f>IF('Measured Data'!$E18&gt;0,'Measured Data'!M17,"")</f>
        <v>0</v>
      </c>
      <c r="N23" s="240">
        <f>IF('Measured Data'!$E18&gt;0,'Measured Data'!N17,"")</f>
        <v>1.5756802134213759</v>
      </c>
      <c r="O23" s="240">
        <f>IF('Measured Data'!$E18&gt;0,'Measured Data'!O17,"")</f>
        <v>8.7537789634520885E-2</v>
      </c>
      <c r="P23" s="240">
        <f>IF('Measured Data'!$E18&gt;0,'Measured Data'!P17,"")</f>
        <v>39.129391966783693</v>
      </c>
      <c r="Q23" s="240">
        <f>IF('Measured Data'!$E18&gt;0,'Measured Data'!Q17,"")</f>
        <v>0</v>
      </c>
      <c r="R23" s="240">
        <f>IF('Measured Data'!$E18&gt;0,'Measured Data'!R17,"")</f>
        <v>325</v>
      </c>
      <c r="S23" s="240">
        <f>IF('Measured Data'!$E18&gt;0,'Measured Data'!S17,"")</f>
        <v>141.93699649366769</v>
      </c>
      <c r="T23" s="246" t="e">
        <f>IF('Measured Data'!$E18&gt;0,'Measured Data'!T17+'Measured Data'!$E18*'Measured Data'!AR17/'In Process Calc.'!$I17,"")</f>
        <v>#DIV/0!</v>
      </c>
      <c r="U23" s="246" t="e">
        <f>IF('Measured Data'!$E18&gt;0,'Measured Data'!U17+'Measured Data'!$E18*'Measured Data'!AS17/'In Process Calc.'!$I17,"")</f>
        <v>#DIV/0!</v>
      </c>
      <c r="V23" s="246" t="e">
        <f>IF('Measured Data'!$E18&gt;0,'Measured Data'!V17+'Measured Data'!$E18*'Measured Data'!AT17/'In Process Calc.'!$I17,"")</f>
        <v>#DIV/0!</v>
      </c>
      <c r="W23" s="246" t="e">
        <f>IF('Measured Data'!$E18&gt;0,'Measured Data'!W17+'Measured Data'!$E18*'Measured Data'!AU17/'In Process Calc.'!$I17,"")</f>
        <v>#DIV/0!</v>
      </c>
      <c r="X23" s="246" t="e">
        <f>IF('Measured Data'!$E18&gt;0,'Measured Data'!X17+'Measured Data'!$E18*'Measured Data'!AV17/'In Process Calc.'!$I17,"")</f>
        <v>#DIV/0!</v>
      </c>
      <c r="Y23" s="246" t="e">
        <f>IF('Measured Data'!$E18&gt;0,'Measured Data'!Y17+'Measured Data'!$E18*'Measured Data'!AW17/'In Process Calc.'!$I17,"")</f>
        <v>#DIV/0!</v>
      </c>
      <c r="Z23" s="246" t="e">
        <f>IF('Measured Data'!$E18&gt;0,'Measured Data'!Z17+'Measured Data'!$E18*'Measured Data'!AX17/'In Process Calc.'!$I17,"")</f>
        <v>#DIV/0!</v>
      </c>
      <c r="AA23" s="246" t="e">
        <f>IF('Measured Data'!$E18&gt;0,'Measured Data'!AA17+'Measured Data'!$E18*'Measured Data'!AY17/'In Process Calc.'!$I17,"")</f>
        <v>#DIV/0!</v>
      </c>
      <c r="AB23" s="246" t="e">
        <f>IF('Measured Data'!$E18&gt;0,'Measured Data'!AB17+'Measured Data'!$E18*'Measured Data'!AZ17/'In Process Calc.'!$I17,"")</f>
        <v>#DIV/0!</v>
      </c>
      <c r="AC23" s="246" t="e">
        <f>IF('Measured Data'!$E18&gt;0,'Measured Data'!AC17+'Measured Data'!$E18*'Measured Data'!BA17/'In Process Calc.'!$I17,"")</f>
        <v>#DIV/0!</v>
      </c>
      <c r="AD23" s="246" t="e">
        <f>IF('Measured Data'!$E18&gt;0,'Measured Data'!AD17+'Measured Data'!$E18*'Measured Data'!BB17/'In Process Calc.'!$I17,"")</f>
        <v>#DIV/0!</v>
      </c>
      <c r="AE23" s="246" t="e">
        <f>IF('Measured Data'!$E18&gt;0,'Measured Data'!AE17+'Measured Data'!$E18*'Measured Data'!BD17/'In Process Calc.'!$I17,"")</f>
        <v>#DIV/0!</v>
      </c>
      <c r="AF23" s="246" t="e">
        <f>IF('Measured Data'!$E18&gt;0,'Measured Data'!AF17+'Measured Data'!$E18*'Measured Data'!BE17/'In Process Calc.'!$I17,"")</f>
        <v>#DIV/0!</v>
      </c>
      <c r="AG23" s="246" t="e">
        <f>IF('Measured Data'!$E18&gt;0,'Measured Data'!AG17+'Measured Data'!$E18*'Measured Data'!BF17/'In Process Calc.'!$I17,"")</f>
        <v>#DIV/0!</v>
      </c>
      <c r="AH23" s="246" t="e">
        <f>IF('Measured Data'!$E18&gt;0,'Measured Data'!AH17+'Measured Data'!$E18*'Measured Data'!BH17/'In Process Calc.'!$I17,"")</f>
        <v>#DIV/0!</v>
      </c>
      <c r="AI23" s="246" t="e">
        <f>IF('Measured Data'!$E18&gt;0,'Measured Data'!AI17+'Measured Data'!$E18*'Measured Data'!BI17/'In Process Calc.'!$I17,"")</f>
        <v>#DIV/0!</v>
      </c>
      <c r="AJ23" s="246" t="e">
        <f>IF('Measured Data'!$E18&gt;0,'Measured Data'!AJ17+'Measured Data'!$E18*'Measured Data'!BJ17/'In Process Calc.'!$I17,"")</f>
        <v>#DIV/0!</v>
      </c>
      <c r="AK23" s="246" t="e">
        <f>IF('Measured Data'!$E18&gt;0,'Measured Data'!AK17+'Measured Data'!$E18*'Measured Data'!BK17/'In Process Calc.'!$I17,"")</f>
        <v>#DIV/0!</v>
      </c>
      <c r="AL23" s="246" t="e">
        <f>IF('Measured Data'!$E18&gt;0,'Measured Data'!AL17+'Measured Data'!$E18*'Measured Data'!BL17/'In Process Calc.'!$I17,"")</f>
        <v>#DIV/0!</v>
      </c>
      <c r="AM23" s="246" t="e">
        <f>IF('Measured Data'!$E18&gt;0,'Measured Data'!AM17+'Measured Data'!$E18*'Measured Data'!BM17/'In Process Calc.'!$I17,"")</f>
        <v>#DIV/0!</v>
      </c>
      <c r="AN23" s="246" t="e">
        <f>IF('Measured Data'!$E18&gt;0,'Measured Data'!AN17+'Measured Data'!$E18*'Measured Data'!BN17/'In Process Calc.'!$I17,"")</f>
        <v>#DIV/0!</v>
      </c>
      <c r="AO23" s="246" t="e">
        <f>IF('Measured Data'!$E18&gt;0,'Measured Data'!AO17+'Measured Data'!$E18*'Measured Data'!BO17/'In Process Calc.'!$I17,"")</f>
        <v>#DIV/0!</v>
      </c>
      <c r="AP23" s="246" t="e">
        <f>IF('Measured Data'!$E18&gt;0,'Measured Data'!AP17+'Measured Data'!$E18*'Measured Data'!BP17/'In Process Calc.'!$I17,"")</f>
        <v>#DIV/0!</v>
      </c>
      <c r="AQ23" s="246" t="e">
        <f>IF('Measured Data'!$E18&gt;0,'Measured Data'!AQ17+'Measured Data'!$E18*'Measured Data'!BQ17/'In Process Calc.'!$I17,"")</f>
        <v>#DIV/0!</v>
      </c>
      <c r="AR23" s="246">
        <f>IF('Measured Data'!$E18&gt;0,'Measured Data'!AR17,"")</f>
        <v>0</v>
      </c>
      <c r="AS23" s="246">
        <f>IF('Measured Data'!$E18&gt;0,'Measured Data'!AS17,"")</f>
        <v>12.385297147441527</v>
      </c>
      <c r="AT23" s="246">
        <f>IF('Measured Data'!$E18&gt;0,'Measured Data'!AT17,"")</f>
        <v>16.655562958027982</v>
      </c>
      <c r="AU23" s="246">
        <f>IF('Measured Data'!$E18&gt;0,'Measured Data'!AU17,"")</f>
        <v>3.7565740045078888</v>
      </c>
      <c r="AV23" s="246">
        <f>IF('Measured Data'!$E18&gt;0,'Measured Data'!AV17,"")</f>
        <v>7.1163031659009528</v>
      </c>
      <c r="AW23" s="246">
        <f>IF('Measured Data'!$E18&gt;0,'Measured Data'!AW17,"")</f>
        <v>400</v>
      </c>
      <c r="AX23" s="246">
        <f>IF('Measured Data'!$E18&gt;0,'Measured Data'!AX17,"")</f>
        <v>200</v>
      </c>
      <c r="AY23" s="246">
        <f>IF('Measured Data'!$E18&gt;0,'Measured Data'!AY17,"")</f>
        <v>11.556764106050306</v>
      </c>
      <c r="AZ23" s="246">
        <f>IF('Measured Data'!$E18&gt;0,'Measured Data'!AZ17,"")</f>
        <v>0</v>
      </c>
      <c r="BA23" s="246">
        <f>IF('Measured Data'!$E18&gt;0,'Measured Data'!BA17,"")</f>
        <v>0</v>
      </c>
      <c r="BB23" s="246">
        <f>IF('Measured Data'!$E18&gt;0,'Measured Data'!BB17,"")</f>
        <v>14.238739330269205</v>
      </c>
      <c r="BC23" s="246">
        <f>IF('Measured Data'!$E18&gt;0,'Measured Data'!BD17,"")</f>
        <v>26.873276428102425</v>
      </c>
      <c r="BD23" s="246">
        <f>IF('Measured Data'!$E18&gt;0,'Measured Data'!BE17,"")</f>
        <v>16.685489166119506</v>
      </c>
      <c r="BE23" s="246">
        <f>IF('Measured Data'!$E18&gt;0,'Measured Data'!BF17,"")</f>
        <v>5.4088471849865956</v>
      </c>
      <c r="BF23" s="246">
        <f>IF('Measured Data'!$E18&gt;0,'Measured Data'!BH17,"")</f>
        <v>13.577481840193705</v>
      </c>
      <c r="BG23" s="246">
        <f>IF('Measured Data'!$E18&gt;0,'Measured Data'!BI17,"")</f>
        <v>19.002757715036115</v>
      </c>
      <c r="BH23" s="246">
        <f>IF('Measured Data'!$E18&gt;0,'Measured Data'!BJ17,"")</f>
        <v>36.308277830637493</v>
      </c>
      <c r="BI23" s="246">
        <f>IF('Measured Data'!$E18&gt;0,'Measured Data'!BK17,"")</f>
        <v>20.663308144416458</v>
      </c>
      <c r="BJ23" s="246">
        <f>IF('Measured Data'!$E18&gt;0,'Measured Data'!BL17,"")</f>
        <v>4.4368266405484817</v>
      </c>
      <c r="BK23" s="246">
        <f>IF('Measured Data'!$E18&gt;0,'Measured Data'!BM17,"")</f>
        <v>0</v>
      </c>
      <c r="BL23" s="246">
        <f>IF('Measured Data'!$E18&gt;0,'Measured Data'!BN17,"")</f>
        <v>24.26789231779383</v>
      </c>
      <c r="BM23" s="246">
        <f>IF('Measured Data'!$E18&gt;0,'Measured Data'!BO17,"")</f>
        <v>0</v>
      </c>
      <c r="BN23" s="246">
        <f>IF('Measured Data'!$E18&gt;0,'In Process Calc.'!B16,"")</f>
        <v>0</v>
      </c>
      <c r="BO23" s="246">
        <f>IF('Measured Data'!$E18&gt;0,'In Process Calc.'!C16,"")</f>
        <v>0</v>
      </c>
    </row>
    <row r="24" spans="1:67" x14ac:dyDescent="0.15">
      <c r="A24" s="240" t="str">
        <f>IF('Measured Data'!$E19&gt;0,'Measured Data'!$B$1,"")</f>
        <v/>
      </c>
      <c r="B24" s="240" t="str">
        <f>IF('Measured Data'!$E19&gt;0,'Measured Data'!A18+0.1,"")</f>
        <v/>
      </c>
      <c r="C24" s="244" t="str">
        <f>IF('Measured Data'!$E19&gt;0,'Measured Data'!B18,"")</f>
        <v/>
      </c>
      <c r="D24" s="249" t="str">
        <f>IF('Measured Data'!$E19&gt;0,'Measured Data'!C18,"")</f>
        <v/>
      </c>
      <c r="E24" s="240" t="str">
        <f>IF('Measured Data'!$E19&gt;0,'Measured Data'!D18,"")</f>
        <v/>
      </c>
      <c r="F24" s="240" t="str">
        <f>IF('Measured Data'!$E19&gt;0,'Measured Data'!E18,"")</f>
        <v/>
      </c>
      <c r="G24" s="240" t="str">
        <f>IF('Measured Data'!$E19&gt;0,'Measured Data'!G18,"")</f>
        <v/>
      </c>
      <c r="H24" s="245" t="str">
        <f>IF('Measured Data'!$E19&gt;0,'Measured Data'!H18,"")</f>
        <v/>
      </c>
      <c r="I24" s="245" t="str">
        <f>IF('Measured Data'!$E19&gt;0,'Measured Data'!I18,"")</f>
        <v/>
      </c>
      <c r="J24" s="245" t="str">
        <f>IF('Measured Data'!$E19&gt;0,'Measured Data'!J18,"")</f>
        <v/>
      </c>
      <c r="K24" s="245" t="str">
        <f>IF('Measured Data'!$E19&gt;0,'Measured Data'!K18,"")</f>
        <v/>
      </c>
      <c r="L24" s="240" t="str">
        <f>IF('Measured Data'!$E19&gt;0,'Measured Data'!L18,"")</f>
        <v/>
      </c>
      <c r="M24" s="240" t="str">
        <f>IF('Measured Data'!$E19&gt;0,'Measured Data'!M18,"")</f>
        <v/>
      </c>
      <c r="N24" s="240" t="str">
        <f>IF('Measured Data'!$E19&gt;0,'Measured Data'!N18,"")</f>
        <v/>
      </c>
      <c r="O24" s="240" t="str">
        <f>IF('Measured Data'!$E19&gt;0,'Measured Data'!O18,"")</f>
        <v/>
      </c>
      <c r="P24" s="240" t="str">
        <f>IF('Measured Data'!$E19&gt;0,'Measured Data'!P18,"")</f>
        <v/>
      </c>
      <c r="Q24" s="240" t="str">
        <f>IF('Measured Data'!$E19&gt;0,'Measured Data'!Q18,"")</f>
        <v/>
      </c>
      <c r="R24" s="240" t="str">
        <f>IF('Measured Data'!$E19&gt;0,'Measured Data'!R18,"")</f>
        <v/>
      </c>
      <c r="S24" s="240" t="str">
        <f>IF('Measured Data'!$E19&gt;0,'Measured Data'!S18,"")</f>
        <v/>
      </c>
      <c r="T24" s="246" t="str">
        <f>IF('Measured Data'!$E19&gt;0,'Measured Data'!T18+'Measured Data'!$E19*'Measured Data'!AR18/'In Process Calc.'!$I18,"")</f>
        <v/>
      </c>
      <c r="U24" s="246" t="str">
        <f>IF('Measured Data'!$E19&gt;0,'Measured Data'!U18+'Measured Data'!$E19*'Measured Data'!AS18/'In Process Calc.'!$I18,"")</f>
        <v/>
      </c>
      <c r="V24" s="246" t="str">
        <f>IF('Measured Data'!$E19&gt;0,'Measured Data'!V18+'Measured Data'!$E19*'Measured Data'!AT18/'In Process Calc.'!$I18,"")</f>
        <v/>
      </c>
      <c r="W24" s="246" t="str">
        <f>IF('Measured Data'!$E19&gt;0,'Measured Data'!W18+'Measured Data'!$E19*'Measured Data'!AU18/'In Process Calc.'!$I18,"")</f>
        <v/>
      </c>
      <c r="X24" s="246" t="str">
        <f>IF('Measured Data'!$E19&gt;0,'Measured Data'!X18+'Measured Data'!$E19*'Measured Data'!AV18/'In Process Calc.'!$I18,"")</f>
        <v/>
      </c>
      <c r="Y24" s="246" t="str">
        <f>IF('Measured Data'!$E19&gt;0,'Measured Data'!Y18+'Measured Data'!$E19*'Measured Data'!AW18/'In Process Calc.'!$I18,"")</f>
        <v/>
      </c>
      <c r="Z24" s="246" t="str">
        <f>IF('Measured Data'!$E19&gt;0,'Measured Data'!Z18+'Measured Data'!$E19*'Measured Data'!AX18/'In Process Calc.'!$I18,"")</f>
        <v/>
      </c>
      <c r="AA24" s="246" t="str">
        <f>IF('Measured Data'!$E19&gt;0,'Measured Data'!AA18+'Measured Data'!$E19*'Measured Data'!AY18/'In Process Calc.'!$I18,"")</f>
        <v/>
      </c>
      <c r="AB24" s="246" t="str">
        <f>IF('Measured Data'!$E19&gt;0,'Measured Data'!AB18+'Measured Data'!$E19*'Measured Data'!AZ18/'In Process Calc.'!$I18,"")</f>
        <v/>
      </c>
      <c r="AC24" s="246" t="str">
        <f>IF('Measured Data'!$E19&gt;0,'Measured Data'!AC18+'Measured Data'!$E19*'Measured Data'!BA18/'In Process Calc.'!$I18,"")</f>
        <v/>
      </c>
      <c r="AD24" s="246" t="str">
        <f>IF('Measured Data'!$E19&gt;0,'Measured Data'!AD18+'Measured Data'!$E19*'Measured Data'!BB18/'In Process Calc.'!$I18,"")</f>
        <v/>
      </c>
      <c r="AE24" s="246" t="str">
        <f>IF('Measured Data'!$E19&gt;0,'Measured Data'!AE18+'Measured Data'!$E19*'Measured Data'!BD18/'In Process Calc.'!$I18,"")</f>
        <v/>
      </c>
      <c r="AF24" s="246" t="str">
        <f>IF('Measured Data'!$E19&gt;0,'Measured Data'!AF18+'Measured Data'!$E19*'Measured Data'!BE18/'In Process Calc.'!$I18,"")</f>
        <v/>
      </c>
      <c r="AG24" s="246" t="str">
        <f>IF('Measured Data'!$E19&gt;0,'Measured Data'!AG18+'Measured Data'!$E19*'Measured Data'!BF18/'In Process Calc.'!$I18,"")</f>
        <v/>
      </c>
      <c r="AH24" s="246" t="str">
        <f>IF('Measured Data'!$E19&gt;0,'Measured Data'!AH18+'Measured Data'!$E19*'Measured Data'!BH18/'In Process Calc.'!$I18,"")</f>
        <v/>
      </c>
      <c r="AI24" s="246" t="str">
        <f>IF('Measured Data'!$E19&gt;0,'Measured Data'!AI18+'Measured Data'!$E19*'Measured Data'!BI18/'In Process Calc.'!$I18,"")</f>
        <v/>
      </c>
      <c r="AJ24" s="246" t="str">
        <f>IF('Measured Data'!$E19&gt;0,'Measured Data'!AJ18+'Measured Data'!$E19*'Measured Data'!BJ18/'In Process Calc.'!$I18,"")</f>
        <v/>
      </c>
      <c r="AK24" s="246" t="str">
        <f>IF('Measured Data'!$E19&gt;0,'Measured Data'!AK18+'Measured Data'!$E19*'Measured Data'!BK18/'In Process Calc.'!$I18,"")</f>
        <v/>
      </c>
      <c r="AL24" s="246" t="str">
        <f>IF('Measured Data'!$E19&gt;0,'Measured Data'!AL18+'Measured Data'!$E19*'Measured Data'!BL18/'In Process Calc.'!$I18,"")</f>
        <v/>
      </c>
      <c r="AM24" s="246" t="str">
        <f>IF('Measured Data'!$E19&gt;0,'Measured Data'!AM18+'Measured Data'!$E19*'Measured Data'!BM18/'In Process Calc.'!$I18,"")</f>
        <v/>
      </c>
      <c r="AN24" s="246" t="str">
        <f>IF('Measured Data'!$E19&gt;0,'Measured Data'!AN18+'Measured Data'!$E19*'Measured Data'!BN18/'In Process Calc.'!$I18,"")</f>
        <v/>
      </c>
      <c r="AO24" s="246" t="str">
        <f>IF('Measured Data'!$E19&gt;0,'Measured Data'!AO18+'Measured Data'!$E19*'Measured Data'!BO18/'In Process Calc.'!$I18,"")</f>
        <v/>
      </c>
      <c r="AP24" s="246" t="str">
        <f>IF('Measured Data'!$E19&gt;0,'Measured Data'!AP18+'Measured Data'!$E19*'Measured Data'!BP18/'In Process Calc.'!$I18,"")</f>
        <v/>
      </c>
      <c r="AQ24" s="246" t="str">
        <f>IF('Measured Data'!$E19&gt;0,'Measured Data'!AQ18+'Measured Data'!$E19*'Measured Data'!BQ18/'In Process Calc.'!$I18,"")</f>
        <v/>
      </c>
      <c r="AR24" s="246" t="str">
        <f>IF('Measured Data'!$E19&gt;0,'Measured Data'!AR18,"")</f>
        <v/>
      </c>
      <c r="AS24" s="246" t="str">
        <f>IF('Measured Data'!$E19&gt;0,'Measured Data'!AS18,"")</f>
        <v/>
      </c>
      <c r="AT24" s="246" t="str">
        <f>IF('Measured Data'!$E19&gt;0,'Measured Data'!AT18,"")</f>
        <v/>
      </c>
      <c r="AU24" s="246" t="str">
        <f>IF('Measured Data'!$E19&gt;0,'Measured Data'!AU18,"")</f>
        <v/>
      </c>
      <c r="AV24" s="246" t="str">
        <f>IF('Measured Data'!$E19&gt;0,'Measured Data'!AV18,"")</f>
        <v/>
      </c>
      <c r="AW24" s="246" t="str">
        <f>IF('Measured Data'!$E19&gt;0,'Measured Data'!AW18,"")</f>
        <v/>
      </c>
      <c r="AX24" s="246" t="str">
        <f>IF('Measured Data'!$E19&gt;0,'Measured Data'!AX18,"")</f>
        <v/>
      </c>
      <c r="AY24" s="246" t="str">
        <f>IF('Measured Data'!$E19&gt;0,'Measured Data'!AY18,"")</f>
        <v/>
      </c>
      <c r="AZ24" s="246" t="str">
        <f>IF('Measured Data'!$E19&gt;0,'Measured Data'!AZ18,"")</f>
        <v/>
      </c>
      <c r="BA24" s="246" t="str">
        <f>IF('Measured Data'!$E19&gt;0,'Measured Data'!BA18,"")</f>
        <v/>
      </c>
      <c r="BB24" s="246" t="str">
        <f>IF('Measured Data'!$E19&gt;0,'Measured Data'!BB18,"")</f>
        <v/>
      </c>
      <c r="BC24" s="246" t="str">
        <f>IF('Measured Data'!$E19&gt;0,'Measured Data'!BD18,"")</f>
        <v/>
      </c>
      <c r="BD24" s="246" t="str">
        <f>IF('Measured Data'!$E19&gt;0,'Measured Data'!BE18,"")</f>
        <v/>
      </c>
      <c r="BE24" s="246" t="str">
        <f>IF('Measured Data'!$E19&gt;0,'Measured Data'!BF18,"")</f>
        <v/>
      </c>
      <c r="BF24" s="246" t="str">
        <f>IF('Measured Data'!$E19&gt;0,'Measured Data'!BH18,"")</f>
        <v/>
      </c>
      <c r="BG24" s="246" t="str">
        <f>IF('Measured Data'!$E19&gt;0,'Measured Data'!BI18,"")</f>
        <v/>
      </c>
      <c r="BH24" s="246" t="str">
        <f>IF('Measured Data'!$E19&gt;0,'Measured Data'!BJ18,"")</f>
        <v/>
      </c>
      <c r="BI24" s="246" t="str">
        <f>IF('Measured Data'!$E19&gt;0,'Measured Data'!BK18,"")</f>
        <v/>
      </c>
      <c r="BJ24" s="246" t="str">
        <f>IF('Measured Data'!$E19&gt;0,'Measured Data'!BL18,"")</f>
        <v/>
      </c>
      <c r="BK24" s="246" t="str">
        <f>IF('Measured Data'!$E19&gt;0,'Measured Data'!BM18,"")</f>
        <v/>
      </c>
      <c r="BL24" s="246" t="str">
        <f>IF('Measured Data'!$E19&gt;0,'Measured Data'!BN18,"")</f>
        <v/>
      </c>
      <c r="BM24" s="246" t="str">
        <f>IF('Measured Data'!$E19&gt;0,'Measured Data'!BO18,"")</f>
        <v/>
      </c>
      <c r="BN24" s="246" t="str">
        <f>IF('Measured Data'!$E19&gt;0,'In Process Calc.'!B17,"")</f>
        <v/>
      </c>
      <c r="BO24" s="246" t="str">
        <f>IF('Measured Data'!$E19&gt;0,'In Process Calc.'!C17,"")</f>
        <v/>
      </c>
    </row>
    <row r="25" spans="1:67" x14ac:dyDescent="0.15">
      <c r="A25" s="240" t="e">
        <f>IF('Measured Data'!#REF!&gt;0,'Measured Data'!$B$1,"")</f>
        <v>#REF!</v>
      </c>
      <c r="B25" s="240" t="e">
        <f>IF('Measured Data'!#REF!&gt;0,'Measured Data'!A19+0.1,"")</f>
        <v>#REF!</v>
      </c>
      <c r="C25" s="244" t="e">
        <f>IF('Measured Data'!#REF!&gt;0,'Measured Data'!B19,"")</f>
        <v>#REF!</v>
      </c>
      <c r="D25" s="249" t="e">
        <f>IF('Measured Data'!#REF!&gt;0,'Measured Data'!C19,"")</f>
        <v>#REF!</v>
      </c>
      <c r="E25" s="240" t="e">
        <f>IF('Measured Data'!#REF!&gt;0,'Measured Data'!D19,"")</f>
        <v>#REF!</v>
      </c>
      <c r="F25" s="240" t="e">
        <f>IF('Measured Data'!#REF!&gt;0,'Measured Data'!E19,"")</f>
        <v>#REF!</v>
      </c>
      <c r="G25" s="240" t="e">
        <f>IF('Measured Data'!#REF!&gt;0,'Measured Data'!G19,"")</f>
        <v>#REF!</v>
      </c>
      <c r="H25" s="245" t="e">
        <f>IF('Measured Data'!#REF!&gt;0,'Measured Data'!H19,"")</f>
        <v>#REF!</v>
      </c>
      <c r="I25" s="245" t="e">
        <f>IF('Measured Data'!#REF!&gt;0,'Measured Data'!I19,"")</f>
        <v>#REF!</v>
      </c>
      <c r="J25" s="245" t="e">
        <f>IF('Measured Data'!#REF!&gt;0,'Measured Data'!J19,"")</f>
        <v>#REF!</v>
      </c>
      <c r="K25" s="245" t="e">
        <f>IF('Measured Data'!#REF!&gt;0,'Measured Data'!K19,"")</f>
        <v>#REF!</v>
      </c>
      <c r="L25" s="240" t="e">
        <f>IF('Measured Data'!#REF!&gt;0,'Measured Data'!L19,"")</f>
        <v>#REF!</v>
      </c>
      <c r="M25" s="240" t="e">
        <f>IF('Measured Data'!#REF!&gt;0,'Measured Data'!M19,"")</f>
        <v>#REF!</v>
      </c>
      <c r="N25" s="240" t="e">
        <f>IF('Measured Data'!#REF!&gt;0,'Measured Data'!N19,"")</f>
        <v>#REF!</v>
      </c>
      <c r="O25" s="240" t="e">
        <f>IF('Measured Data'!#REF!&gt;0,'Measured Data'!O19,"")</f>
        <v>#REF!</v>
      </c>
      <c r="P25" s="240" t="e">
        <f>IF('Measured Data'!#REF!&gt;0,'Measured Data'!P19,"")</f>
        <v>#REF!</v>
      </c>
      <c r="Q25" s="240" t="e">
        <f>IF('Measured Data'!#REF!&gt;0,'Measured Data'!Q19,"")</f>
        <v>#REF!</v>
      </c>
      <c r="R25" s="240" t="e">
        <f>IF('Measured Data'!#REF!&gt;0,'Measured Data'!R19,"")</f>
        <v>#REF!</v>
      </c>
      <c r="S25" s="240" t="e">
        <f>IF('Measured Data'!#REF!&gt;0,'Measured Data'!S19,"")</f>
        <v>#REF!</v>
      </c>
      <c r="T25" s="246" t="e">
        <f>IF('Measured Data'!#REF!&gt;0,'Measured Data'!T19+'Measured Data'!#REF!*'Measured Data'!AR19/'In Process Calc.'!$I19,"")</f>
        <v>#REF!</v>
      </c>
      <c r="U25" s="246" t="e">
        <f>IF('Measured Data'!#REF!&gt;0,'Measured Data'!U19+'Measured Data'!#REF!*'Measured Data'!AS19/'In Process Calc.'!$I19,"")</f>
        <v>#REF!</v>
      </c>
      <c r="V25" s="246" t="e">
        <f>IF('Measured Data'!#REF!&gt;0,'Measured Data'!V19+'Measured Data'!#REF!*'Measured Data'!AT19/'In Process Calc.'!$I19,"")</f>
        <v>#REF!</v>
      </c>
      <c r="W25" s="246" t="e">
        <f>IF('Measured Data'!#REF!&gt;0,'Measured Data'!W19+'Measured Data'!#REF!*'Measured Data'!AU19/'In Process Calc.'!$I19,"")</f>
        <v>#REF!</v>
      </c>
      <c r="X25" s="246" t="e">
        <f>IF('Measured Data'!#REF!&gt;0,'Measured Data'!X19+'Measured Data'!#REF!*'Measured Data'!AV19/'In Process Calc.'!$I19,"")</f>
        <v>#REF!</v>
      </c>
      <c r="Y25" s="246" t="e">
        <f>IF('Measured Data'!#REF!&gt;0,'Measured Data'!Y19+'Measured Data'!#REF!*'Measured Data'!AW19/'In Process Calc.'!$I19,"")</f>
        <v>#REF!</v>
      </c>
      <c r="Z25" s="246" t="e">
        <f>IF('Measured Data'!#REF!&gt;0,'Measured Data'!Z19+'Measured Data'!#REF!*'Measured Data'!AX19/'In Process Calc.'!$I19,"")</f>
        <v>#REF!</v>
      </c>
      <c r="AA25" s="246" t="e">
        <f>IF('Measured Data'!#REF!&gt;0,'Measured Data'!AA19+'Measured Data'!#REF!*'Measured Data'!AY19/'In Process Calc.'!$I19,"")</f>
        <v>#REF!</v>
      </c>
      <c r="AB25" s="246" t="e">
        <f>IF('Measured Data'!#REF!&gt;0,'Measured Data'!AB19+'Measured Data'!#REF!*'Measured Data'!AZ19/'In Process Calc.'!$I19,"")</f>
        <v>#REF!</v>
      </c>
      <c r="AC25" s="246" t="e">
        <f>IF('Measured Data'!#REF!&gt;0,'Measured Data'!AC19+'Measured Data'!#REF!*'Measured Data'!BA19/'In Process Calc.'!$I19,"")</f>
        <v>#REF!</v>
      </c>
      <c r="AD25" s="246" t="e">
        <f>IF('Measured Data'!#REF!&gt;0,'Measured Data'!AD19+'Measured Data'!#REF!*'Measured Data'!BB19/'In Process Calc.'!$I19,"")</f>
        <v>#REF!</v>
      </c>
      <c r="AE25" s="246" t="e">
        <f>IF('Measured Data'!#REF!&gt;0,'Measured Data'!AE19+'Measured Data'!#REF!*'Measured Data'!BD19/'In Process Calc.'!$I19,"")</f>
        <v>#REF!</v>
      </c>
      <c r="AF25" s="246" t="e">
        <f>IF('Measured Data'!#REF!&gt;0,'Measured Data'!AF19+'Measured Data'!#REF!*'Measured Data'!BE19/'In Process Calc.'!$I19,"")</f>
        <v>#REF!</v>
      </c>
      <c r="AG25" s="246" t="e">
        <f>IF('Measured Data'!#REF!&gt;0,'Measured Data'!AG19+'Measured Data'!#REF!*'Measured Data'!BF19/'In Process Calc.'!$I19,"")</f>
        <v>#REF!</v>
      </c>
      <c r="AH25" s="246" t="e">
        <f>IF('Measured Data'!#REF!&gt;0,'Measured Data'!AH19+'Measured Data'!#REF!*'Measured Data'!BH19/'In Process Calc.'!$I19,"")</f>
        <v>#REF!</v>
      </c>
      <c r="AI25" s="246" t="e">
        <f>IF('Measured Data'!#REF!&gt;0,'Measured Data'!AI19+'Measured Data'!#REF!*'Measured Data'!BI19/'In Process Calc.'!$I19,"")</f>
        <v>#REF!</v>
      </c>
      <c r="AJ25" s="246" t="e">
        <f>IF('Measured Data'!#REF!&gt;0,'Measured Data'!AJ19+'Measured Data'!#REF!*'Measured Data'!BJ19/'In Process Calc.'!$I19,"")</f>
        <v>#REF!</v>
      </c>
      <c r="AK25" s="246" t="e">
        <f>IF('Measured Data'!#REF!&gt;0,'Measured Data'!AK19+'Measured Data'!#REF!*'Measured Data'!BK19/'In Process Calc.'!$I19,"")</f>
        <v>#REF!</v>
      </c>
      <c r="AL25" s="246" t="e">
        <f>IF('Measured Data'!#REF!&gt;0,'Measured Data'!AL19+'Measured Data'!#REF!*'Measured Data'!BL19/'In Process Calc.'!$I19,"")</f>
        <v>#REF!</v>
      </c>
      <c r="AM25" s="246" t="e">
        <f>IF('Measured Data'!#REF!&gt;0,'Measured Data'!AM19+'Measured Data'!#REF!*'Measured Data'!BM19/'In Process Calc.'!$I19,"")</f>
        <v>#REF!</v>
      </c>
      <c r="AN25" s="246" t="e">
        <f>IF('Measured Data'!#REF!&gt;0,'Measured Data'!AN19+'Measured Data'!#REF!*'Measured Data'!BN19/'In Process Calc.'!$I19,"")</f>
        <v>#REF!</v>
      </c>
      <c r="AO25" s="246" t="e">
        <f>IF('Measured Data'!#REF!&gt;0,'Measured Data'!AO19+'Measured Data'!#REF!*'Measured Data'!BO19/'In Process Calc.'!$I19,"")</f>
        <v>#REF!</v>
      </c>
      <c r="AP25" s="246" t="e">
        <f>IF('Measured Data'!#REF!&gt;0,'Measured Data'!AP19+'Measured Data'!#REF!*'Measured Data'!BP19/'In Process Calc.'!$I19,"")</f>
        <v>#REF!</v>
      </c>
      <c r="AQ25" s="246" t="e">
        <f>IF('Measured Data'!#REF!&gt;0,'Measured Data'!AQ19+'Measured Data'!#REF!*'Measured Data'!BQ19/'In Process Calc.'!$I19,"")</f>
        <v>#REF!</v>
      </c>
      <c r="AR25" s="246" t="e">
        <f>IF('Measured Data'!#REF!&gt;0,'Measured Data'!AR19,"")</f>
        <v>#REF!</v>
      </c>
      <c r="AS25" s="246" t="e">
        <f>IF('Measured Data'!#REF!&gt;0,'Measured Data'!AS19,"")</f>
        <v>#REF!</v>
      </c>
      <c r="AT25" s="246" t="e">
        <f>IF('Measured Data'!#REF!&gt;0,'Measured Data'!AT19,"")</f>
        <v>#REF!</v>
      </c>
      <c r="AU25" s="246" t="e">
        <f>IF('Measured Data'!#REF!&gt;0,'Measured Data'!AU19,"")</f>
        <v>#REF!</v>
      </c>
      <c r="AV25" s="246" t="e">
        <f>IF('Measured Data'!#REF!&gt;0,'Measured Data'!AV19,"")</f>
        <v>#REF!</v>
      </c>
      <c r="AW25" s="246" t="e">
        <f>IF('Measured Data'!#REF!&gt;0,'Measured Data'!AW19,"")</f>
        <v>#REF!</v>
      </c>
      <c r="AX25" s="246" t="e">
        <f>IF('Measured Data'!#REF!&gt;0,'Measured Data'!AX19,"")</f>
        <v>#REF!</v>
      </c>
      <c r="AY25" s="246" t="e">
        <f>IF('Measured Data'!#REF!&gt;0,'Measured Data'!AY19,"")</f>
        <v>#REF!</v>
      </c>
      <c r="AZ25" s="246" t="e">
        <f>IF('Measured Data'!#REF!&gt;0,'Measured Data'!AZ19,"")</f>
        <v>#REF!</v>
      </c>
      <c r="BA25" s="246" t="e">
        <f>IF('Measured Data'!#REF!&gt;0,'Measured Data'!BA19,"")</f>
        <v>#REF!</v>
      </c>
      <c r="BB25" s="246" t="e">
        <f>IF('Measured Data'!#REF!&gt;0,'Measured Data'!BB19,"")</f>
        <v>#REF!</v>
      </c>
      <c r="BC25" s="246" t="e">
        <f>IF('Measured Data'!#REF!&gt;0,'Measured Data'!BD19,"")</f>
        <v>#REF!</v>
      </c>
      <c r="BD25" s="246" t="e">
        <f>IF('Measured Data'!#REF!&gt;0,'Measured Data'!BE19,"")</f>
        <v>#REF!</v>
      </c>
      <c r="BE25" s="246" t="e">
        <f>IF('Measured Data'!#REF!&gt;0,'Measured Data'!BF19,"")</f>
        <v>#REF!</v>
      </c>
      <c r="BF25" s="246" t="e">
        <f>IF('Measured Data'!#REF!&gt;0,'Measured Data'!BH19,"")</f>
        <v>#REF!</v>
      </c>
      <c r="BG25" s="246" t="e">
        <f>IF('Measured Data'!#REF!&gt;0,'Measured Data'!BI19,"")</f>
        <v>#REF!</v>
      </c>
      <c r="BH25" s="246" t="e">
        <f>IF('Measured Data'!#REF!&gt;0,'Measured Data'!BJ19,"")</f>
        <v>#REF!</v>
      </c>
      <c r="BI25" s="246" t="e">
        <f>IF('Measured Data'!#REF!&gt;0,'Measured Data'!BK19,"")</f>
        <v>#REF!</v>
      </c>
      <c r="BJ25" s="246" t="e">
        <f>IF('Measured Data'!#REF!&gt;0,'Measured Data'!BL19,"")</f>
        <v>#REF!</v>
      </c>
      <c r="BK25" s="246" t="e">
        <f>IF('Measured Data'!#REF!&gt;0,'Measured Data'!BM19,"")</f>
        <v>#REF!</v>
      </c>
      <c r="BL25" s="246" t="e">
        <f>IF('Measured Data'!#REF!&gt;0,'Measured Data'!BN19,"")</f>
        <v>#REF!</v>
      </c>
      <c r="BM25" s="246" t="e">
        <f>IF('Measured Data'!#REF!&gt;0,'Measured Data'!BO19,"")</f>
        <v>#REF!</v>
      </c>
      <c r="BN25" s="246" t="e">
        <f>IF('Measured Data'!#REF!&gt;0,'In Process Calc.'!B18,"")</f>
        <v>#REF!</v>
      </c>
      <c r="BO25" s="246" t="e">
        <f>IF('Measured Data'!#REF!&gt;0,'In Process Calc.'!C18,"")</f>
        <v>#REF!</v>
      </c>
    </row>
    <row r="26" spans="1:67" x14ac:dyDescent="0.15">
      <c r="A26" s="240" t="e">
        <f>IF('Measured Data'!#REF!&gt;0,'Measured Data'!$B$1,"")</f>
        <v>#REF!</v>
      </c>
      <c r="B26" s="240" t="e">
        <f>IF('Measured Data'!#REF!&gt;0,'Measured Data'!#REF!+0.1,"")</f>
        <v>#REF!</v>
      </c>
      <c r="C26" s="244" t="e">
        <f>IF('Measured Data'!#REF!&gt;0,'Measured Data'!#REF!,"")</f>
        <v>#REF!</v>
      </c>
      <c r="D26" s="249" t="e">
        <f>IF('Measured Data'!#REF!&gt;0,'Measured Data'!#REF!,"")</f>
        <v>#REF!</v>
      </c>
      <c r="E26" s="240" t="e">
        <f>IF('Measured Data'!#REF!&gt;0,'Measured Data'!#REF!,"")</f>
        <v>#REF!</v>
      </c>
      <c r="F26" s="240" t="e">
        <f>IF('Measured Data'!#REF!&gt;0,'Measured Data'!#REF!,"")</f>
        <v>#REF!</v>
      </c>
      <c r="G26" s="240" t="e">
        <f>IF('Measured Data'!#REF!&gt;0,'Measured Data'!#REF!,"")</f>
        <v>#REF!</v>
      </c>
      <c r="H26" s="245" t="e">
        <f>IF('Measured Data'!#REF!&gt;0,'Measured Data'!#REF!,"")</f>
        <v>#REF!</v>
      </c>
      <c r="I26" s="245" t="e">
        <f>IF('Measured Data'!#REF!&gt;0,'Measured Data'!#REF!,"")</f>
        <v>#REF!</v>
      </c>
      <c r="J26" s="245" t="e">
        <f>IF('Measured Data'!#REF!&gt;0,'Measured Data'!#REF!,"")</f>
        <v>#REF!</v>
      </c>
      <c r="K26" s="245" t="e">
        <f>IF('Measured Data'!#REF!&gt;0,'Measured Data'!#REF!,"")</f>
        <v>#REF!</v>
      </c>
      <c r="L26" s="240" t="e">
        <f>IF('Measured Data'!#REF!&gt;0,'Measured Data'!#REF!,"")</f>
        <v>#REF!</v>
      </c>
      <c r="M26" s="240" t="e">
        <f>IF('Measured Data'!#REF!&gt;0,'Measured Data'!#REF!,"")</f>
        <v>#REF!</v>
      </c>
      <c r="N26" s="240" t="e">
        <f>IF('Measured Data'!#REF!&gt;0,'Measured Data'!#REF!,"")</f>
        <v>#REF!</v>
      </c>
      <c r="O26" s="240" t="e">
        <f>IF('Measured Data'!#REF!&gt;0,'Measured Data'!#REF!,"")</f>
        <v>#REF!</v>
      </c>
      <c r="P26" s="240" t="e">
        <f>IF('Measured Data'!#REF!&gt;0,'Measured Data'!#REF!,"")</f>
        <v>#REF!</v>
      </c>
      <c r="Q26" s="240" t="e">
        <f>IF('Measured Data'!#REF!&gt;0,'Measured Data'!#REF!,"")</f>
        <v>#REF!</v>
      </c>
      <c r="R26" s="240" t="e">
        <f>IF('Measured Data'!#REF!&gt;0,'Measured Data'!#REF!,"")</f>
        <v>#REF!</v>
      </c>
      <c r="S26" s="240" t="e">
        <f>IF('Measured Data'!#REF!&gt;0,'Measured Data'!#REF!,"")</f>
        <v>#REF!</v>
      </c>
      <c r="T26" s="246" t="e">
        <f>IF('Measured Data'!#REF!&gt;0,'Measured Data'!#REF!+'Measured Data'!#REF!*'Measured Data'!#REF!/'In Process Calc.'!$I20,"")</f>
        <v>#REF!</v>
      </c>
      <c r="U26" s="246" t="e">
        <f>IF('Measured Data'!#REF!&gt;0,'Measured Data'!#REF!+'Measured Data'!#REF!*'Measured Data'!#REF!/'In Process Calc.'!$I20,"")</f>
        <v>#REF!</v>
      </c>
      <c r="V26" s="246" t="e">
        <f>IF('Measured Data'!#REF!&gt;0,'Measured Data'!#REF!+'Measured Data'!#REF!*'Measured Data'!#REF!/'In Process Calc.'!$I20,"")</f>
        <v>#REF!</v>
      </c>
      <c r="W26" s="246" t="e">
        <f>IF('Measured Data'!#REF!&gt;0,'Measured Data'!#REF!+'Measured Data'!#REF!*'Measured Data'!#REF!/'In Process Calc.'!$I20,"")</f>
        <v>#REF!</v>
      </c>
      <c r="X26" s="246" t="e">
        <f>IF('Measured Data'!#REF!&gt;0,'Measured Data'!#REF!+'Measured Data'!#REF!*'Measured Data'!#REF!/'In Process Calc.'!$I20,"")</f>
        <v>#REF!</v>
      </c>
      <c r="Y26" s="246" t="e">
        <f>IF('Measured Data'!#REF!&gt;0,'Measured Data'!#REF!+'Measured Data'!#REF!*'Measured Data'!#REF!/'In Process Calc.'!$I20,"")</f>
        <v>#REF!</v>
      </c>
      <c r="Z26" s="246" t="e">
        <f>IF('Measured Data'!#REF!&gt;0,'Measured Data'!#REF!+'Measured Data'!#REF!*'Measured Data'!#REF!/'In Process Calc.'!$I20,"")</f>
        <v>#REF!</v>
      </c>
      <c r="AA26" s="246" t="e">
        <f>IF('Measured Data'!#REF!&gt;0,'Measured Data'!#REF!+'Measured Data'!#REF!*'Measured Data'!#REF!/'In Process Calc.'!$I20,"")</f>
        <v>#REF!</v>
      </c>
      <c r="AB26" s="246" t="e">
        <f>IF('Measured Data'!#REF!&gt;0,'Measured Data'!#REF!+'Measured Data'!#REF!*'Measured Data'!#REF!/'In Process Calc.'!$I20,"")</f>
        <v>#REF!</v>
      </c>
      <c r="AC26" s="246" t="e">
        <f>IF('Measured Data'!#REF!&gt;0,'Measured Data'!#REF!+'Measured Data'!#REF!*'Measured Data'!#REF!/'In Process Calc.'!$I20,"")</f>
        <v>#REF!</v>
      </c>
      <c r="AD26" s="246" t="e">
        <f>IF('Measured Data'!#REF!&gt;0,'Measured Data'!#REF!+'Measured Data'!#REF!*'Measured Data'!#REF!/'In Process Calc.'!$I20,"")</f>
        <v>#REF!</v>
      </c>
      <c r="AE26" s="246" t="e">
        <f>IF('Measured Data'!#REF!&gt;0,'Measured Data'!#REF!+'Measured Data'!#REF!*'Measured Data'!#REF!/'In Process Calc.'!$I20,"")</f>
        <v>#REF!</v>
      </c>
      <c r="AF26" s="246" t="e">
        <f>IF('Measured Data'!#REF!&gt;0,'Measured Data'!#REF!+'Measured Data'!#REF!*'Measured Data'!#REF!/'In Process Calc.'!$I20,"")</f>
        <v>#REF!</v>
      </c>
      <c r="AG26" s="246" t="e">
        <f>IF('Measured Data'!#REF!&gt;0,'Measured Data'!#REF!+'Measured Data'!#REF!*'Measured Data'!#REF!/'In Process Calc.'!$I20,"")</f>
        <v>#REF!</v>
      </c>
      <c r="AH26" s="246" t="e">
        <f>IF('Measured Data'!#REF!&gt;0,'Measured Data'!#REF!+'Measured Data'!#REF!*'Measured Data'!#REF!/'In Process Calc.'!$I20,"")</f>
        <v>#REF!</v>
      </c>
      <c r="AI26" s="246" t="e">
        <f>IF('Measured Data'!#REF!&gt;0,'Measured Data'!#REF!+'Measured Data'!#REF!*'Measured Data'!#REF!/'In Process Calc.'!$I20,"")</f>
        <v>#REF!</v>
      </c>
      <c r="AJ26" s="246" t="e">
        <f>IF('Measured Data'!#REF!&gt;0,'Measured Data'!#REF!+'Measured Data'!#REF!*'Measured Data'!#REF!/'In Process Calc.'!$I20,"")</f>
        <v>#REF!</v>
      </c>
      <c r="AK26" s="246" t="e">
        <f>IF('Measured Data'!#REF!&gt;0,'Measured Data'!#REF!+'Measured Data'!#REF!*'Measured Data'!#REF!/'In Process Calc.'!$I20,"")</f>
        <v>#REF!</v>
      </c>
      <c r="AL26" s="246" t="e">
        <f>IF('Measured Data'!#REF!&gt;0,'Measured Data'!#REF!+'Measured Data'!#REF!*'Measured Data'!#REF!/'In Process Calc.'!$I20,"")</f>
        <v>#REF!</v>
      </c>
      <c r="AM26" s="246" t="e">
        <f>IF('Measured Data'!#REF!&gt;0,'Measured Data'!#REF!+'Measured Data'!#REF!*'Measured Data'!#REF!/'In Process Calc.'!$I20,"")</f>
        <v>#REF!</v>
      </c>
      <c r="AN26" s="246" t="e">
        <f>IF('Measured Data'!#REF!&gt;0,'Measured Data'!#REF!+'Measured Data'!#REF!*'Measured Data'!#REF!/'In Process Calc.'!$I20,"")</f>
        <v>#REF!</v>
      </c>
      <c r="AO26" s="246" t="e">
        <f>IF('Measured Data'!#REF!&gt;0,'Measured Data'!#REF!+'Measured Data'!#REF!*'Measured Data'!#REF!/'In Process Calc.'!$I20,"")</f>
        <v>#REF!</v>
      </c>
      <c r="AP26" s="246" t="e">
        <f>IF('Measured Data'!#REF!&gt;0,'Measured Data'!#REF!+'Measured Data'!#REF!*'Measured Data'!#REF!/'In Process Calc.'!$I20,"")</f>
        <v>#REF!</v>
      </c>
      <c r="AQ26" s="246" t="e">
        <f>IF('Measured Data'!#REF!&gt;0,'Measured Data'!#REF!+'Measured Data'!#REF!*'Measured Data'!#REF!/'In Process Calc.'!$I20,"")</f>
        <v>#REF!</v>
      </c>
      <c r="AR26" s="246" t="e">
        <f>IF('Measured Data'!#REF!&gt;0,'Measured Data'!#REF!,"")</f>
        <v>#REF!</v>
      </c>
      <c r="AS26" s="246" t="e">
        <f>IF('Measured Data'!#REF!&gt;0,'Measured Data'!#REF!,"")</f>
        <v>#REF!</v>
      </c>
      <c r="AT26" s="246" t="e">
        <f>IF('Measured Data'!#REF!&gt;0,'Measured Data'!#REF!,"")</f>
        <v>#REF!</v>
      </c>
      <c r="AU26" s="246" t="e">
        <f>IF('Measured Data'!#REF!&gt;0,'Measured Data'!#REF!,"")</f>
        <v>#REF!</v>
      </c>
      <c r="AV26" s="246" t="e">
        <f>IF('Measured Data'!#REF!&gt;0,'Measured Data'!#REF!,"")</f>
        <v>#REF!</v>
      </c>
      <c r="AW26" s="246" t="e">
        <f>IF('Measured Data'!#REF!&gt;0,'Measured Data'!#REF!,"")</f>
        <v>#REF!</v>
      </c>
      <c r="AX26" s="246" t="e">
        <f>IF('Measured Data'!#REF!&gt;0,'Measured Data'!#REF!,"")</f>
        <v>#REF!</v>
      </c>
      <c r="AY26" s="246" t="e">
        <f>IF('Measured Data'!#REF!&gt;0,'Measured Data'!#REF!,"")</f>
        <v>#REF!</v>
      </c>
      <c r="AZ26" s="246" t="e">
        <f>IF('Measured Data'!#REF!&gt;0,'Measured Data'!#REF!,"")</f>
        <v>#REF!</v>
      </c>
      <c r="BA26" s="246" t="e">
        <f>IF('Measured Data'!#REF!&gt;0,'Measured Data'!#REF!,"")</f>
        <v>#REF!</v>
      </c>
      <c r="BB26" s="246" t="e">
        <f>IF('Measured Data'!#REF!&gt;0,'Measured Data'!#REF!,"")</f>
        <v>#REF!</v>
      </c>
      <c r="BC26" s="246" t="e">
        <f>IF('Measured Data'!#REF!&gt;0,'Measured Data'!#REF!,"")</f>
        <v>#REF!</v>
      </c>
      <c r="BD26" s="246" t="e">
        <f>IF('Measured Data'!#REF!&gt;0,'Measured Data'!#REF!,"")</f>
        <v>#REF!</v>
      </c>
      <c r="BE26" s="246" t="e">
        <f>IF('Measured Data'!#REF!&gt;0,'Measured Data'!#REF!,"")</f>
        <v>#REF!</v>
      </c>
      <c r="BF26" s="246" t="e">
        <f>IF('Measured Data'!#REF!&gt;0,'Measured Data'!#REF!,"")</f>
        <v>#REF!</v>
      </c>
      <c r="BG26" s="246" t="e">
        <f>IF('Measured Data'!#REF!&gt;0,'Measured Data'!#REF!,"")</f>
        <v>#REF!</v>
      </c>
      <c r="BH26" s="246" t="e">
        <f>IF('Measured Data'!#REF!&gt;0,'Measured Data'!#REF!,"")</f>
        <v>#REF!</v>
      </c>
      <c r="BI26" s="246" t="e">
        <f>IF('Measured Data'!#REF!&gt;0,'Measured Data'!#REF!,"")</f>
        <v>#REF!</v>
      </c>
      <c r="BJ26" s="246" t="e">
        <f>IF('Measured Data'!#REF!&gt;0,'Measured Data'!#REF!,"")</f>
        <v>#REF!</v>
      </c>
      <c r="BK26" s="246" t="e">
        <f>IF('Measured Data'!#REF!&gt;0,'Measured Data'!#REF!,"")</f>
        <v>#REF!</v>
      </c>
      <c r="BL26" s="246" t="e">
        <f>IF('Measured Data'!#REF!&gt;0,'Measured Data'!#REF!,"")</f>
        <v>#REF!</v>
      </c>
      <c r="BM26" s="246" t="e">
        <f>IF('Measured Data'!#REF!&gt;0,'Measured Data'!#REF!,"")</f>
        <v>#REF!</v>
      </c>
      <c r="BN26" s="246" t="e">
        <f>IF('Measured Data'!#REF!&gt;0,'In Process Calc.'!B19,"")</f>
        <v>#REF!</v>
      </c>
      <c r="BO26" s="246" t="e">
        <f>IF('Measured Data'!#REF!&gt;0,'In Process Calc.'!C19,"")</f>
        <v>#REF!</v>
      </c>
    </row>
    <row r="27" spans="1:67" x14ac:dyDescent="0.15">
      <c r="A27" s="240" t="e">
        <f>IF('Measured Data'!#REF!&gt;0,'Measured Data'!$B$1,"")</f>
        <v>#REF!</v>
      </c>
      <c r="B27" s="240" t="e">
        <f>IF('Measured Data'!#REF!&gt;0,'Measured Data'!#REF!+0.1,"")</f>
        <v>#REF!</v>
      </c>
      <c r="C27" s="244" t="e">
        <f>IF('Measured Data'!#REF!&gt;0,'Measured Data'!#REF!,"")</f>
        <v>#REF!</v>
      </c>
      <c r="D27" s="249" t="e">
        <f>IF('Measured Data'!#REF!&gt;0,'Measured Data'!#REF!,"")</f>
        <v>#REF!</v>
      </c>
      <c r="E27" s="240" t="e">
        <f>IF('Measured Data'!#REF!&gt;0,'Measured Data'!#REF!,"")</f>
        <v>#REF!</v>
      </c>
      <c r="F27" s="240" t="e">
        <f>IF('Measured Data'!#REF!&gt;0,'Measured Data'!#REF!,"")</f>
        <v>#REF!</v>
      </c>
      <c r="G27" s="240" t="e">
        <f>IF('Measured Data'!#REF!&gt;0,'Measured Data'!#REF!,"")</f>
        <v>#REF!</v>
      </c>
      <c r="H27" s="245" t="e">
        <f>IF('Measured Data'!#REF!&gt;0,'Measured Data'!#REF!,"")</f>
        <v>#REF!</v>
      </c>
      <c r="I27" s="245" t="e">
        <f>IF('Measured Data'!#REF!&gt;0,'Measured Data'!#REF!,"")</f>
        <v>#REF!</v>
      </c>
      <c r="J27" s="245" t="e">
        <f>IF('Measured Data'!#REF!&gt;0,'Measured Data'!#REF!,"")</f>
        <v>#REF!</v>
      </c>
      <c r="K27" s="245" t="e">
        <f>IF('Measured Data'!#REF!&gt;0,'Measured Data'!#REF!,"")</f>
        <v>#REF!</v>
      </c>
      <c r="L27" s="240" t="e">
        <f>IF('Measured Data'!#REF!&gt;0,'Measured Data'!#REF!,"")</f>
        <v>#REF!</v>
      </c>
      <c r="M27" s="240" t="e">
        <f>IF('Measured Data'!#REF!&gt;0,'Measured Data'!#REF!,"")</f>
        <v>#REF!</v>
      </c>
      <c r="N27" s="240" t="e">
        <f>IF('Measured Data'!#REF!&gt;0,'Measured Data'!#REF!,"")</f>
        <v>#REF!</v>
      </c>
      <c r="O27" s="240" t="e">
        <f>IF('Measured Data'!#REF!&gt;0,'Measured Data'!#REF!,"")</f>
        <v>#REF!</v>
      </c>
      <c r="P27" s="240" t="e">
        <f>IF('Measured Data'!#REF!&gt;0,'Measured Data'!#REF!,"")</f>
        <v>#REF!</v>
      </c>
      <c r="Q27" s="240" t="e">
        <f>IF('Measured Data'!#REF!&gt;0,'Measured Data'!#REF!,"")</f>
        <v>#REF!</v>
      </c>
      <c r="R27" s="240" t="e">
        <f>IF('Measured Data'!#REF!&gt;0,'Measured Data'!#REF!,"")</f>
        <v>#REF!</v>
      </c>
      <c r="S27" s="240" t="e">
        <f>IF('Measured Data'!#REF!&gt;0,'Measured Data'!#REF!,"")</f>
        <v>#REF!</v>
      </c>
      <c r="T27" s="246" t="e">
        <f>IF('Measured Data'!#REF!&gt;0,'Measured Data'!#REF!+'Measured Data'!#REF!*'Measured Data'!#REF!/'In Process Calc.'!$I21,"")</f>
        <v>#REF!</v>
      </c>
      <c r="U27" s="246" t="e">
        <f>IF('Measured Data'!#REF!&gt;0,'Measured Data'!#REF!+'Measured Data'!#REF!*'Measured Data'!#REF!/'In Process Calc.'!$I21,"")</f>
        <v>#REF!</v>
      </c>
      <c r="V27" s="246" t="e">
        <f>IF('Measured Data'!#REF!&gt;0,'Measured Data'!#REF!+'Measured Data'!#REF!*'Measured Data'!#REF!/'In Process Calc.'!$I21,"")</f>
        <v>#REF!</v>
      </c>
      <c r="W27" s="246" t="e">
        <f>IF('Measured Data'!#REF!&gt;0,'Measured Data'!#REF!+'Measured Data'!#REF!*'Measured Data'!#REF!/'In Process Calc.'!$I21,"")</f>
        <v>#REF!</v>
      </c>
      <c r="X27" s="246" t="e">
        <f>IF('Measured Data'!#REF!&gt;0,'Measured Data'!#REF!+'Measured Data'!#REF!*'Measured Data'!#REF!/'In Process Calc.'!$I21,"")</f>
        <v>#REF!</v>
      </c>
      <c r="Y27" s="246" t="e">
        <f>IF('Measured Data'!#REF!&gt;0,'Measured Data'!#REF!+'Measured Data'!#REF!*'Measured Data'!#REF!/'In Process Calc.'!$I21,"")</f>
        <v>#REF!</v>
      </c>
      <c r="Z27" s="246" t="e">
        <f>IF('Measured Data'!#REF!&gt;0,'Measured Data'!#REF!+'Measured Data'!#REF!*'Measured Data'!#REF!/'In Process Calc.'!$I21,"")</f>
        <v>#REF!</v>
      </c>
      <c r="AA27" s="246" t="e">
        <f>IF('Measured Data'!#REF!&gt;0,'Measured Data'!#REF!+'Measured Data'!#REF!*'Measured Data'!#REF!/'In Process Calc.'!$I21,"")</f>
        <v>#REF!</v>
      </c>
      <c r="AB27" s="246" t="e">
        <f>IF('Measured Data'!#REF!&gt;0,'Measured Data'!#REF!+'Measured Data'!#REF!*'Measured Data'!#REF!/'In Process Calc.'!$I21,"")</f>
        <v>#REF!</v>
      </c>
      <c r="AC27" s="246" t="e">
        <f>IF('Measured Data'!#REF!&gt;0,'Measured Data'!#REF!+'Measured Data'!#REF!*'Measured Data'!#REF!/'In Process Calc.'!$I21,"")</f>
        <v>#REF!</v>
      </c>
      <c r="AD27" s="246" t="e">
        <f>IF('Measured Data'!#REF!&gt;0,'Measured Data'!#REF!+'Measured Data'!#REF!*'Measured Data'!#REF!/'In Process Calc.'!$I21,"")</f>
        <v>#REF!</v>
      </c>
      <c r="AE27" s="246" t="e">
        <f>IF('Measured Data'!#REF!&gt;0,'Measured Data'!#REF!+'Measured Data'!#REF!*'Measured Data'!#REF!/'In Process Calc.'!$I21,"")</f>
        <v>#REF!</v>
      </c>
      <c r="AF27" s="246" t="e">
        <f>IF('Measured Data'!#REF!&gt;0,'Measured Data'!#REF!+'Measured Data'!#REF!*'Measured Data'!#REF!/'In Process Calc.'!$I21,"")</f>
        <v>#REF!</v>
      </c>
      <c r="AG27" s="246" t="e">
        <f>IF('Measured Data'!#REF!&gt;0,'Measured Data'!#REF!+'Measured Data'!#REF!*'Measured Data'!#REF!/'In Process Calc.'!$I21,"")</f>
        <v>#REF!</v>
      </c>
      <c r="AH27" s="246" t="e">
        <f>IF('Measured Data'!#REF!&gt;0,'Measured Data'!#REF!+'Measured Data'!#REF!*'Measured Data'!#REF!/'In Process Calc.'!$I21,"")</f>
        <v>#REF!</v>
      </c>
      <c r="AI27" s="246" t="e">
        <f>IF('Measured Data'!#REF!&gt;0,'Measured Data'!#REF!+'Measured Data'!#REF!*'Measured Data'!#REF!/'In Process Calc.'!$I21,"")</f>
        <v>#REF!</v>
      </c>
      <c r="AJ27" s="246" t="e">
        <f>IF('Measured Data'!#REF!&gt;0,'Measured Data'!#REF!+'Measured Data'!#REF!*'Measured Data'!#REF!/'In Process Calc.'!$I21,"")</f>
        <v>#REF!</v>
      </c>
      <c r="AK27" s="246" t="e">
        <f>IF('Measured Data'!#REF!&gt;0,'Measured Data'!#REF!+'Measured Data'!#REF!*'Measured Data'!#REF!/'In Process Calc.'!$I21,"")</f>
        <v>#REF!</v>
      </c>
      <c r="AL27" s="246" t="e">
        <f>IF('Measured Data'!#REF!&gt;0,'Measured Data'!#REF!+'Measured Data'!#REF!*'Measured Data'!#REF!/'In Process Calc.'!$I21,"")</f>
        <v>#REF!</v>
      </c>
      <c r="AM27" s="246" t="e">
        <f>IF('Measured Data'!#REF!&gt;0,'Measured Data'!#REF!+'Measured Data'!#REF!*'Measured Data'!#REF!/'In Process Calc.'!$I21,"")</f>
        <v>#REF!</v>
      </c>
      <c r="AN27" s="246" t="e">
        <f>IF('Measured Data'!#REF!&gt;0,'Measured Data'!#REF!+'Measured Data'!#REF!*'Measured Data'!#REF!/'In Process Calc.'!$I21,"")</f>
        <v>#REF!</v>
      </c>
      <c r="AO27" s="246" t="e">
        <f>IF('Measured Data'!#REF!&gt;0,'Measured Data'!#REF!+'Measured Data'!#REF!*'Measured Data'!#REF!/'In Process Calc.'!$I21,"")</f>
        <v>#REF!</v>
      </c>
      <c r="AP27" s="246" t="e">
        <f>IF('Measured Data'!#REF!&gt;0,'Measured Data'!#REF!+'Measured Data'!#REF!*'Measured Data'!#REF!/'In Process Calc.'!$I21,"")</f>
        <v>#REF!</v>
      </c>
      <c r="AQ27" s="246" t="e">
        <f>IF('Measured Data'!#REF!&gt;0,'Measured Data'!#REF!+'Measured Data'!#REF!*'Measured Data'!#REF!/'In Process Calc.'!$I21,"")</f>
        <v>#REF!</v>
      </c>
      <c r="AR27" s="246" t="e">
        <f>IF('Measured Data'!#REF!&gt;0,'Measured Data'!#REF!,"")</f>
        <v>#REF!</v>
      </c>
      <c r="AS27" s="246" t="e">
        <f>IF('Measured Data'!#REF!&gt;0,'Measured Data'!#REF!,"")</f>
        <v>#REF!</v>
      </c>
      <c r="AT27" s="246" t="e">
        <f>IF('Measured Data'!#REF!&gt;0,'Measured Data'!#REF!,"")</f>
        <v>#REF!</v>
      </c>
      <c r="AU27" s="246" t="e">
        <f>IF('Measured Data'!#REF!&gt;0,'Measured Data'!#REF!,"")</f>
        <v>#REF!</v>
      </c>
      <c r="AV27" s="246" t="e">
        <f>IF('Measured Data'!#REF!&gt;0,'Measured Data'!#REF!,"")</f>
        <v>#REF!</v>
      </c>
      <c r="AW27" s="246" t="e">
        <f>IF('Measured Data'!#REF!&gt;0,'Measured Data'!#REF!,"")</f>
        <v>#REF!</v>
      </c>
      <c r="AX27" s="246" t="e">
        <f>IF('Measured Data'!#REF!&gt;0,'Measured Data'!#REF!,"")</f>
        <v>#REF!</v>
      </c>
      <c r="AY27" s="246" t="e">
        <f>IF('Measured Data'!#REF!&gt;0,'Measured Data'!#REF!,"")</f>
        <v>#REF!</v>
      </c>
      <c r="AZ27" s="246" t="e">
        <f>IF('Measured Data'!#REF!&gt;0,'Measured Data'!#REF!,"")</f>
        <v>#REF!</v>
      </c>
      <c r="BA27" s="246" t="e">
        <f>IF('Measured Data'!#REF!&gt;0,'Measured Data'!#REF!,"")</f>
        <v>#REF!</v>
      </c>
      <c r="BB27" s="246" t="e">
        <f>IF('Measured Data'!#REF!&gt;0,'Measured Data'!#REF!,"")</f>
        <v>#REF!</v>
      </c>
      <c r="BC27" s="246" t="e">
        <f>IF('Measured Data'!#REF!&gt;0,'Measured Data'!#REF!,"")</f>
        <v>#REF!</v>
      </c>
      <c r="BD27" s="246" t="e">
        <f>IF('Measured Data'!#REF!&gt;0,'Measured Data'!#REF!,"")</f>
        <v>#REF!</v>
      </c>
      <c r="BE27" s="246" t="e">
        <f>IF('Measured Data'!#REF!&gt;0,'Measured Data'!#REF!,"")</f>
        <v>#REF!</v>
      </c>
      <c r="BF27" s="246" t="e">
        <f>IF('Measured Data'!#REF!&gt;0,'Measured Data'!#REF!,"")</f>
        <v>#REF!</v>
      </c>
      <c r="BG27" s="246" t="e">
        <f>IF('Measured Data'!#REF!&gt;0,'Measured Data'!#REF!,"")</f>
        <v>#REF!</v>
      </c>
      <c r="BH27" s="246" t="e">
        <f>IF('Measured Data'!#REF!&gt;0,'Measured Data'!#REF!,"")</f>
        <v>#REF!</v>
      </c>
      <c r="BI27" s="246" t="e">
        <f>IF('Measured Data'!#REF!&gt;0,'Measured Data'!#REF!,"")</f>
        <v>#REF!</v>
      </c>
      <c r="BJ27" s="246" t="e">
        <f>IF('Measured Data'!#REF!&gt;0,'Measured Data'!#REF!,"")</f>
        <v>#REF!</v>
      </c>
      <c r="BK27" s="246" t="e">
        <f>IF('Measured Data'!#REF!&gt;0,'Measured Data'!#REF!,"")</f>
        <v>#REF!</v>
      </c>
      <c r="BL27" s="246" t="e">
        <f>IF('Measured Data'!#REF!&gt;0,'Measured Data'!#REF!,"")</f>
        <v>#REF!</v>
      </c>
      <c r="BM27" s="246" t="e">
        <f>IF('Measured Data'!#REF!&gt;0,'Measured Data'!#REF!,"")</f>
        <v>#REF!</v>
      </c>
      <c r="BN27" s="246" t="e">
        <f>IF('Measured Data'!#REF!&gt;0,'In Process Calc.'!B20,"")</f>
        <v>#REF!</v>
      </c>
      <c r="BO27" s="246" t="e">
        <f>IF('Measured Data'!#REF!&gt;0,'In Process Calc.'!C20,"")</f>
        <v>#REF!</v>
      </c>
    </row>
    <row r="28" spans="1:67" x14ac:dyDescent="0.15">
      <c r="A28" s="240" t="str">
        <f>IF('Measured Data'!$E20&gt;0,'Measured Data'!$B$1,"")</f>
        <v/>
      </c>
      <c r="B28" s="240" t="str">
        <f>IF('Measured Data'!$E20&gt;0,'Measured Data'!#REF!+0.1,"")</f>
        <v/>
      </c>
      <c r="C28" s="244" t="str">
        <f>IF('Measured Data'!$E20&gt;0,'Measured Data'!#REF!,"")</f>
        <v/>
      </c>
      <c r="D28" s="249" t="str">
        <f>IF('Measured Data'!$E20&gt;0,'Measured Data'!#REF!,"")</f>
        <v/>
      </c>
      <c r="E28" s="240" t="str">
        <f>IF('Measured Data'!$E20&gt;0,'Measured Data'!#REF!,"")</f>
        <v/>
      </c>
      <c r="F28" s="240" t="str">
        <f>IF('Measured Data'!$E20&gt;0,'Measured Data'!#REF!,"")</f>
        <v/>
      </c>
      <c r="G28" s="240" t="str">
        <f>IF('Measured Data'!$E20&gt;0,'Measured Data'!#REF!,"")</f>
        <v/>
      </c>
      <c r="H28" s="245" t="str">
        <f>IF('Measured Data'!$E20&gt;0,'Measured Data'!#REF!,"")</f>
        <v/>
      </c>
      <c r="I28" s="245" t="str">
        <f>IF('Measured Data'!$E20&gt;0,'Measured Data'!#REF!,"")</f>
        <v/>
      </c>
      <c r="J28" s="245" t="str">
        <f>IF('Measured Data'!$E20&gt;0,'Measured Data'!#REF!,"")</f>
        <v/>
      </c>
      <c r="K28" s="245" t="str">
        <f>IF('Measured Data'!$E20&gt;0,'Measured Data'!#REF!,"")</f>
        <v/>
      </c>
      <c r="L28" s="240" t="str">
        <f>IF('Measured Data'!$E20&gt;0,'Measured Data'!#REF!,"")</f>
        <v/>
      </c>
      <c r="M28" s="240" t="str">
        <f>IF('Measured Data'!$E20&gt;0,'Measured Data'!#REF!,"")</f>
        <v/>
      </c>
      <c r="N28" s="240" t="str">
        <f>IF('Measured Data'!$E20&gt;0,'Measured Data'!#REF!,"")</f>
        <v/>
      </c>
      <c r="O28" s="240" t="str">
        <f>IF('Measured Data'!$E20&gt;0,'Measured Data'!#REF!,"")</f>
        <v/>
      </c>
      <c r="P28" s="240" t="str">
        <f>IF('Measured Data'!$E20&gt;0,'Measured Data'!#REF!,"")</f>
        <v/>
      </c>
      <c r="Q28" s="240" t="str">
        <f>IF('Measured Data'!$E20&gt;0,'Measured Data'!#REF!,"")</f>
        <v/>
      </c>
      <c r="R28" s="240" t="str">
        <f>IF('Measured Data'!$E20&gt;0,'Measured Data'!#REF!,"")</f>
        <v/>
      </c>
      <c r="S28" s="240" t="str">
        <f>IF('Measured Data'!$E20&gt;0,'Measured Data'!#REF!,"")</f>
        <v/>
      </c>
      <c r="T28" s="246" t="str">
        <f>IF('Measured Data'!$E20&gt;0,'Measured Data'!#REF!+'Measured Data'!$E20*'Measured Data'!#REF!/'In Process Calc.'!$I22,"")</f>
        <v/>
      </c>
      <c r="U28" s="246" t="str">
        <f>IF('Measured Data'!$E20&gt;0,'Measured Data'!#REF!+'Measured Data'!$E20*'Measured Data'!#REF!/'In Process Calc.'!$I22,"")</f>
        <v/>
      </c>
      <c r="V28" s="246" t="str">
        <f>IF('Measured Data'!$E20&gt;0,'Measured Data'!#REF!+'Measured Data'!$E20*'Measured Data'!#REF!/'In Process Calc.'!$I22,"")</f>
        <v/>
      </c>
      <c r="W28" s="246" t="str">
        <f>IF('Measured Data'!$E20&gt;0,'Measured Data'!#REF!+'Measured Data'!$E20*'Measured Data'!#REF!/'In Process Calc.'!$I22,"")</f>
        <v/>
      </c>
      <c r="X28" s="246" t="str">
        <f>IF('Measured Data'!$E20&gt;0,'Measured Data'!#REF!+'Measured Data'!$E20*'Measured Data'!#REF!/'In Process Calc.'!$I22,"")</f>
        <v/>
      </c>
      <c r="Y28" s="246" t="str">
        <f>IF('Measured Data'!$E20&gt;0,'Measured Data'!#REF!+'Measured Data'!$E20*'Measured Data'!#REF!/'In Process Calc.'!$I22,"")</f>
        <v/>
      </c>
      <c r="Z28" s="246" t="str">
        <f>IF('Measured Data'!$E20&gt;0,'Measured Data'!#REF!+'Measured Data'!$E20*'Measured Data'!#REF!/'In Process Calc.'!$I22,"")</f>
        <v/>
      </c>
      <c r="AA28" s="246" t="str">
        <f>IF('Measured Data'!$E20&gt;0,'Measured Data'!#REF!+'Measured Data'!$E20*'Measured Data'!#REF!/'In Process Calc.'!$I22,"")</f>
        <v/>
      </c>
      <c r="AB28" s="246" t="str">
        <f>IF('Measured Data'!$E20&gt;0,'Measured Data'!#REF!+'Measured Data'!$E20*'Measured Data'!#REF!/'In Process Calc.'!$I22,"")</f>
        <v/>
      </c>
      <c r="AC28" s="246" t="str">
        <f>IF('Measured Data'!$E20&gt;0,'Measured Data'!#REF!+'Measured Data'!$E20*'Measured Data'!#REF!/'In Process Calc.'!$I22,"")</f>
        <v/>
      </c>
      <c r="AD28" s="246" t="str">
        <f>IF('Measured Data'!$E20&gt;0,'Measured Data'!#REF!+'Measured Data'!$E20*'Measured Data'!#REF!/'In Process Calc.'!$I22,"")</f>
        <v/>
      </c>
      <c r="AE28" s="246" t="str">
        <f>IF('Measured Data'!$E20&gt;0,'Measured Data'!#REF!+'Measured Data'!$E20*'Measured Data'!#REF!/'In Process Calc.'!$I22,"")</f>
        <v/>
      </c>
      <c r="AF28" s="246" t="str">
        <f>IF('Measured Data'!$E20&gt;0,'Measured Data'!#REF!+'Measured Data'!$E20*'Measured Data'!#REF!/'In Process Calc.'!$I22,"")</f>
        <v/>
      </c>
      <c r="AG28" s="246" t="str">
        <f>IF('Measured Data'!$E20&gt;0,'Measured Data'!#REF!+'Measured Data'!$E20*'Measured Data'!#REF!/'In Process Calc.'!$I22,"")</f>
        <v/>
      </c>
      <c r="AH28" s="246" t="str">
        <f>IF('Measured Data'!$E20&gt;0,'Measured Data'!#REF!+'Measured Data'!$E20*'Measured Data'!#REF!/'In Process Calc.'!$I22,"")</f>
        <v/>
      </c>
      <c r="AI28" s="246" t="str">
        <f>IF('Measured Data'!$E20&gt;0,'Measured Data'!#REF!+'Measured Data'!$E20*'Measured Data'!#REF!/'In Process Calc.'!$I22,"")</f>
        <v/>
      </c>
      <c r="AJ28" s="246" t="str">
        <f>IF('Measured Data'!$E20&gt;0,'Measured Data'!#REF!+'Measured Data'!$E20*'Measured Data'!#REF!/'In Process Calc.'!$I22,"")</f>
        <v/>
      </c>
      <c r="AK28" s="246" t="str">
        <f>IF('Measured Data'!$E20&gt;0,'Measured Data'!#REF!+'Measured Data'!$E20*'Measured Data'!#REF!/'In Process Calc.'!$I22,"")</f>
        <v/>
      </c>
      <c r="AL28" s="246" t="str">
        <f>IF('Measured Data'!$E20&gt;0,'Measured Data'!#REF!+'Measured Data'!$E20*'Measured Data'!#REF!/'In Process Calc.'!$I22,"")</f>
        <v/>
      </c>
      <c r="AM28" s="246" t="str">
        <f>IF('Measured Data'!$E20&gt;0,'Measured Data'!#REF!+'Measured Data'!$E20*'Measured Data'!#REF!/'In Process Calc.'!$I22,"")</f>
        <v/>
      </c>
      <c r="AN28" s="246" t="str">
        <f>IF('Measured Data'!$E20&gt;0,'Measured Data'!#REF!+'Measured Data'!$E20*'Measured Data'!#REF!/'In Process Calc.'!$I22,"")</f>
        <v/>
      </c>
      <c r="AO28" s="246" t="str">
        <f>IF('Measured Data'!$E20&gt;0,'Measured Data'!#REF!+'Measured Data'!$E20*'Measured Data'!#REF!/'In Process Calc.'!$I22,"")</f>
        <v/>
      </c>
      <c r="AP28" s="246" t="str">
        <f>IF('Measured Data'!$E20&gt;0,'Measured Data'!#REF!+'Measured Data'!$E20*'Measured Data'!#REF!/'In Process Calc.'!$I22,"")</f>
        <v/>
      </c>
      <c r="AQ28" s="246" t="str">
        <f>IF('Measured Data'!$E20&gt;0,'Measured Data'!#REF!+'Measured Data'!$E20*'Measured Data'!#REF!/'In Process Calc.'!$I22,"")</f>
        <v/>
      </c>
      <c r="AR28" s="246" t="str">
        <f>IF('Measured Data'!$E20&gt;0,'Measured Data'!#REF!,"")</f>
        <v/>
      </c>
      <c r="AS28" s="246" t="str">
        <f>IF('Measured Data'!$E20&gt;0,'Measured Data'!#REF!,"")</f>
        <v/>
      </c>
      <c r="AT28" s="246" t="str">
        <f>IF('Measured Data'!$E20&gt;0,'Measured Data'!#REF!,"")</f>
        <v/>
      </c>
      <c r="AU28" s="246" t="str">
        <f>IF('Measured Data'!$E20&gt;0,'Measured Data'!#REF!,"")</f>
        <v/>
      </c>
      <c r="AV28" s="246" t="str">
        <f>IF('Measured Data'!$E20&gt;0,'Measured Data'!#REF!,"")</f>
        <v/>
      </c>
      <c r="AW28" s="246" t="str">
        <f>IF('Measured Data'!$E20&gt;0,'Measured Data'!#REF!,"")</f>
        <v/>
      </c>
      <c r="AX28" s="246" t="str">
        <f>IF('Measured Data'!$E20&gt;0,'Measured Data'!#REF!,"")</f>
        <v/>
      </c>
      <c r="AY28" s="246" t="str">
        <f>IF('Measured Data'!$E20&gt;0,'Measured Data'!#REF!,"")</f>
        <v/>
      </c>
      <c r="AZ28" s="246" t="str">
        <f>IF('Measured Data'!$E20&gt;0,'Measured Data'!#REF!,"")</f>
        <v/>
      </c>
      <c r="BA28" s="246" t="str">
        <f>IF('Measured Data'!$E20&gt;0,'Measured Data'!#REF!,"")</f>
        <v/>
      </c>
      <c r="BB28" s="246" t="str">
        <f>IF('Measured Data'!$E20&gt;0,'Measured Data'!#REF!,"")</f>
        <v/>
      </c>
      <c r="BC28" s="246" t="str">
        <f>IF('Measured Data'!$E20&gt;0,'Measured Data'!#REF!,"")</f>
        <v/>
      </c>
      <c r="BD28" s="246" t="str">
        <f>IF('Measured Data'!$E20&gt;0,'Measured Data'!#REF!,"")</f>
        <v/>
      </c>
      <c r="BE28" s="246" t="str">
        <f>IF('Measured Data'!$E20&gt;0,'Measured Data'!#REF!,"")</f>
        <v/>
      </c>
      <c r="BF28" s="246" t="str">
        <f>IF('Measured Data'!$E20&gt;0,'Measured Data'!#REF!,"")</f>
        <v/>
      </c>
      <c r="BG28" s="246" t="str">
        <f>IF('Measured Data'!$E20&gt;0,'Measured Data'!#REF!,"")</f>
        <v/>
      </c>
      <c r="BH28" s="246" t="str">
        <f>IF('Measured Data'!$E20&gt;0,'Measured Data'!#REF!,"")</f>
        <v/>
      </c>
      <c r="BI28" s="246" t="str">
        <f>IF('Measured Data'!$E20&gt;0,'Measured Data'!#REF!,"")</f>
        <v/>
      </c>
      <c r="BJ28" s="246" t="str">
        <f>IF('Measured Data'!$E20&gt;0,'Measured Data'!#REF!,"")</f>
        <v/>
      </c>
      <c r="BK28" s="246" t="str">
        <f>IF('Measured Data'!$E20&gt;0,'Measured Data'!#REF!,"")</f>
        <v/>
      </c>
      <c r="BL28" s="246" t="str">
        <f>IF('Measured Data'!$E20&gt;0,'Measured Data'!#REF!,"")</f>
        <v/>
      </c>
      <c r="BM28" s="246" t="str">
        <f>IF('Measured Data'!$E20&gt;0,'Measured Data'!#REF!,"")</f>
        <v/>
      </c>
      <c r="BN28" s="246" t="str">
        <f>IF('Measured Data'!$E20&gt;0,'In Process Calc.'!B21,"")</f>
        <v/>
      </c>
      <c r="BO28" s="246" t="str">
        <f>IF('Measured Data'!$E20&gt;0,'In Process Calc.'!C21,"")</f>
        <v/>
      </c>
    </row>
    <row r="29" spans="1:67" x14ac:dyDescent="0.15">
      <c r="A29" s="240" t="str">
        <f>IF('Measured Data'!$E21&gt;0,'Measured Data'!$B$1,"")</f>
        <v/>
      </c>
      <c r="B29" s="240" t="str">
        <f>IF('Measured Data'!$E21&gt;0,'Measured Data'!A20+0.1,"")</f>
        <v/>
      </c>
      <c r="C29" s="244" t="str">
        <f>IF('Measured Data'!$E21&gt;0,'Measured Data'!B20,"")</f>
        <v/>
      </c>
      <c r="D29" s="249" t="str">
        <f>IF('Measured Data'!$E21&gt;0,'Measured Data'!C20,"")</f>
        <v/>
      </c>
      <c r="E29" s="240" t="str">
        <f>IF('Measured Data'!$E21&gt;0,'Measured Data'!D20,"")</f>
        <v/>
      </c>
      <c r="F29" s="240" t="str">
        <f>IF('Measured Data'!$E21&gt;0,'Measured Data'!E20,"")</f>
        <v/>
      </c>
      <c r="G29" s="240" t="str">
        <f>IF('Measured Data'!$E21&gt;0,'Measured Data'!G20,"")</f>
        <v/>
      </c>
      <c r="H29" s="245" t="str">
        <f>IF('Measured Data'!$E21&gt;0,'Measured Data'!H20,"")</f>
        <v/>
      </c>
      <c r="I29" s="245" t="str">
        <f>IF('Measured Data'!$E21&gt;0,'Measured Data'!I20,"")</f>
        <v/>
      </c>
      <c r="J29" s="245" t="str">
        <f>IF('Measured Data'!$E21&gt;0,'Measured Data'!J20,"")</f>
        <v/>
      </c>
      <c r="K29" s="245" t="str">
        <f>IF('Measured Data'!$E21&gt;0,'Measured Data'!K20,"")</f>
        <v/>
      </c>
      <c r="L29" s="240" t="str">
        <f>IF('Measured Data'!$E21&gt;0,'Measured Data'!L20,"")</f>
        <v/>
      </c>
      <c r="M29" s="240" t="str">
        <f>IF('Measured Data'!$E21&gt;0,'Measured Data'!M20,"")</f>
        <v/>
      </c>
      <c r="N29" s="240" t="str">
        <f>IF('Measured Data'!$E21&gt;0,'Measured Data'!N20,"")</f>
        <v/>
      </c>
      <c r="O29" s="240" t="str">
        <f>IF('Measured Data'!$E21&gt;0,'Measured Data'!O20,"")</f>
        <v/>
      </c>
      <c r="P29" s="240" t="str">
        <f>IF('Measured Data'!$E21&gt;0,'Measured Data'!P20,"")</f>
        <v/>
      </c>
      <c r="Q29" s="240" t="str">
        <f>IF('Measured Data'!$E21&gt;0,'Measured Data'!Q20,"")</f>
        <v/>
      </c>
      <c r="R29" s="240" t="str">
        <f>IF('Measured Data'!$E21&gt;0,'Measured Data'!R20,"")</f>
        <v/>
      </c>
      <c r="S29" s="240" t="str">
        <f>IF('Measured Data'!$E21&gt;0,'Measured Data'!S20,"")</f>
        <v/>
      </c>
      <c r="T29" s="246" t="str">
        <f>IF('Measured Data'!$E21&gt;0,'Measured Data'!T20+'Measured Data'!$E21*'Measured Data'!#REF!/'In Process Calc.'!$I23,"")</f>
        <v/>
      </c>
      <c r="U29" s="246" t="str">
        <f>IF('Measured Data'!$E21&gt;0,'Measured Data'!U20+'Measured Data'!$E21*'Measured Data'!#REF!/'In Process Calc.'!$I23,"")</f>
        <v/>
      </c>
      <c r="V29" s="246" t="str">
        <f>IF('Measured Data'!$E21&gt;0,'Measured Data'!V20+'Measured Data'!$E21*'Measured Data'!#REF!/'In Process Calc.'!$I23,"")</f>
        <v/>
      </c>
      <c r="W29" s="246" t="str">
        <f>IF('Measured Data'!$E21&gt;0,'Measured Data'!W20+'Measured Data'!$E21*'Measured Data'!#REF!/'In Process Calc.'!$I23,"")</f>
        <v/>
      </c>
      <c r="X29" s="246" t="str">
        <f>IF('Measured Data'!$E21&gt;0,'Measured Data'!X20+'Measured Data'!$E21*'Measured Data'!#REF!/'In Process Calc.'!$I23,"")</f>
        <v/>
      </c>
      <c r="Y29" s="246" t="str">
        <f>IF('Measured Data'!$E21&gt;0,'Measured Data'!Y20+'Measured Data'!$E21*'Measured Data'!#REF!/'In Process Calc.'!$I23,"")</f>
        <v/>
      </c>
      <c r="Z29" s="246" t="str">
        <f>IF('Measured Data'!$E21&gt;0,'Measured Data'!Z20+'Measured Data'!$E21*'Measured Data'!#REF!/'In Process Calc.'!$I23,"")</f>
        <v/>
      </c>
      <c r="AA29" s="246" t="str">
        <f>IF('Measured Data'!$E21&gt;0,'Measured Data'!AA20+'Measured Data'!$E21*'Measured Data'!#REF!/'In Process Calc.'!$I23,"")</f>
        <v/>
      </c>
      <c r="AB29" s="246" t="str">
        <f>IF('Measured Data'!$E21&gt;0,'Measured Data'!AB20+'Measured Data'!$E21*'Measured Data'!#REF!/'In Process Calc.'!$I23,"")</f>
        <v/>
      </c>
      <c r="AC29" s="246" t="str">
        <f>IF('Measured Data'!$E21&gt;0,'Measured Data'!AC20+'Measured Data'!$E21*'Measured Data'!#REF!/'In Process Calc.'!$I23,"")</f>
        <v/>
      </c>
      <c r="AD29" s="246" t="str">
        <f>IF('Measured Data'!$E21&gt;0,'Measured Data'!AD20+'Measured Data'!$E21*'Measured Data'!#REF!/'In Process Calc.'!$I23,"")</f>
        <v/>
      </c>
      <c r="AE29" s="246" t="str">
        <f>IF('Measured Data'!$E21&gt;0,'Measured Data'!AE20+'Measured Data'!$E21*'Measured Data'!#REF!/'In Process Calc.'!$I23,"")</f>
        <v/>
      </c>
      <c r="AF29" s="246" t="str">
        <f>IF('Measured Data'!$E21&gt;0,'Measured Data'!AF20+'Measured Data'!$E21*'Measured Data'!#REF!/'In Process Calc.'!$I23,"")</f>
        <v/>
      </c>
      <c r="AG29" s="246" t="str">
        <f>IF('Measured Data'!$E21&gt;0,'Measured Data'!AG20+'Measured Data'!$E21*'Measured Data'!#REF!/'In Process Calc.'!$I23,"")</f>
        <v/>
      </c>
      <c r="AH29" s="246" t="str">
        <f>IF('Measured Data'!$E21&gt;0,'Measured Data'!AH20+'Measured Data'!$E21*'Measured Data'!#REF!/'In Process Calc.'!$I23,"")</f>
        <v/>
      </c>
      <c r="AI29" s="246" t="str">
        <f>IF('Measured Data'!$E21&gt;0,'Measured Data'!AI20+'Measured Data'!$E21*'Measured Data'!#REF!/'In Process Calc.'!$I23,"")</f>
        <v/>
      </c>
      <c r="AJ29" s="246" t="str">
        <f>IF('Measured Data'!$E21&gt;0,'Measured Data'!AJ20+'Measured Data'!$E21*'Measured Data'!#REF!/'In Process Calc.'!$I23,"")</f>
        <v/>
      </c>
      <c r="AK29" s="246" t="str">
        <f>IF('Measured Data'!$E21&gt;0,'Measured Data'!AK20+'Measured Data'!$E21*'Measured Data'!#REF!/'In Process Calc.'!$I23,"")</f>
        <v/>
      </c>
      <c r="AL29" s="246" t="str">
        <f>IF('Measured Data'!$E21&gt;0,'Measured Data'!AL20+'Measured Data'!$E21*'Measured Data'!#REF!/'In Process Calc.'!$I23,"")</f>
        <v/>
      </c>
      <c r="AM29" s="246" t="str">
        <f>IF('Measured Data'!$E21&gt;0,'Measured Data'!AM20+'Measured Data'!$E21*'Measured Data'!#REF!/'In Process Calc.'!$I23,"")</f>
        <v/>
      </c>
      <c r="AN29" s="246" t="str">
        <f>IF('Measured Data'!$E21&gt;0,'Measured Data'!AN20+'Measured Data'!$E21*'Measured Data'!#REF!/'In Process Calc.'!$I23,"")</f>
        <v/>
      </c>
      <c r="AO29" s="246" t="str">
        <f>IF('Measured Data'!$E21&gt;0,'Measured Data'!AO20+'Measured Data'!$E21*'Measured Data'!#REF!/'In Process Calc.'!$I23,"")</f>
        <v/>
      </c>
      <c r="AP29" s="246" t="str">
        <f>IF('Measured Data'!$E21&gt;0,'Measured Data'!AP20+'Measured Data'!$E21*'Measured Data'!AQ20/'In Process Calc.'!$I23,"")</f>
        <v/>
      </c>
      <c r="AQ29" s="246" t="str">
        <f>IF('Measured Data'!$E21&gt;0,'Measured Data'!#REF!+'Measured Data'!$E21*'Measured Data'!AR20/'In Process Calc.'!$I23,"")</f>
        <v/>
      </c>
      <c r="AR29" s="246" t="str">
        <f>IF('Measured Data'!$E21&gt;0,'Measured Data'!#REF!,"")</f>
        <v/>
      </c>
      <c r="AS29" s="246" t="str">
        <f>IF('Measured Data'!$E21&gt;0,'Measured Data'!#REF!,"")</f>
        <v/>
      </c>
      <c r="AT29" s="246" t="str">
        <f>IF('Measured Data'!$E21&gt;0,'Measured Data'!#REF!,"")</f>
        <v/>
      </c>
      <c r="AU29" s="246" t="str">
        <f>IF('Measured Data'!$E21&gt;0,'Measured Data'!#REF!,"")</f>
        <v/>
      </c>
      <c r="AV29" s="246" t="str">
        <f>IF('Measured Data'!$E21&gt;0,'Measured Data'!#REF!,"")</f>
        <v/>
      </c>
      <c r="AW29" s="246" t="str">
        <f>IF('Measured Data'!$E21&gt;0,'Measured Data'!#REF!,"")</f>
        <v/>
      </c>
      <c r="AX29" s="246" t="str">
        <f>IF('Measured Data'!$E21&gt;0,'Measured Data'!#REF!,"")</f>
        <v/>
      </c>
      <c r="AY29" s="246" t="str">
        <f>IF('Measured Data'!$E21&gt;0,'Measured Data'!#REF!,"")</f>
        <v/>
      </c>
      <c r="AZ29" s="246" t="str">
        <f>IF('Measured Data'!$E21&gt;0,'Measured Data'!#REF!,"")</f>
        <v/>
      </c>
      <c r="BA29" s="246" t="str">
        <f>IF('Measured Data'!$E21&gt;0,'Measured Data'!#REF!,"")</f>
        <v/>
      </c>
      <c r="BB29" s="246" t="str">
        <f>IF('Measured Data'!$E21&gt;0,'Measured Data'!#REF!,"")</f>
        <v/>
      </c>
      <c r="BC29" s="246" t="str">
        <f>IF('Measured Data'!$E21&gt;0,'Measured Data'!#REF!,"")</f>
        <v/>
      </c>
      <c r="BD29" s="246" t="str">
        <f>IF('Measured Data'!$E21&gt;0,'Measured Data'!#REF!,"")</f>
        <v/>
      </c>
      <c r="BE29" s="246" t="str">
        <f>IF('Measured Data'!$E21&gt;0,'Measured Data'!#REF!,"")</f>
        <v/>
      </c>
      <c r="BF29" s="246" t="str">
        <f>IF('Measured Data'!$E21&gt;0,'Measured Data'!#REF!,"")</f>
        <v/>
      </c>
      <c r="BG29" s="246" t="str">
        <f>IF('Measured Data'!$E21&gt;0,'Measured Data'!#REF!,"")</f>
        <v/>
      </c>
      <c r="BH29" s="246" t="str">
        <f>IF('Measured Data'!$E21&gt;0,'Measured Data'!#REF!,"")</f>
        <v/>
      </c>
      <c r="BI29" s="246" t="str">
        <f>IF('Measured Data'!$E21&gt;0,'Measured Data'!#REF!,"")</f>
        <v/>
      </c>
      <c r="BJ29" s="246" t="str">
        <f>IF('Measured Data'!$E21&gt;0,'Measured Data'!#REF!,"")</f>
        <v/>
      </c>
      <c r="BK29" s="246" t="str">
        <f>IF('Measured Data'!$E21&gt;0,'Measured Data'!#REF!,"")</f>
        <v/>
      </c>
      <c r="BL29" s="246" t="str">
        <f>IF('Measured Data'!$E21&gt;0,'Measured Data'!#REF!,"")</f>
        <v/>
      </c>
      <c r="BM29" s="246" t="str">
        <f>IF('Measured Data'!$E21&gt;0,'Measured Data'!#REF!,"")</f>
        <v/>
      </c>
      <c r="BN29" s="246" t="str">
        <f>IF('Measured Data'!$E21&gt;0,'In Process Calc.'!B22,"")</f>
        <v/>
      </c>
      <c r="BO29" s="246" t="str">
        <f>IF('Measured Data'!$E21&gt;0,'In Process Calc.'!C22,"")</f>
        <v/>
      </c>
    </row>
    <row r="30" spans="1:67" x14ac:dyDescent="0.15">
      <c r="A30" s="240" t="str">
        <f>IF('Measured Data'!$E22&gt;0,'Measured Data'!$B$1,"")</f>
        <v/>
      </c>
      <c r="B30" s="240" t="str">
        <f>IF('Measured Data'!$E22&gt;0,'Measured Data'!A21+0.1,"")</f>
        <v/>
      </c>
      <c r="C30" s="244" t="str">
        <f>IF('Measured Data'!$E22&gt;0,'Measured Data'!B21,"")</f>
        <v/>
      </c>
      <c r="D30" s="249" t="str">
        <f>IF('Measured Data'!$E22&gt;0,'Measured Data'!C21,"")</f>
        <v/>
      </c>
      <c r="E30" s="240" t="str">
        <f>IF('Measured Data'!$E22&gt;0,'Measured Data'!D21,"")</f>
        <v/>
      </c>
      <c r="F30" s="240" t="str">
        <f>IF('Measured Data'!$E22&gt;0,'Measured Data'!E21,"")</f>
        <v/>
      </c>
      <c r="G30" s="240" t="str">
        <f>IF('Measured Data'!$E22&gt;0,'Measured Data'!G21,"")</f>
        <v/>
      </c>
      <c r="H30" s="245" t="str">
        <f>IF('Measured Data'!$E22&gt;0,'Measured Data'!H21,"")</f>
        <v/>
      </c>
      <c r="I30" s="245" t="str">
        <f>IF('Measured Data'!$E22&gt;0,'Measured Data'!I21,"")</f>
        <v/>
      </c>
      <c r="J30" s="245" t="str">
        <f>IF('Measured Data'!$E22&gt;0,'Measured Data'!J21,"")</f>
        <v/>
      </c>
      <c r="K30" s="245" t="str">
        <f>IF('Measured Data'!$E22&gt;0,'Measured Data'!K21,"")</f>
        <v/>
      </c>
      <c r="L30" s="240" t="str">
        <f>IF('Measured Data'!$E22&gt;0,'Measured Data'!L21,"")</f>
        <v/>
      </c>
      <c r="M30" s="240" t="str">
        <f>IF('Measured Data'!$E22&gt;0,'Measured Data'!M21,"")</f>
        <v/>
      </c>
      <c r="N30" s="240" t="str">
        <f>IF('Measured Data'!$E22&gt;0,'Measured Data'!N21,"")</f>
        <v/>
      </c>
      <c r="O30" s="240" t="str">
        <f>IF('Measured Data'!$E22&gt;0,'Measured Data'!O21,"")</f>
        <v/>
      </c>
      <c r="P30" s="240" t="str">
        <f>IF('Measured Data'!$E22&gt;0,'Measured Data'!P21,"")</f>
        <v/>
      </c>
      <c r="Q30" s="240" t="str">
        <f>IF('Measured Data'!$E22&gt;0,'Measured Data'!Q21,"")</f>
        <v/>
      </c>
      <c r="R30" s="240" t="str">
        <f>IF('Measured Data'!$E22&gt;0,'Measured Data'!R21,"")</f>
        <v/>
      </c>
      <c r="S30" s="240" t="str">
        <f>IF('Measured Data'!$E22&gt;0,'Measured Data'!S21,"")</f>
        <v/>
      </c>
      <c r="T30" s="246" t="str">
        <f>IF('Measured Data'!$E22&gt;0,'Measured Data'!T21+'Measured Data'!$E22*'Measured Data'!#REF!/'In Process Calc.'!$I24,"")</f>
        <v/>
      </c>
      <c r="U30" s="246" t="str">
        <f>IF('Measured Data'!$E22&gt;0,'Measured Data'!U21+'Measured Data'!$E22*'Measured Data'!#REF!/'In Process Calc.'!$I24,"")</f>
        <v/>
      </c>
      <c r="V30" s="246" t="str">
        <f>IF('Measured Data'!$E22&gt;0,'Measured Data'!V21+'Measured Data'!$E22*'Measured Data'!#REF!/'In Process Calc.'!$I24,"")</f>
        <v/>
      </c>
      <c r="W30" s="246" t="str">
        <f>IF('Measured Data'!$E22&gt;0,'Measured Data'!W21+'Measured Data'!$E22*'Measured Data'!#REF!/'In Process Calc.'!$I24,"")</f>
        <v/>
      </c>
      <c r="X30" s="246" t="str">
        <f>IF('Measured Data'!$E22&gt;0,'Measured Data'!X21+'Measured Data'!$E22*'Measured Data'!#REF!/'In Process Calc.'!$I24,"")</f>
        <v/>
      </c>
      <c r="Y30" s="246" t="str">
        <f>IF('Measured Data'!$E22&gt;0,'Measured Data'!Y21+'Measured Data'!$E22*'Measured Data'!#REF!/'In Process Calc.'!$I24,"")</f>
        <v/>
      </c>
      <c r="Z30" s="246" t="str">
        <f>IF('Measured Data'!$E22&gt;0,'Measured Data'!Z21+'Measured Data'!$E22*'Measured Data'!#REF!/'In Process Calc.'!$I24,"")</f>
        <v/>
      </c>
      <c r="AA30" s="246" t="str">
        <f>IF('Measured Data'!$E22&gt;0,'Measured Data'!AA21+'Measured Data'!$E22*'Measured Data'!#REF!/'In Process Calc.'!$I24,"")</f>
        <v/>
      </c>
      <c r="AB30" s="246" t="str">
        <f>IF('Measured Data'!$E22&gt;0,'Measured Data'!AB21+'Measured Data'!$E22*'Measured Data'!#REF!/'In Process Calc.'!$I24,"")</f>
        <v/>
      </c>
      <c r="AC30" s="246" t="str">
        <f>IF('Measured Data'!$E22&gt;0,'Measured Data'!AC21+'Measured Data'!$E22*'Measured Data'!#REF!/'In Process Calc.'!$I24,"")</f>
        <v/>
      </c>
      <c r="AD30" s="246" t="str">
        <f>IF('Measured Data'!$E22&gt;0,'Measured Data'!AD21+'Measured Data'!$E22*'Measured Data'!#REF!/'In Process Calc.'!$I24,"")</f>
        <v/>
      </c>
      <c r="AE30" s="246" t="str">
        <f>IF('Measured Data'!$E22&gt;0,'Measured Data'!AE21+'Measured Data'!$E22*'Measured Data'!#REF!/'In Process Calc.'!$I24,"")</f>
        <v/>
      </c>
      <c r="AF30" s="246" t="str">
        <f>IF('Measured Data'!$E22&gt;0,'Measured Data'!AF21+'Measured Data'!$E22*'Measured Data'!#REF!/'In Process Calc.'!$I24,"")</f>
        <v/>
      </c>
      <c r="AG30" s="246" t="str">
        <f>IF('Measured Data'!$E22&gt;0,'Measured Data'!AG21+'Measured Data'!$E22*'Measured Data'!#REF!/'In Process Calc.'!$I24,"")</f>
        <v/>
      </c>
      <c r="AH30" s="246" t="str">
        <f>IF('Measured Data'!$E22&gt;0,'Measured Data'!AH21+'Measured Data'!$E22*'Measured Data'!#REF!/'In Process Calc.'!$I24,"")</f>
        <v/>
      </c>
      <c r="AI30" s="246" t="str">
        <f>IF('Measured Data'!$E22&gt;0,'Measured Data'!AI21+'Measured Data'!$E22*'Measured Data'!#REF!/'In Process Calc.'!$I24,"")</f>
        <v/>
      </c>
      <c r="AJ30" s="246" t="str">
        <f>IF('Measured Data'!$E22&gt;0,'Measured Data'!AJ21+'Measured Data'!$E22*'Measured Data'!#REF!/'In Process Calc.'!$I24,"")</f>
        <v/>
      </c>
      <c r="AK30" s="246" t="str">
        <f>IF('Measured Data'!$E22&gt;0,'Measured Data'!AK21+'Measured Data'!$E22*'Measured Data'!#REF!/'In Process Calc.'!$I24,"")</f>
        <v/>
      </c>
      <c r="AL30" s="246" t="str">
        <f>IF('Measured Data'!$E22&gt;0,'Measured Data'!AL21+'Measured Data'!$E22*'Measured Data'!#REF!/'In Process Calc.'!$I24,"")</f>
        <v/>
      </c>
      <c r="AM30" s="246" t="str">
        <f>IF('Measured Data'!$E22&gt;0,'Measured Data'!AM21+'Measured Data'!$E22*'Measured Data'!#REF!/'In Process Calc.'!$I24,"")</f>
        <v/>
      </c>
      <c r="AN30" s="246" t="str">
        <f>IF('Measured Data'!$E22&gt;0,'Measured Data'!AN21+'Measured Data'!$E22*'Measured Data'!#REF!/'In Process Calc.'!$I24,"")</f>
        <v/>
      </c>
      <c r="AO30" s="246" t="str">
        <f>IF('Measured Data'!$E22&gt;0,'Measured Data'!AO21+'Measured Data'!$E22*'Measured Data'!#REF!/'In Process Calc.'!$I24,"")</f>
        <v/>
      </c>
      <c r="AP30" s="246" t="str">
        <f>IF('Measured Data'!$E22&gt;0,'Measured Data'!AP21+'Measured Data'!$E22*'Measured Data'!AQ21/'In Process Calc.'!$I24,"")</f>
        <v/>
      </c>
      <c r="AQ30" s="246" t="str">
        <f>IF('Measured Data'!$E22&gt;0,'Measured Data'!#REF!+'Measured Data'!$E22*'Measured Data'!AR21/'In Process Calc.'!$I24,"")</f>
        <v/>
      </c>
      <c r="AR30" s="246" t="str">
        <f>IF('Measured Data'!$E22&gt;0,'Measured Data'!#REF!,"")</f>
        <v/>
      </c>
      <c r="AS30" s="246" t="str">
        <f>IF('Measured Data'!$E22&gt;0,'Measured Data'!#REF!,"")</f>
        <v/>
      </c>
      <c r="AT30" s="246" t="str">
        <f>IF('Measured Data'!$E22&gt;0,'Measured Data'!#REF!,"")</f>
        <v/>
      </c>
      <c r="AU30" s="246" t="str">
        <f>IF('Measured Data'!$E22&gt;0,'Measured Data'!#REF!,"")</f>
        <v/>
      </c>
      <c r="AV30" s="246" t="str">
        <f>IF('Measured Data'!$E22&gt;0,'Measured Data'!#REF!,"")</f>
        <v/>
      </c>
      <c r="AW30" s="246" t="str">
        <f>IF('Measured Data'!$E22&gt;0,'Measured Data'!#REF!,"")</f>
        <v/>
      </c>
      <c r="AX30" s="246" t="str">
        <f>IF('Measured Data'!$E22&gt;0,'Measured Data'!#REF!,"")</f>
        <v/>
      </c>
      <c r="AY30" s="246" t="str">
        <f>IF('Measured Data'!$E22&gt;0,'Measured Data'!#REF!,"")</f>
        <v/>
      </c>
      <c r="AZ30" s="246" t="str">
        <f>IF('Measured Data'!$E22&gt;0,'Measured Data'!#REF!,"")</f>
        <v/>
      </c>
      <c r="BA30" s="246" t="str">
        <f>IF('Measured Data'!$E22&gt;0,'Measured Data'!#REF!,"")</f>
        <v/>
      </c>
      <c r="BB30" s="246" t="str">
        <f>IF('Measured Data'!$E22&gt;0,'Measured Data'!#REF!,"")</f>
        <v/>
      </c>
      <c r="BC30" s="246" t="str">
        <f>IF('Measured Data'!$E22&gt;0,'Measured Data'!#REF!,"")</f>
        <v/>
      </c>
      <c r="BD30" s="246" t="str">
        <f>IF('Measured Data'!$E22&gt;0,'Measured Data'!#REF!,"")</f>
        <v/>
      </c>
      <c r="BE30" s="246" t="str">
        <f>IF('Measured Data'!$E22&gt;0,'Measured Data'!#REF!,"")</f>
        <v/>
      </c>
      <c r="BF30" s="246" t="str">
        <f>IF('Measured Data'!$E22&gt;0,'Measured Data'!#REF!,"")</f>
        <v/>
      </c>
      <c r="BG30" s="246" t="str">
        <f>IF('Measured Data'!$E22&gt;0,'Measured Data'!#REF!,"")</f>
        <v/>
      </c>
      <c r="BH30" s="246" t="str">
        <f>IF('Measured Data'!$E22&gt;0,'Measured Data'!#REF!,"")</f>
        <v/>
      </c>
      <c r="BI30" s="246" t="str">
        <f>IF('Measured Data'!$E22&gt;0,'Measured Data'!#REF!,"")</f>
        <v/>
      </c>
      <c r="BJ30" s="246" t="str">
        <f>IF('Measured Data'!$E22&gt;0,'Measured Data'!#REF!,"")</f>
        <v/>
      </c>
      <c r="BK30" s="246" t="str">
        <f>IF('Measured Data'!$E22&gt;0,'Measured Data'!#REF!,"")</f>
        <v/>
      </c>
      <c r="BL30" s="246" t="str">
        <f>IF('Measured Data'!$E22&gt;0,'Measured Data'!#REF!,"")</f>
        <v/>
      </c>
      <c r="BM30" s="246" t="str">
        <f>IF('Measured Data'!$E22&gt;0,'Measured Data'!#REF!,"")</f>
        <v/>
      </c>
      <c r="BN30" s="246" t="str">
        <f>IF('Measured Data'!$E22&gt;0,'In Process Calc.'!B23,"")</f>
        <v/>
      </c>
      <c r="BO30" s="246" t="str">
        <f>IF('Measured Data'!$E22&gt;0,'In Process Calc.'!C23,"")</f>
        <v/>
      </c>
    </row>
    <row r="31" spans="1:67" x14ac:dyDescent="0.15">
      <c r="A31" s="240" t="str">
        <f>IF('Measured Data'!$E23&gt;0,'Measured Data'!$B$1,"")</f>
        <v/>
      </c>
      <c r="B31" s="240" t="str">
        <f>IF('Measured Data'!$E23&gt;0,'Measured Data'!A22+0.1,"")</f>
        <v/>
      </c>
      <c r="C31" s="244" t="str">
        <f>IF('Measured Data'!$E23&gt;0,'Measured Data'!B22,"")</f>
        <v/>
      </c>
      <c r="D31" s="249" t="str">
        <f>IF('Measured Data'!$E23&gt;0,'Measured Data'!C22,"")</f>
        <v/>
      </c>
      <c r="E31" s="240" t="str">
        <f>IF('Measured Data'!$E23&gt;0,'Measured Data'!D22,"")</f>
        <v/>
      </c>
      <c r="F31" s="240" t="str">
        <f>IF('Measured Data'!$E23&gt;0,'Measured Data'!E22,"")</f>
        <v/>
      </c>
      <c r="G31" s="240" t="str">
        <f>IF('Measured Data'!$E23&gt;0,'Measured Data'!G22,"")</f>
        <v/>
      </c>
      <c r="H31" s="245" t="str">
        <f>IF('Measured Data'!$E23&gt;0,'Measured Data'!H22,"")</f>
        <v/>
      </c>
      <c r="I31" s="245" t="str">
        <f>IF('Measured Data'!$E23&gt;0,'Measured Data'!I22,"")</f>
        <v/>
      </c>
      <c r="J31" s="245" t="str">
        <f>IF('Measured Data'!$E23&gt;0,'Measured Data'!J22,"")</f>
        <v/>
      </c>
      <c r="K31" s="245" t="str">
        <f>IF('Measured Data'!$E23&gt;0,'Measured Data'!K22,"")</f>
        <v/>
      </c>
      <c r="L31" s="240" t="str">
        <f>IF('Measured Data'!$E23&gt;0,'Measured Data'!L22,"")</f>
        <v/>
      </c>
      <c r="M31" s="240" t="str">
        <f>IF('Measured Data'!$E23&gt;0,'Measured Data'!M22,"")</f>
        <v/>
      </c>
      <c r="N31" s="240" t="str">
        <f>IF('Measured Data'!$E23&gt;0,'Measured Data'!N22,"")</f>
        <v/>
      </c>
      <c r="O31" s="240" t="str">
        <f>IF('Measured Data'!$E23&gt;0,'Measured Data'!O22,"")</f>
        <v/>
      </c>
      <c r="P31" s="240" t="str">
        <f>IF('Measured Data'!$E23&gt;0,'Measured Data'!P22,"")</f>
        <v/>
      </c>
      <c r="Q31" s="240" t="str">
        <f>IF('Measured Data'!$E23&gt;0,'Measured Data'!Q22,"")</f>
        <v/>
      </c>
      <c r="R31" s="240" t="str">
        <f>IF('Measured Data'!$E23&gt;0,'Measured Data'!R22,"")</f>
        <v/>
      </c>
      <c r="S31" s="240" t="str">
        <f>IF('Measured Data'!$E23&gt;0,'Measured Data'!S22,"")</f>
        <v/>
      </c>
      <c r="T31" s="246" t="str">
        <f>IF('Measured Data'!$E23&gt;0,'Measured Data'!T22+'Measured Data'!$E23*'Measured Data'!#REF!/'In Process Calc.'!$I25,"")</f>
        <v/>
      </c>
      <c r="U31" s="246" t="str">
        <f>IF('Measured Data'!$E23&gt;0,'Measured Data'!U22+'Measured Data'!$E23*'Measured Data'!#REF!/'In Process Calc.'!$I25,"")</f>
        <v/>
      </c>
      <c r="V31" s="246" t="str">
        <f>IF('Measured Data'!$E23&gt;0,'Measured Data'!V22+'Measured Data'!$E23*'Measured Data'!#REF!/'In Process Calc.'!$I25,"")</f>
        <v/>
      </c>
      <c r="W31" s="246" t="str">
        <f>IF('Measured Data'!$E23&gt;0,'Measured Data'!W22+'Measured Data'!$E23*'Measured Data'!#REF!/'In Process Calc.'!$I25,"")</f>
        <v/>
      </c>
      <c r="X31" s="246" t="str">
        <f>IF('Measured Data'!$E23&gt;0,'Measured Data'!X22+'Measured Data'!$E23*'Measured Data'!#REF!/'In Process Calc.'!$I25,"")</f>
        <v/>
      </c>
      <c r="Y31" s="246" t="str">
        <f>IF('Measured Data'!$E23&gt;0,'Measured Data'!Y22+'Measured Data'!$E23*'Measured Data'!#REF!/'In Process Calc.'!$I25,"")</f>
        <v/>
      </c>
      <c r="Z31" s="246" t="str">
        <f>IF('Measured Data'!$E23&gt;0,'Measured Data'!Z22+'Measured Data'!$E23*'Measured Data'!#REF!/'In Process Calc.'!$I25,"")</f>
        <v/>
      </c>
      <c r="AA31" s="246" t="str">
        <f>IF('Measured Data'!$E23&gt;0,'Measured Data'!AA22+'Measured Data'!$E23*'Measured Data'!#REF!/'In Process Calc.'!$I25,"")</f>
        <v/>
      </c>
      <c r="AB31" s="246" t="str">
        <f>IF('Measured Data'!$E23&gt;0,'Measured Data'!AB22+'Measured Data'!$E23*'Measured Data'!#REF!/'In Process Calc.'!$I25,"")</f>
        <v/>
      </c>
      <c r="AC31" s="246" t="str">
        <f>IF('Measured Data'!$E23&gt;0,'Measured Data'!AC22+'Measured Data'!$E23*'Measured Data'!#REF!/'In Process Calc.'!$I25,"")</f>
        <v/>
      </c>
      <c r="AD31" s="246" t="str">
        <f>IF('Measured Data'!$E23&gt;0,'Measured Data'!AD22+'Measured Data'!$E23*'Measured Data'!#REF!/'In Process Calc.'!$I25,"")</f>
        <v/>
      </c>
      <c r="AE31" s="246" t="str">
        <f>IF('Measured Data'!$E23&gt;0,'Measured Data'!AE22+'Measured Data'!$E23*'Measured Data'!#REF!/'In Process Calc.'!$I25,"")</f>
        <v/>
      </c>
      <c r="AF31" s="246" t="str">
        <f>IF('Measured Data'!$E23&gt;0,'Measured Data'!AF22+'Measured Data'!$E23*'Measured Data'!#REF!/'In Process Calc.'!$I25,"")</f>
        <v/>
      </c>
      <c r="AG31" s="246" t="str">
        <f>IF('Measured Data'!$E23&gt;0,'Measured Data'!AG22+'Measured Data'!$E23*'Measured Data'!#REF!/'In Process Calc.'!$I25,"")</f>
        <v/>
      </c>
      <c r="AH31" s="246" t="str">
        <f>IF('Measured Data'!$E23&gt;0,'Measured Data'!AH22+'Measured Data'!$E23*'Measured Data'!#REF!/'In Process Calc.'!$I25,"")</f>
        <v/>
      </c>
      <c r="AI31" s="246" t="str">
        <f>IF('Measured Data'!$E23&gt;0,'Measured Data'!AI22+'Measured Data'!$E23*'Measured Data'!#REF!/'In Process Calc.'!$I25,"")</f>
        <v/>
      </c>
      <c r="AJ31" s="246" t="str">
        <f>IF('Measured Data'!$E23&gt;0,'Measured Data'!AJ22+'Measured Data'!$E23*'Measured Data'!#REF!/'In Process Calc.'!$I25,"")</f>
        <v/>
      </c>
      <c r="AK31" s="246" t="str">
        <f>IF('Measured Data'!$E23&gt;0,'Measured Data'!AK22+'Measured Data'!$E23*'Measured Data'!#REF!/'In Process Calc.'!$I25,"")</f>
        <v/>
      </c>
      <c r="AL31" s="246" t="str">
        <f>IF('Measured Data'!$E23&gt;0,'Measured Data'!AL22+'Measured Data'!$E23*'Measured Data'!#REF!/'In Process Calc.'!$I25,"")</f>
        <v/>
      </c>
      <c r="AM31" s="246" t="str">
        <f>IF('Measured Data'!$E23&gt;0,'Measured Data'!AM22+'Measured Data'!$E23*'Measured Data'!#REF!/'In Process Calc.'!$I25,"")</f>
        <v/>
      </c>
      <c r="AN31" s="246" t="str">
        <f>IF('Measured Data'!$E23&gt;0,'Measured Data'!AN22+'Measured Data'!$E23*'Measured Data'!#REF!/'In Process Calc.'!$I25,"")</f>
        <v/>
      </c>
      <c r="AO31" s="246" t="str">
        <f>IF('Measured Data'!$E23&gt;0,'Measured Data'!AO22+'Measured Data'!$E23*'Measured Data'!#REF!/'In Process Calc.'!$I25,"")</f>
        <v/>
      </c>
      <c r="AP31" s="246" t="str">
        <f>IF('Measured Data'!$E23&gt;0,'Measured Data'!AP22+'Measured Data'!$E23*'Measured Data'!AQ22/'In Process Calc.'!$I25,"")</f>
        <v/>
      </c>
      <c r="AQ31" s="246" t="str">
        <f>IF('Measured Data'!$E23&gt;0,'Measured Data'!#REF!+'Measured Data'!$E23*'Measured Data'!AR22/'In Process Calc.'!$I25,"")</f>
        <v/>
      </c>
      <c r="AR31" s="246" t="str">
        <f>IF('Measured Data'!$E23&gt;0,'Measured Data'!#REF!,"")</f>
        <v/>
      </c>
      <c r="AS31" s="246" t="str">
        <f>IF('Measured Data'!$E23&gt;0,'Measured Data'!#REF!,"")</f>
        <v/>
      </c>
      <c r="AT31" s="246" t="str">
        <f>IF('Measured Data'!$E23&gt;0,'Measured Data'!#REF!,"")</f>
        <v/>
      </c>
      <c r="AU31" s="246" t="str">
        <f>IF('Measured Data'!$E23&gt;0,'Measured Data'!#REF!,"")</f>
        <v/>
      </c>
      <c r="AV31" s="246" t="str">
        <f>IF('Measured Data'!$E23&gt;0,'Measured Data'!#REF!,"")</f>
        <v/>
      </c>
      <c r="AW31" s="246" t="str">
        <f>IF('Measured Data'!$E23&gt;0,'Measured Data'!#REF!,"")</f>
        <v/>
      </c>
      <c r="AX31" s="246" t="str">
        <f>IF('Measured Data'!$E23&gt;0,'Measured Data'!#REF!,"")</f>
        <v/>
      </c>
      <c r="AY31" s="246" t="str">
        <f>IF('Measured Data'!$E23&gt;0,'Measured Data'!#REF!,"")</f>
        <v/>
      </c>
      <c r="AZ31" s="246" t="str">
        <f>IF('Measured Data'!$E23&gt;0,'Measured Data'!#REF!,"")</f>
        <v/>
      </c>
      <c r="BA31" s="246" t="str">
        <f>IF('Measured Data'!$E23&gt;0,'Measured Data'!#REF!,"")</f>
        <v/>
      </c>
      <c r="BB31" s="246" t="str">
        <f>IF('Measured Data'!$E23&gt;0,'Measured Data'!#REF!,"")</f>
        <v/>
      </c>
      <c r="BC31" s="246" t="str">
        <f>IF('Measured Data'!$E23&gt;0,'Measured Data'!#REF!,"")</f>
        <v/>
      </c>
      <c r="BD31" s="246" t="str">
        <f>IF('Measured Data'!$E23&gt;0,'Measured Data'!#REF!,"")</f>
        <v/>
      </c>
      <c r="BE31" s="246" t="str">
        <f>IF('Measured Data'!$E23&gt;0,'Measured Data'!#REF!,"")</f>
        <v/>
      </c>
      <c r="BF31" s="246" t="str">
        <f>IF('Measured Data'!$E23&gt;0,'Measured Data'!#REF!,"")</f>
        <v/>
      </c>
      <c r="BG31" s="246" t="str">
        <f>IF('Measured Data'!$E23&gt;0,'Measured Data'!#REF!,"")</f>
        <v/>
      </c>
      <c r="BH31" s="246" t="str">
        <f>IF('Measured Data'!$E23&gt;0,'Measured Data'!#REF!,"")</f>
        <v/>
      </c>
      <c r="BI31" s="246" t="str">
        <f>IF('Measured Data'!$E23&gt;0,'Measured Data'!#REF!,"")</f>
        <v/>
      </c>
      <c r="BJ31" s="246" t="str">
        <f>IF('Measured Data'!$E23&gt;0,'Measured Data'!#REF!,"")</f>
        <v/>
      </c>
      <c r="BK31" s="246" t="str">
        <f>IF('Measured Data'!$E23&gt;0,'Measured Data'!#REF!,"")</f>
        <v/>
      </c>
      <c r="BL31" s="246" t="str">
        <f>IF('Measured Data'!$E23&gt;0,'Measured Data'!#REF!,"")</f>
        <v/>
      </c>
      <c r="BM31" s="246" t="str">
        <f>IF('Measured Data'!$E23&gt;0,'Measured Data'!#REF!,"")</f>
        <v/>
      </c>
      <c r="BN31" s="246" t="str">
        <f>IF('Measured Data'!$E23&gt;0,'In Process Calc.'!B24,"")</f>
        <v/>
      </c>
      <c r="BO31" s="246" t="str">
        <f>IF('Measured Data'!$E23&gt;0,'In Process Calc.'!C24,"")</f>
        <v/>
      </c>
    </row>
    <row r="32" spans="1:67" x14ac:dyDescent="0.15">
      <c r="A32" s="240" t="str">
        <f>IF('Measured Data'!$E24&gt;0,'Measured Data'!$B$1,"")</f>
        <v/>
      </c>
      <c r="B32" s="240" t="str">
        <f>IF('Measured Data'!$E24&gt;0,'Measured Data'!A23+0.1,"")</f>
        <v/>
      </c>
      <c r="C32" s="244" t="str">
        <f>IF('Measured Data'!$E24&gt;0,'Measured Data'!B23,"")</f>
        <v/>
      </c>
      <c r="D32" s="249" t="str">
        <f>IF('Measured Data'!$E24&gt;0,'Measured Data'!C23,"")</f>
        <v/>
      </c>
      <c r="E32" s="240" t="str">
        <f>IF('Measured Data'!$E24&gt;0,'Measured Data'!D23,"")</f>
        <v/>
      </c>
      <c r="F32" s="240" t="str">
        <f>IF('Measured Data'!$E24&gt;0,'Measured Data'!E23,"")</f>
        <v/>
      </c>
      <c r="G32" s="240" t="str">
        <f>IF('Measured Data'!$E24&gt;0,'Measured Data'!G23,"")</f>
        <v/>
      </c>
      <c r="H32" s="245" t="str">
        <f>IF('Measured Data'!$E24&gt;0,'Measured Data'!H23,"")</f>
        <v/>
      </c>
      <c r="I32" s="245" t="str">
        <f>IF('Measured Data'!$E24&gt;0,'Measured Data'!I23,"")</f>
        <v/>
      </c>
      <c r="J32" s="245" t="str">
        <f>IF('Measured Data'!$E24&gt;0,'Measured Data'!J23,"")</f>
        <v/>
      </c>
      <c r="K32" s="245" t="str">
        <f>IF('Measured Data'!$E24&gt;0,'Measured Data'!K23,"")</f>
        <v/>
      </c>
      <c r="L32" s="240" t="str">
        <f>IF('Measured Data'!$E24&gt;0,'Measured Data'!L23,"")</f>
        <v/>
      </c>
      <c r="M32" s="240" t="str">
        <f>IF('Measured Data'!$E24&gt;0,'Measured Data'!M23,"")</f>
        <v/>
      </c>
      <c r="N32" s="240" t="str">
        <f>IF('Measured Data'!$E24&gt;0,'Measured Data'!N23,"")</f>
        <v/>
      </c>
      <c r="O32" s="240" t="str">
        <f>IF('Measured Data'!$E24&gt;0,'Measured Data'!O23,"")</f>
        <v/>
      </c>
      <c r="P32" s="240" t="str">
        <f>IF('Measured Data'!$E24&gt;0,'Measured Data'!P23,"")</f>
        <v/>
      </c>
      <c r="Q32" s="240" t="str">
        <f>IF('Measured Data'!$E24&gt;0,'Measured Data'!Q23,"")</f>
        <v/>
      </c>
      <c r="R32" s="240" t="str">
        <f>IF('Measured Data'!$E24&gt;0,'Measured Data'!R23,"")</f>
        <v/>
      </c>
      <c r="S32" s="240" t="str">
        <f>IF('Measured Data'!$E24&gt;0,'Measured Data'!S23,"")</f>
        <v/>
      </c>
      <c r="T32" s="246" t="str">
        <f>IF('Measured Data'!$E24&gt;0,'Measured Data'!T23+'Measured Data'!$E24*'Measured Data'!#REF!/'In Process Calc.'!$I26,"")</f>
        <v/>
      </c>
      <c r="U32" s="246" t="str">
        <f>IF('Measured Data'!$E24&gt;0,'Measured Data'!U23+'Measured Data'!$E24*'Measured Data'!#REF!/'In Process Calc.'!$I26,"")</f>
        <v/>
      </c>
      <c r="V32" s="246" t="str">
        <f>IF('Measured Data'!$E24&gt;0,'Measured Data'!V23+'Measured Data'!$E24*'Measured Data'!#REF!/'In Process Calc.'!$I26,"")</f>
        <v/>
      </c>
      <c r="W32" s="246" t="str">
        <f>IF('Measured Data'!$E24&gt;0,'Measured Data'!W23+'Measured Data'!$E24*'Measured Data'!#REF!/'In Process Calc.'!$I26,"")</f>
        <v/>
      </c>
      <c r="X32" s="246" t="str">
        <f>IF('Measured Data'!$E24&gt;0,'Measured Data'!X23+'Measured Data'!$E24*'Measured Data'!#REF!/'In Process Calc.'!$I26,"")</f>
        <v/>
      </c>
      <c r="Y32" s="246" t="str">
        <f>IF('Measured Data'!$E24&gt;0,'Measured Data'!Y23+'Measured Data'!$E24*'Measured Data'!#REF!/'In Process Calc.'!$I26,"")</f>
        <v/>
      </c>
      <c r="Z32" s="246" t="str">
        <f>IF('Measured Data'!$E24&gt;0,'Measured Data'!Z23+'Measured Data'!$E24*'Measured Data'!#REF!/'In Process Calc.'!$I26,"")</f>
        <v/>
      </c>
      <c r="AA32" s="246" t="str">
        <f>IF('Measured Data'!$E24&gt;0,'Measured Data'!AA23+'Measured Data'!$E24*'Measured Data'!#REF!/'In Process Calc.'!$I26,"")</f>
        <v/>
      </c>
      <c r="AB32" s="246" t="str">
        <f>IF('Measured Data'!$E24&gt;0,'Measured Data'!AB23+'Measured Data'!$E24*'Measured Data'!#REF!/'In Process Calc.'!$I26,"")</f>
        <v/>
      </c>
      <c r="AC32" s="246" t="str">
        <f>IF('Measured Data'!$E24&gt;0,'Measured Data'!AC23+'Measured Data'!$E24*'Measured Data'!#REF!/'In Process Calc.'!$I26,"")</f>
        <v/>
      </c>
      <c r="AD32" s="246" t="str">
        <f>IF('Measured Data'!$E24&gt;0,'Measured Data'!AD23+'Measured Data'!$E24*'Measured Data'!#REF!/'In Process Calc.'!$I26,"")</f>
        <v/>
      </c>
      <c r="AE32" s="246" t="str">
        <f>IF('Measured Data'!$E24&gt;0,'Measured Data'!AE23+'Measured Data'!$E24*'Measured Data'!#REF!/'In Process Calc.'!$I26,"")</f>
        <v/>
      </c>
      <c r="AF32" s="246" t="str">
        <f>IF('Measured Data'!$E24&gt;0,'Measured Data'!AF23+'Measured Data'!$E24*'Measured Data'!#REF!/'In Process Calc.'!$I26,"")</f>
        <v/>
      </c>
      <c r="AG32" s="246" t="str">
        <f>IF('Measured Data'!$E24&gt;0,'Measured Data'!AG23+'Measured Data'!$E24*'Measured Data'!#REF!/'In Process Calc.'!$I26,"")</f>
        <v/>
      </c>
      <c r="AH32" s="246" t="str">
        <f>IF('Measured Data'!$E24&gt;0,'Measured Data'!AH23+'Measured Data'!$E24*'Measured Data'!#REF!/'In Process Calc.'!$I26,"")</f>
        <v/>
      </c>
      <c r="AI32" s="246" t="str">
        <f>IF('Measured Data'!$E24&gt;0,'Measured Data'!AI23+'Measured Data'!$E24*'Measured Data'!#REF!/'In Process Calc.'!$I26,"")</f>
        <v/>
      </c>
      <c r="AJ32" s="246" t="str">
        <f>IF('Measured Data'!$E24&gt;0,'Measured Data'!AJ23+'Measured Data'!$E24*'Measured Data'!#REF!/'In Process Calc.'!$I26,"")</f>
        <v/>
      </c>
      <c r="AK32" s="246" t="str">
        <f>IF('Measured Data'!$E24&gt;0,'Measured Data'!AK23+'Measured Data'!$E24*'Measured Data'!#REF!/'In Process Calc.'!$I26,"")</f>
        <v/>
      </c>
      <c r="AL32" s="246" t="str">
        <f>IF('Measured Data'!$E24&gt;0,'Measured Data'!AL23+'Measured Data'!$E24*'Measured Data'!#REF!/'In Process Calc.'!$I26,"")</f>
        <v/>
      </c>
      <c r="AM32" s="246" t="str">
        <f>IF('Measured Data'!$E24&gt;0,'Measured Data'!AM23+'Measured Data'!$E24*'Measured Data'!#REF!/'In Process Calc.'!$I26,"")</f>
        <v/>
      </c>
      <c r="AN32" s="246" t="str">
        <f>IF('Measured Data'!$E24&gt;0,'Measured Data'!AN23+'Measured Data'!$E24*'Measured Data'!#REF!/'In Process Calc.'!$I26,"")</f>
        <v/>
      </c>
      <c r="AO32" s="246" t="str">
        <f>IF('Measured Data'!$E24&gt;0,'Measured Data'!AO23+'Measured Data'!$E24*'Measured Data'!#REF!/'In Process Calc.'!$I26,"")</f>
        <v/>
      </c>
      <c r="AP32" s="246" t="str">
        <f>IF('Measured Data'!$E24&gt;0,'Measured Data'!AP23+'Measured Data'!$E24*'Measured Data'!AQ23/'In Process Calc.'!$I26,"")</f>
        <v/>
      </c>
      <c r="AQ32" s="246" t="str">
        <f>IF('Measured Data'!$E24&gt;0,'Measured Data'!#REF!+'Measured Data'!$E24*'Measured Data'!AR23/'In Process Calc.'!$I26,"")</f>
        <v/>
      </c>
      <c r="AR32" s="246" t="str">
        <f>IF('Measured Data'!$E24&gt;0,'Measured Data'!#REF!,"")</f>
        <v/>
      </c>
      <c r="AS32" s="246" t="str">
        <f>IF('Measured Data'!$E24&gt;0,'Measured Data'!#REF!,"")</f>
        <v/>
      </c>
      <c r="AT32" s="246" t="str">
        <f>IF('Measured Data'!$E24&gt;0,'Measured Data'!#REF!,"")</f>
        <v/>
      </c>
      <c r="AU32" s="246" t="str">
        <f>IF('Measured Data'!$E24&gt;0,'Measured Data'!#REF!,"")</f>
        <v/>
      </c>
      <c r="AV32" s="246" t="str">
        <f>IF('Measured Data'!$E24&gt;0,'Measured Data'!#REF!,"")</f>
        <v/>
      </c>
      <c r="AW32" s="246" t="str">
        <f>IF('Measured Data'!$E24&gt;0,'Measured Data'!#REF!,"")</f>
        <v/>
      </c>
      <c r="AX32" s="246" t="str">
        <f>IF('Measured Data'!$E24&gt;0,'Measured Data'!#REF!,"")</f>
        <v/>
      </c>
      <c r="AY32" s="246" t="str">
        <f>IF('Measured Data'!$E24&gt;0,'Measured Data'!#REF!,"")</f>
        <v/>
      </c>
      <c r="AZ32" s="246" t="str">
        <f>IF('Measured Data'!$E24&gt;0,'Measured Data'!#REF!,"")</f>
        <v/>
      </c>
      <c r="BA32" s="246" t="str">
        <f>IF('Measured Data'!$E24&gt;0,'Measured Data'!#REF!,"")</f>
        <v/>
      </c>
      <c r="BB32" s="246" t="str">
        <f>IF('Measured Data'!$E24&gt;0,'Measured Data'!#REF!,"")</f>
        <v/>
      </c>
      <c r="BC32" s="246" t="str">
        <f>IF('Measured Data'!$E24&gt;0,'Measured Data'!#REF!,"")</f>
        <v/>
      </c>
      <c r="BD32" s="246" t="str">
        <f>IF('Measured Data'!$E24&gt;0,'Measured Data'!#REF!,"")</f>
        <v/>
      </c>
      <c r="BE32" s="246" t="str">
        <f>IF('Measured Data'!$E24&gt;0,'Measured Data'!#REF!,"")</f>
        <v/>
      </c>
      <c r="BF32" s="246" t="str">
        <f>IF('Measured Data'!$E24&gt;0,'Measured Data'!#REF!,"")</f>
        <v/>
      </c>
      <c r="BG32" s="246" t="str">
        <f>IF('Measured Data'!$E24&gt;0,'Measured Data'!#REF!,"")</f>
        <v/>
      </c>
      <c r="BH32" s="246" t="str">
        <f>IF('Measured Data'!$E24&gt;0,'Measured Data'!#REF!,"")</f>
        <v/>
      </c>
      <c r="BI32" s="246" t="str">
        <f>IF('Measured Data'!$E24&gt;0,'Measured Data'!#REF!,"")</f>
        <v/>
      </c>
      <c r="BJ32" s="246" t="str">
        <f>IF('Measured Data'!$E24&gt;0,'Measured Data'!#REF!,"")</f>
        <v/>
      </c>
      <c r="BK32" s="246" t="str">
        <f>IF('Measured Data'!$E24&gt;0,'Measured Data'!#REF!,"")</f>
        <v/>
      </c>
      <c r="BL32" s="246" t="str">
        <f>IF('Measured Data'!$E24&gt;0,'Measured Data'!#REF!,"")</f>
        <v/>
      </c>
      <c r="BM32" s="246" t="str">
        <f>IF('Measured Data'!$E24&gt;0,'Measured Data'!#REF!,"")</f>
        <v/>
      </c>
      <c r="BN32" s="246" t="str">
        <f>IF('Measured Data'!$E24&gt;0,'In Process Calc.'!B25,"")</f>
        <v/>
      </c>
      <c r="BO32" s="246" t="str">
        <f>IF('Measured Data'!$E24&gt;0,'In Process Calc.'!C25,"")</f>
        <v/>
      </c>
    </row>
    <row r="33" spans="1:67" x14ac:dyDescent="0.15">
      <c r="A33" s="240" t="str">
        <f>IF('Measured Data'!$E25&gt;0,'Measured Data'!$B$1,"")</f>
        <v/>
      </c>
      <c r="B33" s="240" t="str">
        <f>IF('Measured Data'!$E25&gt;0,'Measured Data'!A24+0.1,"")</f>
        <v/>
      </c>
      <c r="C33" s="244" t="str">
        <f>IF('Measured Data'!$E25&gt;0,'Measured Data'!B24,"")</f>
        <v/>
      </c>
      <c r="D33" s="249" t="str">
        <f>IF('Measured Data'!$E25&gt;0,'Measured Data'!C24,"")</f>
        <v/>
      </c>
      <c r="E33" s="240" t="str">
        <f>IF('Measured Data'!$E25&gt;0,'Measured Data'!D24,"")</f>
        <v/>
      </c>
      <c r="F33" s="240" t="str">
        <f>IF('Measured Data'!$E25&gt;0,'Measured Data'!E24,"")</f>
        <v/>
      </c>
      <c r="G33" s="240" t="str">
        <f>IF('Measured Data'!$E25&gt;0,'Measured Data'!G24,"")</f>
        <v/>
      </c>
      <c r="H33" s="245" t="str">
        <f>IF('Measured Data'!$E25&gt;0,'Measured Data'!H24,"")</f>
        <v/>
      </c>
      <c r="I33" s="245" t="str">
        <f>IF('Measured Data'!$E25&gt;0,'Measured Data'!I24,"")</f>
        <v/>
      </c>
      <c r="J33" s="245" t="str">
        <f>IF('Measured Data'!$E25&gt;0,'Measured Data'!J24,"")</f>
        <v/>
      </c>
      <c r="K33" s="245" t="str">
        <f>IF('Measured Data'!$E25&gt;0,'Measured Data'!K24,"")</f>
        <v/>
      </c>
      <c r="L33" s="240" t="str">
        <f>IF('Measured Data'!$E25&gt;0,'Measured Data'!L24,"")</f>
        <v/>
      </c>
      <c r="M33" s="240" t="str">
        <f>IF('Measured Data'!$E25&gt;0,'Measured Data'!M24,"")</f>
        <v/>
      </c>
      <c r="N33" s="240" t="str">
        <f>IF('Measured Data'!$E25&gt;0,'Measured Data'!N24,"")</f>
        <v/>
      </c>
      <c r="O33" s="240" t="str">
        <f>IF('Measured Data'!$E25&gt;0,'Measured Data'!O24,"")</f>
        <v/>
      </c>
      <c r="P33" s="240" t="str">
        <f>IF('Measured Data'!$E25&gt;0,'Measured Data'!P24,"")</f>
        <v/>
      </c>
      <c r="Q33" s="240" t="str">
        <f>IF('Measured Data'!$E25&gt;0,'Measured Data'!Q24,"")</f>
        <v/>
      </c>
      <c r="R33" s="240" t="str">
        <f>IF('Measured Data'!$E25&gt;0,'Measured Data'!R24,"")</f>
        <v/>
      </c>
      <c r="S33" s="240" t="str">
        <f>IF('Measured Data'!$E25&gt;0,'Measured Data'!S24,"")</f>
        <v/>
      </c>
      <c r="T33" s="246" t="str">
        <f>IF('Measured Data'!$E25&gt;0,'Measured Data'!T24+'Measured Data'!$E25*'Measured Data'!#REF!/'In Process Calc.'!$I27,"")</f>
        <v/>
      </c>
      <c r="U33" s="246" t="str">
        <f>IF('Measured Data'!$E25&gt;0,'Measured Data'!U24+'Measured Data'!$E25*'Measured Data'!#REF!/'In Process Calc.'!$I27,"")</f>
        <v/>
      </c>
      <c r="V33" s="246" t="str">
        <f>IF('Measured Data'!$E25&gt;0,'Measured Data'!V24+'Measured Data'!$E25*'Measured Data'!#REF!/'In Process Calc.'!$I27,"")</f>
        <v/>
      </c>
      <c r="W33" s="246" t="str">
        <f>IF('Measured Data'!$E25&gt;0,'Measured Data'!W24+'Measured Data'!$E25*'Measured Data'!#REF!/'In Process Calc.'!$I27,"")</f>
        <v/>
      </c>
      <c r="X33" s="246" t="str">
        <f>IF('Measured Data'!$E25&gt;0,'Measured Data'!X24+'Measured Data'!$E25*'Measured Data'!#REF!/'In Process Calc.'!$I27,"")</f>
        <v/>
      </c>
      <c r="Y33" s="246" t="str">
        <f>IF('Measured Data'!$E25&gt;0,'Measured Data'!Y24+'Measured Data'!$E25*'Measured Data'!#REF!/'In Process Calc.'!$I27,"")</f>
        <v/>
      </c>
      <c r="Z33" s="246" t="str">
        <f>IF('Measured Data'!$E25&gt;0,'Measured Data'!Z24+'Measured Data'!$E25*'Measured Data'!#REF!/'In Process Calc.'!$I27,"")</f>
        <v/>
      </c>
      <c r="AA33" s="246" t="str">
        <f>IF('Measured Data'!$E25&gt;0,'Measured Data'!AA24+'Measured Data'!$E25*'Measured Data'!#REF!/'In Process Calc.'!$I27,"")</f>
        <v/>
      </c>
      <c r="AB33" s="246" t="str">
        <f>IF('Measured Data'!$E25&gt;0,'Measured Data'!AB24+'Measured Data'!$E25*'Measured Data'!#REF!/'In Process Calc.'!$I27,"")</f>
        <v/>
      </c>
      <c r="AC33" s="246" t="str">
        <f>IF('Measured Data'!$E25&gt;0,'Measured Data'!AC24+'Measured Data'!$E25*'Measured Data'!#REF!/'In Process Calc.'!$I27,"")</f>
        <v/>
      </c>
      <c r="AD33" s="246" t="str">
        <f>IF('Measured Data'!$E25&gt;0,'Measured Data'!AD24+'Measured Data'!$E25*'Measured Data'!#REF!/'In Process Calc.'!$I27,"")</f>
        <v/>
      </c>
      <c r="AE33" s="246" t="str">
        <f>IF('Measured Data'!$E25&gt;0,'Measured Data'!AE24+'Measured Data'!$E25*'Measured Data'!#REF!/'In Process Calc.'!$I27,"")</f>
        <v/>
      </c>
      <c r="AF33" s="246" t="str">
        <f>IF('Measured Data'!$E25&gt;0,'Measured Data'!AF24+'Measured Data'!$E25*'Measured Data'!#REF!/'In Process Calc.'!$I27,"")</f>
        <v/>
      </c>
      <c r="AG33" s="246" t="str">
        <f>IF('Measured Data'!$E25&gt;0,'Measured Data'!AG24+'Measured Data'!$E25*'Measured Data'!#REF!/'In Process Calc.'!$I27,"")</f>
        <v/>
      </c>
      <c r="AH33" s="246" t="str">
        <f>IF('Measured Data'!$E25&gt;0,'Measured Data'!AH24+'Measured Data'!$E25*'Measured Data'!#REF!/'In Process Calc.'!$I27,"")</f>
        <v/>
      </c>
      <c r="AI33" s="246" t="str">
        <f>IF('Measured Data'!$E25&gt;0,'Measured Data'!AI24+'Measured Data'!$E25*'Measured Data'!#REF!/'In Process Calc.'!$I27,"")</f>
        <v/>
      </c>
      <c r="AJ33" s="246" t="str">
        <f>IF('Measured Data'!$E25&gt;0,'Measured Data'!AJ24+'Measured Data'!$E25*'Measured Data'!#REF!/'In Process Calc.'!$I27,"")</f>
        <v/>
      </c>
      <c r="AK33" s="246" t="str">
        <f>IF('Measured Data'!$E25&gt;0,'Measured Data'!AK24+'Measured Data'!$E25*'Measured Data'!#REF!/'In Process Calc.'!$I27,"")</f>
        <v/>
      </c>
      <c r="AL33" s="246" t="str">
        <f>IF('Measured Data'!$E25&gt;0,'Measured Data'!AL24+'Measured Data'!$E25*'Measured Data'!#REF!/'In Process Calc.'!$I27,"")</f>
        <v/>
      </c>
      <c r="AM33" s="246" t="str">
        <f>IF('Measured Data'!$E25&gt;0,'Measured Data'!AM24+'Measured Data'!$E25*'Measured Data'!#REF!/'In Process Calc.'!$I27,"")</f>
        <v/>
      </c>
      <c r="AN33" s="246" t="str">
        <f>IF('Measured Data'!$E25&gt;0,'Measured Data'!AN24+'Measured Data'!$E25*'Measured Data'!#REF!/'In Process Calc.'!$I27,"")</f>
        <v/>
      </c>
      <c r="AO33" s="246" t="str">
        <f>IF('Measured Data'!$E25&gt;0,'Measured Data'!AO24+'Measured Data'!$E25*'Measured Data'!#REF!/'In Process Calc.'!$I27,"")</f>
        <v/>
      </c>
      <c r="AP33" s="246" t="str">
        <f>IF('Measured Data'!$E25&gt;0,'Measured Data'!AP24+'Measured Data'!$E25*'Measured Data'!AQ24/'In Process Calc.'!$I27,"")</f>
        <v/>
      </c>
      <c r="AQ33" s="246" t="str">
        <f>IF('Measured Data'!$E25&gt;0,'Measured Data'!#REF!+'Measured Data'!$E25*'Measured Data'!AR24/'In Process Calc.'!$I27,"")</f>
        <v/>
      </c>
      <c r="AR33" s="246" t="str">
        <f>IF('Measured Data'!$E25&gt;0,'Measured Data'!#REF!,"")</f>
        <v/>
      </c>
      <c r="AS33" s="246" t="str">
        <f>IF('Measured Data'!$E25&gt;0,'Measured Data'!#REF!,"")</f>
        <v/>
      </c>
      <c r="AT33" s="246" t="str">
        <f>IF('Measured Data'!$E25&gt;0,'Measured Data'!#REF!,"")</f>
        <v/>
      </c>
      <c r="AU33" s="246" t="str">
        <f>IF('Measured Data'!$E25&gt;0,'Measured Data'!#REF!,"")</f>
        <v/>
      </c>
      <c r="AV33" s="246" t="str">
        <f>IF('Measured Data'!$E25&gt;0,'Measured Data'!#REF!,"")</f>
        <v/>
      </c>
      <c r="AW33" s="246" t="str">
        <f>IF('Measured Data'!$E25&gt;0,'Measured Data'!#REF!,"")</f>
        <v/>
      </c>
      <c r="AX33" s="246" t="str">
        <f>IF('Measured Data'!$E25&gt;0,'Measured Data'!#REF!,"")</f>
        <v/>
      </c>
      <c r="AY33" s="246" t="str">
        <f>IF('Measured Data'!$E25&gt;0,'Measured Data'!#REF!,"")</f>
        <v/>
      </c>
      <c r="AZ33" s="246" t="str">
        <f>IF('Measured Data'!$E25&gt;0,'Measured Data'!#REF!,"")</f>
        <v/>
      </c>
      <c r="BA33" s="246" t="str">
        <f>IF('Measured Data'!$E25&gt;0,'Measured Data'!#REF!,"")</f>
        <v/>
      </c>
      <c r="BB33" s="246" t="str">
        <f>IF('Measured Data'!$E25&gt;0,'Measured Data'!#REF!,"")</f>
        <v/>
      </c>
      <c r="BC33" s="246" t="str">
        <f>IF('Measured Data'!$E25&gt;0,'Measured Data'!#REF!,"")</f>
        <v/>
      </c>
      <c r="BD33" s="246" t="str">
        <f>IF('Measured Data'!$E25&gt;0,'Measured Data'!#REF!,"")</f>
        <v/>
      </c>
      <c r="BE33" s="246" t="str">
        <f>IF('Measured Data'!$E25&gt;0,'Measured Data'!#REF!,"")</f>
        <v/>
      </c>
      <c r="BF33" s="246" t="str">
        <f>IF('Measured Data'!$E25&gt;0,'Measured Data'!#REF!,"")</f>
        <v/>
      </c>
      <c r="BG33" s="246" t="str">
        <f>IF('Measured Data'!$E25&gt;0,'Measured Data'!#REF!,"")</f>
        <v/>
      </c>
      <c r="BH33" s="246" t="str">
        <f>IF('Measured Data'!$E25&gt;0,'Measured Data'!#REF!,"")</f>
        <v/>
      </c>
      <c r="BI33" s="246" t="str">
        <f>IF('Measured Data'!$E25&gt;0,'Measured Data'!#REF!,"")</f>
        <v/>
      </c>
      <c r="BJ33" s="246" t="str">
        <f>IF('Measured Data'!$E25&gt;0,'Measured Data'!#REF!,"")</f>
        <v/>
      </c>
      <c r="BK33" s="246" t="str">
        <f>IF('Measured Data'!$E25&gt;0,'Measured Data'!#REF!,"")</f>
        <v/>
      </c>
      <c r="BL33" s="246" t="str">
        <f>IF('Measured Data'!$E25&gt;0,'Measured Data'!#REF!,"")</f>
        <v/>
      </c>
      <c r="BM33" s="246" t="str">
        <f>IF('Measured Data'!$E25&gt;0,'Measured Data'!#REF!,"")</f>
        <v/>
      </c>
      <c r="BN33" s="246" t="str">
        <f>IF('Measured Data'!$E25&gt;0,'In Process Calc.'!B26,"")</f>
        <v/>
      </c>
      <c r="BO33" s="246" t="str">
        <f>IF('Measured Data'!$E25&gt;0,'In Process Calc.'!C26,"")</f>
        <v/>
      </c>
    </row>
    <row r="34" spans="1:67" x14ac:dyDescent="0.15">
      <c r="A34" s="240" t="str">
        <f>IF('Measured Data'!$E26&gt;0,'Measured Data'!$B$1,"")</f>
        <v/>
      </c>
      <c r="B34" s="240" t="str">
        <f>IF('Measured Data'!$E26&gt;0,'Measured Data'!A25+0.1,"")</f>
        <v/>
      </c>
      <c r="C34" s="244" t="str">
        <f>IF('Measured Data'!$E26&gt;0,'Measured Data'!B25,"")</f>
        <v/>
      </c>
      <c r="D34" s="249" t="str">
        <f>IF('Measured Data'!$E26&gt;0,'Measured Data'!C25,"")</f>
        <v/>
      </c>
      <c r="E34" s="240" t="str">
        <f>IF('Measured Data'!$E26&gt;0,'Measured Data'!D25,"")</f>
        <v/>
      </c>
      <c r="F34" s="240" t="str">
        <f>IF('Measured Data'!$E26&gt;0,'Measured Data'!E25,"")</f>
        <v/>
      </c>
      <c r="G34" s="240" t="str">
        <f>IF('Measured Data'!$E26&gt;0,'Measured Data'!G25,"")</f>
        <v/>
      </c>
      <c r="H34" s="245" t="str">
        <f>IF('Measured Data'!$E26&gt;0,'Measured Data'!H25,"")</f>
        <v/>
      </c>
      <c r="I34" s="245" t="str">
        <f>IF('Measured Data'!$E26&gt;0,'Measured Data'!I25,"")</f>
        <v/>
      </c>
      <c r="J34" s="245" t="str">
        <f>IF('Measured Data'!$E26&gt;0,'Measured Data'!J25,"")</f>
        <v/>
      </c>
      <c r="K34" s="245" t="str">
        <f>IF('Measured Data'!$E26&gt;0,'Measured Data'!K25,"")</f>
        <v/>
      </c>
      <c r="L34" s="240" t="str">
        <f>IF('Measured Data'!$E26&gt;0,'Measured Data'!L25,"")</f>
        <v/>
      </c>
      <c r="M34" s="240" t="str">
        <f>IF('Measured Data'!$E26&gt;0,'Measured Data'!M25,"")</f>
        <v/>
      </c>
      <c r="N34" s="240" t="str">
        <f>IF('Measured Data'!$E26&gt;0,'Measured Data'!N25,"")</f>
        <v/>
      </c>
      <c r="O34" s="240" t="str">
        <f>IF('Measured Data'!$E26&gt;0,'Measured Data'!O25,"")</f>
        <v/>
      </c>
      <c r="P34" s="240" t="str">
        <f>IF('Measured Data'!$E26&gt;0,'Measured Data'!P25,"")</f>
        <v/>
      </c>
      <c r="Q34" s="240" t="str">
        <f>IF('Measured Data'!$E26&gt;0,'Measured Data'!Q25,"")</f>
        <v/>
      </c>
      <c r="R34" s="240" t="str">
        <f>IF('Measured Data'!$E26&gt;0,'Measured Data'!R25,"")</f>
        <v/>
      </c>
      <c r="S34" s="240" t="str">
        <f>IF('Measured Data'!$E26&gt;0,'Measured Data'!S25,"")</f>
        <v/>
      </c>
      <c r="T34" s="246" t="str">
        <f>IF('Measured Data'!$E26&gt;0,'Measured Data'!T25+'Measured Data'!$E26*'Measured Data'!#REF!/'In Process Calc.'!$I28,"")</f>
        <v/>
      </c>
      <c r="U34" s="246" t="str">
        <f>IF('Measured Data'!$E26&gt;0,'Measured Data'!U25+'Measured Data'!$E26*'Measured Data'!#REF!/'In Process Calc.'!$I28,"")</f>
        <v/>
      </c>
      <c r="V34" s="246" t="str">
        <f>IF('Measured Data'!$E26&gt;0,'Measured Data'!V25+'Measured Data'!$E26*'Measured Data'!#REF!/'In Process Calc.'!$I28,"")</f>
        <v/>
      </c>
      <c r="W34" s="246" t="str">
        <f>IF('Measured Data'!$E26&gt;0,'Measured Data'!W25+'Measured Data'!$E26*'Measured Data'!#REF!/'In Process Calc.'!$I28,"")</f>
        <v/>
      </c>
      <c r="X34" s="246" t="str">
        <f>IF('Measured Data'!$E26&gt;0,'Measured Data'!X25+'Measured Data'!$E26*'Measured Data'!#REF!/'In Process Calc.'!$I28,"")</f>
        <v/>
      </c>
      <c r="Y34" s="246" t="str">
        <f>IF('Measured Data'!$E26&gt;0,'Measured Data'!Y25+'Measured Data'!$E26*'Measured Data'!#REF!/'In Process Calc.'!$I28,"")</f>
        <v/>
      </c>
      <c r="Z34" s="246" t="str">
        <f>IF('Measured Data'!$E26&gt;0,'Measured Data'!Z25+'Measured Data'!$E26*'Measured Data'!#REF!/'In Process Calc.'!$I28,"")</f>
        <v/>
      </c>
      <c r="AA34" s="246" t="str">
        <f>IF('Measured Data'!$E26&gt;0,'Measured Data'!AA25+'Measured Data'!$E26*'Measured Data'!#REF!/'In Process Calc.'!$I28,"")</f>
        <v/>
      </c>
      <c r="AB34" s="246" t="str">
        <f>IF('Measured Data'!$E26&gt;0,'Measured Data'!AB25+'Measured Data'!$E26*'Measured Data'!#REF!/'In Process Calc.'!$I28,"")</f>
        <v/>
      </c>
      <c r="AC34" s="246" t="str">
        <f>IF('Measured Data'!$E26&gt;0,'Measured Data'!AC25+'Measured Data'!$E26*'Measured Data'!#REF!/'In Process Calc.'!$I28,"")</f>
        <v/>
      </c>
      <c r="AD34" s="246" t="str">
        <f>IF('Measured Data'!$E26&gt;0,'Measured Data'!AD25+'Measured Data'!$E26*'Measured Data'!#REF!/'In Process Calc.'!$I28,"")</f>
        <v/>
      </c>
      <c r="AE34" s="246" t="str">
        <f>IF('Measured Data'!$E26&gt;0,'Measured Data'!AE25+'Measured Data'!$E26*'Measured Data'!#REF!/'In Process Calc.'!$I28,"")</f>
        <v/>
      </c>
      <c r="AF34" s="246" t="str">
        <f>IF('Measured Data'!$E26&gt;0,'Measured Data'!AF25+'Measured Data'!$E26*'Measured Data'!#REF!/'In Process Calc.'!$I28,"")</f>
        <v/>
      </c>
      <c r="AG34" s="246" t="str">
        <f>IF('Measured Data'!$E26&gt;0,'Measured Data'!AG25+'Measured Data'!$E26*'Measured Data'!#REF!/'In Process Calc.'!$I28,"")</f>
        <v/>
      </c>
      <c r="AH34" s="246" t="str">
        <f>IF('Measured Data'!$E26&gt;0,'Measured Data'!AH25+'Measured Data'!$E26*'Measured Data'!#REF!/'In Process Calc.'!$I28,"")</f>
        <v/>
      </c>
      <c r="AI34" s="246" t="str">
        <f>IF('Measured Data'!$E26&gt;0,'Measured Data'!AI25+'Measured Data'!$E26*'Measured Data'!#REF!/'In Process Calc.'!$I28,"")</f>
        <v/>
      </c>
      <c r="AJ34" s="246" t="str">
        <f>IF('Measured Data'!$E26&gt;0,'Measured Data'!AJ25+'Measured Data'!$E26*'Measured Data'!#REF!/'In Process Calc.'!$I28,"")</f>
        <v/>
      </c>
      <c r="AK34" s="246" t="str">
        <f>IF('Measured Data'!$E26&gt;0,'Measured Data'!AK25+'Measured Data'!$E26*'Measured Data'!#REF!/'In Process Calc.'!$I28,"")</f>
        <v/>
      </c>
      <c r="AL34" s="246" t="str">
        <f>IF('Measured Data'!$E26&gt;0,'Measured Data'!AL25+'Measured Data'!$E26*'Measured Data'!#REF!/'In Process Calc.'!$I28,"")</f>
        <v/>
      </c>
      <c r="AM34" s="246" t="str">
        <f>IF('Measured Data'!$E26&gt;0,'Measured Data'!AM25+'Measured Data'!$E26*'Measured Data'!#REF!/'In Process Calc.'!$I28,"")</f>
        <v/>
      </c>
      <c r="AN34" s="246" t="str">
        <f>IF('Measured Data'!$E26&gt;0,'Measured Data'!AN25+'Measured Data'!$E26*'Measured Data'!#REF!/'In Process Calc.'!$I28,"")</f>
        <v/>
      </c>
      <c r="AO34" s="246" t="str">
        <f>IF('Measured Data'!$E26&gt;0,'Measured Data'!AO25+'Measured Data'!$E26*'Measured Data'!#REF!/'In Process Calc.'!$I28,"")</f>
        <v/>
      </c>
      <c r="AP34" s="246" t="str">
        <f>IF('Measured Data'!$E26&gt;0,'Measured Data'!AP25+'Measured Data'!$E26*'Measured Data'!AQ25/'In Process Calc.'!$I28,"")</f>
        <v/>
      </c>
      <c r="AQ34" s="246" t="str">
        <f>IF('Measured Data'!$E26&gt;0,'Measured Data'!#REF!+'Measured Data'!$E26*'Measured Data'!AR25/'In Process Calc.'!$I28,"")</f>
        <v/>
      </c>
      <c r="AR34" s="246" t="str">
        <f>IF('Measured Data'!$E26&gt;0,'Measured Data'!#REF!,"")</f>
        <v/>
      </c>
      <c r="AS34" s="246" t="str">
        <f>IF('Measured Data'!$E26&gt;0,'Measured Data'!#REF!,"")</f>
        <v/>
      </c>
      <c r="AT34" s="246" t="str">
        <f>IF('Measured Data'!$E26&gt;0,'Measured Data'!#REF!,"")</f>
        <v/>
      </c>
      <c r="AU34" s="246" t="str">
        <f>IF('Measured Data'!$E26&gt;0,'Measured Data'!#REF!,"")</f>
        <v/>
      </c>
      <c r="AV34" s="246" t="str">
        <f>IF('Measured Data'!$E26&gt;0,'Measured Data'!#REF!,"")</f>
        <v/>
      </c>
      <c r="AW34" s="246" t="str">
        <f>IF('Measured Data'!$E26&gt;0,'Measured Data'!#REF!,"")</f>
        <v/>
      </c>
      <c r="AX34" s="246" t="str">
        <f>IF('Measured Data'!$E26&gt;0,'Measured Data'!#REF!,"")</f>
        <v/>
      </c>
      <c r="AY34" s="246" t="str">
        <f>IF('Measured Data'!$E26&gt;0,'Measured Data'!#REF!,"")</f>
        <v/>
      </c>
      <c r="AZ34" s="246" t="str">
        <f>IF('Measured Data'!$E26&gt;0,'Measured Data'!#REF!,"")</f>
        <v/>
      </c>
      <c r="BA34" s="246" t="str">
        <f>IF('Measured Data'!$E26&gt;0,'Measured Data'!#REF!,"")</f>
        <v/>
      </c>
      <c r="BB34" s="246" t="str">
        <f>IF('Measured Data'!$E26&gt;0,'Measured Data'!#REF!,"")</f>
        <v/>
      </c>
      <c r="BC34" s="246" t="str">
        <f>IF('Measured Data'!$E26&gt;0,'Measured Data'!#REF!,"")</f>
        <v/>
      </c>
      <c r="BD34" s="246" t="str">
        <f>IF('Measured Data'!$E26&gt;0,'Measured Data'!#REF!,"")</f>
        <v/>
      </c>
      <c r="BE34" s="246" t="str">
        <f>IF('Measured Data'!$E26&gt;0,'Measured Data'!#REF!,"")</f>
        <v/>
      </c>
      <c r="BF34" s="246" t="str">
        <f>IF('Measured Data'!$E26&gt;0,'Measured Data'!#REF!,"")</f>
        <v/>
      </c>
      <c r="BG34" s="246" t="str">
        <f>IF('Measured Data'!$E26&gt;0,'Measured Data'!#REF!,"")</f>
        <v/>
      </c>
      <c r="BH34" s="246" t="str">
        <f>IF('Measured Data'!$E26&gt;0,'Measured Data'!#REF!,"")</f>
        <v/>
      </c>
      <c r="BI34" s="246" t="str">
        <f>IF('Measured Data'!$E26&gt;0,'Measured Data'!#REF!,"")</f>
        <v/>
      </c>
      <c r="BJ34" s="246" t="str">
        <f>IF('Measured Data'!$E26&gt;0,'Measured Data'!#REF!,"")</f>
        <v/>
      </c>
      <c r="BK34" s="246" t="str">
        <f>IF('Measured Data'!$E26&gt;0,'Measured Data'!#REF!,"")</f>
        <v/>
      </c>
      <c r="BL34" s="246" t="str">
        <f>IF('Measured Data'!$E26&gt;0,'Measured Data'!#REF!,"")</f>
        <v/>
      </c>
      <c r="BM34" s="246" t="str">
        <f>IF('Measured Data'!$E26&gt;0,'Measured Data'!#REF!,"")</f>
        <v/>
      </c>
      <c r="BN34" s="246" t="str">
        <f>IF('Measured Data'!$E26&gt;0,'In Process Calc.'!B27,"")</f>
        <v/>
      </c>
      <c r="BO34" s="246" t="str">
        <f>IF('Measured Data'!$E26&gt;0,'In Process Calc.'!C27,"")</f>
        <v/>
      </c>
    </row>
    <row r="35" spans="1:67" x14ac:dyDescent="0.15">
      <c r="A35" s="240" t="str">
        <f>IF('Measured Data'!$E27&gt;0,'Measured Data'!$B$1,"")</f>
        <v/>
      </c>
      <c r="B35" s="240" t="str">
        <f>IF('Measured Data'!$E27&gt;0,'Measured Data'!A26+0.1,"")</f>
        <v/>
      </c>
      <c r="C35" s="244" t="str">
        <f>IF('Measured Data'!$E27&gt;0,'Measured Data'!B26,"")</f>
        <v/>
      </c>
      <c r="D35" s="249" t="str">
        <f>IF('Measured Data'!$E27&gt;0,'Measured Data'!C26,"")</f>
        <v/>
      </c>
      <c r="E35" s="240" t="str">
        <f>IF('Measured Data'!$E27&gt;0,'Measured Data'!D26,"")</f>
        <v/>
      </c>
      <c r="F35" s="240" t="str">
        <f>IF('Measured Data'!$E27&gt;0,'Measured Data'!E26,"")</f>
        <v/>
      </c>
      <c r="G35" s="240" t="str">
        <f>IF('Measured Data'!$E27&gt;0,'Measured Data'!G26,"")</f>
        <v/>
      </c>
      <c r="H35" s="245" t="str">
        <f>IF('Measured Data'!$E27&gt;0,'Measured Data'!H26,"")</f>
        <v/>
      </c>
      <c r="I35" s="245" t="str">
        <f>IF('Measured Data'!$E27&gt;0,'Measured Data'!I26,"")</f>
        <v/>
      </c>
      <c r="J35" s="245" t="str">
        <f>IF('Measured Data'!$E27&gt;0,'Measured Data'!J26,"")</f>
        <v/>
      </c>
      <c r="K35" s="245" t="str">
        <f>IF('Measured Data'!$E27&gt;0,'Measured Data'!K26,"")</f>
        <v/>
      </c>
      <c r="L35" s="240" t="str">
        <f>IF('Measured Data'!$E27&gt;0,'Measured Data'!L26,"")</f>
        <v/>
      </c>
      <c r="M35" s="240" t="str">
        <f>IF('Measured Data'!$E27&gt;0,'Measured Data'!M26,"")</f>
        <v/>
      </c>
      <c r="N35" s="240" t="str">
        <f>IF('Measured Data'!$E27&gt;0,'Measured Data'!N26,"")</f>
        <v/>
      </c>
      <c r="O35" s="240" t="str">
        <f>IF('Measured Data'!$E27&gt;0,'Measured Data'!O26,"")</f>
        <v/>
      </c>
      <c r="P35" s="240" t="str">
        <f>IF('Measured Data'!$E27&gt;0,'Measured Data'!P26,"")</f>
        <v/>
      </c>
      <c r="Q35" s="240" t="str">
        <f>IF('Measured Data'!$E27&gt;0,'Measured Data'!Q26,"")</f>
        <v/>
      </c>
      <c r="R35" s="240" t="str">
        <f>IF('Measured Data'!$E27&gt;0,'Measured Data'!R26,"")</f>
        <v/>
      </c>
      <c r="S35" s="240" t="str">
        <f>IF('Measured Data'!$E27&gt;0,'Measured Data'!S26,"")</f>
        <v/>
      </c>
      <c r="T35" s="246" t="str">
        <f>IF('Measured Data'!$E27&gt;0,'Measured Data'!T26+'Measured Data'!$E27*'Measured Data'!#REF!/'In Process Calc.'!$I29,"")</f>
        <v/>
      </c>
      <c r="U35" s="246" t="str">
        <f>IF('Measured Data'!$E27&gt;0,'Measured Data'!U26+'Measured Data'!$E27*'Measured Data'!#REF!/'In Process Calc.'!$I29,"")</f>
        <v/>
      </c>
      <c r="V35" s="246" t="str">
        <f>IF('Measured Data'!$E27&gt;0,'Measured Data'!V26+'Measured Data'!$E27*'Measured Data'!#REF!/'In Process Calc.'!$I29,"")</f>
        <v/>
      </c>
      <c r="W35" s="246" t="str">
        <f>IF('Measured Data'!$E27&gt;0,'Measured Data'!W26+'Measured Data'!$E27*'Measured Data'!#REF!/'In Process Calc.'!$I29,"")</f>
        <v/>
      </c>
      <c r="X35" s="246" t="str">
        <f>IF('Measured Data'!$E27&gt;0,'Measured Data'!X26+'Measured Data'!$E27*'Measured Data'!#REF!/'In Process Calc.'!$I29,"")</f>
        <v/>
      </c>
      <c r="Y35" s="246" t="str">
        <f>IF('Measured Data'!$E27&gt;0,'Measured Data'!Y26+'Measured Data'!$E27*'Measured Data'!#REF!/'In Process Calc.'!$I29,"")</f>
        <v/>
      </c>
      <c r="Z35" s="246" t="str">
        <f>IF('Measured Data'!$E27&gt;0,'Measured Data'!Z26+'Measured Data'!$E27*'Measured Data'!#REF!/'In Process Calc.'!$I29,"")</f>
        <v/>
      </c>
      <c r="AA35" s="246" t="str">
        <f>IF('Measured Data'!$E27&gt;0,'Measured Data'!AA26+'Measured Data'!$E27*'Measured Data'!#REF!/'In Process Calc.'!$I29,"")</f>
        <v/>
      </c>
      <c r="AB35" s="246" t="str">
        <f>IF('Measured Data'!$E27&gt;0,'Measured Data'!AB26+'Measured Data'!$E27*'Measured Data'!#REF!/'In Process Calc.'!$I29,"")</f>
        <v/>
      </c>
      <c r="AC35" s="246" t="str">
        <f>IF('Measured Data'!$E27&gt;0,'Measured Data'!AC26+'Measured Data'!$E27*'Measured Data'!#REF!/'In Process Calc.'!$I29,"")</f>
        <v/>
      </c>
      <c r="AD35" s="246" t="str">
        <f>IF('Measured Data'!$E27&gt;0,'Measured Data'!AD26+'Measured Data'!$E27*'Measured Data'!#REF!/'In Process Calc.'!$I29,"")</f>
        <v/>
      </c>
      <c r="AE35" s="246" t="str">
        <f>IF('Measured Data'!$E27&gt;0,'Measured Data'!AE26+'Measured Data'!$E27*'Measured Data'!#REF!/'In Process Calc.'!$I29,"")</f>
        <v/>
      </c>
      <c r="AF35" s="246" t="str">
        <f>IF('Measured Data'!$E27&gt;0,'Measured Data'!AF26+'Measured Data'!$E27*'Measured Data'!#REF!/'In Process Calc.'!$I29,"")</f>
        <v/>
      </c>
      <c r="AG35" s="246" t="str">
        <f>IF('Measured Data'!$E27&gt;0,'Measured Data'!AG26+'Measured Data'!$E27*'Measured Data'!#REF!/'In Process Calc.'!$I29,"")</f>
        <v/>
      </c>
      <c r="AH35" s="246" t="str">
        <f>IF('Measured Data'!$E27&gt;0,'Measured Data'!AH26+'Measured Data'!$E27*'Measured Data'!#REF!/'In Process Calc.'!$I29,"")</f>
        <v/>
      </c>
      <c r="AI35" s="246" t="str">
        <f>IF('Measured Data'!$E27&gt;0,'Measured Data'!AI26+'Measured Data'!$E27*'Measured Data'!#REF!/'In Process Calc.'!$I29,"")</f>
        <v/>
      </c>
      <c r="AJ35" s="246" t="str">
        <f>IF('Measured Data'!$E27&gt;0,'Measured Data'!AJ26+'Measured Data'!$E27*'Measured Data'!#REF!/'In Process Calc.'!$I29,"")</f>
        <v/>
      </c>
      <c r="AK35" s="246" t="str">
        <f>IF('Measured Data'!$E27&gt;0,'Measured Data'!AK26+'Measured Data'!$E27*'Measured Data'!#REF!/'In Process Calc.'!$I29,"")</f>
        <v/>
      </c>
      <c r="AL35" s="246" t="str">
        <f>IF('Measured Data'!$E27&gt;0,'Measured Data'!AL26+'Measured Data'!$E27*'Measured Data'!#REF!/'In Process Calc.'!$I29,"")</f>
        <v/>
      </c>
      <c r="AM35" s="246" t="str">
        <f>IF('Measured Data'!$E27&gt;0,'Measured Data'!AM26+'Measured Data'!$E27*'Measured Data'!#REF!/'In Process Calc.'!$I29,"")</f>
        <v/>
      </c>
      <c r="AN35" s="246" t="str">
        <f>IF('Measured Data'!$E27&gt;0,'Measured Data'!AN26+'Measured Data'!$E27*'Measured Data'!#REF!/'In Process Calc.'!$I29,"")</f>
        <v/>
      </c>
      <c r="AO35" s="246" t="str">
        <f>IF('Measured Data'!$E27&gt;0,'Measured Data'!AO26+'Measured Data'!$E27*'Measured Data'!#REF!/'In Process Calc.'!$I29,"")</f>
        <v/>
      </c>
      <c r="AP35" s="246" t="str">
        <f>IF('Measured Data'!$E27&gt;0,'Measured Data'!AP26+'Measured Data'!$E27*'Measured Data'!AQ26/'In Process Calc.'!$I29,"")</f>
        <v/>
      </c>
      <c r="AQ35" s="246" t="str">
        <f>IF('Measured Data'!$E27&gt;0,'Measured Data'!#REF!+'Measured Data'!$E27*'Measured Data'!AR26/'In Process Calc.'!$I29,"")</f>
        <v/>
      </c>
      <c r="AR35" s="246" t="str">
        <f>IF('Measured Data'!$E27&gt;0,'Measured Data'!#REF!,"")</f>
        <v/>
      </c>
      <c r="AS35" s="246" t="str">
        <f>IF('Measured Data'!$E27&gt;0,'Measured Data'!#REF!,"")</f>
        <v/>
      </c>
      <c r="AT35" s="246" t="str">
        <f>IF('Measured Data'!$E27&gt;0,'Measured Data'!#REF!,"")</f>
        <v/>
      </c>
      <c r="AU35" s="246" t="str">
        <f>IF('Measured Data'!$E27&gt;0,'Measured Data'!#REF!,"")</f>
        <v/>
      </c>
      <c r="AV35" s="246" t="str">
        <f>IF('Measured Data'!$E27&gt;0,'Measured Data'!#REF!,"")</f>
        <v/>
      </c>
      <c r="AW35" s="246" t="str">
        <f>IF('Measured Data'!$E27&gt;0,'Measured Data'!#REF!,"")</f>
        <v/>
      </c>
      <c r="AX35" s="246" t="str">
        <f>IF('Measured Data'!$E27&gt;0,'Measured Data'!#REF!,"")</f>
        <v/>
      </c>
      <c r="AY35" s="246" t="str">
        <f>IF('Measured Data'!$E27&gt;0,'Measured Data'!#REF!,"")</f>
        <v/>
      </c>
      <c r="AZ35" s="246" t="str">
        <f>IF('Measured Data'!$E27&gt;0,'Measured Data'!#REF!,"")</f>
        <v/>
      </c>
      <c r="BA35" s="246" t="str">
        <f>IF('Measured Data'!$E27&gt;0,'Measured Data'!#REF!,"")</f>
        <v/>
      </c>
      <c r="BB35" s="246" t="str">
        <f>IF('Measured Data'!$E27&gt;0,'Measured Data'!#REF!,"")</f>
        <v/>
      </c>
      <c r="BC35" s="246" t="str">
        <f>IF('Measured Data'!$E27&gt;0,'Measured Data'!#REF!,"")</f>
        <v/>
      </c>
      <c r="BD35" s="246" t="str">
        <f>IF('Measured Data'!$E27&gt;0,'Measured Data'!#REF!,"")</f>
        <v/>
      </c>
      <c r="BE35" s="246" t="str">
        <f>IF('Measured Data'!$E27&gt;0,'Measured Data'!#REF!,"")</f>
        <v/>
      </c>
      <c r="BF35" s="246" t="str">
        <f>IF('Measured Data'!$E27&gt;0,'Measured Data'!#REF!,"")</f>
        <v/>
      </c>
      <c r="BG35" s="246" t="str">
        <f>IF('Measured Data'!$E27&gt;0,'Measured Data'!#REF!,"")</f>
        <v/>
      </c>
      <c r="BH35" s="246" t="str">
        <f>IF('Measured Data'!$E27&gt;0,'Measured Data'!#REF!,"")</f>
        <v/>
      </c>
      <c r="BI35" s="246" t="str">
        <f>IF('Measured Data'!$E27&gt;0,'Measured Data'!#REF!,"")</f>
        <v/>
      </c>
      <c r="BJ35" s="246" t="str">
        <f>IF('Measured Data'!$E27&gt;0,'Measured Data'!#REF!,"")</f>
        <v/>
      </c>
      <c r="BK35" s="246" t="str">
        <f>IF('Measured Data'!$E27&gt;0,'Measured Data'!#REF!,"")</f>
        <v/>
      </c>
      <c r="BL35" s="246" t="str">
        <f>IF('Measured Data'!$E27&gt;0,'Measured Data'!#REF!,"")</f>
        <v/>
      </c>
      <c r="BM35" s="246" t="str">
        <f>IF('Measured Data'!$E27&gt;0,'Measured Data'!#REF!,"")</f>
        <v/>
      </c>
      <c r="BN35" s="246" t="str">
        <f>IF('Measured Data'!$E27&gt;0,'In Process Calc.'!B28,"")</f>
        <v/>
      </c>
      <c r="BO35" s="246" t="str">
        <f>IF('Measured Data'!$E27&gt;0,'In Process Calc.'!C28,"")</f>
        <v/>
      </c>
    </row>
    <row r="36" spans="1:67" x14ac:dyDescent="0.15">
      <c r="A36" s="240" t="str">
        <f>IF('Measured Data'!$E28&gt;0,'Measured Data'!$B$1,"")</f>
        <v/>
      </c>
      <c r="B36" s="240" t="str">
        <f>IF('Measured Data'!$E28&gt;0,'Measured Data'!A27+0.1,"")</f>
        <v/>
      </c>
      <c r="C36" s="244" t="str">
        <f>IF('Measured Data'!$E28&gt;0,'Measured Data'!B27,"")</f>
        <v/>
      </c>
      <c r="D36" s="249" t="str">
        <f>IF('Measured Data'!$E28&gt;0,'Measured Data'!C27,"")</f>
        <v/>
      </c>
      <c r="E36" s="240" t="str">
        <f>IF('Measured Data'!$E28&gt;0,'Measured Data'!D27,"")</f>
        <v/>
      </c>
      <c r="F36" s="240" t="str">
        <f>IF('Measured Data'!$E28&gt;0,'Measured Data'!E27,"")</f>
        <v/>
      </c>
      <c r="G36" s="240" t="str">
        <f>IF('Measured Data'!$E28&gt;0,'Measured Data'!G27,"")</f>
        <v/>
      </c>
      <c r="H36" s="245" t="str">
        <f>IF('Measured Data'!$E28&gt;0,'Measured Data'!H27,"")</f>
        <v/>
      </c>
      <c r="I36" s="245" t="str">
        <f>IF('Measured Data'!$E28&gt;0,'Measured Data'!I27,"")</f>
        <v/>
      </c>
      <c r="J36" s="245" t="str">
        <f>IF('Measured Data'!$E28&gt;0,'Measured Data'!J27,"")</f>
        <v/>
      </c>
      <c r="K36" s="245" t="str">
        <f>IF('Measured Data'!$E28&gt;0,'Measured Data'!K27,"")</f>
        <v/>
      </c>
      <c r="L36" s="240" t="str">
        <f>IF('Measured Data'!$E28&gt;0,'Measured Data'!L27,"")</f>
        <v/>
      </c>
      <c r="M36" s="240" t="str">
        <f>IF('Measured Data'!$E28&gt;0,'Measured Data'!M27,"")</f>
        <v/>
      </c>
      <c r="N36" s="240" t="str">
        <f>IF('Measured Data'!$E28&gt;0,'Measured Data'!N27,"")</f>
        <v/>
      </c>
      <c r="O36" s="240" t="str">
        <f>IF('Measured Data'!$E28&gt;0,'Measured Data'!O27,"")</f>
        <v/>
      </c>
      <c r="P36" s="240" t="str">
        <f>IF('Measured Data'!$E28&gt;0,'Measured Data'!P27,"")</f>
        <v/>
      </c>
      <c r="Q36" s="240" t="str">
        <f>IF('Measured Data'!$E28&gt;0,'Measured Data'!Q27,"")</f>
        <v/>
      </c>
      <c r="R36" s="240" t="str">
        <f>IF('Measured Data'!$E28&gt;0,'Measured Data'!R27,"")</f>
        <v/>
      </c>
      <c r="S36" s="240" t="str">
        <f>IF('Measured Data'!$E28&gt;0,'Measured Data'!S27,"")</f>
        <v/>
      </c>
      <c r="T36" s="246" t="str">
        <f>IF('Measured Data'!$E28&gt;0,'Measured Data'!T27+'Measured Data'!$E28*'Measured Data'!#REF!/'In Process Calc.'!$I30,"")</f>
        <v/>
      </c>
      <c r="U36" s="246" t="str">
        <f>IF('Measured Data'!$E28&gt;0,'Measured Data'!U27+'Measured Data'!$E28*'Measured Data'!#REF!/'In Process Calc.'!$I30,"")</f>
        <v/>
      </c>
      <c r="V36" s="246" t="str">
        <f>IF('Measured Data'!$E28&gt;0,'Measured Data'!V27+'Measured Data'!$E28*'Measured Data'!#REF!/'In Process Calc.'!$I30,"")</f>
        <v/>
      </c>
      <c r="W36" s="246" t="str">
        <f>IF('Measured Data'!$E28&gt;0,'Measured Data'!W27+'Measured Data'!$E28*'Measured Data'!#REF!/'In Process Calc.'!$I30,"")</f>
        <v/>
      </c>
      <c r="X36" s="246" t="str">
        <f>IF('Measured Data'!$E28&gt;0,'Measured Data'!X27+'Measured Data'!$E28*'Measured Data'!#REF!/'In Process Calc.'!$I30,"")</f>
        <v/>
      </c>
      <c r="Y36" s="246" t="str">
        <f>IF('Measured Data'!$E28&gt;0,'Measured Data'!Y27+'Measured Data'!$E28*'Measured Data'!#REF!/'In Process Calc.'!$I30,"")</f>
        <v/>
      </c>
      <c r="Z36" s="246" t="str">
        <f>IF('Measured Data'!$E28&gt;0,'Measured Data'!Z27+'Measured Data'!$E28*'Measured Data'!#REF!/'In Process Calc.'!$I30,"")</f>
        <v/>
      </c>
      <c r="AA36" s="246" t="str">
        <f>IF('Measured Data'!$E28&gt;0,'Measured Data'!AA27+'Measured Data'!$E28*'Measured Data'!#REF!/'In Process Calc.'!$I30,"")</f>
        <v/>
      </c>
      <c r="AB36" s="246" t="str">
        <f>IF('Measured Data'!$E28&gt;0,'Measured Data'!AB27+'Measured Data'!$E28*'Measured Data'!#REF!/'In Process Calc.'!$I30,"")</f>
        <v/>
      </c>
      <c r="AC36" s="246" t="str">
        <f>IF('Measured Data'!$E28&gt;0,'Measured Data'!AC27+'Measured Data'!$E28*'Measured Data'!#REF!/'In Process Calc.'!$I30,"")</f>
        <v/>
      </c>
      <c r="AD36" s="246" t="str">
        <f>IF('Measured Data'!$E28&gt;0,'Measured Data'!AD27+'Measured Data'!$E28*'Measured Data'!#REF!/'In Process Calc.'!$I30,"")</f>
        <v/>
      </c>
      <c r="AE36" s="246" t="str">
        <f>IF('Measured Data'!$E28&gt;0,'Measured Data'!AE27+'Measured Data'!$E28*'Measured Data'!#REF!/'In Process Calc.'!$I30,"")</f>
        <v/>
      </c>
      <c r="AF36" s="246" t="str">
        <f>IF('Measured Data'!$E28&gt;0,'Measured Data'!AF27+'Measured Data'!$E28*'Measured Data'!#REF!/'In Process Calc.'!$I30,"")</f>
        <v/>
      </c>
      <c r="AG36" s="246" t="str">
        <f>IF('Measured Data'!$E28&gt;0,'Measured Data'!AG27+'Measured Data'!$E28*'Measured Data'!#REF!/'In Process Calc.'!$I30,"")</f>
        <v/>
      </c>
      <c r="AH36" s="246" t="str">
        <f>IF('Measured Data'!$E28&gt;0,'Measured Data'!AH27+'Measured Data'!$E28*'Measured Data'!#REF!/'In Process Calc.'!$I30,"")</f>
        <v/>
      </c>
      <c r="AI36" s="246" t="str">
        <f>IF('Measured Data'!$E28&gt;0,'Measured Data'!AI27+'Measured Data'!$E28*'Measured Data'!#REF!/'In Process Calc.'!$I30,"")</f>
        <v/>
      </c>
      <c r="AJ36" s="246" t="str">
        <f>IF('Measured Data'!$E28&gt;0,'Measured Data'!AJ27+'Measured Data'!$E28*'Measured Data'!#REF!/'In Process Calc.'!$I30,"")</f>
        <v/>
      </c>
      <c r="AK36" s="246" t="str">
        <f>IF('Measured Data'!$E28&gt;0,'Measured Data'!AK27+'Measured Data'!$E28*'Measured Data'!#REF!/'In Process Calc.'!$I30,"")</f>
        <v/>
      </c>
      <c r="AL36" s="246" t="str">
        <f>IF('Measured Data'!$E28&gt;0,'Measured Data'!AL27+'Measured Data'!$E28*'Measured Data'!#REF!/'In Process Calc.'!$I30,"")</f>
        <v/>
      </c>
      <c r="AM36" s="246" t="str">
        <f>IF('Measured Data'!$E28&gt;0,'Measured Data'!AM27+'Measured Data'!$E28*'Measured Data'!#REF!/'In Process Calc.'!$I30,"")</f>
        <v/>
      </c>
      <c r="AN36" s="246" t="str">
        <f>IF('Measured Data'!$E28&gt;0,'Measured Data'!AN27+'Measured Data'!$E28*'Measured Data'!#REF!/'In Process Calc.'!$I30,"")</f>
        <v/>
      </c>
      <c r="AO36" s="246" t="str">
        <f>IF('Measured Data'!$E28&gt;0,'Measured Data'!AO27+'Measured Data'!$E28*'Measured Data'!#REF!/'In Process Calc.'!$I30,"")</f>
        <v/>
      </c>
      <c r="AP36" s="246" t="str">
        <f>IF('Measured Data'!$E28&gt;0,'Measured Data'!AP27+'Measured Data'!$E28*'Measured Data'!AQ27/'In Process Calc.'!$I30,"")</f>
        <v/>
      </c>
      <c r="AQ36" s="246" t="str">
        <f>IF('Measured Data'!$E28&gt;0,'Measured Data'!#REF!+'Measured Data'!$E28*'Measured Data'!AR27/'In Process Calc.'!$I30,"")</f>
        <v/>
      </c>
      <c r="AR36" s="246" t="str">
        <f>IF('Measured Data'!$E28&gt;0,'Measured Data'!#REF!,"")</f>
        <v/>
      </c>
      <c r="AS36" s="246" t="str">
        <f>IF('Measured Data'!$E28&gt;0,'Measured Data'!#REF!,"")</f>
        <v/>
      </c>
      <c r="AT36" s="246" t="str">
        <f>IF('Measured Data'!$E28&gt;0,'Measured Data'!#REF!,"")</f>
        <v/>
      </c>
      <c r="AU36" s="246" t="str">
        <f>IF('Measured Data'!$E28&gt;0,'Measured Data'!#REF!,"")</f>
        <v/>
      </c>
      <c r="AV36" s="246" t="str">
        <f>IF('Measured Data'!$E28&gt;0,'Measured Data'!#REF!,"")</f>
        <v/>
      </c>
      <c r="AW36" s="246" t="str">
        <f>IF('Measured Data'!$E28&gt;0,'Measured Data'!#REF!,"")</f>
        <v/>
      </c>
      <c r="AX36" s="246" t="str">
        <f>IF('Measured Data'!$E28&gt;0,'Measured Data'!#REF!,"")</f>
        <v/>
      </c>
      <c r="AY36" s="246" t="str">
        <f>IF('Measured Data'!$E28&gt;0,'Measured Data'!#REF!,"")</f>
        <v/>
      </c>
      <c r="AZ36" s="246" t="str">
        <f>IF('Measured Data'!$E28&gt;0,'Measured Data'!#REF!,"")</f>
        <v/>
      </c>
      <c r="BA36" s="246" t="str">
        <f>IF('Measured Data'!$E28&gt;0,'Measured Data'!#REF!,"")</f>
        <v/>
      </c>
      <c r="BB36" s="246" t="str">
        <f>IF('Measured Data'!$E28&gt;0,'Measured Data'!#REF!,"")</f>
        <v/>
      </c>
      <c r="BC36" s="246" t="str">
        <f>IF('Measured Data'!$E28&gt;0,'Measured Data'!#REF!,"")</f>
        <v/>
      </c>
      <c r="BD36" s="246" t="str">
        <f>IF('Measured Data'!$E28&gt;0,'Measured Data'!#REF!,"")</f>
        <v/>
      </c>
      <c r="BE36" s="246" t="str">
        <f>IF('Measured Data'!$E28&gt;0,'Measured Data'!#REF!,"")</f>
        <v/>
      </c>
      <c r="BF36" s="246" t="str">
        <f>IF('Measured Data'!$E28&gt;0,'Measured Data'!#REF!,"")</f>
        <v/>
      </c>
      <c r="BG36" s="246" t="str">
        <f>IF('Measured Data'!$E28&gt;0,'Measured Data'!#REF!,"")</f>
        <v/>
      </c>
      <c r="BH36" s="246" t="str">
        <f>IF('Measured Data'!$E28&gt;0,'Measured Data'!#REF!,"")</f>
        <v/>
      </c>
      <c r="BI36" s="246" t="str">
        <f>IF('Measured Data'!$E28&gt;0,'Measured Data'!#REF!,"")</f>
        <v/>
      </c>
      <c r="BJ36" s="246" t="str">
        <f>IF('Measured Data'!$E28&gt;0,'Measured Data'!#REF!,"")</f>
        <v/>
      </c>
      <c r="BK36" s="246" t="str">
        <f>IF('Measured Data'!$E28&gt;0,'Measured Data'!#REF!,"")</f>
        <v/>
      </c>
      <c r="BL36" s="246" t="str">
        <f>IF('Measured Data'!$E28&gt;0,'Measured Data'!#REF!,"")</f>
        <v/>
      </c>
      <c r="BM36" s="246" t="str">
        <f>IF('Measured Data'!$E28&gt;0,'Measured Data'!#REF!,"")</f>
        <v/>
      </c>
      <c r="BN36" s="246" t="str">
        <f>IF('Measured Data'!$E28&gt;0,'In Process Calc.'!B29,"")</f>
        <v/>
      </c>
      <c r="BO36" s="246" t="str">
        <f>IF('Measured Data'!$E28&gt;0,'In Process Calc.'!C29,"")</f>
        <v/>
      </c>
    </row>
    <row r="37" spans="1:67" x14ac:dyDescent="0.15">
      <c r="A37" s="240" t="str">
        <f>IF('Measured Data'!$E29&gt;0,'Measured Data'!$B$1,"")</f>
        <v/>
      </c>
      <c r="B37" s="240" t="str">
        <f>IF('Measured Data'!$E29&gt;0,'Measured Data'!A28+0.1,"")</f>
        <v/>
      </c>
      <c r="C37" s="244" t="str">
        <f>IF('Measured Data'!$E29&gt;0,'Measured Data'!B28,"")</f>
        <v/>
      </c>
      <c r="D37" s="249" t="str">
        <f>IF('Measured Data'!$E29&gt;0,'Measured Data'!C28,"")</f>
        <v/>
      </c>
      <c r="E37" s="240" t="str">
        <f>IF('Measured Data'!$E29&gt;0,'Measured Data'!D28,"")</f>
        <v/>
      </c>
      <c r="F37" s="240" t="str">
        <f>IF('Measured Data'!$E29&gt;0,'Measured Data'!E28,"")</f>
        <v/>
      </c>
      <c r="G37" s="240" t="str">
        <f>IF('Measured Data'!$E29&gt;0,'Measured Data'!G28,"")</f>
        <v/>
      </c>
      <c r="H37" s="245" t="str">
        <f>IF('Measured Data'!$E29&gt;0,'Measured Data'!H28,"")</f>
        <v/>
      </c>
      <c r="I37" s="245" t="str">
        <f>IF('Measured Data'!$E29&gt;0,'Measured Data'!I28,"")</f>
        <v/>
      </c>
      <c r="J37" s="245" t="str">
        <f>IF('Measured Data'!$E29&gt;0,'Measured Data'!J28,"")</f>
        <v/>
      </c>
      <c r="K37" s="245" t="str">
        <f>IF('Measured Data'!$E29&gt;0,'Measured Data'!K28,"")</f>
        <v/>
      </c>
      <c r="L37" s="240" t="str">
        <f>IF('Measured Data'!$E29&gt;0,'Measured Data'!L28,"")</f>
        <v/>
      </c>
      <c r="M37" s="240" t="str">
        <f>IF('Measured Data'!$E29&gt;0,'Measured Data'!M28,"")</f>
        <v/>
      </c>
      <c r="N37" s="240" t="str">
        <f>IF('Measured Data'!$E29&gt;0,'Measured Data'!N28,"")</f>
        <v/>
      </c>
      <c r="O37" s="240" t="str">
        <f>IF('Measured Data'!$E29&gt;0,'Measured Data'!O28,"")</f>
        <v/>
      </c>
      <c r="P37" s="240" t="str">
        <f>IF('Measured Data'!$E29&gt;0,'Measured Data'!P28,"")</f>
        <v/>
      </c>
      <c r="Q37" s="240" t="str">
        <f>IF('Measured Data'!$E29&gt;0,'Measured Data'!Q28,"")</f>
        <v/>
      </c>
      <c r="R37" s="240" t="str">
        <f>IF('Measured Data'!$E29&gt;0,'Measured Data'!R28,"")</f>
        <v/>
      </c>
      <c r="S37" s="240" t="str">
        <f>IF('Measured Data'!$E29&gt;0,'Measured Data'!S28,"")</f>
        <v/>
      </c>
      <c r="T37" s="246" t="str">
        <f>IF('Measured Data'!$E29&gt;0,'Measured Data'!T28+'Measured Data'!$E29*'Measured Data'!#REF!/'In Process Calc.'!$I31,"")</f>
        <v/>
      </c>
      <c r="U37" s="246" t="str">
        <f>IF('Measured Data'!$E29&gt;0,'Measured Data'!U28+'Measured Data'!$E29*'Measured Data'!#REF!/'In Process Calc.'!$I31,"")</f>
        <v/>
      </c>
      <c r="V37" s="246" t="str">
        <f>IF('Measured Data'!$E29&gt;0,'Measured Data'!V28+'Measured Data'!$E29*'Measured Data'!#REF!/'In Process Calc.'!$I31,"")</f>
        <v/>
      </c>
      <c r="W37" s="246" t="str">
        <f>IF('Measured Data'!$E29&gt;0,'Measured Data'!W28+'Measured Data'!$E29*'Measured Data'!#REF!/'In Process Calc.'!$I31,"")</f>
        <v/>
      </c>
      <c r="X37" s="246" t="str">
        <f>IF('Measured Data'!$E29&gt;0,'Measured Data'!X28+'Measured Data'!$E29*'Measured Data'!#REF!/'In Process Calc.'!$I31,"")</f>
        <v/>
      </c>
      <c r="Y37" s="246" t="str">
        <f>IF('Measured Data'!$E29&gt;0,'Measured Data'!Y28+'Measured Data'!$E29*'Measured Data'!#REF!/'In Process Calc.'!$I31,"")</f>
        <v/>
      </c>
      <c r="Z37" s="246" t="str">
        <f>IF('Measured Data'!$E29&gt;0,'Measured Data'!Z28+'Measured Data'!$E29*'Measured Data'!#REF!/'In Process Calc.'!$I31,"")</f>
        <v/>
      </c>
      <c r="AA37" s="246" t="str">
        <f>IF('Measured Data'!$E29&gt;0,'Measured Data'!AA28+'Measured Data'!$E29*'Measured Data'!#REF!/'In Process Calc.'!$I31,"")</f>
        <v/>
      </c>
      <c r="AB37" s="246" t="str">
        <f>IF('Measured Data'!$E29&gt;0,'Measured Data'!AB28+'Measured Data'!$E29*'Measured Data'!#REF!/'In Process Calc.'!$I31,"")</f>
        <v/>
      </c>
      <c r="AC37" s="246" t="str">
        <f>IF('Measured Data'!$E29&gt;0,'Measured Data'!AC28+'Measured Data'!$E29*'Measured Data'!#REF!/'In Process Calc.'!$I31,"")</f>
        <v/>
      </c>
      <c r="AD37" s="246" t="str">
        <f>IF('Measured Data'!$E29&gt;0,'Measured Data'!AD28+'Measured Data'!$E29*'Measured Data'!#REF!/'In Process Calc.'!$I31,"")</f>
        <v/>
      </c>
      <c r="AE37" s="246" t="str">
        <f>IF('Measured Data'!$E29&gt;0,'Measured Data'!AE28+'Measured Data'!$E29*'Measured Data'!#REF!/'In Process Calc.'!$I31,"")</f>
        <v/>
      </c>
      <c r="AF37" s="246" t="str">
        <f>IF('Measured Data'!$E29&gt;0,'Measured Data'!AF28+'Measured Data'!$E29*'Measured Data'!#REF!/'In Process Calc.'!$I31,"")</f>
        <v/>
      </c>
      <c r="AG37" s="246" t="str">
        <f>IF('Measured Data'!$E29&gt;0,'Measured Data'!AG28+'Measured Data'!$E29*'Measured Data'!#REF!/'In Process Calc.'!$I31,"")</f>
        <v/>
      </c>
      <c r="AH37" s="246" t="str">
        <f>IF('Measured Data'!$E29&gt;0,'Measured Data'!AH28+'Measured Data'!$E29*'Measured Data'!#REF!/'In Process Calc.'!$I31,"")</f>
        <v/>
      </c>
      <c r="AI37" s="246" t="str">
        <f>IF('Measured Data'!$E29&gt;0,'Measured Data'!AI28+'Measured Data'!$E29*'Measured Data'!#REF!/'In Process Calc.'!$I31,"")</f>
        <v/>
      </c>
      <c r="AJ37" s="246" t="str">
        <f>IF('Measured Data'!$E29&gt;0,'Measured Data'!AJ28+'Measured Data'!$E29*'Measured Data'!#REF!/'In Process Calc.'!$I31,"")</f>
        <v/>
      </c>
      <c r="AK37" s="246" t="str">
        <f>IF('Measured Data'!$E29&gt;0,'Measured Data'!AK28+'Measured Data'!$E29*'Measured Data'!#REF!/'In Process Calc.'!$I31,"")</f>
        <v/>
      </c>
      <c r="AL37" s="246" t="str">
        <f>IF('Measured Data'!$E29&gt;0,'Measured Data'!AL28+'Measured Data'!$E29*'Measured Data'!#REF!/'In Process Calc.'!$I31,"")</f>
        <v/>
      </c>
      <c r="AM37" s="246" t="str">
        <f>IF('Measured Data'!$E29&gt;0,'Measured Data'!AM28+'Measured Data'!$E29*'Measured Data'!#REF!/'In Process Calc.'!$I31,"")</f>
        <v/>
      </c>
      <c r="AN37" s="246" t="str">
        <f>IF('Measured Data'!$E29&gt;0,'Measured Data'!AN28+'Measured Data'!$E29*'Measured Data'!#REF!/'In Process Calc.'!$I31,"")</f>
        <v/>
      </c>
      <c r="AO37" s="246" t="str">
        <f>IF('Measured Data'!$E29&gt;0,'Measured Data'!AO28+'Measured Data'!$E29*'Measured Data'!#REF!/'In Process Calc.'!$I31,"")</f>
        <v/>
      </c>
      <c r="AP37" s="246" t="str">
        <f>IF('Measured Data'!$E29&gt;0,'Measured Data'!AP28+'Measured Data'!$E29*'Measured Data'!AQ28/'In Process Calc.'!$I31,"")</f>
        <v/>
      </c>
      <c r="AQ37" s="246" t="str">
        <f>IF('Measured Data'!$E29&gt;0,'Measured Data'!#REF!+'Measured Data'!$E29*'Measured Data'!AR28/'In Process Calc.'!$I31,"")</f>
        <v/>
      </c>
      <c r="AR37" s="246" t="str">
        <f>IF('Measured Data'!$E29&gt;0,'Measured Data'!#REF!,"")</f>
        <v/>
      </c>
      <c r="AS37" s="246" t="str">
        <f>IF('Measured Data'!$E29&gt;0,'Measured Data'!#REF!,"")</f>
        <v/>
      </c>
      <c r="AT37" s="246" t="str">
        <f>IF('Measured Data'!$E29&gt;0,'Measured Data'!#REF!,"")</f>
        <v/>
      </c>
      <c r="AU37" s="246" t="str">
        <f>IF('Measured Data'!$E29&gt;0,'Measured Data'!#REF!,"")</f>
        <v/>
      </c>
      <c r="AV37" s="246" t="str">
        <f>IF('Measured Data'!$E29&gt;0,'Measured Data'!#REF!,"")</f>
        <v/>
      </c>
      <c r="AW37" s="246" t="str">
        <f>IF('Measured Data'!$E29&gt;0,'Measured Data'!#REF!,"")</f>
        <v/>
      </c>
      <c r="AX37" s="246" t="str">
        <f>IF('Measured Data'!$E29&gt;0,'Measured Data'!#REF!,"")</f>
        <v/>
      </c>
      <c r="AY37" s="246" t="str">
        <f>IF('Measured Data'!$E29&gt;0,'Measured Data'!#REF!,"")</f>
        <v/>
      </c>
      <c r="AZ37" s="246" t="str">
        <f>IF('Measured Data'!$E29&gt;0,'Measured Data'!#REF!,"")</f>
        <v/>
      </c>
      <c r="BA37" s="246" t="str">
        <f>IF('Measured Data'!$E29&gt;0,'Measured Data'!#REF!,"")</f>
        <v/>
      </c>
      <c r="BB37" s="246" t="str">
        <f>IF('Measured Data'!$E29&gt;0,'Measured Data'!#REF!,"")</f>
        <v/>
      </c>
      <c r="BC37" s="246" t="str">
        <f>IF('Measured Data'!$E29&gt;0,'Measured Data'!#REF!,"")</f>
        <v/>
      </c>
      <c r="BD37" s="246" t="str">
        <f>IF('Measured Data'!$E29&gt;0,'Measured Data'!#REF!,"")</f>
        <v/>
      </c>
      <c r="BE37" s="246" t="str">
        <f>IF('Measured Data'!$E29&gt;0,'Measured Data'!#REF!,"")</f>
        <v/>
      </c>
      <c r="BF37" s="246" t="str">
        <f>IF('Measured Data'!$E29&gt;0,'Measured Data'!#REF!,"")</f>
        <v/>
      </c>
      <c r="BG37" s="246" t="str">
        <f>IF('Measured Data'!$E29&gt;0,'Measured Data'!#REF!,"")</f>
        <v/>
      </c>
      <c r="BH37" s="246" t="str">
        <f>IF('Measured Data'!$E29&gt;0,'Measured Data'!#REF!,"")</f>
        <v/>
      </c>
      <c r="BI37" s="246" t="str">
        <f>IF('Measured Data'!$E29&gt;0,'Measured Data'!#REF!,"")</f>
        <v/>
      </c>
      <c r="BJ37" s="246" t="str">
        <f>IF('Measured Data'!$E29&gt;0,'Measured Data'!#REF!,"")</f>
        <v/>
      </c>
      <c r="BK37" s="246" t="str">
        <f>IF('Measured Data'!$E29&gt;0,'Measured Data'!#REF!,"")</f>
        <v/>
      </c>
      <c r="BL37" s="246" t="str">
        <f>IF('Measured Data'!$E29&gt;0,'Measured Data'!#REF!,"")</f>
        <v/>
      </c>
      <c r="BM37" s="246" t="str">
        <f>IF('Measured Data'!$E29&gt;0,'Measured Data'!#REF!,"")</f>
        <v/>
      </c>
      <c r="BN37" s="246" t="str">
        <f>IF('Measured Data'!$E29&gt;0,'In Process Calc.'!B30,"")</f>
        <v/>
      </c>
      <c r="BO37" s="246" t="str">
        <f>IF('Measured Data'!$E29&gt;0,'In Process Calc.'!C30,"")</f>
        <v/>
      </c>
    </row>
    <row r="38" spans="1:67" x14ac:dyDescent="0.15">
      <c r="A38" s="240" t="str">
        <f>IF('Measured Data'!$E30&gt;0,'Measured Data'!$B$1,"")</f>
        <v/>
      </c>
      <c r="B38" s="240" t="str">
        <f>IF('Measured Data'!$E30&gt;0,'Measured Data'!A29+0.1,"")</f>
        <v/>
      </c>
      <c r="C38" s="244" t="str">
        <f>IF('Measured Data'!$E30&gt;0,'Measured Data'!B29,"")</f>
        <v/>
      </c>
      <c r="D38" s="249" t="str">
        <f>IF('Measured Data'!$E30&gt;0,'Measured Data'!C29,"")</f>
        <v/>
      </c>
      <c r="E38" s="240" t="str">
        <f>IF('Measured Data'!$E30&gt;0,'Measured Data'!D29,"")</f>
        <v/>
      </c>
      <c r="F38" s="240" t="str">
        <f>IF('Measured Data'!$E30&gt;0,'Measured Data'!E29,"")</f>
        <v/>
      </c>
      <c r="G38" s="240" t="str">
        <f>IF('Measured Data'!$E30&gt;0,'Measured Data'!G29,"")</f>
        <v/>
      </c>
      <c r="H38" s="245" t="str">
        <f>IF('Measured Data'!$E30&gt;0,'Measured Data'!H29,"")</f>
        <v/>
      </c>
      <c r="I38" s="245" t="str">
        <f>IF('Measured Data'!$E30&gt;0,'Measured Data'!I29,"")</f>
        <v/>
      </c>
      <c r="J38" s="245" t="str">
        <f>IF('Measured Data'!$E30&gt;0,'Measured Data'!J29,"")</f>
        <v/>
      </c>
      <c r="K38" s="245" t="str">
        <f>IF('Measured Data'!$E30&gt;0,'Measured Data'!K29,"")</f>
        <v/>
      </c>
      <c r="L38" s="240" t="str">
        <f>IF('Measured Data'!$E30&gt;0,'Measured Data'!L29,"")</f>
        <v/>
      </c>
      <c r="M38" s="240" t="str">
        <f>IF('Measured Data'!$E30&gt;0,'Measured Data'!M29,"")</f>
        <v/>
      </c>
      <c r="N38" s="240" t="str">
        <f>IF('Measured Data'!$E30&gt;0,'Measured Data'!N29,"")</f>
        <v/>
      </c>
      <c r="O38" s="240" t="str">
        <f>IF('Measured Data'!$E30&gt;0,'Measured Data'!O29,"")</f>
        <v/>
      </c>
      <c r="P38" s="240" t="str">
        <f>IF('Measured Data'!$E30&gt;0,'Measured Data'!P29,"")</f>
        <v/>
      </c>
      <c r="Q38" s="240" t="str">
        <f>IF('Measured Data'!$E30&gt;0,'Measured Data'!Q29,"")</f>
        <v/>
      </c>
      <c r="R38" s="240" t="str">
        <f>IF('Measured Data'!$E30&gt;0,'Measured Data'!R29,"")</f>
        <v/>
      </c>
      <c r="S38" s="240" t="str">
        <f>IF('Measured Data'!$E30&gt;0,'Measured Data'!S29,"")</f>
        <v/>
      </c>
      <c r="T38" s="246" t="str">
        <f>IF('Measured Data'!$E30&gt;0,'Measured Data'!T29+'Measured Data'!$E30*'Measured Data'!#REF!/'In Process Calc.'!$I32,"")</f>
        <v/>
      </c>
      <c r="U38" s="246" t="str">
        <f>IF('Measured Data'!$E30&gt;0,'Measured Data'!U29+'Measured Data'!$E30*'Measured Data'!#REF!/'In Process Calc.'!$I32,"")</f>
        <v/>
      </c>
      <c r="V38" s="246" t="str">
        <f>IF('Measured Data'!$E30&gt;0,'Measured Data'!V29+'Measured Data'!$E30*'Measured Data'!#REF!/'In Process Calc.'!$I32,"")</f>
        <v/>
      </c>
      <c r="W38" s="246" t="str">
        <f>IF('Measured Data'!$E30&gt;0,'Measured Data'!W29+'Measured Data'!$E30*'Measured Data'!#REF!/'In Process Calc.'!$I32,"")</f>
        <v/>
      </c>
      <c r="X38" s="246" t="str">
        <f>IF('Measured Data'!$E30&gt;0,'Measured Data'!X29+'Measured Data'!$E30*'Measured Data'!#REF!/'In Process Calc.'!$I32,"")</f>
        <v/>
      </c>
      <c r="Y38" s="246" t="str">
        <f>IF('Measured Data'!$E30&gt;0,'Measured Data'!Y29+'Measured Data'!$E30*'Measured Data'!#REF!/'In Process Calc.'!$I32,"")</f>
        <v/>
      </c>
      <c r="Z38" s="246" t="str">
        <f>IF('Measured Data'!$E30&gt;0,'Measured Data'!Z29+'Measured Data'!$E30*'Measured Data'!#REF!/'In Process Calc.'!$I32,"")</f>
        <v/>
      </c>
      <c r="AA38" s="246" t="str">
        <f>IF('Measured Data'!$E30&gt;0,'Measured Data'!AA29+'Measured Data'!$E30*'Measured Data'!#REF!/'In Process Calc.'!$I32,"")</f>
        <v/>
      </c>
      <c r="AB38" s="246" t="str">
        <f>IF('Measured Data'!$E30&gt;0,'Measured Data'!AB29+'Measured Data'!$E30*'Measured Data'!#REF!/'In Process Calc.'!$I32,"")</f>
        <v/>
      </c>
      <c r="AC38" s="246" t="str">
        <f>IF('Measured Data'!$E30&gt;0,'Measured Data'!AC29+'Measured Data'!$E30*'Measured Data'!#REF!/'In Process Calc.'!$I32,"")</f>
        <v/>
      </c>
      <c r="AD38" s="246" t="str">
        <f>IF('Measured Data'!$E30&gt;0,'Measured Data'!AD29+'Measured Data'!$E30*'Measured Data'!#REF!/'In Process Calc.'!$I32,"")</f>
        <v/>
      </c>
      <c r="AE38" s="246" t="str">
        <f>IF('Measured Data'!$E30&gt;0,'Measured Data'!AE29+'Measured Data'!$E30*'Measured Data'!#REF!/'In Process Calc.'!$I32,"")</f>
        <v/>
      </c>
      <c r="AF38" s="246" t="str">
        <f>IF('Measured Data'!$E30&gt;0,'Measured Data'!AF29+'Measured Data'!$E30*'Measured Data'!#REF!/'In Process Calc.'!$I32,"")</f>
        <v/>
      </c>
      <c r="AG38" s="246" t="str">
        <f>IF('Measured Data'!$E30&gt;0,'Measured Data'!AG29+'Measured Data'!$E30*'Measured Data'!#REF!/'In Process Calc.'!$I32,"")</f>
        <v/>
      </c>
      <c r="AH38" s="246" t="str">
        <f>IF('Measured Data'!$E30&gt;0,'Measured Data'!AH29+'Measured Data'!$E30*'Measured Data'!#REF!/'In Process Calc.'!$I32,"")</f>
        <v/>
      </c>
      <c r="AI38" s="246" t="str">
        <f>IF('Measured Data'!$E30&gt;0,'Measured Data'!AI29+'Measured Data'!$E30*'Measured Data'!#REF!/'In Process Calc.'!$I32,"")</f>
        <v/>
      </c>
      <c r="AJ38" s="246" t="str">
        <f>IF('Measured Data'!$E30&gt;0,'Measured Data'!AJ29+'Measured Data'!$E30*'Measured Data'!#REF!/'In Process Calc.'!$I32,"")</f>
        <v/>
      </c>
      <c r="AK38" s="246" t="str">
        <f>IF('Measured Data'!$E30&gt;0,'Measured Data'!AK29+'Measured Data'!$E30*'Measured Data'!#REF!/'In Process Calc.'!$I32,"")</f>
        <v/>
      </c>
      <c r="AL38" s="246" t="str">
        <f>IF('Measured Data'!$E30&gt;0,'Measured Data'!AL29+'Measured Data'!$E30*'Measured Data'!#REF!/'In Process Calc.'!$I32,"")</f>
        <v/>
      </c>
      <c r="AM38" s="246" t="str">
        <f>IF('Measured Data'!$E30&gt;0,'Measured Data'!AM29+'Measured Data'!$E30*'Measured Data'!#REF!/'In Process Calc.'!$I32,"")</f>
        <v/>
      </c>
      <c r="AN38" s="246" t="str">
        <f>IF('Measured Data'!$E30&gt;0,'Measured Data'!AN29+'Measured Data'!$E30*'Measured Data'!#REF!/'In Process Calc.'!$I32,"")</f>
        <v/>
      </c>
      <c r="AO38" s="246" t="str">
        <f>IF('Measured Data'!$E30&gt;0,'Measured Data'!AO29+'Measured Data'!$E30*'Measured Data'!#REF!/'In Process Calc.'!$I32,"")</f>
        <v/>
      </c>
      <c r="AP38" s="246" t="str">
        <f>IF('Measured Data'!$E30&gt;0,'Measured Data'!AP29+'Measured Data'!$E30*'Measured Data'!AQ29/'In Process Calc.'!$I32,"")</f>
        <v/>
      </c>
      <c r="AQ38" s="246" t="str">
        <f>IF('Measured Data'!$E30&gt;0,'Measured Data'!#REF!+'Measured Data'!$E30*'Measured Data'!AR29/'In Process Calc.'!$I32,"")</f>
        <v/>
      </c>
      <c r="AR38" s="246" t="str">
        <f>IF('Measured Data'!$E30&gt;0,'Measured Data'!#REF!,"")</f>
        <v/>
      </c>
      <c r="AS38" s="246" t="str">
        <f>IF('Measured Data'!$E30&gt;0,'Measured Data'!#REF!,"")</f>
        <v/>
      </c>
      <c r="AT38" s="246" t="str">
        <f>IF('Measured Data'!$E30&gt;0,'Measured Data'!#REF!,"")</f>
        <v/>
      </c>
      <c r="AU38" s="246" t="str">
        <f>IF('Measured Data'!$E30&gt;0,'Measured Data'!#REF!,"")</f>
        <v/>
      </c>
      <c r="AV38" s="246" t="str">
        <f>IF('Measured Data'!$E30&gt;0,'Measured Data'!#REF!,"")</f>
        <v/>
      </c>
      <c r="AW38" s="246" t="str">
        <f>IF('Measured Data'!$E30&gt;0,'Measured Data'!#REF!,"")</f>
        <v/>
      </c>
      <c r="AX38" s="246" t="str">
        <f>IF('Measured Data'!$E30&gt;0,'Measured Data'!#REF!,"")</f>
        <v/>
      </c>
      <c r="AY38" s="246" t="str">
        <f>IF('Measured Data'!$E30&gt;0,'Measured Data'!#REF!,"")</f>
        <v/>
      </c>
      <c r="AZ38" s="246" t="str">
        <f>IF('Measured Data'!$E30&gt;0,'Measured Data'!#REF!,"")</f>
        <v/>
      </c>
      <c r="BA38" s="246" t="str">
        <f>IF('Measured Data'!$E30&gt;0,'Measured Data'!#REF!,"")</f>
        <v/>
      </c>
      <c r="BB38" s="246" t="str">
        <f>IF('Measured Data'!$E30&gt;0,'Measured Data'!#REF!,"")</f>
        <v/>
      </c>
      <c r="BC38" s="246" t="str">
        <f>IF('Measured Data'!$E30&gt;0,'Measured Data'!#REF!,"")</f>
        <v/>
      </c>
      <c r="BD38" s="246" t="str">
        <f>IF('Measured Data'!$E30&gt;0,'Measured Data'!#REF!,"")</f>
        <v/>
      </c>
      <c r="BE38" s="246" t="str">
        <f>IF('Measured Data'!$E30&gt;0,'Measured Data'!#REF!,"")</f>
        <v/>
      </c>
      <c r="BF38" s="246" t="str">
        <f>IF('Measured Data'!$E30&gt;0,'Measured Data'!#REF!,"")</f>
        <v/>
      </c>
      <c r="BG38" s="246" t="str">
        <f>IF('Measured Data'!$E30&gt;0,'Measured Data'!#REF!,"")</f>
        <v/>
      </c>
      <c r="BH38" s="246" t="str">
        <f>IF('Measured Data'!$E30&gt;0,'Measured Data'!#REF!,"")</f>
        <v/>
      </c>
      <c r="BI38" s="246" t="str">
        <f>IF('Measured Data'!$E30&gt;0,'Measured Data'!#REF!,"")</f>
        <v/>
      </c>
      <c r="BJ38" s="246" t="str">
        <f>IF('Measured Data'!$E30&gt;0,'Measured Data'!#REF!,"")</f>
        <v/>
      </c>
      <c r="BK38" s="246" t="str">
        <f>IF('Measured Data'!$E30&gt;0,'Measured Data'!#REF!,"")</f>
        <v/>
      </c>
      <c r="BL38" s="246" t="str">
        <f>IF('Measured Data'!$E30&gt;0,'Measured Data'!#REF!,"")</f>
        <v/>
      </c>
      <c r="BM38" s="246" t="str">
        <f>IF('Measured Data'!$E30&gt;0,'Measured Data'!#REF!,"")</f>
        <v/>
      </c>
      <c r="BN38" s="246" t="str">
        <f>IF('Measured Data'!$E30&gt;0,'In Process Calc.'!B31,"")</f>
        <v/>
      </c>
      <c r="BO38" s="246" t="str">
        <f>IF('Measured Data'!$E30&gt;0,'In Process Calc.'!C31,"")</f>
        <v/>
      </c>
    </row>
    <row r="39" spans="1:67" x14ac:dyDescent="0.15">
      <c r="A39" s="240" t="str">
        <f>IF('Measured Data'!$E31&gt;0,'Measured Data'!$B$1,"")</f>
        <v/>
      </c>
      <c r="B39" s="240" t="str">
        <f>IF('Measured Data'!$E31&gt;0,'Measured Data'!A30+0.1,"")</f>
        <v/>
      </c>
      <c r="C39" s="244" t="str">
        <f>IF('Measured Data'!$E31&gt;0,'Measured Data'!B30,"")</f>
        <v/>
      </c>
      <c r="D39" s="249" t="str">
        <f>IF('Measured Data'!$E31&gt;0,'Measured Data'!C30,"")</f>
        <v/>
      </c>
      <c r="E39" s="240" t="str">
        <f>IF('Measured Data'!$E31&gt;0,'Measured Data'!D30,"")</f>
        <v/>
      </c>
      <c r="F39" s="240" t="str">
        <f>IF('Measured Data'!$E31&gt;0,'Measured Data'!E30,"")</f>
        <v/>
      </c>
      <c r="G39" s="240" t="str">
        <f>IF('Measured Data'!$E31&gt;0,'Measured Data'!G30,"")</f>
        <v/>
      </c>
      <c r="H39" s="245" t="str">
        <f>IF('Measured Data'!$E31&gt;0,'Measured Data'!H30,"")</f>
        <v/>
      </c>
      <c r="I39" s="245" t="str">
        <f>IF('Measured Data'!$E31&gt;0,'Measured Data'!I30,"")</f>
        <v/>
      </c>
      <c r="J39" s="245" t="str">
        <f>IF('Measured Data'!$E31&gt;0,'Measured Data'!J30,"")</f>
        <v/>
      </c>
      <c r="K39" s="245" t="str">
        <f>IF('Measured Data'!$E31&gt;0,'Measured Data'!K30,"")</f>
        <v/>
      </c>
      <c r="L39" s="240" t="str">
        <f>IF('Measured Data'!$E31&gt;0,'Measured Data'!L30,"")</f>
        <v/>
      </c>
      <c r="M39" s="240" t="str">
        <f>IF('Measured Data'!$E31&gt;0,'Measured Data'!M30,"")</f>
        <v/>
      </c>
      <c r="N39" s="240" t="str">
        <f>IF('Measured Data'!$E31&gt;0,'Measured Data'!N30,"")</f>
        <v/>
      </c>
      <c r="O39" s="240" t="str">
        <f>IF('Measured Data'!$E31&gt;0,'Measured Data'!O30,"")</f>
        <v/>
      </c>
      <c r="P39" s="240" t="str">
        <f>IF('Measured Data'!$E31&gt;0,'Measured Data'!P30,"")</f>
        <v/>
      </c>
      <c r="Q39" s="240" t="str">
        <f>IF('Measured Data'!$E31&gt;0,'Measured Data'!Q30,"")</f>
        <v/>
      </c>
      <c r="R39" s="240" t="str">
        <f>IF('Measured Data'!$E31&gt;0,'Measured Data'!R30,"")</f>
        <v/>
      </c>
      <c r="S39" s="240" t="str">
        <f>IF('Measured Data'!$E31&gt;0,'Measured Data'!S30,"")</f>
        <v/>
      </c>
      <c r="T39" s="246" t="str">
        <f>IF('Measured Data'!$E31&gt;0,'Measured Data'!T30+'Measured Data'!$E31*'Measured Data'!#REF!/'In Process Calc.'!$I33,"")</f>
        <v/>
      </c>
      <c r="U39" s="246" t="str">
        <f>IF('Measured Data'!$E31&gt;0,'Measured Data'!U30+'Measured Data'!$E31*'Measured Data'!#REF!/'In Process Calc.'!$I33,"")</f>
        <v/>
      </c>
      <c r="V39" s="246" t="str">
        <f>IF('Measured Data'!$E31&gt;0,'Measured Data'!V30+'Measured Data'!$E31*'Measured Data'!#REF!/'In Process Calc.'!$I33,"")</f>
        <v/>
      </c>
      <c r="W39" s="246" t="str">
        <f>IF('Measured Data'!$E31&gt;0,'Measured Data'!W30+'Measured Data'!$E31*'Measured Data'!#REF!/'In Process Calc.'!$I33,"")</f>
        <v/>
      </c>
      <c r="X39" s="246" t="str">
        <f>IF('Measured Data'!$E31&gt;0,'Measured Data'!X30+'Measured Data'!$E31*'Measured Data'!#REF!/'In Process Calc.'!$I33,"")</f>
        <v/>
      </c>
      <c r="Y39" s="246" t="str">
        <f>IF('Measured Data'!$E31&gt;0,'Measured Data'!Y30+'Measured Data'!$E31*'Measured Data'!#REF!/'In Process Calc.'!$I33,"")</f>
        <v/>
      </c>
      <c r="Z39" s="246" t="str">
        <f>IF('Measured Data'!$E31&gt;0,'Measured Data'!Z30+'Measured Data'!$E31*'Measured Data'!#REF!/'In Process Calc.'!$I33,"")</f>
        <v/>
      </c>
      <c r="AA39" s="246" t="str">
        <f>IF('Measured Data'!$E31&gt;0,'Measured Data'!AA30+'Measured Data'!$E31*'Measured Data'!#REF!/'In Process Calc.'!$I33,"")</f>
        <v/>
      </c>
      <c r="AB39" s="246" t="str">
        <f>IF('Measured Data'!$E31&gt;0,'Measured Data'!AB30+'Measured Data'!$E31*'Measured Data'!#REF!/'In Process Calc.'!$I33,"")</f>
        <v/>
      </c>
      <c r="AC39" s="246" t="str">
        <f>IF('Measured Data'!$E31&gt;0,'Measured Data'!AC30+'Measured Data'!$E31*'Measured Data'!#REF!/'In Process Calc.'!$I33,"")</f>
        <v/>
      </c>
      <c r="AD39" s="246" t="str">
        <f>IF('Measured Data'!$E31&gt;0,'Measured Data'!AD30+'Measured Data'!$E31*'Measured Data'!#REF!/'In Process Calc.'!$I33,"")</f>
        <v/>
      </c>
      <c r="AE39" s="246" t="str">
        <f>IF('Measured Data'!$E31&gt;0,'Measured Data'!AE30+'Measured Data'!$E31*'Measured Data'!#REF!/'In Process Calc.'!$I33,"")</f>
        <v/>
      </c>
      <c r="AF39" s="246" t="str">
        <f>IF('Measured Data'!$E31&gt;0,'Measured Data'!AF30+'Measured Data'!$E31*'Measured Data'!#REF!/'In Process Calc.'!$I33,"")</f>
        <v/>
      </c>
      <c r="AG39" s="246" t="str">
        <f>IF('Measured Data'!$E31&gt;0,'Measured Data'!AG30+'Measured Data'!$E31*'Measured Data'!#REF!/'In Process Calc.'!$I33,"")</f>
        <v/>
      </c>
      <c r="AH39" s="246" t="str">
        <f>IF('Measured Data'!$E31&gt;0,'Measured Data'!AH30+'Measured Data'!$E31*'Measured Data'!#REF!/'In Process Calc.'!$I33,"")</f>
        <v/>
      </c>
      <c r="AI39" s="246" t="str">
        <f>IF('Measured Data'!$E31&gt;0,'Measured Data'!AI30+'Measured Data'!$E31*'Measured Data'!#REF!/'In Process Calc.'!$I33,"")</f>
        <v/>
      </c>
      <c r="AJ39" s="246" t="str">
        <f>IF('Measured Data'!$E31&gt;0,'Measured Data'!AJ30+'Measured Data'!$E31*'Measured Data'!#REF!/'In Process Calc.'!$I33,"")</f>
        <v/>
      </c>
      <c r="AK39" s="246" t="str">
        <f>IF('Measured Data'!$E31&gt;0,'Measured Data'!AK30+'Measured Data'!$E31*'Measured Data'!#REF!/'In Process Calc.'!$I33,"")</f>
        <v/>
      </c>
      <c r="AL39" s="246" t="str">
        <f>IF('Measured Data'!$E31&gt;0,'Measured Data'!AL30+'Measured Data'!$E31*'Measured Data'!#REF!/'In Process Calc.'!$I33,"")</f>
        <v/>
      </c>
      <c r="AM39" s="246" t="str">
        <f>IF('Measured Data'!$E31&gt;0,'Measured Data'!AM30+'Measured Data'!$E31*'Measured Data'!#REF!/'In Process Calc.'!$I33,"")</f>
        <v/>
      </c>
      <c r="AN39" s="246" t="str">
        <f>IF('Measured Data'!$E31&gt;0,'Measured Data'!AN30+'Measured Data'!$E31*'Measured Data'!#REF!/'In Process Calc.'!$I33,"")</f>
        <v/>
      </c>
      <c r="AO39" s="246" t="str">
        <f>IF('Measured Data'!$E31&gt;0,'Measured Data'!AO30+'Measured Data'!$E31*'Measured Data'!#REF!/'In Process Calc.'!$I33,"")</f>
        <v/>
      </c>
      <c r="AP39" s="246" t="str">
        <f>IF('Measured Data'!$E31&gt;0,'Measured Data'!AP30+'Measured Data'!$E31*'Measured Data'!AQ30/'In Process Calc.'!$I33,"")</f>
        <v/>
      </c>
      <c r="AQ39" s="246" t="str">
        <f>IF('Measured Data'!$E31&gt;0,'Measured Data'!#REF!+'Measured Data'!$E31*'Measured Data'!AR30/'In Process Calc.'!$I33,"")</f>
        <v/>
      </c>
      <c r="AR39" s="246" t="str">
        <f>IF('Measured Data'!$E31&gt;0,'Measured Data'!#REF!,"")</f>
        <v/>
      </c>
      <c r="AS39" s="246" t="str">
        <f>IF('Measured Data'!$E31&gt;0,'Measured Data'!#REF!,"")</f>
        <v/>
      </c>
      <c r="AT39" s="246" t="str">
        <f>IF('Measured Data'!$E31&gt;0,'Measured Data'!#REF!,"")</f>
        <v/>
      </c>
      <c r="AU39" s="246" t="str">
        <f>IF('Measured Data'!$E31&gt;0,'Measured Data'!#REF!,"")</f>
        <v/>
      </c>
      <c r="AV39" s="246" t="str">
        <f>IF('Measured Data'!$E31&gt;0,'Measured Data'!#REF!,"")</f>
        <v/>
      </c>
      <c r="AW39" s="246" t="str">
        <f>IF('Measured Data'!$E31&gt;0,'Measured Data'!#REF!,"")</f>
        <v/>
      </c>
      <c r="AX39" s="246" t="str">
        <f>IF('Measured Data'!$E31&gt;0,'Measured Data'!#REF!,"")</f>
        <v/>
      </c>
      <c r="AY39" s="246" t="str">
        <f>IF('Measured Data'!$E31&gt;0,'Measured Data'!#REF!,"")</f>
        <v/>
      </c>
      <c r="AZ39" s="246" t="str">
        <f>IF('Measured Data'!$E31&gt;0,'Measured Data'!#REF!,"")</f>
        <v/>
      </c>
      <c r="BA39" s="246" t="str">
        <f>IF('Measured Data'!$E31&gt;0,'Measured Data'!#REF!,"")</f>
        <v/>
      </c>
      <c r="BB39" s="246" t="str">
        <f>IF('Measured Data'!$E31&gt;0,'Measured Data'!#REF!,"")</f>
        <v/>
      </c>
      <c r="BC39" s="246" t="str">
        <f>IF('Measured Data'!$E31&gt;0,'Measured Data'!#REF!,"")</f>
        <v/>
      </c>
      <c r="BD39" s="246" t="str">
        <f>IF('Measured Data'!$E31&gt;0,'Measured Data'!#REF!,"")</f>
        <v/>
      </c>
      <c r="BE39" s="246" t="str">
        <f>IF('Measured Data'!$E31&gt;0,'Measured Data'!#REF!,"")</f>
        <v/>
      </c>
      <c r="BF39" s="246" t="str">
        <f>IF('Measured Data'!$E31&gt;0,'Measured Data'!#REF!,"")</f>
        <v/>
      </c>
      <c r="BG39" s="246" t="str">
        <f>IF('Measured Data'!$E31&gt;0,'Measured Data'!#REF!,"")</f>
        <v/>
      </c>
      <c r="BH39" s="246" t="str">
        <f>IF('Measured Data'!$E31&gt;0,'Measured Data'!#REF!,"")</f>
        <v/>
      </c>
      <c r="BI39" s="246" t="str">
        <f>IF('Measured Data'!$E31&gt;0,'Measured Data'!#REF!,"")</f>
        <v/>
      </c>
      <c r="BJ39" s="246" t="str">
        <f>IF('Measured Data'!$E31&gt;0,'Measured Data'!#REF!,"")</f>
        <v/>
      </c>
      <c r="BK39" s="246" t="str">
        <f>IF('Measured Data'!$E31&gt;0,'Measured Data'!#REF!,"")</f>
        <v/>
      </c>
      <c r="BL39" s="246" t="str">
        <f>IF('Measured Data'!$E31&gt;0,'Measured Data'!#REF!,"")</f>
        <v/>
      </c>
      <c r="BM39" s="246" t="str">
        <f>IF('Measured Data'!$E31&gt;0,'Measured Data'!#REF!,"")</f>
        <v/>
      </c>
      <c r="BN39" s="246" t="str">
        <f>IF('Measured Data'!$E31&gt;0,'In Process Calc.'!B32,"")</f>
        <v/>
      </c>
      <c r="BO39" s="246" t="str">
        <f>IF('Measured Data'!$E31&gt;0,'In Process Calc.'!C32,"")</f>
        <v/>
      </c>
    </row>
    <row r="40" spans="1:67" x14ac:dyDescent="0.15">
      <c r="A40" s="240" t="str">
        <f>IF('Measured Data'!$E32&gt;0,'Measured Data'!$B$1,"")</f>
        <v/>
      </c>
      <c r="B40" s="240" t="str">
        <f>IF('Measured Data'!$E32&gt;0,'Measured Data'!A31+0.1,"")</f>
        <v/>
      </c>
      <c r="C40" s="244" t="str">
        <f>IF('Measured Data'!$E32&gt;0,'Measured Data'!B31,"")</f>
        <v/>
      </c>
      <c r="D40" s="249" t="str">
        <f>IF('Measured Data'!$E32&gt;0,'Measured Data'!C31,"")</f>
        <v/>
      </c>
      <c r="E40" s="240" t="str">
        <f>IF('Measured Data'!$E32&gt;0,'Measured Data'!D31,"")</f>
        <v/>
      </c>
      <c r="F40" s="240" t="str">
        <f>IF('Measured Data'!$E32&gt;0,'Measured Data'!E31,"")</f>
        <v/>
      </c>
      <c r="G40" s="240" t="str">
        <f>IF('Measured Data'!$E32&gt;0,'Measured Data'!G31,"")</f>
        <v/>
      </c>
      <c r="H40" s="245" t="str">
        <f>IF('Measured Data'!$E32&gt;0,'Measured Data'!H31,"")</f>
        <v/>
      </c>
      <c r="I40" s="245" t="str">
        <f>IF('Measured Data'!$E32&gt;0,'Measured Data'!I31,"")</f>
        <v/>
      </c>
      <c r="J40" s="245" t="str">
        <f>IF('Measured Data'!$E32&gt;0,'Measured Data'!J31,"")</f>
        <v/>
      </c>
      <c r="K40" s="245" t="str">
        <f>IF('Measured Data'!$E32&gt;0,'Measured Data'!K31,"")</f>
        <v/>
      </c>
      <c r="L40" s="240" t="str">
        <f>IF('Measured Data'!$E32&gt;0,'Measured Data'!L31,"")</f>
        <v/>
      </c>
      <c r="M40" s="240" t="str">
        <f>IF('Measured Data'!$E32&gt;0,'Measured Data'!M31,"")</f>
        <v/>
      </c>
      <c r="N40" s="240" t="str">
        <f>IF('Measured Data'!$E32&gt;0,'Measured Data'!N31,"")</f>
        <v/>
      </c>
      <c r="O40" s="240" t="str">
        <f>IF('Measured Data'!$E32&gt;0,'Measured Data'!O31,"")</f>
        <v/>
      </c>
      <c r="P40" s="240" t="str">
        <f>IF('Measured Data'!$E32&gt;0,'Measured Data'!P31,"")</f>
        <v/>
      </c>
      <c r="Q40" s="240" t="str">
        <f>IF('Measured Data'!$E32&gt;0,'Measured Data'!Q31,"")</f>
        <v/>
      </c>
      <c r="R40" s="240" t="str">
        <f>IF('Measured Data'!$E32&gt;0,'Measured Data'!R31,"")</f>
        <v/>
      </c>
      <c r="S40" s="240" t="str">
        <f>IF('Measured Data'!$E32&gt;0,'Measured Data'!S31,"")</f>
        <v/>
      </c>
      <c r="T40" s="246" t="str">
        <f>IF('Measured Data'!$E32&gt;0,'Measured Data'!T31+'Measured Data'!$E32*'Measured Data'!#REF!/'In Process Calc.'!$I34,"")</f>
        <v/>
      </c>
      <c r="U40" s="246" t="str">
        <f>IF('Measured Data'!$E32&gt;0,'Measured Data'!U31+'Measured Data'!$E32*'Measured Data'!#REF!/'In Process Calc.'!$I34,"")</f>
        <v/>
      </c>
      <c r="V40" s="246" t="str">
        <f>IF('Measured Data'!$E32&gt;0,'Measured Data'!V31+'Measured Data'!$E32*'Measured Data'!#REF!/'In Process Calc.'!$I34,"")</f>
        <v/>
      </c>
      <c r="W40" s="246" t="str">
        <f>IF('Measured Data'!$E32&gt;0,'Measured Data'!W31+'Measured Data'!$E32*'Measured Data'!#REF!/'In Process Calc.'!$I34,"")</f>
        <v/>
      </c>
      <c r="X40" s="246" t="str">
        <f>IF('Measured Data'!$E32&gt;0,'Measured Data'!X31+'Measured Data'!$E32*'Measured Data'!#REF!/'In Process Calc.'!$I34,"")</f>
        <v/>
      </c>
      <c r="Y40" s="246" t="str">
        <f>IF('Measured Data'!$E32&gt;0,'Measured Data'!Y31+'Measured Data'!$E32*'Measured Data'!#REF!/'In Process Calc.'!$I34,"")</f>
        <v/>
      </c>
      <c r="Z40" s="246" t="str">
        <f>IF('Measured Data'!$E32&gt;0,'Measured Data'!Z31+'Measured Data'!$E32*'Measured Data'!#REF!/'In Process Calc.'!$I34,"")</f>
        <v/>
      </c>
      <c r="AA40" s="246" t="str">
        <f>IF('Measured Data'!$E32&gt;0,'Measured Data'!AA31+'Measured Data'!$E32*'Measured Data'!#REF!/'In Process Calc.'!$I34,"")</f>
        <v/>
      </c>
      <c r="AB40" s="246" t="str">
        <f>IF('Measured Data'!$E32&gt;0,'Measured Data'!AB31+'Measured Data'!$E32*'Measured Data'!#REF!/'In Process Calc.'!$I34,"")</f>
        <v/>
      </c>
      <c r="AC40" s="246" t="str">
        <f>IF('Measured Data'!$E32&gt;0,'Measured Data'!AC31+'Measured Data'!$E32*'Measured Data'!#REF!/'In Process Calc.'!$I34,"")</f>
        <v/>
      </c>
      <c r="AD40" s="246" t="str">
        <f>IF('Measured Data'!$E32&gt;0,'Measured Data'!AD31+'Measured Data'!$E32*'Measured Data'!#REF!/'In Process Calc.'!$I34,"")</f>
        <v/>
      </c>
      <c r="AE40" s="246" t="str">
        <f>IF('Measured Data'!$E32&gt;0,'Measured Data'!AE31+'Measured Data'!$E32*'Measured Data'!#REF!/'In Process Calc.'!$I34,"")</f>
        <v/>
      </c>
      <c r="AF40" s="246" t="str">
        <f>IF('Measured Data'!$E32&gt;0,'Measured Data'!AF31+'Measured Data'!$E32*'Measured Data'!#REF!/'In Process Calc.'!$I34,"")</f>
        <v/>
      </c>
      <c r="AG40" s="246" t="str">
        <f>IF('Measured Data'!$E32&gt;0,'Measured Data'!AG31+'Measured Data'!$E32*'Measured Data'!#REF!/'In Process Calc.'!$I34,"")</f>
        <v/>
      </c>
      <c r="AH40" s="246" t="str">
        <f>IF('Measured Data'!$E32&gt;0,'Measured Data'!AH31+'Measured Data'!$E32*'Measured Data'!#REF!/'In Process Calc.'!$I34,"")</f>
        <v/>
      </c>
      <c r="AI40" s="246" t="str">
        <f>IF('Measured Data'!$E32&gt;0,'Measured Data'!AI31+'Measured Data'!$E32*'Measured Data'!#REF!/'In Process Calc.'!$I34,"")</f>
        <v/>
      </c>
      <c r="AJ40" s="246" t="str">
        <f>IF('Measured Data'!$E32&gt;0,'Measured Data'!AJ31+'Measured Data'!$E32*'Measured Data'!#REF!/'In Process Calc.'!$I34,"")</f>
        <v/>
      </c>
      <c r="AK40" s="246" t="str">
        <f>IF('Measured Data'!$E32&gt;0,'Measured Data'!AK31+'Measured Data'!$E32*'Measured Data'!#REF!/'In Process Calc.'!$I34,"")</f>
        <v/>
      </c>
      <c r="AL40" s="246" t="str">
        <f>IF('Measured Data'!$E32&gt;0,'Measured Data'!AL31+'Measured Data'!$E32*'Measured Data'!#REF!/'In Process Calc.'!$I34,"")</f>
        <v/>
      </c>
      <c r="AM40" s="246" t="str">
        <f>IF('Measured Data'!$E32&gt;0,'Measured Data'!AM31+'Measured Data'!$E32*'Measured Data'!#REF!/'In Process Calc.'!$I34,"")</f>
        <v/>
      </c>
      <c r="AN40" s="246" t="str">
        <f>IF('Measured Data'!$E32&gt;0,'Measured Data'!AN31+'Measured Data'!$E32*'Measured Data'!#REF!/'In Process Calc.'!$I34,"")</f>
        <v/>
      </c>
      <c r="AO40" s="246" t="str">
        <f>IF('Measured Data'!$E32&gt;0,'Measured Data'!AO31+'Measured Data'!$E32*'Measured Data'!#REF!/'In Process Calc.'!$I34,"")</f>
        <v/>
      </c>
      <c r="AP40" s="246" t="str">
        <f>IF('Measured Data'!$E32&gt;0,'Measured Data'!AP31+'Measured Data'!$E32*'Measured Data'!AQ31/'In Process Calc.'!$I34,"")</f>
        <v/>
      </c>
      <c r="AQ40" s="246" t="str">
        <f>IF('Measured Data'!$E32&gt;0,'Measured Data'!#REF!+'Measured Data'!$E32*'Measured Data'!AR31/'In Process Calc.'!$I34,"")</f>
        <v/>
      </c>
      <c r="AR40" s="246" t="str">
        <f>IF('Measured Data'!$E32&gt;0,'Measured Data'!#REF!,"")</f>
        <v/>
      </c>
      <c r="AS40" s="246" t="str">
        <f>IF('Measured Data'!$E32&gt;0,'Measured Data'!#REF!,"")</f>
        <v/>
      </c>
      <c r="AT40" s="246" t="str">
        <f>IF('Measured Data'!$E32&gt;0,'Measured Data'!#REF!,"")</f>
        <v/>
      </c>
      <c r="AU40" s="246" t="str">
        <f>IF('Measured Data'!$E32&gt;0,'Measured Data'!#REF!,"")</f>
        <v/>
      </c>
      <c r="AV40" s="246" t="str">
        <f>IF('Measured Data'!$E32&gt;0,'Measured Data'!#REF!,"")</f>
        <v/>
      </c>
      <c r="AW40" s="246" t="str">
        <f>IF('Measured Data'!$E32&gt;0,'Measured Data'!#REF!,"")</f>
        <v/>
      </c>
      <c r="AX40" s="246" t="str">
        <f>IF('Measured Data'!$E32&gt;0,'Measured Data'!#REF!,"")</f>
        <v/>
      </c>
      <c r="AY40" s="246" t="str">
        <f>IF('Measured Data'!$E32&gt;0,'Measured Data'!#REF!,"")</f>
        <v/>
      </c>
      <c r="AZ40" s="246" t="str">
        <f>IF('Measured Data'!$E32&gt;0,'Measured Data'!#REF!,"")</f>
        <v/>
      </c>
      <c r="BA40" s="246" t="str">
        <f>IF('Measured Data'!$E32&gt;0,'Measured Data'!#REF!,"")</f>
        <v/>
      </c>
      <c r="BB40" s="246" t="str">
        <f>IF('Measured Data'!$E32&gt;0,'Measured Data'!#REF!,"")</f>
        <v/>
      </c>
      <c r="BC40" s="246" t="str">
        <f>IF('Measured Data'!$E32&gt;0,'Measured Data'!#REF!,"")</f>
        <v/>
      </c>
      <c r="BD40" s="246" t="str">
        <f>IF('Measured Data'!$E32&gt;0,'Measured Data'!#REF!,"")</f>
        <v/>
      </c>
      <c r="BE40" s="246" t="str">
        <f>IF('Measured Data'!$E32&gt;0,'Measured Data'!#REF!,"")</f>
        <v/>
      </c>
      <c r="BF40" s="246" t="str">
        <f>IF('Measured Data'!$E32&gt;0,'Measured Data'!#REF!,"")</f>
        <v/>
      </c>
      <c r="BG40" s="246" t="str">
        <f>IF('Measured Data'!$E32&gt;0,'Measured Data'!#REF!,"")</f>
        <v/>
      </c>
      <c r="BH40" s="246" t="str">
        <f>IF('Measured Data'!$E32&gt;0,'Measured Data'!#REF!,"")</f>
        <v/>
      </c>
      <c r="BI40" s="246" t="str">
        <f>IF('Measured Data'!$E32&gt;0,'Measured Data'!#REF!,"")</f>
        <v/>
      </c>
      <c r="BJ40" s="246" t="str">
        <f>IF('Measured Data'!$E32&gt;0,'Measured Data'!#REF!,"")</f>
        <v/>
      </c>
      <c r="BK40" s="246" t="str">
        <f>IF('Measured Data'!$E32&gt;0,'Measured Data'!#REF!,"")</f>
        <v/>
      </c>
      <c r="BL40" s="246" t="str">
        <f>IF('Measured Data'!$E32&gt;0,'Measured Data'!#REF!,"")</f>
        <v/>
      </c>
      <c r="BM40" s="246" t="str">
        <f>IF('Measured Data'!$E32&gt;0,'Measured Data'!#REF!,"")</f>
        <v/>
      </c>
      <c r="BN40" s="246" t="str">
        <f>IF('Measured Data'!$E32&gt;0,'In Process Calc.'!B33,"")</f>
        <v/>
      </c>
      <c r="BO40" s="246" t="str">
        <f>IF('Measured Data'!$E32&gt;0,'In Process Calc.'!C33,"")</f>
        <v/>
      </c>
    </row>
    <row r="41" spans="1:67" x14ac:dyDescent="0.15">
      <c r="A41" s="240" t="str">
        <f>IF('Measured Data'!$E33&gt;0,'Measured Data'!$B$1,"")</f>
        <v/>
      </c>
      <c r="B41" s="240" t="str">
        <f>IF('Measured Data'!$E33&gt;0,'Measured Data'!A32+0.1,"")</f>
        <v/>
      </c>
      <c r="C41" s="244" t="str">
        <f>IF('Measured Data'!$E33&gt;0,'Measured Data'!B32,"")</f>
        <v/>
      </c>
      <c r="D41" s="249" t="str">
        <f>IF('Measured Data'!$E33&gt;0,'Measured Data'!C32,"")</f>
        <v/>
      </c>
      <c r="E41" s="240" t="str">
        <f>IF('Measured Data'!$E33&gt;0,'Measured Data'!D32,"")</f>
        <v/>
      </c>
      <c r="F41" s="240" t="str">
        <f>IF('Measured Data'!$E33&gt;0,'Measured Data'!E32,"")</f>
        <v/>
      </c>
      <c r="G41" s="240" t="str">
        <f>IF('Measured Data'!$E33&gt;0,'Measured Data'!G32,"")</f>
        <v/>
      </c>
      <c r="H41" s="245" t="str">
        <f>IF('Measured Data'!$E33&gt;0,'Measured Data'!H32,"")</f>
        <v/>
      </c>
      <c r="I41" s="245" t="str">
        <f>IF('Measured Data'!$E33&gt;0,'Measured Data'!I32,"")</f>
        <v/>
      </c>
      <c r="J41" s="245" t="str">
        <f>IF('Measured Data'!$E33&gt;0,'Measured Data'!J32,"")</f>
        <v/>
      </c>
      <c r="K41" s="245" t="str">
        <f>IF('Measured Data'!$E33&gt;0,'Measured Data'!K32,"")</f>
        <v/>
      </c>
      <c r="L41" s="240" t="str">
        <f>IF('Measured Data'!$E33&gt;0,'Measured Data'!L32,"")</f>
        <v/>
      </c>
      <c r="M41" s="240" t="str">
        <f>IF('Measured Data'!$E33&gt;0,'Measured Data'!M32,"")</f>
        <v/>
      </c>
      <c r="N41" s="240" t="str">
        <f>IF('Measured Data'!$E33&gt;0,'Measured Data'!N32,"")</f>
        <v/>
      </c>
      <c r="O41" s="240" t="str">
        <f>IF('Measured Data'!$E33&gt;0,'Measured Data'!O32,"")</f>
        <v/>
      </c>
      <c r="P41" s="240" t="str">
        <f>IF('Measured Data'!$E33&gt;0,'Measured Data'!P32,"")</f>
        <v/>
      </c>
      <c r="Q41" s="240" t="str">
        <f>IF('Measured Data'!$E33&gt;0,'Measured Data'!Q32,"")</f>
        <v/>
      </c>
      <c r="R41" s="240" t="str">
        <f>IF('Measured Data'!$E33&gt;0,'Measured Data'!R32,"")</f>
        <v/>
      </c>
      <c r="S41" s="240" t="str">
        <f>IF('Measured Data'!$E33&gt;0,'Measured Data'!S32,"")</f>
        <v/>
      </c>
      <c r="T41" s="246" t="str">
        <f>IF('Measured Data'!$E33&gt;0,'Measured Data'!T32+'Measured Data'!$E33*'Measured Data'!#REF!/'In Process Calc.'!$I35,"")</f>
        <v/>
      </c>
      <c r="U41" s="246" t="str">
        <f>IF('Measured Data'!$E33&gt;0,'Measured Data'!U32+'Measured Data'!$E33*'Measured Data'!#REF!/'In Process Calc.'!$I35,"")</f>
        <v/>
      </c>
      <c r="V41" s="246" t="str">
        <f>IF('Measured Data'!$E33&gt;0,'Measured Data'!V32+'Measured Data'!$E33*'Measured Data'!#REF!/'In Process Calc.'!$I35,"")</f>
        <v/>
      </c>
      <c r="W41" s="246" t="str">
        <f>IF('Measured Data'!$E33&gt;0,'Measured Data'!W32+'Measured Data'!$E33*'Measured Data'!#REF!/'In Process Calc.'!$I35,"")</f>
        <v/>
      </c>
      <c r="X41" s="246" t="str">
        <f>IF('Measured Data'!$E33&gt;0,'Measured Data'!X32+'Measured Data'!$E33*'Measured Data'!#REF!/'In Process Calc.'!$I35,"")</f>
        <v/>
      </c>
      <c r="Y41" s="246" t="str">
        <f>IF('Measured Data'!$E33&gt;0,'Measured Data'!Y32+'Measured Data'!$E33*'Measured Data'!#REF!/'In Process Calc.'!$I35,"")</f>
        <v/>
      </c>
      <c r="Z41" s="246" t="str">
        <f>IF('Measured Data'!$E33&gt;0,'Measured Data'!Z32+'Measured Data'!$E33*'Measured Data'!#REF!/'In Process Calc.'!$I35,"")</f>
        <v/>
      </c>
      <c r="AA41" s="246" t="str">
        <f>IF('Measured Data'!$E33&gt;0,'Measured Data'!AA32+'Measured Data'!$E33*'Measured Data'!#REF!/'In Process Calc.'!$I35,"")</f>
        <v/>
      </c>
      <c r="AB41" s="246" t="str">
        <f>IF('Measured Data'!$E33&gt;0,'Measured Data'!AB32+'Measured Data'!$E33*'Measured Data'!#REF!/'In Process Calc.'!$I35,"")</f>
        <v/>
      </c>
      <c r="AC41" s="246" t="str">
        <f>IF('Measured Data'!$E33&gt;0,'Measured Data'!AC32+'Measured Data'!$E33*'Measured Data'!#REF!/'In Process Calc.'!$I35,"")</f>
        <v/>
      </c>
      <c r="AD41" s="246" t="str">
        <f>IF('Measured Data'!$E33&gt;0,'Measured Data'!AD32+'Measured Data'!$E33*'Measured Data'!#REF!/'In Process Calc.'!$I35,"")</f>
        <v/>
      </c>
      <c r="AE41" s="246" t="str">
        <f>IF('Measured Data'!$E33&gt;0,'Measured Data'!AE32+'Measured Data'!$E33*'Measured Data'!#REF!/'In Process Calc.'!$I35,"")</f>
        <v/>
      </c>
      <c r="AF41" s="246" t="str">
        <f>IF('Measured Data'!$E33&gt;0,'Measured Data'!AF32+'Measured Data'!$E33*'Measured Data'!#REF!/'In Process Calc.'!$I35,"")</f>
        <v/>
      </c>
      <c r="AG41" s="246" t="str">
        <f>IF('Measured Data'!$E33&gt;0,'Measured Data'!AG32+'Measured Data'!$E33*'Measured Data'!#REF!/'In Process Calc.'!$I35,"")</f>
        <v/>
      </c>
      <c r="AH41" s="246" t="str">
        <f>IF('Measured Data'!$E33&gt;0,'Measured Data'!AH32+'Measured Data'!$E33*'Measured Data'!#REF!/'In Process Calc.'!$I35,"")</f>
        <v/>
      </c>
      <c r="AI41" s="246" t="str">
        <f>IF('Measured Data'!$E33&gt;0,'Measured Data'!AI32+'Measured Data'!$E33*'Measured Data'!#REF!/'In Process Calc.'!$I35,"")</f>
        <v/>
      </c>
      <c r="AJ41" s="246" t="str">
        <f>IF('Measured Data'!$E33&gt;0,'Measured Data'!AJ32+'Measured Data'!$E33*'Measured Data'!#REF!/'In Process Calc.'!$I35,"")</f>
        <v/>
      </c>
      <c r="AK41" s="246" t="str">
        <f>IF('Measured Data'!$E33&gt;0,'Measured Data'!AK32+'Measured Data'!$E33*'Measured Data'!#REF!/'In Process Calc.'!$I35,"")</f>
        <v/>
      </c>
      <c r="AL41" s="246" t="str">
        <f>IF('Measured Data'!$E33&gt;0,'Measured Data'!AL32+'Measured Data'!$E33*'Measured Data'!#REF!/'In Process Calc.'!$I35,"")</f>
        <v/>
      </c>
      <c r="AM41" s="246" t="str">
        <f>IF('Measured Data'!$E33&gt;0,'Measured Data'!AM32+'Measured Data'!$E33*'Measured Data'!#REF!/'In Process Calc.'!$I35,"")</f>
        <v/>
      </c>
      <c r="AN41" s="246" t="str">
        <f>IF('Measured Data'!$E33&gt;0,'Measured Data'!AN32+'Measured Data'!$E33*'Measured Data'!#REF!/'In Process Calc.'!$I35,"")</f>
        <v/>
      </c>
      <c r="AO41" s="246" t="str">
        <f>IF('Measured Data'!$E33&gt;0,'Measured Data'!AO32+'Measured Data'!$E33*'Measured Data'!#REF!/'In Process Calc.'!$I35,"")</f>
        <v/>
      </c>
      <c r="AP41" s="246" t="str">
        <f>IF('Measured Data'!$E33&gt;0,'Measured Data'!AP32+'Measured Data'!$E33*'Measured Data'!AQ32/'In Process Calc.'!$I35,"")</f>
        <v/>
      </c>
      <c r="AQ41" s="246" t="str">
        <f>IF('Measured Data'!$E33&gt;0,'Measured Data'!#REF!+'Measured Data'!$E33*'Measured Data'!AR32/'In Process Calc.'!$I35,"")</f>
        <v/>
      </c>
      <c r="AR41" s="246" t="str">
        <f>IF('Measured Data'!$E33&gt;0,'Measured Data'!#REF!,"")</f>
        <v/>
      </c>
      <c r="AS41" s="246" t="str">
        <f>IF('Measured Data'!$E33&gt;0,'Measured Data'!#REF!,"")</f>
        <v/>
      </c>
      <c r="AT41" s="246" t="str">
        <f>IF('Measured Data'!$E33&gt;0,'Measured Data'!#REF!,"")</f>
        <v/>
      </c>
      <c r="AU41" s="246" t="str">
        <f>IF('Measured Data'!$E33&gt;0,'Measured Data'!#REF!,"")</f>
        <v/>
      </c>
      <c r="AV41" s="246" t="str">
        <f>IF('Measured Data'!$E33&gt;0,'Measured Data'!#REF!,"")</f>
        <v/>
      </c>
      <c r="AW41" s="246" t="str">
        <f>IF('Measured Data'!$E33&gt;0,'Measured Data'!#REF!,"")</f>
        <v/>
      </c>
      <c r="AX41" s="246" t="str">
        <f>IF('Measured Data'!$E33&gt;0,'Measured Data'!#REF!,"")</f>
        <v/>
      </c>
      <c r="AY41" s="246" t="str">
        <f>IF('Measured Data'!$E33&gt;0,'Measured Data'!#REF!,"")</f>
        <v/>
      </c>
      <c r="AZ41" s="246" t="str">
        <f>IF('Measured Data'!$E33&gt;0,'Measured Data'!#REF!,"")</f>
        <v/>
      </c>
      <c r="BA41" s="246" t="str">
        <f>IF('Measured Data'!$E33&gt;0,'Measured Data'!#REF!,"")</f>
        <v/>
      </c>
      <c r="BB41" s="246" t="str">
        <f>IF('Measured Data'!$E33&gt;0,'Measured Data'!#REF!,"")</f>
        <v/>
      </c>
      <c r="BC41" s="246" t="str">
        <f>IF('Measured Data'!$E33&gt;0,'Measured Data'!#REF!,"")</f>
        <v/>
      </c>
      <c r="BD41" s="246" t="str">
        <f>IF('Measured Data'!$E33&gt;0,'Measured Data'!#REF!,"")</f>
        <v/>
      </c>
      <c r="BE41" s="246" t="str">
        <f>IF('Measured Data'!$E33&gt;0,'Measured Data'!#REF!,"")</f>
        <v/>
      </c>
      <c r="BF41" s="246" t="str">
        <f>IF('Measured Data'!$E33&gt;0,'Measured Data'!#REF!,"")</f>
        <v/>
      </c>
      <c r="BG41" s="246" t="str">
        <f>IF('Measured Data'!$E33&gt;0,'Measured Data'!#REF!,"")</f>
        <v/>
      </c>
      <c r="BH41" s="246" t="str">
        <f>IF('Measured Data'!$E33&gt;0,'Measured Data'!#REF!,"")</f>
        <v/>
      </c>
      <c r="BI41" s="246" t="str">
        <f>IF('Measured Data'!$E33&gt;0,'Measured Data'!#REF!,"")</f>
        <v/>
      </c>
      <c r="BJ41" s="246" t="str">
        <f>IF('Measured Data'!$E33&gt;0,'Measured Data'!#REF!,"")</f>
        <v/>
      </c>
      <c r="BK41" s="246" t="str">
        <f>IF('Measured Data'!$E33&gt;0,'Measured Data'!#REF!,"")</f>
        <v/>
      </c>
      <c r="BL41" s="246" t="str">
        <f>IF('Measured Data'!$E33&gt;0,'Measured Data'!#REF!,"")</f>
        <v/>
      </c>
      <c r="BM41" s="246" t="str">
        <f>IF('Measured Data'!$E33&gt;0,'Measured Data'!#REF!,"")</f>
        <v/>
      </c>
      <c r="BN41" s="246" t="str">
        <f>IF('Measured Data'!$E33&gt;0,'In Process Calc.'!B34,"")</f>
        <v/>
      </c>
      <c r="BO41" s="246" t="str">
        <f>IF('Measured Data'!$E33&gt;0,'In Process Calc.'!C34,"")</f>
        <v/>
      </c>
    </row>
    <row r="42" spans="1:67" x14ac:dyDescent="0.15">
      <c r="A42" s="240" t="str">
        <f>IF('Measured Data'!$E34&gt;0,'Measured Data'!$B$1,"")</f>
        <v/>
      </c>
      <c r="B42" s="240" t="str">
        <f>IF('Measured Data'!$E34&gt;0,'Measured Data'!A33+0.1,"")</f>
        <v/>
      </c>
      <c r="C42" s="244" t="str">
        <f>IF('Measured Data'!$E34&gt;0,'Measured Data'!B33,"")</f>
        <v/>
      </c>
      <c r="D42" s="249" t="str">
        <f>IF('Measured Data'!$E34&gt;0,'Measured Data'!C33,"")</f>
        <v/>
      </c>
      <c r="E42" s="240" t="str">
        <f>IF('Measured Data'!$E34&gt;0,'Measured Data'!D33,"")</f>
        <v/>
      </c>
      <c r="F42" s="240" t="str">
        <f>IF('Measured Data'!$E34&gt;0,'Measured Data'!E33,"")</f>
        <v/>
      </c>
      <c r="G42" s="240" t="str">
        <f>IF('Measured Data'!$E34&gt;0,'Measured Data'!G33,"")</f>
        <v/>
      </c>
      <c r="H42" s="245" t="str">
        <f>IF('Measured Data'!$E34&gt;0,'Measured Data'!H33,"")</f>
        <v/>
      </c>
      <c r="I42" s="245" t="str">
        <f>IF('Measured Data'!$E34&gt;0,'Measured Data'!I33,"")</f>
        <v/>
      </c>
      <c r="J42" s="245" t="str">
        <f>IF('Measured Data'!$E34&gt;0,'Measured Data'!J33,"")</f>
        <v/>
      </c>
      <c r="K42" s="245" t="str">
        <f>IF('Measured Data'!$E34&gt;0,'Measured Data'!K33,"")</f>
        <v/>
      </c>
      <c r="L42" s="240" t="str">
        <f>IF('Measured Data'!$E34&gt;0,'Measured Data'!L33,"")</f>
        <v/>
      </c>
      <c r="M42" s="240" t="str">
        <f>IF('Measured Data'!$E34&gt;0,'Measured Data'!M33,"")</f>
        <v/>
      </c>
      <c r="N42" s="240" t="str">
        <f>IF('Measured Data'!$E34&gt;0,'Measured Data'!N33,"")</f>
        <v/>
      </c>
      <c r="O42" s="240" t="str">
        <f>IF('Measured Data'!$E34&gt;0,'Measured Data'!O33,"")</f>
        <v/>
      </c>
      <c r="P42" s="240" t="str">
        <f>IF('Measured Data'!$E34&gt;0,'Measured Data'!P33,"")</f>
        <v/>
      </c>
      <c r="Q42" s="240" t="str">
        <f>IF('Measured Data'!$E34&gt;0,'Measured Data'!Q33,"")</f>
        <v/>
      </c>
      <c r="R42" s="240" t="str">
        <f>IF('Measured Data'!$E34&gt;0,'Measured Data'!R33,"")</f>
        <v/>
      </c>
      <c r="S42" s="240" t="str">
        <f>IF('Measured Data'!$E34&gt;0,'Measured Data'!S33,"")</f>
        <v/>
      </c>
      <c r="T42" s="246" t="str">
        <f>IF('Measured Data'!$E34&gt;0,'Measured Data'!T33+'Measured Data'!$E34*'Measured Data'!#REF!/'In Process Calc.'!$I36,"")</f>
        <v/>
      </c>
      <c r="U42" s="246" t="str">
        <f>IF('Measured Data'!$E34&gt;0,'Measured Data'!U33+'Measured Data'!$E34*'Measured Data'!#REF!/'In Process Calc.'!$I36,"")</f>
        <v/>
      </c>
      <c r="V42" s="246" t="str">
        <f>IF('Measured Data'!$E34&gt;0,'Measured Data'!V33+'Measured Data'!$E34*'Measured Data'!#REF!/'In Process Calc.'!$I36,"")</f>
        <v/>
      </c>
      <c r="W42" s="246" t="str">
        <f>IF('Measured Data'!$E34&gt;0,'Measured Data'!W33+'Measured Data'!$E34*'Measured Data'!#REF!/'In Process Calc.'!$I36,"")</f>
        <v/>
      </c>
      <c r="X42" s="246" t="str">
        <f>IF('Measured Data'!$E34&gt;0,'Measured Data'!X33+'Measured Data'!$E34*'Measured Data'!#REF!/'In Process Calc.'!$I36,"")</f>
        <v/>
      </c>
      <c r="Y42" s="246" t="str">
        <f>IF('Measured Data'!$E34&gt;0,'Measured Data'!Y33+'Measured Data'!$E34*'Measured Data'!#REF!/'In Process Calc.'!$I36,"")</f>
        <v/>
      </c>
      <c r="Z42" s="246" t="str">
        <f>IF('Measured Data'!$E34&gt;0,'Measured Data'!Z33+'Measured Data'!$E34*'Measured Data'!#REF!/'In Process Calc.'!$I36,"")</f>
        <v/>
      </c>
      <c r="AA42" s="246" t="str">
        <f>IF('Measured Data'!$E34&gt;0,'Measured Data'!AA33+'Measured Data'!$E34*'Measured Data'!#REF!/'In Process Calc.'!$I36,"")</f>
        <v/>
      </c>
      <c r="AB42" s="246" t="str">
        <f>IF('Measured Data'!$E34&gt;0,'Measured Data'!AB33+'Measured Data'!$E34*'Measured Data'!#REF!/'In Process Calc.'!$I36,"")</f>
        <v/>
      </c>
      <c r="AC42" s="246" t="str">
        <f>IF('Measured Data'!$E34&gt;0,'Measured Data'!AC33+'Measured Data'!$E34*'Measured Data'!#REF!/'In Process Calc.'!$I36,"")</f>
        <v/>
      </c>
      <c r="AD42" s="246" t="str">
        <f>IF('Measured Data'!$E34&gt;0,'Measured Data'!AD33+'Measured Data'!$E34*'Measured Data'!#REF!/'In Process Calc.'!$I36,"")</f>
        <v/>
      </c>
      <c r="AE42" s="246" t="str">
        <f>IF('Measured Data'!$E34&gt;0,'Measured Data'!AE33+'Measured Data'!$E34*'Measured Data'!#REF!/'In Process Calc.'!$I36,"")</f>
        <v/>
      </c>
      <c r="AF42" s="246" t="str">
        <f>IF('Measured Data'!$E34&gt;0,'Measured Data'!AF33+'Measured Data'!$E34*'Measured Data'!#REF!/'In Process Calc.'!$I36,"")</f>
        <v/>
      </c>
      <c r="AG42" s="246" t="str">
        <f>IF('Measured Data'!$E34&gt;0,'Measured Data'!AG33+'Measured Data'!$E34*'Measured Data'!#REF!/'In Process Calc.'!$I36,"")</f>
        <v/>
      </c>
      <c r="AH42" s="246" t="str">
        <f>IF('Measured Data'!$E34&gt;0,'Measured Data'!AH33+'Measured Data'!$E34*'Measured Data'!#REF!/'In Process Calc.'!$I36,"")</f>
        <v/>
      </c>
      <c r="AI42" s="246" t="str">
        <f>IF('Measured Data'!$E34&gt;0,'Measured Data'!AI33+'Measured Data'!$E34*'Measured Data'!#REF!/'In Process Calc.'!$I36,"")</f>
        <v/>
      </c>
      <c r="AJ42" s="246" t="str">
        <f>IF('Measured Data'!$E34&gt;0,'Measured Data'!AJ33+'Measured Data'!$E34*'Measured Data'!#REF!/'In Process Calc.'!$I36,"")</f>
        <v/>
      </c>
      <c r="AK42" s="246" t="str">
        <f>IF('Measured Data'!$E34&gt;0,'Measured Data'!AK33+'Measured Data'!$E34*'Measured Data'!#REF!/'In Process Calc.'!$I36,"")</f>
        <v/>
      </c>
      <c r="AL42" s="246" t="str">
        <f>IF('Measured Data'!$E34&gt;0,'Measured Data'!AL33+'Measured Data'!$E34*'Measured Data'!#REF!/'In Process Calc.'!$I36,"")</f>
        <v/>
      </c>
      <c r="AM42" s="246" t="str">
        <f>IF('Measured Data'!$E34&gt;0,'Measured Data'!AM33+'Measured Data'!$E34*'Measured Data'!#REF!/'In Process Calc.'!$I36,"")</f>
        <v/>
      </c>
      <c r="AN42" s="246" t="str">
        <f>IF('Measured Data'!$E34&gt;0,'Measured Data'!AN33+'Measured Data'!$E34*'Measured Data'!#REF!/'In Process Calc.'!$I36,"")</f>
        <v/>
      </c>
      <c r="AO42" s="246" t="str">
        <f>IF('Measured Data'!$E34&gt;0,'Measured Data'!AO33+'Measured Data'!$E34*'Measured Data'!#REF!/'In Process Calc.'!$I36,"")</f>
        <v/>
      </c>
      <c r="AP42" s="246" t="str">
        <f>IF('Measured Data'!$E34&gt;0,'Measured Data'!AP33+'Measured Data'!$E34*'Measured Data'!AQ33/'In Process Calc.'!$I36,"")</f>
        <v/>
      </c>
      <c r="AQ42" s="246" t="str">
        <f>IF('Measured Data'!$E34&gt;0,'Measured Data'!#REF!+'Measured Data'!$E34*'Measured Data'!AR33/'In Process Calc.'!$I36,"")</f>
        <v/>
      </c>
      <c r="AR42" s="246" t="str">
        <f>IF('Measured Data'!$E34&gt;0,'Measured Data'!#REF!,"")</f>
        <v/>
      </c>
      <c r="AS42" s="246" t="str">
        <f>IF('Measured Data'!$E34&gt;0,'Measured Data'!#REF!,"")</f>
        <v/>
      </c>
      <c r="AT42" s="246" t="str">
        <f>IF('Measured Data'!$E34&gt;0,'Measured Data'!#REF!,"")</f>
        <v/>
      </c>
      <c r="AU42" s="246" t="str">
        <f>IF('Measured Data'!$E34&gt;0,'Measured Data'!#REF!,"")</f>
        <v/>
      </c>
      <c r="AV42" s="246" t="str">
        <f>IF('Measured Data'!$E34&gt;0,'Measured Data'!#REF!,"")</f>
        <v/>
      </c>
      <c r="AW42" s="246" t="str">
        <f>IF('Measured Data'!$E34&gt;0,'Measured Data'!#REF!,"")</f>
        <v/>
      </c>
      <c r="AX42" s="246" t="str">
        <f>IF('Measured Data'!$E34&gt;0,'Measured Data'!#REF!,"")</f>
        <v/>
      </c>
      <c r="AY42" s="246" t="str">
        <f>IF('Measured Data'!$E34&gt;0,'Measured Data'!#REF!,"")</f>
        <v/>
      </c>
      <c r="AZ42" s="246" t="str">
        <f>IF('Measured Data'!$E34&gt;0,'Measured Data'!#REF!,"")</f>
        <v/>
      </c>
      <c r="BA42" s="246" t="str">
        <f>IF('Measured Data'!$E34&gt;0,'Measured Data'!#REF!,"")</f>
        <v/>
      </c>
      <c r="BB42" s="246" t="str">
        <f>IF('Measured Data'!$E34&gt;0,'Measured Data'!#REF!,"")</f>
        <v/>
      </c>
      <c r="BC42" s="246" t="str">
        <f>IF('Measured Data'!$E34&gt;0,'Measured Data'!#REF!,"")</f>
        <v/>
      </c>
      <c r="BD42" s="246" t="str">
        <f>IF('Measured Data'!$E34&gt;0,'Measured Data'!#REF!,"")</f>
        <v/>
      </c>
      <c r="BE42" s="246" t="str">
        <f>IF('Measured Data'!$E34&gt;0,'Measured Data'!#REF!,"")</f>
        <v/>
      </c>
      <c r="BF42" s="246" t="str">
        <f>IF('Measured Data'!$E34&gt;0,'Measured Data'!#REF!,"")</f>
        <v/>
      </c>
      <c r="BG42" s="246" t="str">
        <f>IF('Measured Data'!$E34&gt;0,'Measured Data'!#REF!,"")</f>
        <v/>
      </c>
      <c r="BH42" s="246" t="str">
        <f>IF('Measured Data'!$E34&gt;0,'Measured Data'!#REF!,"")</f>
        <v/>
      </c>
      <c r="BI42" s="246" t="str">
        <f>IF('Measured Data'!$E34&gt;0,'Measured Data'!#REF!,"")</f>
        <v/>
      </c>
      <c r="BJ42" s="246" t="str">
        <f>IF('Measured Data'!$E34&gt;0,'Measured Data'!#REF!,"")</f>
        <v/>
      </c>
      <c r="BK42" s="246" t="str">
        <f>IF('Measured Data'!$E34&gt;0,'Measured Data'!#REF!,"")</f>
        <v/>
      </c>
      <c r="BL42" s="246" t="str">
        <f>IF('Measured Data'!$E34&gt;0,'Measured Data'!#REF!,"")</f>
        <v/>
      </c>
      <c r="BM42" s="246" t="str">
        <f>IF('Measured Data'!$E34&gt;0,'Measured Data'!#REF!,"")</f>
        <v/>
      </c>
      <c r="BN42" s="246" t="str">
        <f>IF('Measured Data'!$E34&gt;0,'In Process Calc.'!B35,"")</f>
        <v/>
      </c>
      <c r="BO42" s="246" t="str">
        <f>IF('Measured Data'!$E34&gt;0,'In Process Calc.'!C35,"")</f>
        <v/>
      </c>
    </row>
    <row r="43" spans="1:67" x14ac:dyDescent="0.15">
      <c r="A43" s="240" t="str">
        <f>IF('Measured Data'!$E35&gt;0,'Measured Data'!$B$1,"")</f>
        <v/>
      </c>
      <c r="B43" s="240" t="str">
        <f>IF('Measured Data'!$E35&gt;0,'Measured Data'!A34+0.1,"")</f>
        <v/>
      </c>
      <c r="C43" s="244" t="str">
        <f>IF('Measured Data'!$E35&gt;0,'Measured Data'!B34,"")</f>
        <v/>
      </c>
      <c r="D43" s="249" t="str">
        <f>IF('Measured Data'!$E35&gt;0,'Measured Data'!C34,"")</f>
        <v/>
      </c>
      <c r="E43" s="240" t="str">
        <f>IF('Measured Data'!$E35&gt;0,'Measured Data'!D34,"")</f>
        <v/>
      </c>
      <c r="F43" s="240" t="str">
        <f>IF('Measured Data'!$E35&gt;0,'Measured Data'!E34,"")</f>
        <v/>
      </c>
      <c r="G43" s="240" t="str">
        <f>IF('Measured Data'!$E35&gt;0,'Measured Data'!G34,"")</f>
        <v/>
      </c>
      <c r="H43" s="245" t="str">
        <f>IF('Measured Data'!$E35&gt;0,'Measured Data'!H34,"")</f>
        <v/>
      </c>
      <c r="I43" s="245" t="str">
        <f>IF('Measured Data'!$E35&gt;0,'Measured Data'!I34,"")</f>
        <v/>
      </c>
      <c r="J43" s="245" t="str">
        <f>IF('Measured Data'!$E35&gt;0,'Measured Data'!J34,"")</f>
        <v/>
      </c>
      <c r="K43" s="245" t="str">
        <f>IF('Measured Data'!$E35&gt;0,'Measured Data'!K34,"")</f>
        <v/>
      </c>
      <c r="L43" s="240" t="str">
        <f>IF('Measured Data'!$E35&gt;0,'Measured Data'!L34,"")</f>
        <v/>
      </c>
      <c r="M43" s="240" t="str">
        <f>IF('Measured Data'!$E35&gt;0,'Measured Data'!M34,"")</f>
        <v/>
      </c>
      <c r="N43" s="240" t="str">
        <f>IF('Measured Data'!$E35&gt;0,'Measured Data'!N34,"")</f>
        <v/>
      </c>
      <c r="O43" s="240" t="str">
        <f>IF('Measured Data'!$E35&gt;0,'Measured Data'!O34,"")</f>
        <v/>
      </c>
      <c r="P43" s="240" t="str">
        <f>IF('Measured Data'!$E35&gt;0,'Measured Data'!P34,"")</f>
        <v/>
      </c>
      <c r="Q43" s="240" t="str">
        <f>IF('Measured Data'!$E35&gt;0,'Measured Data'!Q34,"")</f>
        <v/>
      </c>
      <c r="R43" s="240" t="str">
        <f>IF('Measured Data'!$E35&gt;0,'Measured Data'!R34,"")</f>
        <v/>
      </c>
      <c r="S43" s="240" t="str">
        <f>IF('Measured Data'!$E35&gt;0,'Measured Data'!S34,"")</f>
        <v/>
      </c>
      <c r="T43" s="246" t="str">
        <f>IF('Measured Data'!$E35&gt;0,'Measured Data'!T34+'Measured Data'!$E35*'Measured Data'!#REF!/'In Process Calc.'!$I37,"")</f>
        <v/>
      </c>
      <c r="U43" s="246" t="str">
        <f>IF('Measured Data'!$E35&gt;0,'Measured Data'!U34+'Measured Data'!$E35*'Measured Data'!#REF!/'In Process Calc.'!$I37,"")</f>
        <v/>
      </c>
      <c r="V43" s="246" t="str">
        <f>IF('Measured Data'!$E35&gt;0,'Measured Data'!V34+'Measured Data'!$E35*'Measured Data'!#REF!/'In Process Calc.'!$I37,"")</f>
        <v/>
      </c>
      <c r="W43" s="246" t="str">
        <f>IF('Measured Data'!$E35&gt;0,'Measured Data'!W34+'Measured Data'!$E35*'Measured Data'!#REF!/'In Process Calc.'!$I37,"")</f>
        <v/>
      </c>
      <c r="X43" s="246" t="str">
        <f>IF('Measured Data'!$E35&gt;0,'Measured Data'!X34+'Measured Data'!$E35*'Measured Data'!#REF!/'In Process Calc.'!$I37,"")</f>
        <v/>
      </c>
      <c r="Y43" s="246" t="str">
        <f>IF('Measured Data'!$E35&gt;0,'Measured Data'!Y34+'Measured Data'!$E35*'Measured Data'!#REF!/'In Process Calc.'!$I37,"")</f>
        <v/>
      </c>
      <c r="Z43" s="246" t="str">
        <f>IF('Measured Data'!$E35&gt;0,'Measured Data'!Z34+'Measured Data'!$E35*'Measured Data'!#REF!/'In Process Calc.'!$I37,"")</f>
        <v/>
      </c>
      <c r="AA43" s="246" t="str">
        <f>IF('Measured Data'!$E35&gt;0,'Measured Data'!AA34+'Measured Data'!$E35*'Measured Data'!#REF!/'In Process Calc.'!$I37,"")</f>
        <v/>
      </c>
      <c r="AB43" s="246" t="str">
        <f>IF('Measured Data'!$E35&gt;0,'Measured Data'!AB34+'Measured Data'!$E35*'Measured Data'!#REF!/'In Process Calc.'!$I37,"")</f>
        <v/>
      </c>
      <c r="AC43" s="246" t="str">
        <f>IF('Measured Data'!$E35&gt;0,'Measured Data'!AC34+'Measured Data'!$E35*'Measured Data'!#REF!/'In Process Calc.'!$I37,"")</f>
        <v/>
      </c>
      <c r="AD43" s="246" t="str">
        <f>IF('Measured Data'!$E35&gt;0,'Measured Data'!AD34+'Measured Data'!$E35*'Measured Data'!#REF!/'In Process Calc.'!$I37,"")</f>
        <v/>
      </c>
      <c r="AE43" s="246" t="str">
        <f>IF('Measured Data'!$E35&gt;0,'Measured Data'!AE34+'Measured Data'!$E35*'Measured Data'!#REF!/'In Process Calc.'!$I37,"")</f>
        <v/>
      </c>
      <c r="AF43" s="246" t="str">
        <f>IF('Measured Data'!$E35&gt;0,'Measured Data'!AF34+'Measured Data'!$E35*'Measured Data'!#REF!/'In Process Calc.'!$I37,"")</f>
        <v/>
      </c>
      <c r="AG43" s="246" t="str">
        <f>IF('Measured Data'!$E35&gt;0,'Measured Data'!AG34+'Measured Data'!$E35*'Measured Data'!#REF!/'In Process Calc.'!$I37,"")</f>
        <v/>
      </c>
      <c r="AH43" s="246" t="str">
        <f>IF('Measured Data'!$E35&gt;0,'Measured Data'!AH34+'Measured Data'!$E35*'Measured Data'!#REF!/'In Process Calc.'!$I37,"")</f>
        <v/>
      </c>
      <c r="AI43" s="246" t="str">
        <f>IF('Measured Data'!$E35&gt;0,'Measured Data'!AI34+'Measured Data'!$E35*'Measured Data'!#REF!/'In Process Calc.'!$I37,"")</f>
        <v/>
      </c>
      <c r="AJ43" s="246" t="str">
        <f>IF('Measured Data'!$E35&gt;0,'Measured Data'!AJ34+'Measured Data'!$E35*'Measured Data'!#REF!/'In Process Calc.'!$I37,"")</f>
        <v/>
      </c>
      <c r="AK43" s="246" t="str">
        <f>IF('Measured Data'!$E35&gt;0,'Measured Data'!AK34+'Measured Data'!$E35*'Measured Data'!#REF!/'In Process Calc.'!$I37,"")</f>
        <v/>
      </c>
      <c r="AL43" s="246" t="str">
        <f>IF('Measured Data'!$E35&gt;0,'Measured Data'!AL34+'Measured Data'!$E35*'Measured Data'!#REF!/'In Process Calc.'!$I37,"")</f>
        <v/>
      </c>
      <c r="AM43" s="246" t="str">
        <f>IF('Measured Data'!$E35&gt;0,'Measured Data'!AM34+'Measured Data'!$E35*'Measured Data'!#REF!/'In Process Calc.'!$I37,"")</f>
        <v/>
      </c>
      <c r="AN43" s="246" t="str">
        <f>IF('Measured Data'!$E35&gt;0,'Measured Data'!AN34+'Measured Data'!$E35*'Measured Data'!#REF!/'In Process Calc.'!$I37,"")</f>
        <v/>
      </c>
      <c r="AO43" s="246" t="str">
        <f>IF('Measured Data'!$E35&gt;0,'Measured Data'!AO34+'Measured Data'!$E35*'Measured Data'!#REF!/'In Process Calc.'!$I37,"")</f>
        <v/>
      </c>
      <c r="AP43" s="246" t="str">
        <f>IF('Measured Data'!$E35&gt;0,'Measured Data'!AP34+'Measured Data'!$E35*'Measured Data'!AQ34/'In Process Calc.'!$I37,"")</f>
        <v/>
      </c>
      <c r="AQ43" s="246" t="str">
        <f>IF('Measured Data'!$E35&gt;0,'Measured Data'!#REF!+'Measured Data'!$E35*'Measured Data'!AR34/'In Process Calc.'!$I37,"")</f>
        <v/>
      </c>
      <c r="AR43" s="246" t="str">
        <f>IF('Measured Data'!$E35&gt;0,'Measured Data'!#REF!,"")</f>
        <v/>
      </c>
      <c r="AS43" s="246" t="str">
        <f>IF('Measured Data'!$E35&gt;0,'Measured Data'!#REF!,"")</f>
        <v/>
      </c>
      <c r="AT43" s="246" t="str">
        <f>IF('Measured Data'!$E35&gt;0,'Measured Data'!#REF!,"")</f>
        <v/>
      </c>
      <c r="AU43" s="246" t="str">
        <f>IF('Measured Data'!$E35&gt;0,'Measured Data'!#REF!,"")</f>
        <v/>
      </c>
      <c r="AV43" s="246" t="str">
        <f>IF('Measured Data'!$E35&gt;0,'Measured Data'!#REF!,"")</f>
        <v/>
      </c>
      <c r="AW43" s="246" t="str">
        <f>IF('Measured Data'!$E35&gt;0,'Measured Data'!#REF!,"")</f>
        <v/>
      </c>
      <c r="AX43" s="246" t="str">
        <f>IF('Measured Data'!$E35&gt;0,'Measured Data'!#REF!,"")</f>
        <v/>
      </c>
      <c r="AY43" s="246" t="str">
        <f>IF('Measured Data'!$E35&gt;0,'Measured Data'!#REF!,"")</f>
        <v/>
      </c>
      <c r="AZ43" s="246" t="str">
        <f>IF('Measured Data'!$E35&gt;0,'Measured Data'!#REF!,"")</f>
        <v/>
      </c>
      <c r="BA43" s="246" t="str">
        <f>IF('Measured Data'!$E35&gt;0,'Measured Data'!#REF!,"")</f>
        <v/>
      </c>
      <c r="BB43" s="246" t="str">
        <f>IF('Measured Data'!$E35&gt;0,'Measured Data'!#REF!,"")</f>
        <v/>
      </c>
      <c r="BC43" s="246" t="str">
        <f>IF('Measured Data'!$E35&gt;0,'Measured Data'!#REF!,"")</f>
        <v/>
      </c>
      <c r="BD43" s="246" t="str">
        <f>IF('Measured Data'!$E35&gt;0,'Measured Data'!#REF!,"")</f>
        <v/>
      </c>
      <c r="BE43" s="246" t="str">
        <f>IF('Measured Data'!$E35&gt;0,'Measured Data'!#REF!,"")</f>
        <v/>
      </c>
      <c r="BF43" s="246" t="str">
        <f>IF('Measured Data'!$E35&gt;0,'Measured Data'!#REF!,"")</f>
        <v/>
      </c>
      <c r="BG43" s="246" t="str">
        <f>IF('Measured Data'!$E35&gt;0,'Measured Data'!#REF!,"")</f>
        <v/>
      </c>
      <c r="BH43" s="246" t="str">
        <f>IF('Measured Data'!$E35&gt;0,'Measured Data'!#REF!,"")</f>
        <v/>
      </c>
      <c r="BI43" s="246" t="str">
        <f>IF('Measured Data'!$E35&gt;0,'Measured Data'!#REF!,"")</f>
        <v/>
      </c>
      <c r="BJ43" s="246" t="str">
        <f>IF('Measured Data'!$E35&gt;0,'Measured Data'!#REF!,"")</f>
        <v/>
      </c>
      <c r="BK43" s="246" t="str">
        <f>IF('Measured Data'!$E35&gt;0,'Measured Data'!#REF!,"")</f>
        <v/>
      </c>
      <c r="BL43" s="246" t="str">
        <f>IF('Measured Data'!$E35&gt;0,'Measured Data'!#REF!,"")</f>
        <v/>
      </c>
      <c r="BM43" s="246" t="str">
        <f>IF('Measured Data'!$E35&gt;0,'Measured Data'!#REF!,"")</f>
        <v/>
      </c>
      <c r="BN43" s="246" t="str">
        <f>IF('Measured Data'!$E35&gt;0,'In Process Calc.'!B36,"")</f>
        <v/>
      </c>
      <c r="BO43" s="246" t="str">
        <f>IF('Measured Data'!$E35&gt;0,'In Process Calc.'!C36,"")</f>
        <v/>
      </c>
    </row>
    <row r="44" spans="1:67" x14ac:dyDescent="0.15">
      <c r="A44" s="240" t="str">
        <f>IF('Measured Data'!$E36&gt;0,'Measured Data'!$B$1,"")</f>
        <v/>
      </c>
      <c r="B44" s="240" t="str">
        <f>IF('Measured Data'!$E36&gt;0,'Measured Data'!A35+0.1,"")</f>
        <v/>
      </c>
      <c r="C44" s="244" t="str">
        <f>IF('Measured Data'!$E36&gt;0,'Measured Data'!B35,"")</f>
        <v/>
      </c>
      <c r="D44" s="249" t="str">
        <f>IF('Measured Data'!$E36&gt;0,'Measured Data'!C35,"")</f>
        <v/>
      </c>
      <c r="E44" s="240" t="str">
        <f>IF('Measured Data'!$E36&gt;0,'Measured Data'!D35,"")</f>
        <v/>
      </c>
      <c r="F44" s="240" t="str">
        <f>IF('Measured Data'!$E36&gt;0,'Measured Data'!E35,"")</f>
        <v/>
      </c>
      <c r="G44" s="240" t="str">
        <f>IF('Measured Data'!$E36&gt;0,'Measured Data'!G35,"")</f>
        <v/>
      </c>
      <c r="H44" s="245" t="str">
        <f>IF('Measured Data'!$E36&gt;0,'Measured Data'!H35,"")</f>
        <v/>
      </c>
      <c r="I44" s="245" t="str">
        <f>IF('Measured Data'!$E36&gt;0,'Measured Data'!I35,"")</f>
        <v/>
      </c>
      <c r="J44" s="245" t="str">
        <f>IF('Measured Data'!$E36&gt;0,'Measured Data'!J35,"")</f>
        <v/>
      </c>
      <c r="K44" s="245" t="str">
        <f>IF('Measured Data'!$E36&gt;0,'Measured Data'!K35,"")</f>
        <v/>
      </c>
      <c r="L44" s="240" t="str">
        <f>IF('Measured Data'!$E36&gt;0,'Measured Data'!L35,"")</f>
        <v/>
      </c>
      <c r="M44" s="240" t="str">
        <f>IF('Measured Data'!$E36&gt;0,'Measured Data'!M35,"")</f>
        <v/>
      </c>
      <c r="N44" s="240" t="str">
        <f>IF('Measured Data'!$E36&gt;0,'Measured Data'!N35,"")</f>
        <v/>
      </c>
      <c r="O44" s="240" t="str">
        <f>IF('Measured Data'!$E36&gt;0,'Measured Data'!O35,"")</f>
        <v/>
      </c>
      <c r="P44" s="240" t="str">
        <f>IF('Measured Data'!$E36&gt;0,'Measured Data'!P35,"")</f>
        <v/>
      </c>
      <c r="Q44" s="240" t="str">
        <f>IF('Measured Data'!$E36&gt;0,'Measured Data'!Q35,"")</f>
        <v/>
      </c>
      <c r="R44" s="240" t="str">
        <f>IF('Measured Data'!$E36&gt;0,'Measured Data'!R35,"")</f>
        <v/>
      </c>
      <c r="S44" s="240" t="str">
        <f>IF('Measured Data'!$E36&gt;0,'Measured Data'!S35,"")</f>
        <v/>
      </c>
      <c r="T44" s="246" t="str">
        <f>IF('Measured Data'!$E36&gt;0,'Measured Data'!T35+'Measured Data'!$E36*'Measured Data'!#REF!/'In Process Calc.'!$I38,"")</f>
        <v/>
      </c>
      <c r="U44" s="246" t="str">
        <f>IF('Measured Data'!$E36&gt;0,'Measured Data'!U35+'Measured Data'!$E36*'Measured Data'!#REF!/'In Process Calc.'!$I38,"")</f>
        <v/>
      </c>
      <c r="V44" s="246" t="str">
        <f>IF('Measured Data'!$E36&gt;0,'Measured Data'!V35+'Measured Data'!$E36*'Measured Data'!#REF!/'In Process Calc.'!$I38,"")</f>
        <v/>
      </c>
      <c r="W44" s="246" t="str">
        <f>IF('Measured Data'!$E36&gt;0,'Measured Data'!W35+'Measured Data'!$E36*'Measured Data'!#REF!/'In Process Calc.'!$I38,"")</f>
        <v/>
      </c>
      <c r="X44" s="246" t="str">
        <f>IF('Measured Data'!$E36&gt;0,'Measured Data'!X35+'Measured Data'!$E36*'Measured Data'!#REF!/'In Process Calc.'!$I38,"")</f>
        <v/>
      </c>
      <c r="Y44" s="246" t="str">
        <f>IF('Measured Data'!$E36&gt;0,'Measured Data'!Y35+'Measured Data'!$E36*'Measured Data'!#REF!/'In Process Calc.'!$I38,"")</f>
        <v/>
      </c>
      <c r="Z44" s="246" t="str">
        <f>IF('Measured Data'!$E36&gt;0,'Measured Data'!Z35+'Measured Data'!$E36*'Measured Data'!#REF!/'In Process Calc.'!$I38,"")</f>
        <v/>
      </c>
      <c r="AA44" s="246" t="str">
        <f>IF('Measured Data'!$E36&gt;0,'Measured Data'!AA35+'Measured Data'!$E36*'Measured Data'!#REF!/'In Process Calc.'!$I38,"")</f>
        <v/>
      </c>
      <c r="AB44" s="246" t="str">
        <f>IF('Measured Data'!$E36&gt;0,'Measured Data'!AB35+'Measured Data'!$E36*'Measured Data'!#REF!/'In Process Calc.'!$I38,"")</f>
        <v/>
      </c>
      <c r="AC44" s="246" t="str">
        <f>IF('Measured Data'!$E36&gt;0,'Measured Data'!AC35+'Measured Data'!$E36*'Measured Data'!#REF!/'In Process Calc.'!$I38,"")</f>
        <v/>
      </c>
      <c r="AD44" s="246" t="str">
        <f>IF('Measured Data'!$E36&gt;0,'Measured Data'!AD35+'Measured Data'!$E36*'Measured Data'!#REF!/'In Process Calc.'!$I38,"")</f>
        <v/>
      </c>
      <c r="AE44" s="246" t="str">
        <f>IF('Measured Data'!$E36&gt;0,'Measured Data'!AE35+'Measured Data'!$E36*'Measured Data'!#REF!/'In Process Calc.'!$I38,"")</f>
        <v/>
      </c>
      <c r="AF44" s="246" t="str">
        <f>IF('Measured Data'!$E36&gt;0,'Measured Data'!AF35+'Measured Data'!$E36*'Measured Data'!#REF!/'In Process Calc.'!$I38,"")</f>
        <v/>
      </c>
      <c r="AG44" s="246" t="str">
        <f>IF('Measured Data'!$E36&gt;0,'Measured Data'!AG35+'Measured Data'!$E36*'Measured Data'!#REF!/'In Process Calc.'!$I38,"")</f>
        <v/>
      </c>
      <c r="AH44" s="246" t="str">
        <f>IF('Measured Data'!$E36&gt;0,'Measured Data'!AH35+'Measured Data'!$E36*'Measured Data'!#REF!/'In Process Calc.'!$I38,"")</f>
        <v/>
      </c>
      <c r="AI44" s="246" t="str">
        <f>IF('Measured Data'!$E36&gt;0,'Measured Data'!AI35+'Measured Data'!$E36*'Measured Data'!#REF!/'In Process Calc.'!$I38,"")</f>
        <v/>
      </c>
      <c r="AJ44" s="246" t="str">
        <f>IF('Measured Data'!$E36&gt;0,'Measured Data'!AJ35+'Measured Data'!$E36*'Measured Data'!#REF!/'In Process Calc.'!$I38,"")</f>
        <v/>
      </c>
      <c r="AK44" s="246" t="str">
        <f>IF('Measured Data'!$E36&gt;0,'Measured Data'!AK35+'Measured Data'!$E36*'Measured Data'!#REF!/'In Process Calc.'!$I38,"")</f>
        <v/>
      </c>
      <c r="AL44" s="246" t="str">
        <f>IF('Measured Data'!$E36&gt;0,'Measured Data'!AL35+'Measured Data'!$E36*'Measured Data'!#REF!/'In Process Calc.'!$I38,"")</f>
        <v/>
      </c>
      <c r="AM44" s="246" t="str">
        <f>IF('Measured Data'!$E36&gt;0,'Measured Data'!AM35+'Measured Data'!$E36*'Measured Data'!#REF!/'In Process Calc.'!$I38,"")</f>
        <v/>
      </c>
      <c r="AN44" s="246" t="str">
        <f>IF('Measured Data'!$E36&gt;0,'Measured Data'!AN35+'Measured Data'!$E36*'Measured Data'!#REF!/'In Process Calc.'!$I38,"")</f>
        <v/>
      </c>
      <c r="AO44" s="246" t="str">
        <f>IF('Measured Data'!$E36&gt;0,'Measured Data'!AO35+'Measured Data'!$E36*'Measured Data'!#REF!/'In Process Calc.'!$I38,"")</f>
        <v/>
      </c>
      <c r="AP44" s="246" t="str">
        <f>IF('Measured Data'!$E36&gt;0,'Measured Data'!AP35+'Measured Data'!$E36*'Measured Data'!AQ35/'In Process Calc.'!$I38,"")</f>
        <v/>
      </c>
      <c r="AQ44" s="246" t="str">
        <f>IF('Measured Data'!$E36&gt;0,'Measured Data'!#REF!+'Measured Data'!$E36*'Measured Data'!AR35/'In Process Calc.'!$I38,"")</f>
        <v/>
      </c>
      <c r="AR44" s="246" t="str">
        <f>IF('Measured Data'!$E36&gt;0,'Measured Data'!#REF!,"")</f>
        <v/>
      </c>
      <c r="AS44" s="246" t="str">
        <f>IF('Measured Data'!$E36&gt;0,'Measured Data'!#REF!,"")</f>
        <v/>
      </c>
      <c r="AT44" s="246" t="str">
        <f>IF('Measured Data'!$E36&gt;0,'Measured Data'!#REF!,"")</f>
        <v/>
      </c>
      <c r="AU44" s="246" t="str">
        <f>IF('Measured Data'!$E36&gt;0,'Measured Data'!#REF!,"")</f>
        <v/>
      </c>
      <c r="AV44" s="246" t="str">
        <f>IF('Measured Data'!$E36&gt;0,'Measured Data'!#REF!,"")</f>
        <v/>
      </c>
      <c r="AW44" s="246" t="str">
        <f>IF('Measured Data'!$E36&gt;0,'Measured Data'!#REF!,"")</f>
        <v/>
      </c>
      <c r="AX44" s="246" t="str">
        <f>IF('Measured Data'!$E36&gt;0,'Measured Data'!#REF!,"")</f>
        <v/>
      </c>
      <c r="AY44" s="246" t="str">
        <f>IF('Measured Data'!$E36&gt;0,'Measured Data'!#REF!,"")</f>
        <v/>
      </c>
      <c r="AZ44" s="246" t="str">
        <f>IF('Measured Data'!$E36&gt;0,'Measured Data'!#REF!,"")</f>
        <v/>
      </c>
      <c r="BA44" s="246" t="str">
        <f>IF('Measured Data'!$E36&gt;0,'Measured Data'!#REF!,"")</f>
        <v/>
      </c>
      <c r="BB44" s="246" t="str">
        <f>IF('Measured Data'!$E36&gt;0,'Measured Data'!#REF!,"")</f>
        <v/>
      </c>
      <c r="BC44" s="246" t="str">
        <f>IF('Measured Data'!$E36&gt;0,'Measured Data'!#REF!,"")</f>
        <v/>
      </c>
      <c r="BD44" s="246" t="str">
        <f>IF('Measured Data'!$E36&gt;0,'Measured Data'!#REF!,"")</f>
        <v/>
      </c>
      <c r="BE44" s="246" t="str">
        <f>IF('Measured Data'!$E36&gt;0,'Measured Data'!#REF!,"")</f>
        <v/>
      </c>
      <c r="BF44" s="246" t="str">
        <f>IF('Measured Data'!$E36&gt;0,'Measured Data'!#REF!,"")</f>
        <v/>
      </c>
      <c r="BG44" s="246" t="str">
        <f>IF('Measured Data'!$E36&gt;0,'Measured Data'!#REF!,"")</f>
        <v/>
      </c>
      <c r="BH44" s="246" t="str">
        <f>IF('Measured Data'!$E36&gt;0,'Measured Data'!#REF!,"")</f>
        <v/>
      </c>
      <c r="BI44" s="246" t="str">
        <f>IF('Measured Data'!$E36&gt;0,'Measured Data'!#REF!,"")</f>
        <v/>
      </c>
      <c r="BJ44" s="246" t="str">
        <f>IF('Measured Data'!$E36&gt;0,'Measured Data'!#REF!,"")</f>
        <v/>
      </c>
      <c r="BK44" s="246" t="str">
        <f>IF('Measured Data'!$E36&gt;0,'Measured Data'!#REF!,"")</f>
        <v/>
      </c>
      <c r="BL44" s="246" t="str">
        <f>IF('Measured Data'!$E36&gt;0,'Measured Data'!#REF!,"")</f>
        <v/>
      </c>
      <c r="BM44" s="246" t="str">
        <f>IF('Measured Data'!$E36&gt;0,'Measured Data'!#REF!,"")</f>
        <v/>
      </c>
      <c r="BN44" s="246" t="str">
        <f>IF('Measured Data'!$E36&gt;0,'In Process Calc.'!B37,"")</f>
        <v/>
      </c>
      <c r="BO44" s="246" t="str">
        <f>IF('Measured Data'!$E36&gt;0,'In Process Calc.'!C37,"")</f>
        <v/>
      </c>
    </row>
    <row r="45" spans="1:67" x14ac:dyDescent="0.15">
      <c r="A45" s="240" t="str">
        <f>IF('Measured Data'!$E37&gt;0,'Measured Data'!$B$1,"")</f>
        <v/>
      </c>
      <c r="B45" s="240" t="str">
        <f>IF('Measured Data'!$E37&gt;0,'Measured Data'!A36+0.1,"")</f>
        <v/>
      </c>
      <c r="C45" s="244" t="str">
        <f>IF('Measured Data'!$E37&gt;0,'Measured Data'!B36,"")</f>
        <v/>
      </c>
      <c r="D45" s="249" t="str">
        <f>IF('Measured Data'!$E37&gt;0,'Measured Data'!C36,"")</f>
        <v/>
      </c>
      <c r="E45" s="240" t="str">
        <f>IF('Measured Data'!$E37&gt;0,'Measured Data'!D36,"")</f>
        <v/>
      </c>
      <c r="F45" s="240" t="str">
        <f>IF('Measured Data'!$E37&gt;0,'Measured Data'!E36,"")</f>
        <v/>
      </c>
      <c r="G45" s="240" t="str">
        <f>IF('Measured Data'!$E37&gt;0,'Measured Data'!G36,"")</f>
        <v/>
      </c>
      <c r="H45" s="245" t="str">
        <f>IF('Measured Data'!$E37&gt;0,'Measured Data'!H36,"")</f>
        <v/>
      </c>
      <c r="I45" s="245" t="str">
        <f>IF('Measured Data'!$E37&gt;0,'Measured Data'!I36,"")</f>
        <v/>
      </c>
      <c r="J45" s="245" t="str">
        <f>IF('Measured Data'!$E37&gt;0,'Measured Data'!J36,"")</f>
        <v/>
      </c>
      <c r="K45" s="245" t="str">
        <f>IF('Measured Data'!$E37&gt;0,'Measured Data'!K36,"")</f>
        <v/>
      </c>
      <c r="L45" s="240" t="str">
        <f>IF('Measured Data'!$E37&gt;0,'Measured Data'!L36,"")</f>
        <v/>
      </c>
      <c r="M45" s="240" t="str">
        <f>IF('Measured Data'!$E37&gt;0,'Measured Data'!M36,"")</f>
        <v/>
      </c>
      <c r="N45" s="240" t="str">
        <f>IF('Measured Data'!$E37&gt;0,'Measured Data'!N36,"")</f>
        <v/>
      </c>
      <c r="O45" s="240" t="str">
        <f>IF('Measured Data'!$E37&gt;0,'Measured Data'!O36,"")</f>
        <v/>
      </c>
      <c r="P45" s="240" t="str">
        <f>IF('Measured Data'!$E37&gt;0,'Measured Data'!P36,"")</f>
        <v/>
      </c>
      <c r="Q45" s="240" t="str">
        <f>IF('Measured Data'!$E37&gt;0,'Measured Data'!Q36,"")</f>
        <v/>
      </c>
      <c r="R45" s="240" t="str">
        <f>IF('Measured Data'!$E37&gt;0,'Measured Data'!R36,"")</f>
        <v/>
      </c>
      <c r="S45" s="240" t="str">
        <f>IF('Measured Data'!$E37&gt;0,'Measured Data'!S36,"")</f>
        <v/>
      </c>
      <c r="T45" s="246" t="str">
        <f>IF('Measured Data'!$E37&gt;0,'Measured Data'!T36+'Measured Data'!$E37*'Measured Data'!#REF!/'In Process Calc.'!$I39,"")</f>
        <v/>
      </c>
      <c r="U45" s="246" t="str">
        <f>IF('Measured Data'!$E37&gt;0,'Measured Data'!U36+'Measured Data'!$E37*'Measured Data'!#REF!/'In Process Calc.'!$I39,"")</f>
        <v/>
      </c>
      <c r="V45" s="246" t="str">
        <f>IF('Measured Data'!$E37&gt;0,'Measured Data'!V36+'Measured Data'!$E37*'Measured Data'!#REF!/'In Process Calc.'!$I39,"")</f>
        <v/>
      </c>
      <c r="W45" s="246" t="str">
        <f>IF('Measured Data'!$E37&gt;0,'Measured Data'!W36+'Measured Data'!$E37*'Measured Data'!#REF!/'In Process Calc.'!$I39,"")</f>
        <v/>
      </c>
      <c r="X45" s="246" t="str">
        <f>IF('Measured Data'!$E37&gt;0,'Measured Data'!X36+'Measured Data'!$E37*'Measured Data'!#REF!/'In Process Calc.'!$I39,"")</f>
        <v/>
      </c>
      <c r="Y45" s="246" t="str">
        <f>IF('Measured Data'!$E37&gt;0,'Measured Data'!Y36+'Measured Data'!$E37*'Measured Data'!#REF!/'In Process Calc.'!$I39,"")</f>
        <v/>
      </c>
      <c r="Z45" s="246" t="str">
        <f>IF('Measured Data'!$E37&gt;0,'Measured Data'!Z36+'Measured Data'!$E37*'Measured Data'!#REF!/'In Process Calc.'!$I39,"")</f>
        <v/>
      </c>
      <c r="AA45" s="246" t="str">
        <f>IF('Measured Data'!$E37&gt;0,'Measured Data'!AA36+'Measured Data'!$E37*'Measured Data'!#REF!/'In Process Calc.'!$I39,"")</f>
        <v/>
      </c>
      <c r="AB45" s="246" t="str">
        <f>IF('Measured Data'!$E37&gt;0,'Measured Data'!AB36+'Measured Data'!$E37*'Measured Data'!#REF!/'In Process Calc.'!$I39,"")</f>
        <v/>
      </c>
      <c r="AC45" s="246" t="str">
        <f>IF('Measured Data'!$E37&gt;0,'Measured Data'!AC36+'Measured Data'!$E37*'Measured Data'!#REF!/'In Process Calc.'!$I39,"")</f>
        <v/>
      </c>
      <c r="AD45" s="246" t="str">
        <f>IF('Measured Data'!$E37&gt;0,'Measured Data'!AD36+'Measured Data'!$E37*'Measured Data'!#REF!/'In Process Calc.'!$I39,"")</f>
        <v/>
      </c>
      <c r="AE45" s="246" t="str">
        <f>IF('Measured Data'!$E37&gt;0,'Measured Data'!AE36+'Measured Data'!$E37*'Measured Data'!#REF!/'In Process Calc.'!$I39,"")</f>
        <v/>
      </c>
      <c r="AF45" s="246" t="str">
        <f>IF('Measured Data'!$E37&gt;0,'Measured Data'!AF36+'Measured Data'!$E37*'Measured Data'!#REF!/'In Process Calc.'!$I39,"")</f>
        <v/>
      </c>
      <c r="AG45" s="246" t="str">
        <f>IF('Measured Data'!$E37&gt;0,'Measured Data'!AG36+'Measured Data'!$E37*'Measured Data'!#REF!/'In Process Calc.'!$I39,"")</f>
        <v/>
      </c>
      <c r="AH45" s="246" t="str">
        <f>IF('Measured Data'!$E37&gt;0,'Measured Data'!AH36+'Measured Data'!$E37*'Measured Data'!#REF!/'In Process Calc.'!$I39,"")</f>
        <v/>
      </c>
      <c r="AI45" s="246" t="str">
        <f>IF('Measured Data'!$E37&gt;0,'Measured Data'!AI36+'Measured Data'!$E37*'Measured Data'!#REF!/'In Process Calc.'!$I39,"")</f>
        <v/>
      </c>
      <c r="AJ45" s="246" t="str">
        <f>IF('Measured Data'!$E37&gt;0,'Measured Data'!AJ36+'Measured Data'!$E37*'Measured Data'!#REF!/'In Process Calc.'!$I39,"")</f>
        <v/>
      </c>
      <c r="AK45" s="246" t="str">
        <f>IF('Measured Data'!$E37&gt;0,'Measured Data'!AK36+'Measured Data'!$E37*'Measured Data'!#REF!/'In Process Calc.'!$I39,"")</f>
        <v/>
      </c>
      <c r="AL45" s="246" t="str">
        <f>IF('Measured Data'!$E37&gt;0,'Measured Data'!AL36+'Measured Data'!$E37*'Measured Data'!#REF!/'In Process Calc.'!$I39,"")</f>
        <v/>
      </c>
      <c r="AM45" s="246" t="str">
        <f>IF('Measured Data'!$E37&gt;0,'Measured Data'!AM36+'Measured Data'!$E37*'Measured Data'!#REF!/'In Process Calc.'!$I39,"")</f>
        <v/>
      </c>
      <c r="AN45" s="246" t="str">
        <f>IF('Measured Data'!$E37&gt;0,'Measured Data'!AN36+'Measured Data'!$E37*'Measured Data'!#REF!/'In Process Calc.'!$I39,"")</f>
        <v/>
      </c>
      <c r="AO45" s="246" t="str">
        <f>IF('Measured Data'!$E37&gt;0,'Measured Data'!AO36+'Measured Data'!$E37*'Measured Data'!#REF!/'In Process Calc.'!$I39,"")</f>
        <v/>
      </c>
      <c r="AP45" s="246" t="str">
        <f>IF('Measured Data'!$E37&gt;0,'Measured Data'!AP36+'Measured Data'!$E37*'Measured Data'!AQ36/'In Process Calc.'!$I39,"")</f>
        <v/>
      </c>
      <c r="AQ45" s="246" t="str">
        <f>IF('Measured Data'!$E37&gt;0,'Measured Data'!#REF!+'Measured Data'!$E37*'Measured Data'!AR36/'In Process Calc.'!$I39,"")</f>
        <v/>
      </c>
      <c r="AR45" s="246" t="str">
        <f>IF('Measured Data'!$E37&gt;0,'Measured Data'!#REF!,"")</f>
        <v/>
      </c>
      <c r="AS45" s="246" t="str">
        <f>IF('Measured Data'!$E37&gt;0,'Measured Data'!#REF!,"")</f>
        <v/>
      </c>
      <c r="AT45" s="246" t="str">
        <f>IF('Measured Data'!$E37&gt;0,'Measured Data'!#REF!,"")</f>
        <v/>
      </c>
      <c r="AU45" s="246" t="str">
        <f>IF('Measured Data'!$E37&gt;0,'Measured Data'!#REF!,"")</f>
        <v/>
      </c>
      <c r="AV45" s="246" t="str">
        <f>IF('Measured Data'!$E37&gt;0,'Measured Data'!#REF!,"")</f>
        <v/>
      </c>
      <c r="AW45" s="246" t="str">
        <f>IF('Measured Data'!$E37&gt;0,'Measured Data'!#REF!,"")</f>
        <v/>
      </c>
      <c r="AX45" s="246" t="str">
        <f>IF('Measured Data'!$E37&gt;0,'Measured Data'!#REF!,"")</f>
        <v/>
      </c>
      <c r="AY45" s="246" t="str">
        <f>IF('Measured Data'!$E37&gt;0,'Measured Data'!#REF!,"")</f>
        <v/>
      </c>
      <c r="AZ45" s="246" t="str">
        <f>IF('Measured Data'!$E37&gt;0,'Measured Data'!#REF!,"")</f>
        <v/>
      </c>
      <c r="BA45" s="246" t="str">
        <f>IF('Measured Data'!$E37&gt;0,'Measured Data'!#REF!,"")</f>
        <v/>
      </c>
      <c r="BB45" s="246" t="str">
        <f>IF('Measured Data'!$E37&gt;0,'Measured Data'!#REF!,"")</f>
        <v/>
      </c>
      <c r="BC45" s="246" t="str">
        <f>IF('Measured Data'!$E37&gt;0,'Measured Data'!#REF!,"")</f>
        <v/>
      </c>
      <c r="BD45" s="246" t="str">
        <f>IF('Measured Data'!$E37&gt;0,'Measured Data'!#REF!,"")</f>
        <v/>
      </c>
      <c r="BE45" s="246" t="str">
        <f>IF('Measured Data'!$E37&gt;0,'Measured Data'!#REF!,"")</f>
        <v/>
      </c>
      <c r="BF45" s="246" t="str">
        <f>IF('Measured Data'!$E37&gt;0,'Measured Data'!#REF!,"")</f>
        <v/>
      </c>
      <c r="BG45" s="246" t="str">
        <f>IF('Measured Data'!$E37&gt;0,'Measured Data'!#REF!,"")</f>
        <v/>
      </c>
      <c r="BH45" s="246" t="str">
        <f>IF('Measured Data'!$E37&gt;0,'Measured Data'!#REF!,"")</f>
        <v/>
      </c>
      <c r="BI45" s="246" t="str">
        <f>IF('Measured Data'!$E37&gt;0,'Measured Data'!#REF!,"")</f>
        <v/>
      </c>
      <c r="BJ45" s="246" t="str">
        <f>IF('Measured Data'!$E37&gt;0,'Measured Data'!#REF!,"")</f>
        <v/>
      </c>
      <c r="BK45" s="246" t="str">
        <f>IF('Measured Data'!$E37&gt;0,'Measured Data'!#REF!,"")</f>
        <v/>
      </c>
      <c r="BL45" s="246" t="str">
        <f>IF('Measured Data'!$E37&gt;0,'Measured Data'!#REF!,"")</f>
        <v/>
      </c>
      <c r="BM45" s="246" t="str">
        <f>IF('Measured Data'!$E37&gt;0,'Measured Data'!#REF!,"")</f>
        <v/>
      </c>
      <c r="BN45" s="246" t="str">
        <f>IF('Measured Data'!$E37&gt;0,'In Process Calc.'!B38,"")</f>
        <v/>
      </c>
      <c r="BO45" s="246" t="str">
        <f>IF('Measured Data'!$E37&gt;0,'In Process Calc.'!C38,"")</f>
        <v/>
      </c>
    </row>
    <row r="46" spans="1:67" x14ac:dyDescent="0.15">
      <c r="A46" s="240" t="str">
        <f>IF('Measured Data'!$E38&gt;0,'Measured Data'!$B$1,"")</f>
        <v/>
      </c>
      <c r="B46" s="240" t="str">
        <f>IF('Measured Data'!$E38&gt;0,'Measured Data'!A37+0.1,"")</f>
        <v/>
      </c>
      <c r="C46" s="244" t="str">
        <f>IF('Measured Data'!$E38&gt;0,'Measured Data'!B37,"")</f>
        <v/>
      </c>
      <c r="D46" s="249" t="str">
        <f>IF('Measured Data'!$E38&gt;0,'Measured Data'!C37,"")</f>
        <v/>
      </c>
      <c r="E46" s="240" t="str">
        <f>IF('Measured Data'!$E38&gt;0,'Measured Data'!D37,"")</f>
        <v/>
      </c>
      <c r="F46" s="240" t="str">
        <f>IF('Measured Data'!$E38&gt;0,'Measured Data'!E37,"")</f>
        <v/>
      </c>
      <c r="G46" s="240" t="str">
        <f>IF('Measured Data'!$E38&gt;0,'Measured Data'!G37,"")</f>
        <v/>
      </c>
      <c r="H46" s="245" t="str">
        <f>IF('Measured Data'!$E38&gt;0,'Measured Data'!H37,"")</f>
        <v/>
      </c>
      <c r="I46" s="245" t="str">
        <f>IF('Measured Data'!$E38&gt;0,'Measured Data'!I37,"")</f>
        <v/>
      </c>
      <c r="J46" s="245" t="str">
        <f>IF('Measured Data'!$E38&gt;0,'Measured Data'!J37,"")</f>
        <v/>
      </c>
      <c r="K46" s="245" t="str">
        <f>IF('Measured Data'!$E38&gt;0,'Measured Data'!K37,"")</f>
        <v/>
      </c>
      <c r="L46" s="240" t="str">
        <f>IF('Measured Data'!$E38&gt;0,'Measured Data'!L37,"")</f>
        <v/>
      </c>
      <c r="M46" s="240" t="str">
        <f>IF('Measured Data'!$E38&gt;0,'Measured Data'!M37,"")</f>
        <v/>
      </c>
      <c r="N46" s="240" t="str">
        <f>IF('Measured Data'!$E38&gt;0,'Measured Data'!N37,"")</f>
        <v/>
      </c>
      <c r="O46" s="240" t="str">
        <f>IF('Measured Data'!$E38&gt;0,'Measured Data'!O37,"")</f>
        <v/>
      </c>
      <c r="P46" s="240" t="str">
        <f>IF('Measured Data'!$E38&gt;0,'Measured Data'!P37,"")</f>
        <v/>
      </c>
      <c r="Q46" s="240" t="str">
        <f>IF('Measured Data'!$E38&gt;0,'Measured Data'!Q37,"")</f>
        <v/>
      </c>
      <c r="R46" s="240" t="str">
        <f>IF('Measured Data'!$E38&gt;0,'Measured Data'!R37,"")</f>
        <v/>
      </c>
      <c r="S46" s="240" t="str">
        <f>IF('Measured Data'!$E38&gt;0,'Measured Data'!S37,"")</f>
        <v/>
      </c>
      <c r="T46" s="246" t="str">
        <f>IF('Measured Data'!$E38&gt;0,'Measured Data'!T37+'Measured Data'!$E38*'Measured Data'!#REF!/'In Process Calc.'!$I40,"")</f>
        <v/>
      </c>
      <c r="U46" s="246" t="str">
        <f>IF('Measured Data'!$E38&gt;0,'Measured Data'!U37+'Measured Data'!$E38*'Measured Data'!#REF!/'In Process Calc.'!$I40,"")</f>
        <v/>
      </c>
      <c r="V46" s="246" t="str">
        <f>IF('Measured Data'!$E38&gt;0,'Measured Data'!V37+'Measured Data'!$E38*'Measured Data'!#REF!/'In Process Calc.'!$I40,"")</f>
        <v/>
      </c>
      <c r="W46" s="246" t="str">
        <f>IF('Measured Data'!$E38&gt;0,'Measured Data'!W37+'Measured Data'!$E38*'Measured Data'!#REF!/'In Process Calc.'!$I40,"")</f>
        <v/>
      </c>
      <c r="X46" s="246" t="str">
        <f>IF('Measured Data'!$E38&gt;0,'Measured Data'!X37+'Measured Data'!$E38*'Measured Data'!#REF!/'In Process Calc.'!$I40,"")</f>
        <v/>
      </c>
      <c r="Y46" s="246" t="str">
        <f>IF('Measured Data'!$E38&gt;0,'Measured Data'!Y37+'Measured Data'!$E38*'Measured Data'!#REF!/'In Process Calc.'!$I40,"")</f>
        <v/>
      </c>
      <c r="Z46" s="246" t="str">
        <f>IF('Measured Data'!$E38&gt;0,'Measured Data'!Z37+'Measured Data'!$E38*'Measured Data'!#REF!/'In Process Calc.'!$I40,"")</f>
        <v/>
      </c>
      <c r="AA46" s="246" t="str">
        <f>IF('Measured Data'!$E38&gt;0,'Measured Data'!AA37+'Measured Data'!$E38*'Measured Data'!#REF!/'In Process Calc.'!$I40,"")</f>
        <v/>
      </c>
      <c r="AB46" s="246" t="str">
        <f>IF('Measured Data'!$E38&gt;0,'Measured Data'!AB37+'Measured Data'!$E38*'Measured Data'!#REF!/'In Process Calc.'!$I40,"")</f>
        <v/>
      </c>
      <c r="AC46" s="246" t="str">
        <f>IF('Measured Data'!$E38&gt;0,'Measured Data'!AC37+'Measured Data'!$E38*'Measured Data'!#REF!/'In Process Calc.'!$I40,"")</f>
        <v/>
      </c>
      <c r="AD46" s="246" t="str">
        <f>IF('Measured Data'!$E38&gt;0,'Measured Data'!AD37+'Measured Data'!$E38*'Measured Data'!#REF!/'In Process Calc.'!$I40,"")</f>
        <v/>
      </c>
      <c r="AE46" s="246" t="str">
        <f>IF('Measured Data'!$E38&gt;0,'Measured Data'!AE37+'Measured Data'!$E38*'Measured Data'!#REF!/'In Process Calc.'!$I40,"")</f>
        <v/>
      </c>
      <c r="AF46" s="246" t="str">
        <f>IF('Measured Data'!$E38&gt;0,'Measured Data'!AF37+'Measured Data'!$E38*'Measured Data'!#REF!/'In Process Calc.'!$I40,"")</f>
        <v/>
      </c>
      <c r="AG46" s="246" t="str">
        <f>IF('Measured Data'!$E38&gt;0,'Measured Data'!AG37+'Measured Data'!$E38*'Measured Data'!#REF!/'In Process Calc.'!$I40,"")</f>
        <v/>
      </c>
      <c r="AH46" s="246" t="str">
        <f>IF('Measured Data'!$E38&gt;0,'Measured Data'!AH37+'Measured Data'!$E38*'Measured Data'!#REF!/'In Process Calc.'!$I40,"")</f>
        <v/>
      </c>
      <c r="AI46" s="246" t="str">
        <f>IF('Measured Data'!$E38&gt;0,'Measured Data'!AI37+'Measured Data'!$E38*'Measured Data'!#REF!/'In Process Calc.'!$I40,"")</f>
        <v/>
      </c>
      <c r="AJ46" s="246" t="str">
        <f>IF('Measured Data'!$E38&gt;0,'Measured Data'!AJ37+'Measured Data'!$E38*'Measured Data'!#REF!/'In Process Calc.'!$I40,"")</f>
        <v/>
      </c>
      <c r="AK46" s="246" t="str">
        <f>IF('Measured Data'!$E38&gt;0,'Measured Data'!AK37+'Measured Data'!$E38*'Measured Data'!#REF!/'In Process Calc.'!$I40,"")</f>
        <v/>
      </c>
      <c r="AL46" s="246" t="str">
        <f>IF('Measured Data'!$E38&gt;0,'Measured Data'!AL37+'Measured Data'!$E38*'Measured Data'!#REF!/'In Process Calc.'!$I40,"")</f>
        <v/>
      </c>
      <c r="AM46" s="246" t="str">
        <f>IF('Measured Data'!$E38&gt;0,'Measured Data'!AM37+'Measured Data'!$E38*'Measured Data'!#REF!/'In Process Calc.'!$I40,"")</f>
        <v/>
      </c>
      <c r="AN46" s="246" t="str">
        <f>IF('Measured Data'!$E38&gt;0,'Measured Data'!AN37+'Measured Data'!$E38*'Measured Data'!#REF!/'In Process Calc.'!$I40,"")</f>
        <v/>
      </c>
      <c r="AO46" s="246" t="str">
        <f>IF('Measured Data'!$E38&gt;0,'Measured Data'!AO37+'Measured Data'!$E38*'Measured Data'!#REF!/'In Process Calc.'!$I40,"")</f>
        <v/>
      </c>
      <c r="AP46" s="246" t="str">
        <f>IF('Measured Data'!$E38&gt;0,'Measured Data'!AP37+'Measured Data'!$E38*'Measured Data'!AQ37/'In Process Calc.'!$I40,"")</f>
        <v/>
      </c>
      <c r="AQ46" s="246" t="str">
        <f>IF('Measured Data'!$E38&gt;0,'Measured Data'!#REF!+'Measured Data'!$E38*'Measured Data'!AR37/'In Process Calc.'!$I40,"")</f>
        <v/>
      </c>
      <c r="AR46" s="246" t="str">
        <f>IF('Measured Data'!$E38&gt;0,'Measured Data'!#REF!,"")</f>
        <v/>
      </c>
      <c r="AS46" s="246" t="str">
        <f>IF('Measured Data'!$E38&gt;0,'Measured Data'!#REF!,"")</f>
        <v/>
      </c>
      <c r="AT46" s="246" t="str">
        <f>IF('Measured Data'!$E38&gt;0,'Measured Data'!#REF!,"")</f>
        <v/>
      </c>
      <c r="AU46" s="246" t="str">
        <f>IF('Measured Data'!$E38&gt;0,'Measured Data'!#REF!,"")</f>
        <v/>
      </c>
      <c r="AV46" s="246" t="str">
        <f>IF('Measured Data'!$E38&gt;0,'Measured Data'!#REF!,"")</f>
        <v/>
      </c>
      <c r="AW46" s="246" t="str">
        <f>IF('Measured Data'!$E38&gt;0,'Measured Data'!#REF!,"")</f>
        <v/>
      </c>
      <c r="AX46" s="246" t="str">
        <f>IF('Measured Data'!$E38&gt;0,'Measured Data'!#REF!,"")</f>
        <v/>
      </c>
      <c r="AY46" s="246" t="str">
        <f>IF('Measured Data'!$E38&gt;0,'Measured Data'!#REF!,"")</f>
        <v/>
      </c>
      <c r="AZ46" s="246" t="str">
        <f>IF('Measured Data'!$E38&gt;0,'Measured Data'!#REF!,"")</f>
        <v/>
      </c>
      <c r="BA46" s="246" t="str">
        <f>IF('Measured Data'!$E38&gt;0,'Measured Data'!#REF!,"")</f>
        <v/>
      </c>
      <c r="BB46" s="246" t="str">
        <f>IF('Measured Data'!$E38&gt;0,'Measured Data'!#REF!,"")</f>
        <v/>
      </c>
      <c r="BC46" s="246" t="str">
        <f>IF('Measured Data'!$E38&gt;0,'Measured Data'!#REF!,"")</f>
        <v/>
      </c>
      <c r="BD46" s="246" t="str">
        <f>IF('Measured Data'!$E38&gt;0,'Measured Data'!#REF!,"")</f>
        <v/>
      </c>
      <c r="BE46" s="246" t="str">
        <f>IF('Measured Data'!$E38&gt;0,'Measured Data'!#REF!,"")</f>
        <v/>
      </c>
      <c r="BF46" s="246" t="str">
        <f>IF('Measured Data'!$E38&gt;0,'Measured Data'!#REF!,"")</f>
        <v/>
      </c>
      <c r="BG46" s="246" t="str">
        <f>IF('Measured Data'!$E38&gt;0,'Measured Data'!#REF!,"")</f>
        <v/>
      </c>
      <c r="BH46" s="246" t="str">
        <f>IF('Measured Data'!$E38&gt;0,'Measured Data'!#REF!,"")</f>
        <v/>
      </c>
      <c r="BI46" s="246" t="str">
        <f>IF('Measured Data'!$E38&gt;0,'Measured Data'!#REF!,"")</f>
        <v/>
      </c>
      <c r="BJ46" s="246" t="str">
        <f>IF('Measured Data'!$E38&gt;0,'Measured Data'!#REF!,"")</f>
        <v/>
      </c>
      <c r="BK46" s="246" t="str">
        <f>IF('Measured Data'!$E38&gt;0,'Measured Data'!#REF!,"")</f>
        <v/>
      </c>
      <c r="BL46" s="246" t="str">
        <f>IF('Measured Data'!$E38&gt;0,'Measured Data'!#REF!,"")</f>
        <v/>
      </c>
      <c r="BM46" s="246" t="str">
        <f>IF('Measured Data'!$E38&gt;0,'Measured Data'!#REF!,"")</f>
        <v/>
      </c>
      <c r="BN46" s="246" t="str">
        <f>IF('Measured Data'!$E38&gt;0,'In Process Calc.'!B39,"")</f>
        <v/>
      </c>
      <c r="BO46" s="246" t="str">
        <f>IF('Measured Data'!$E38&gt;0,'In Process Calc.'!C39,"")</f>
        <v/>
      </c>
    </row>
    <row r="47" spans="1:67" x14ac:dyDescent="0.15">
      <c r="A47" s="240" t="str">
        <f>IF('Measured Data'!$E39&gt;0,'Measured Data'!$B$1,"")</f>
        <v/>
      </c>
      <c r="B47" s="240" t="str">
        <f>IF('Measured Data'!$E39&gt;0,'Measured Data'!A38+0.1,"")</f>
        <v/>
      </c>
      <c r="C47" s="244" t="str">
        <f>IF('Measured Data'!$E39&gt;0,'Measured Data'!B38,"")</f>
        <v/>
      </c>
      <c r="D47" s="249" t="str">
        <f>IF('Measured Data'!$E39&gt;0,'Measured Data'!C38,"")</f>
        <v/>
      </c>
      <c r="E47" s="240" t="str">
        <f>IF('Measured Data'!$E39&gt;0,'Measured Data'!D38,"")</f>
        <v/>
      </c>
      <c r="F47" s="240" t="str">
        <f>IF('Measured Data'!$E39&gt;0,'Measured Data'!E38,"")</f>
        <v/>
      </c>
      <c r="G47" s="240" t="str">
        <f>IF('Measured Data'!$E39&gt;0,'Measured Data'!G38,"")</f>
        <v/>
      </c>
      <c r="H47" s="245" t="str">
        <f>IF('Measured Data'!$E39&gt;0,'Measured Data'!H38,"")</f>
        <v/>
      </c>
      <c r="I47" s="245" t="str">
        <f>IF('Measured Data'!$E39&gt;0,'Measured Data'!I38,"")</f>
        <v/>
      </c>
      <c r="J47" s="245" t="str">
        <f>IF('Measured Data'!$E39&gt;0,'Measured Data'!J38,"")</f>
        <v/>
      </c>
      <c r="K47" s="245" t="str">
        <f>IF('Measured Data'!$E39&gt;0,'Measured Data'!K38,"")</f>
        <v/>
      </c>
      <c r="L47" s="240" t="str">
        <f>IF('Measured Data'!$E39&gt;0,'Measured Data'!L38,"")</f>
        <v/>
      </c>
      <c r="M47" s="240" t="str">
        <f>IF('Measured Data'!$E39&gt;0,'Measured Data'!M38,"")</f>
        <v/>
      </c>
      <c r="N47" s="240" t="str">
        <f>IF('Measured Data'!$E39&gt;0,'Measured Data'!N38,"")</f>
        <v/>
      </c>
      <c r="O47" s="240" t="str">
        <f>IF('Measured Data'!$E39&gt;0,'Measured Data'!O38,"")</f>
        <v/>
      </c>
      <c r="P47" s="240" t="str">
        <f>IF('Measured Data'!$E39&gt;0,'Measured Data'!P38,"")</f>
        <v/>
      </c>
      <c r="Q47" s="240" t="str">
        <f>IF('Measured Data'!$E39&gt;0,'Measured Data'!Q38,"")</f>
        <v/>
      </c>
      <c r="R47" s="240" t="str">
        <f>IF('Measured Data'!$E39&gt;0,'Measured Data'!R38,"")</f>
        <v/>
      </c>
      <c r="S47" s="240" t="str">
        <f>IF('Measured Data'!$E39&gt;0,'Measured Data'!S38,"")</f>
        <v/>
      </c>
      <c r="T47" s="246" t="str">
        <f>IF('Measured Data'!$E39&gt;0,'Measured Data'!T38+'Measured Data'!$E39*'Measured Data'!#REF!/'In Process Calc.'!$I41,"")</f>
        <v/>
      </c>
      <c r="U47" s="246" t="str">
        <f>IF('Measured Data'!$E39&gt;0,'Measured Data'!U38+'Measured Data'!$E39*'Measured Data'!#REF!/'In Process Calc.'!$I41,"")</f>
        <v/>
      </c>
      <c r="V47" s="246" t="str">
        <f>IF('Measured Data'!$E39&gt;0,'Measured Data'!V38+'Measured Data'!$E39*'Measured Data'!#REF!/'In Process Calc.'!$I41,"")</f>
        <v/>
      </c>
      <c r="W47" s="246" t="str">
        <f>IF('Measured Data'!$E39&gt;0,'Measured Data'!W38+'Measured Data'!$E39*'Measured Data'!#REF!/'In Process Calc.'!$I41,"")</f>
        <v/>
      </c>
      <c r="X47" s="246" t="str">
        <f>IF('Measured Data'!$E39&gt;0,'Measured Data'!X38+'Measured Data'!$E39*'Measured Data'!#REF!/'In Process Calc.'!$I41,"")</f>
        <v/>
      </c>
      <c r="Y47" s="246" t="str">
        <f>IF('Measured Data'!$E39&gt;0,'Measured Data'!Y38+'Measured Data'!$E39*'Measured Data'!#REF!/'In Process Calc.'!$I41,"")</f>
        <v/>
      </c>
      <c r="Z47" s="246" t="str">
        <f>IF('Measured Data'!$E39&gt;0,'Measured Data'!Z38+'Measured Data'!$E39*'Measured Data'!#REF!/'In Process Calc.'!$I41,"")</f>
        <v/>
      </c>
      <c r="AA47" s="246" t="str">
        <f>IF('Measured Data'!$E39&gt;0,'Measured Data'!AA38+'Measured Data'!$E39*'Measured Data'!#REF!/'In Process Calc.'!$I41,"")</f>
        <v/>
      </c>
      <c r="AB47" s="246" t="str">
        <f>IF('Measured Data'!$E39&gt;0,'Measured Data'!AB38+'Measured Data'!$E39*'Measured Data'!#REF!/'In Process Calc.'!$I41,"")</f>
        <v/>
      </c>
      <c r="AC47" s="246" t="str">
        <f>IF('Measured Data'!$E39&gt;0,'Measured Data'!AC38+'Measured Data'!$E39*'Measured Data'!#REF!/'In Process Calc.'!$I41,"")</f>
        <v/>
      </c>
      <c r="AD47" s="246" t="str">
        <f>IF('Measured Data'!$E39&gt;0,'Measured Data'!AD38+'Measured Data'!$E39*'Measured Data'!#REF!/'In Process Calc.'!$I41,"")</f>
        <v/>
      </c>
      <c r="AE47" s="246" t="str">
        <f>IF('Measured Data'!$E39&gt;0,'Measured Data'!AE38+'Measured Data'!$E39*'Measured Data'!#REF!/'In Process Calc.'!$I41,"")</f>
        <v/>
      </c>
      <c r="AF47" s="246" t="str">
        <f>IF('Measured Data'!$E39&gt;0,'Measured Data'!AF38+'Measured Data'!$E39*'Measured Data'!#REF!/'In Process Calc.'!$I41,"")</f>
        <v/>
      </c>
      <c r="AG47" s="246" t="str">
        <f>IF('Measured Data'!$E39&gt;0,'Measured Data'!AG38+'Measured Data'!$E39*'Measured Data'!#REF!/'In Process Calc.'!$I41,"")</f>
        <v/>
      </c>
      <c r="AH47" s="246" t="str">
        <f>IF('Measured Data'!$E39&gt;0,'Measured Data'!AH38+'Measured Data'!$E39*'Measured Data'!#REF!/'In Process Calc.'!$I41,"")</f>
        <v/>
      </c>
      <c r="AI47" s="246" t="str">
        <f>IF('Measured Data'!$E39&gt;0,'Measured Data'!AI38+'Measured Data'!$E39*'Measured Data'!#REF!/'In Process Calc.'!$I41,"")</f>
        <v/>
      </c>
      <c r="AJ47" s="246" t="str">
        <f>IF('Measured Data'!$E39&gt;0,'Measured Data'!AJ38+'Measured Data'!$E39*'Measured Data'!#REF!/'In Process Calc.'!$I41,"")</f>
        <v/>
      </c>
      <c r="AK47" s="246" t="str">
        <f>IF('Measured Data'!$E39&gt;0,'Measured Data'!AK38+'Measured Data'!$E39*'Measured Data'!#REF!/'In Process Calc.'!$I41,"")</f>
        <v/>
      </c>
      <c r="AL47" s="246" t="str">
        <f>IF('Measured Data'!$E39&gt;0,'Measured Data'!AL38+'Measured Data'!$E39*'Measured Data'!#REF!/'In Process Calc.'!$I41,"")</f>
        <v/>
      </c>
      <c r="AM47" s="246" t="str">
        <f>IF('Measured Data'!$E39&gt;0,'Measured Data'!AM38+'Measured Data'!$E39*'Measured Data'!#REF!/'In Process Calc.'!$I41,"")</f>
        <v/>
      </c>
      <c r="AN47" s="246" t="str">
        <f>IF('Measured Data'!$E39&gt;0,'Measured Data'!AN38+'Measured Data'!$E39*'Measured Data'!#REF!/'In Process Calc.'!$I41,"")</f>
        <v/>
      </c>
      <c r="AO47" s="246" t="str">
        <f>IF('Measured Data'!$E39&gt;0,'Measured Data'!AO38+'Measured Data'!$E39*'Measured Data'!#REF!/'In Process Calc.'!$I41,"")</f>
        <v/>
      </c>
      <c r="AP47" s="246" t="str">
        <f>IF('Measured Data'!$E39&gt;0,'Measured Data'!AP38+'Measured Data'!$E39*'Measured Data'!AQ38/'In Process Calc.'!$I41,"")</f>
        <v/>
      </c>
      <c r="AQ47" s="246" t="str">
        <f>IF('Measured Data'!$E39&gt;0,'Measured Data'!#REF!+'Measured Data'!$E39*'Measured Data'!AR38/'In Process Calc.'!$I41,"")</f>
        <v/>
      </c>
      <c r="AR47" s="246" t="str">
        <f>IF('Measured Data'!$E39&gt;0,'Measured Data'!#REF!,"")</f>
        <v/>
      </c>
      <c r="AS47" s="246" t="str">
        <f>IF('Measured Data'!$E39&gt;0,'Measured Data'!#REF!,"")</f>
        <v/>
      </c>
      <c r="AT47" s="246" t="str">
        <f>IF('Measured Data'!$E39&gt;0,'Measured Data'!#REF!,"")</f>
        <v/>
      </c>
      <c r="AU47" s="246" t="str">
        <f>IF('Measured Data'!$E39&gt;0,'Measured Data'!#REF!,"")</f>
        <v/>
      </c>
      <c r="AV47" s="246" t="str">
        <f>IF('Measured Data'!$E39&gt;0,'Measured Data'!#REF!,"")</f>
        <v/>
      </c>
      <c r="AW47" s="246" t="str">
        <f>IF('Measured Data'!$E39&gt;0,'Measured Data'!#REF!,"")</f>
        <v/>
      </c>
      <c r="AX47" s="246" t="str">
        <f>IF('Measured Data'!$E39&gt;0,'Measured Data'!#REF!,"")</f>
        <v/>
      </c>
      <c r="AY47" s="246" t="str">
        <f>IF('Measured Data'!$E39&gt;0,'Measured Data'!#REF!,"")</f>
        <v/>
      </c>
      <c r="AZ47" s="246" t="str">
        <f>IF('Measured Data'!$E39&gt;0,'Measured Data'!#REF!,"")</f>
        <v/>
      </c>
      <c r="BA47" s="246" t="str">
        <f>IF('Measured Data'!$E39&gt;0,'Measured Data'!#REF!,"")</f>
        <v/>
      </c>
      <c r="BB47" s="246" t="str">
        <f>IF('Measured Data'!$E39&gt;0,'Measured Data'!#REF!,"")</f>
        <v/>
      </c>
      <c r="BC47" s="246" t="str">
        <f>IF('Measured Data'!$E39&gt;0,'Measured Data'!#REF!,"")</f>
        <v/>
      </c>
      <c r="BD47" s="246" t="str">
        <f>IF('Measured Data'!$E39&gt;0,'Measured Data'!#REF!,"")</f>
        <v/>
      </c>
      <c r="BE47" s="246" t="str">
        <f>IF('Measured Data'!$E39&gt;0,'Measured Data'!#REF!,"")</f>
        <v/>
      </c>
      <c r="BF47" s="246" t="str">
        <f>IF('Measured Data'!$E39&gt;0,'Measured Data'!#REF!,"")</f>
        <v/>
      </c>
      <c r="BG47" s="246" t="str">
        <f>IF('Measured Data'!$E39&gt;0,'Measured Data'!#REF!,"")</f>
        <v/>
      </c>
      <c r="BH47" s="246" t="str">
        <f>IF('Measured Data'!$E39&gt;0,'Measured Data'!#REF!,"")</f>
        <v/>
      </c>
      <c r="BI47" s="246" t="str">
        <f>IF('Measured Data'!$E39&gt;0,'Measured Data'!#REF!,"")</f>
        <v/>
      </c>
      <c r="BJ47" s="246" t="str">
        <f>IF('Measured Data'!$E39&gt;0,'Measured Data'!#REF!,"")</f>
        <v/>
      </c>
      <c r="BK47" s="246" t="str">
        <f>IF('Measured Data'!$E39&gt;0,'Measured Data'!#REF!,"")</f>
        <v/>
      </c>
      <c r="BL47" s="246" t="str">
        <f>IF('Measured Data'!$E39&gt;0,'Measured Data'!#REF!,"")</f>
        <v/>
      </c>
      <c r="BM47" s="246" t="str">
        <f>IF('Measured Data'!$E39&gt;0,'Measured Data'!#REF!,"")</f>
        <v/>
      </c>
      <c r="BN47" s="246" t="str">
        <f>IF('Measured Data'!$E39&gt;0,'In Process Calc.'!B40,"")</f>
        <v/>
      </c>
      <c r="BO47" s="246" t="str">
        <f>IF('Measured Data'!$E39&gt;0,'In Process Calc.'!C40,"")</f>
        <v/>
      </c>
    </row>
    <row r="48" spans="1:67" x14ac:dyDescent="0.15">
      <c r="A48" s="240" t="str">
        <f>IF('Measured Data'!$E40&gt;0,'Measured Data'!$B$1,"")</f>
        <v/>
      </c>
      <c r="B48" s="240" t="str">
        <f>IF('Measured Data'!$E40&gt;0,'Measured Data'!A39+0.1,"")</f>
        <v/>
      </c>
      <c r="C48" s="244" t="str">
        <f>IF('Measured Data'!$E40&gt;0,'Measured Data'!B39,"")</f>
        <v/>
      </c>
      <c r="D48" s="249" t="str">
        <f>IF('Measured Data'!$E40&gt;0,'Measured Data'!C39,"")</f>
        <v/>
      </c>
      <c r="E48" s="240" t="str">
        <f>IF('Measured Data'!$E40&gt;0,'Measured Data'!D39,"")</f>
        <v/>
      </c>
      <c r="F48" s="240" t="str">
        <f>IF('Measured Data'!$E40&gt;0,'Measured Data'!E39,"")</f>
        <v/>
      </c>
      <c r="G48" s="240" t="str">
        <f>IF('Measured Data'!$E40&gt;0,'Measured Data'!G39,"")</f>
        <v/>
      </c>
      <c r="H48" s="245" t="str">
        <f>IF('Measured Data'!$E40&gt;0,'Measured Data'!H39,"")</f>
        <v/>
      </c>
      <c r="I48" s="245" t="str">
        <f>IF('Measured Data'!$E40&gt;0,'Measured Data'!I39,"")</f>
        <v/>
      </c>
      <c r="J48" s="245" t="str">
        <f>IF('Measured Data'!$E40&gt;0,'Measured Data'!J39,"")</f>
        <v/>
      </c>
      <c r="K48" s="245" t="str">
        <f>IF('Measured Data'!$E40&gt;0,'Measured Data'!K39,"")</f>
        <v/>
      </c>
      <c r="L48" s="240" t="str">
        <f>IF('Measured Data'!$E40&gt;0,'Measured Data'!L39,"")</f>
        <v/>
      </c>
      <c r="M48" s="240" t="str">
        <f>IF('Measured Data'!$E40&gt;0,'Measured Data'!M39,"")</f>
        <v/>
      </c>
      <c r="N48" s="240" t="str">
        <f>IF('Measured Data'!$E40&gt;0,'Measured Data'!N39,"")</f>
        <v/>
      </c>
      <c r="O48" s="240" t="str">
        <f>IF('Measured Data'!$E40&gt;0,'Measured Data'!O39,"")</f>
        <v/>
      </c>
      <c r="P48" s="240" t="str">
        <f>IF('Measured Data'!$E40&gt;0,'Measured Data'!P39,"")</f>
        <v/>
      </c>
      <c r="Q48" s="240" t="str">
        <f>IF('Measured Data'!$E40&gt;0,'Measured Data'!Q39,"")</f>
        <v/>
      </c>
      <c r="R48" s="240" t="str">
        <f>IF('Measured Data'!$E40&gt;0,'Measured Data'!R39,"")</f>
        <v/>
      </c>
      <c r="S48" s="240" t="str">
        <f>IF('Measured Data'!$E40&gt;0,'Measured Data'!S39,"")</f>
        <v/>
      </c>
      <c r="T48" s="246" t="str">
        <f>IF('Measured Data'!$E40&gt;0,'Measured Data'!T39+'Measured Data'!$E40*'Measured Data'!#REF!/'In Process Calc.'!$I42,"")</f>
        <v/>
      </c>
      <c r="U48" s="246" t="str">
        <f>IF('Measured Data'!$E40&gt;0,'Measured Data'!U39+'Measured Data'!$E40*'Measured Data'!#REF!/'In Process Calc.'!$I42,"")</f>
        <v/>
      </c>
      <c r="V48" s="246" t="str">
        <f>IF('Measured Data'!$E40&gt;0,'Measured Data'!V39+'Measured Data'!$E40*'Measured Data'!#REF!/'In Process Calc.'!$I42,"")</f>
        <v/>
      </c>
      <c r="W48" s="246" t="str">
        <f>IF('Measured Data'!$E40&gt;0,'Measured Data'!W39+'Measured Data'!$E40*'Measured Data'!#REF!/'In Process Calc.'!$I42,"")</f>
        <v/>
      </c>
      <c r="X48" s="246" t="str">
        <f>IF('Measured Data'!$E40&gt;0,'Measured Data'!X39+'Measured Data'!$E40*'Measured Data'!#REF!/'In Process Calc.'!$I42,"")</f>
        <v/>
      </c>
      <c r="Y48" s="246" t="str">
        <f>IF('Measured Data'!$E40&gt;0,'Measured Data'!Y39+'Measured Data'!$E40*'Measured Data'!#REF!/'In Process Calc.'!$I42,"")</f>
        <v/>
      </c>
      <c r="Z48" s="246" t="str">
        <f>IF('Measured Data'!$E40&gt;0,'Measured Data'!Z39+'Measured Data'!$E40*'Measured Data'!#REF!/'In Process Calc.'!$I42,"")</f>
        <v/>
      </c>
      <c r="AA48" s="246" t="str">
        <f>IF('Measured Data'!$E40&gt;0,'Measured Data'!AA39+'Measured Data'!$E40*'Measured Data'!#REF!/'In Process Calc.'!$I42,"")</f>
        <v/>
      </c>
      <c r="AB48" s="246" t="str">
        <f>IF('Measured Data'!$E40&gt;0,'Measured Data'!AB39+'Measured Data'!$E40*'Measured Data'!#REF!/'In Process Calc.'!$I42,"")</f>
        <v/>
      </c>
      <c r="AC48" s="246" t="str">
        <f>IF('Measured Data'!$E40&gt;0,'Measured Data'!AC39+'Measured Data'!$E40*'Measured Data'!#REF!/'In Process Calc.'!$I42,"")</f>
        <v/>
      </c>
      <c r="AD48" s="246" t="str">
        <f>IF('Measured Data'!$E40&gt;0,'Measured Data'!AD39+'Measured Data'!$E40*'Measured Data'!#REF!/'In Process Calc.'!$I42,"")</f>
        <v/>
      </c>
      <c r="AE48" s="246" t="str">
        <f>IF('Measured Data'!$E40&gt;0,'Measured Data'!AE39+'Measured Data'!$E40*'Measured Data'!#REF!/'In Process Calc.'!$I42,"")</f>
        <v/>
      </c>
      <c r="AF48" s="246" t="str">
        <f>IF('Measured Data'!$E40&gt;0,'Measured Data'!AF39+'Measured Data'!$E40*'Measured Data'!#REF!/'In Process Calc.'!$I42,"")</f>
        <v/>
      </c>
      <c r="AG48" s="246" t="str">
        <f>IF('Measured Data'!$E40&gt;0,'Measured Data'!AG39+'Measured Data'!$E40*'Measured Data'!#REF!/'In Process Calc.'!$I42,"")</f>
        <v/>
      </c>
      <c r="AH48" s="246" t="str">
        <f>IF('Measured Data'!$E40&gt;0,'Measured Data'!AH39+'Measured Data'!$E40*'Measured Data'!#REF!/'In Process Calc.'!$I42,"")</f>
        <v/>
      </c>
      <c r="AI48" s="246" t="str">
        <f>IF('Measured Data'!$E40&gt;0,'Measured Data'!AI39+'Measured Data'!$E40*'Measured Data'!#REF!/'In Process Calc.'!$I42,"")</f>
        <v/>
      </c>
      <c r="AJ48" s="246" t="str">
        <f>IF('Measured Data'!$E40&gt;0,'Measured Data'!AJ39+'Measured Data'!$E40*'Measured Data'!#REF!/'In Process Calc.'!$I42,"")</f>
        <v/>
      </c>
      <c r="AK48" s="246" t="str">
        <f>IF('Measured Data'!$E40&gt;0,'Measured Data'!AK39+'Measured Data'!$E40*'Measured Data'!#REF!/'In Process Calc.'!$I42,"")</f>
        <v/>
      </c>
      <c r="AL48" s="246" t="str">
        <f>IF('Measured Data'!$E40&gt;0,'Measured Data'!AL39+'Measured Data'!$E40*'Measured Data'!#REF!/'In Process Calc.'!$I42,"")</f>
        <v/>
      </c>
      <c r="AM48" s="246" t="str">
        <f>IF('Measured Data'!$E40&gt;0,'Measured Data'!AM39+'Measured Data'!$E40*'Measured Data'!#REF!/'In Process Calc.'!$I42,"")</f>
        <v/>
      </c>
      <c r="AN48" s="246" t="str">
        <f>IF('Measured Data'!$E40&gt;0,'Measured Data'!AN39+'Measured Data'!$E40*'Measured Data'!#REF!/'In Process Calc.'!$I42,"")</f>
        <v/>
      </c>
      <c r="AO48" s="246" t="str">
        <f>IF('Measured Data'!$E40&gt;0,'Measured Data'!AO39+'Measured Data'!$E40*'Measured Data'!#REF!/'In Process Calc.'!$I42,"")</f>
        <v/>
      </c>
      <c r="AP48" s="246" t="str">
        <f>IF('Measured Data'!$E40&gt;0,'Measured Data'!AP39+'Measured Data'!$E40*'Measured Data'!AQ39/'In Process Calc.'!$I42,"")</f>
        <v/>
      </c>
      <c r="AQ48" s="246" t="str">
        <f>IF('Measured Data'!$E40&gt;0,'Measured Data'!#REF!+'Measured Data'!$E40*'Measured Data'!AR39/'In Process Calc.'!$I42,"")</f>
        <v/>
      </c>
      <c r="AR48" s="246" t="str">
        <f>IF('Measured Data'!$E40&gt;0,'Measured Data'!#REF!,"")</f>
        <v/>
      </c>
      <c r="AS48" s="246" t="str">
        <f>IF('Measured Data'!$E40&gt;0,'Measured Data'!#REF!,"")</f>
        <v/>
      </c>
      <c r="AT48" s="246" t="str">
        <f>IF('Measured Data'!$E40&gt;0,'Measured Data'!#REF!,"")</f>
        <v/>
      </c>
      <c r="AU48" s="246" t="str">
        <f>IF('Measured Data'!$E40&gt;0,'Measured Data'!#REF!,"")</f>
        <v/>
      </c>
      <c r="AV48" s="246" t="str">
        <f>IF('Measured Data'!$E40&gt;0,'Measured Data'!#REF!,"")</f>
        <v/>
      </c>
      <c r="AW48" s="246" t="str">
        <f>IF('Measured Data'!$E40&gt;0,'Measured Data'!#REF!,"")</f>
        <v/>
      </c>
      <c r="AX48" s="246" t="str">
        <f>IF('Measured Data'!$E40&gt;0,'Measured Data'!#REF!,"")</f>
        <v/>
      </c>
      <c r="AY48" s="246" t="str">
        <f>IF('Measured Data'!$E40&gt;0,'Measured Data'!#REF!,"")</f>
        <v/>
      </c>
      <c r="AZ48" s="246" t="str">
        <f>IF('Measured Data'!$E40&gt;0,'Measured Data'!#REF!,"")</f>
        <v/>
      </c>
      <c r="BA48" s="246" t="str">
        <f>IF('Measured Data'!$E40&gt;0,'Measured Data'!#REF!,"")</f>
        <v/>
      </c>
      <c r="BB48" s="246" t="str">
        <f>IF('Measured Data'!$E40&gt;0,'Measured Data'!#REF!,"")</f>
        <v/>
      </c>
      <c r="BC48" s="246" t="str">
        <f>IF('Measured Data'!$E40&gt;0,'Measured Data'!#REF!,"")</f>
        <v/>
      </c>
      <c r="BD48" s="246" t="str">
        <f>IF('Measured Data'!$E40&gt;0,'Measured Data'!#REF!,"")</f>
        <v/>
      </c>
      <c r="BE48" s="246" t="str">
        <f>IF('Measured Data'!$E40&gt;0,'Measured Data'!#REF!,"")</f>
        <v/>
      </c>
      <c r="BF48" s="246" t="str">
        <f>IF('Measured Data'!$E40&gt;0,'Measured Data'!#REF!,"")</f>
        <v/>
      </c>
      <c r="BG48" s="246" t="str">
        <f>IF('Measured Data'!$E40&gt;0,'Measured Data'!#REF!,"")</f>
        <v/>
      </c>
      <c r="BH48" s="246" t="str">
        <f>IF('Measured Data'!$E40&gt;0,'Measured Data'!#REF!,"")</f>
        <v/>
      </c>
      <c r="BI48" s="246" t="str">
        <f>IF('Measured Data'!$E40&gt;0,'Measured Data'!#REF!,"")</f>
        <v/>
      </c>
      <c r="BJ48" s="246" t="str">
        <f>IF('Measured Data'!$E40&gt;0,'Measured Data'!#REF!,"")</f>
        <v/>
      </c>
      <c r="BK48" s="246" t="str">
        <f>IF('Measured Data'!$E40&gt;0,'Measured Data'!#REF!,"")</f>
        <v/>
      </c>
      <c r="BL48" s="246" t="str">
        <f>IF('Measured Data'!$E40&gt;0,'Measured Data'!#REF!,"")</f>
        <v/>
      </c>
      <c r="BM48" s="246" t="str">
        <f>IF('Measured Data'!$E40&gt;0,'Measured Data'!#REF!,"")</f>
        <v/>
      </c>
      <c r="BN48" s="246" t="str">
        <f>IF('Measured Data'!$E40&gt;0,'In Process Calc.'!B41,"")</f>
        <v/>
      </c>
      <c r="BO48" s="246" t="str">
        <f>IF('Measured Data'!$E40&gt;0,'In Process Calc.'!C41,"")</f>
        <v/>
      </c>
    </row>
    <row r="49" spans="1:67" x14ac:dyDescent="0.15">
      <c r="A49" s="240" t="str">
        <f>IF('Measured Data'!$E41&gt;0,'Measured Data'!$B$1,"")</f>
        <v/>
      </c>
      <c r="B49" s="240" t="str">
        <f>IF('Measured Data'!$E41&gt;0,'Measured Data'!A40+0.1,"")</f>
        <v/>
      </c>
      <c r="C49" s="244" t="str">
        <f>IF('Measured Data'!$E41&gt;0,'Measured Data'!B40,"")</f>
        <v/>
      </c>
      <c r="D49" s="249" t="str">
        <f>IF('Measured Data'!$E41&gt;0,'Measured Data'!C40,"")</f>
        <v/>
      </c>
      <c r="E49" s="240" t="str">
        <f>IF('Measured Data'!$E41&gt;0,'Measured Data'!D40,"")</f>
        <v/>
      </c>
      <c r="F49" s="240" t="str">
        <f>IF('Measured Data'!$E41&gt;0,'Measured Data'!E40,"")</f>
        <v/>
      </c>
      <c r="G49" s="240" t="str">
        <f>IF('Measured Data'!$E41&gt;0,'Measured Data'!G40,"")</f>
        <v/>
      </c>
      <c r="H49" s="245" t="str">
        <f>IF('Measured Data'!$E41&gt;0,'Measured Data'!H40,"")</f>
        <v/>
      </c>
      <c r="I49" s="245" t="str">
        <f>IF('Measured Data'!$E41&gt;0,'Measured Data'!I40,"")</f>
        <v/>
      </c>
      <c r="J49" s="245" t="str">
        <f>IF('Measured Data'!$E41&gt;0,'Measured Data'!J40,"")</f>
        <v/>
      </c>
      <c r="K49" s="245" t="str">
        <f>IF('Measured Data'!$E41&gt;0,'Measured Data'!K40,"")</f>
        <v/>
      </c>
      <c r="L49" s="240" t="str">
        <f>IF('Measured Data'!$E41&gt;0,'Measured Data'!L40,"")</f>
        <v/>
      </c>
      <c r="M49" s="240" t="str">
        <f>IF('Measured Data'!$E41&gt;0,'Measured Data'!M40,"")</f>
        <v/>
      </c>
      <c r="N49" s="240" t="str">
        <f>IF('Measured Data'!$E41&gt;0,'Measured Data'!N40,"")</f>
        <v/>
      </c>
      <c r="O49" s="240" t="str">
        <f>IF('Measured Data'!$E41&gt;0,'Measured Data'!O40,"")</f>
        <v/>
      </c>
      <c r="P49" s="240" t="str">
        <f>IF('Measured Data'!$E41&gt;0,'Measured Data'!P40,"")</f>
        <v/>
      </c>
      <c r="Q49" s="240" t="str">
        <f>IF('Measured Data'!$E41&gt;0,'Measured Data'!Q40,"")</f>
        <v/>
      </c>
      <c r="R49" s="240" t="str">
        <f>IF('Measured Data'!$E41&gt;0,'Measured Data'!R40,"")</f>
        <v/>
      </c>
      <c r="S49" s="240" t="str">
        <f>IF('Measured Data'!$E41&gt;0,'Measured Data'!S40,"")</f>
        <v/>
      </c>
      <c r="T49" s="246" t="str">
        <f>IF('Measured Data'!$E41&gt;0,'Measured Data'!T40+'Measured Data'!$E41*'Measured Data'!#REF!/'In Process Calc.'!$I43,"")</f>
        <v/>
      </c>
      <c r="U49" s="246" t="str">
        <f>IF('Measured Data'!$E41&gt;0,'Measured Data'!U40+'Measured Data'!$E41*'Measured Data'!#REF!/'In Process Calc.'!$I43,"")</f>
        <v/>
      </c>
      <c r="V49" s="246" t="str">
        <f>IF('Measured Data'!$E41&gt;0,'Measured Data'!V40+'Measured Data'!$E41*'Measured Data'!#REF!/'In Process Calc.'!$I43,"")</f>
        <v/>
      </c>
      <c r="W49" s="246" t="str">
        <f>IF('Measured Data'!$E41&gt;0,'Measured Data'!W40+'Measured Data'!$E41*'Measured Data'!#REF!/'In Process Calc.'!$I43,"")</f>
        <v/>
      </c>
      <c r="X49" s="246" t="str">
        <f>IF('Measured Data'!$E41&gt;0,'Measured Data'!X40+'Measured Data'!$E41*'Measured Data'!#REF!/'In Process Calc.'!$I43,"")</f>
        <v/>
      </c>
      <c r="Y49" s="246" t="str">
        <f>IF('Measured Data'!$E41&gt;0,'Measured Data'!Y40+'Measured Data'!$E41*'Measured Data'!#REF!/'In Process Calc.'!$I43,"")</f>
        <v/>
      </c>
      <c r="Z49" s="246" t="str">
        <f>IF('Measured Data'!$E41&gt;0,'Measured Data'!Z40+'Measured Data'!$E41*'Measured Data'!#REF!/'In Process Calc.'!$I43,"")</f>
        <v/>
      </c>
      <c r="AA49" s="246" t="str">
        <f>IF('Measured Data'!$E41&gt;0,'Measured Data'!AA40+'Measured Data'!$E41*'Measured Data'!#REF!/'In Process Calc.'!$I43,"")</f>
        <v/>
      </c>
      <c r="AB49" s="246" t="str">
        <f>IF('Measured Data'!$E41&gt;0,'Measured Data'!AB40+'Measured Data'!$E41*'Measured Data'!#REF!/'In Process Calc.'!$I43,"")</f>
        <v/>
      </c>
      <c r="AC49" s="246" t="str">
        <f>IF('Measured Data'!$E41&gt;0,'Measured Data'!AC40+'Measured Data'!$E41*'Measured Data'!#REF!/'In Process Calc.'!$I43,"")</f>
        <v/>
      </c>
      <c r="AD49" s="246" t="str">
        <f>IF('Measured Data'!$E41&gt;0,'Measured Data'!AD40+'Measured Data'!$E41*'Measured Data'!#REF!/'In Process Calc.'!$I43,"")</f>
        <v/>
      </c>
      <c r="AE49" s="246" t="str">
        <f>IF('Measured Data'!$E41&gt;0,'Measured Data'!AE40+'Measured Data'!$E41*'Measured Data'!#REF!/'In Process Calc.'!$I43,"")</f>
        <v/>
      </c>
      <c r="AF49" s="246" t="str">
        <f>IF('Measured Data'!$E41&gt;0,'Measured Data'!AF40+'Measured Data'!$E41*'Measured Data'!#REF!/'In Process Calc.'!$I43,"")</f>
        <v/>
      </c>
      <c r="AG49" s="246" t="str">
        <f>IF('Measured Data'!$E41&gt;0,'Measured Data'!AG40+'Measured Data'!$E41*'Measured Data'!#REF!/'In Process Calc.'!$I43,"")</f>
        <v/>
      </c>
      <c r="AH49" s="246" t="str">
        <f>IF('Measured Data'!$E41&gt;0,'Measured Data'!AH40+'Measured Data'!$E41*'Measured Data'!#REF!/'In Process Calc.'!$I43,"")</f>
        <v/>
      </c>
      <c r="AI49" s="246" t="str">
        <f>IF('Measured Data'!$E41&gt;0,'Measured Data'!AI40+'Measured Data'!$E41*'Measured Data'!#REF!/'In Process Calc.'!$I43,"")</f>
        <v/>
      </c>
      <c r="AJ49" s="246" t="str">
        <f>IF('Measured Data'!$E41&gt;0,'Measured Data'!AJ40+'Measured Data'!$E41*'Measured Data'!#REF!/'In Process Calc.'!$I43,"")</f>
        <v/>
      </c>
      <c r="AK49" s="246" t="str">
        <f>IF('Measured Data'!$E41&gt;0,'Measured Data'!AK40+'Measured Data'!$E41*'Measured Data'!#REF!/'In Process Calc.'!$I43,"")</f>
        <v/>
      </c>
      <c r="AL49" s="246" t="str">
        <f>IF('Measured Data'!$E41&gt;0,'Measured Data'!AL40+'Measured Data'!$E41*'Measured Data'!#REF!/'In Process Calc.'!$I43,"")</f>
        <v/>
      </c>
      <c r="AM49" s="246" t="str">
        <f>IF('Measured Data'!$E41&gt;0,'Measured Data'!AM40+'Measured Data'!$E41*'Measured Data'!#REF!/'In Process Calc.'!$I43,"")</f>
        <v/>
      </c>
      <c r="AN49" s="246" t="str">
        <f>IF('Measured Data'!$E41&gt;0,'Measured Data'!AN40+'Measured Data'!$E41*'Measured Data'!#REF!/'In Process Calc.'!$I43,"")</f>
        <v/>
      </c>
      <c r="AO49" s="246" t="str">
        <f>IF('Measured Data'!$E41&gt;0,'Measured Data'!AO40+'Measured Data'!$E41*'Measured Data'!#REF!/'In Process Calc.'!$I43,"")</f>
        <v/>
      </c>
      <c r="AP49" s="246" t="str">
        <f>IF('Measured Data'!$E41&gt;0,'Measured Data'!AP40+'Measured Data'!$E41*'Measured Data'!AQ40/'In Process Calc.'!$I43,"")</f>
        <v/>
      </c>
      <c r="AQ49" s="246" t="str">
        <f>IF('Measured Data'!$E41&gt;0,'Measured Data'!#REF!+'Measured Data'!$E41*'Measured Data'!AR40/'In Process Calc.'!$I43,"")</f>
        <v/>
      </c>
      <c r="AR49" s="246" t="str">
        <f>IF('Measured Data'!$E41&gt;0,'Measured Data'!#REF!,"")</f>
        <v/>
      </c>
      <c r="AS49" s="246" t="str">
        <f>IF('Measured Data'!$E41&gt;0,'Measured Data'!#REF!,"")</f>
        <v/>
      </c>
      <c r="AT49" s="246" t="str">
        <f>IF('Measured Data'!$E41&gt;0,'Measured Data'!#REF!,"")</f>
        <v/>
      </c>
      <c r="AU49" s="246" t="str">
        <f>IF('Measured Data'!$E41&gt;0,'Measured Data'!#REF!,"")</f>
        <v/>
      </c>
      <c r="AV49" s="246" t="str">
        <f>IF('Measured Data'!$E41&gt;0,'Measured Data'!#REF!,"")</f>
        <v/>
      </c>
      <c r="AW49" s="246" t="str">
        <f>IF('Measured Data'!$E41&gt;0,'Measured Data'!#REF!,"")</f>
        <v/>
      </c>
      <c r="AX49" s="246" t="str">
        <f>IF('Measured Data'!$E41&gt;0,'Measured Data'!#REF!,"")</f>
        <v/>
      </c>
      <c r="AY49" s="246" t="str">
        <f>IF('Measured Data'!$E41&gt;0,'Measured Data'!#REF!,"")</f>
        <v/>
      </c>
      <c r="AZ49" s="246" t="str">
        <f>IF('Measured Data'!$E41&gt;0,'Measured Data'!#REF!,"")</f>
        <v/>
      </c>
      <c r="BA49" s="246" t="str">
        <f>IF('Measured Data'!$E41&gt;0,'Measured Data'!#REF!,"")</f>
        <v/>
      </c>
      <c r="BB49" s="246" t="str">
        <f>IF('Measured Data'!$E41&gt;0,'Measured Data'!#REF!,"")</f>
        <v/>
      </c>
      <c r="BC49" s="246" t="str">
        <f>IF('Measured Data'!$E41&gt;0,'Measured Data'!#REF!,"")</f>
        <v/>
      </c>
      <c r="BD49" s="246" t="str">
        <f>IF('Measured Data'!$E41&gt;0,'Measured Data'!#REF!,"")</f>
        <v/>
      </c>
      <c r="BE49" s="246" t="str">
        <f>IF('Measured Data'!$E41&gt;0,'Measured Data'!#REF!,"")</f>
        <v/>
      </c>
      <c r="BF49" s="246" t="str">
        <f>IF('Measured Data'!$E41&gt;0,'Measured Data'!#REF!,"")</f>
        <v/>
      </c>
      <c r="BG49" s="246" t="str">
        <f>IF('Measured Data'!$E41&gt;0,'Measured Data'!#REF!,"")</f>
        <v/>
      </c>
      <c r="BH49" s="246" t="str">
        <f>IF('Measured Data'!$E41&gt;0,'Measured Data'!#REF!,"")</f>
        <v/>
      </c>
      <c r="BI49" s="246" t="str">
        <f>IF('Measured Data'!$E41&gt;0,'Measured Data'!#REF!,"")</f>
        <v/>
      </c>
      <c r="BJ49" s="246" t="str">
        <f>IF('Measured Data'!$E41&gt;0,'Measured Data'!#REF!,"")</f>
        <v/>
      </c>
      <c r="BK49" s="246" t="str">
        <f>IF('Measured Data'!$E41&gt;0,'Measured Data'!#REF!,"")</f>
        <v/>
      </c>
      <c r="BL49" s="246" t="str">
        <f>IF('Measured Data'!$E41&gt;0,'Measured Data'!#REF!,"")</f>
        <v/>
      </c>
      <c r="BM49" s="246" t="str">
        <f>IF('Measured Data'!$E41&gt;0,'Measured Data'!#REF!,"")</f>
        <v/>
      </c>
      <c r="BN49" s="246" t="str">
        <f>IF('Measured Data'!$E41&gt;0,'In Process Calc.'!B42,"")</f>
        <v/>
      </c>
      <c r="BO49" s="246" t="str">
        <f>IF('Measured Data'!$E41&gt;0,'In Process Calc.'!C42,"")</f>
        <v/>
      </c>
    </row>
    <row r="50" spans="1:67" x14ac:dyDescent="0.15">
      <c r="A50" s="240" t="str">
        <f>IF('Measured Data'!$E42&gt;0,'Measured Data'!$B$1,"")</f>
        <v/>
      </c>
      <c r="B50" s="240" t="str">
        <f>IF('Measured Data'!$E42&gt;0,'Measured Data'!A41+0.1,"")</f>
        <v/>
      </c>
      <c r="C50" s="244" t="str">
        <f>IF('Measured Data'!$E42&gt;0,'Measured Data'!B41,"")</f>
        <v/>
      </c>
      <c r="D50" s="249" t="str">
        <f>IF('Measured Data'!$E42&gt;0,'Measured Data'!C41,"")</f>
        <v/>
      </c>
      <c r="E50" s="240" t="str">
        <f>IF('Measured Data'!$E42&gt;0,'Measured Data'!D41,"")</f>
        <v/>
      </c>
      <c r="F50" s="240" t="str">
        <f>IF('Measured Data'!$E42&gt;0,'Measured Data'!E41,"")</f>
        <v/>
      </c>
      <c r="G50" s="240" t="str">
        <f>IF('Measured Data'!$E42&gt;0,'Measured Data'!G41,"")</f>
        <v/>
      </c>
      <c r="H50" s="245" t="str">
        <f>IF('Measured Data'!$E42&gt;0,'Measured Data'!H41,"")</f>
        <v/>
      </c>
      <c r="I50" s="245" t="str">
        <f>IF('Measured Data'!$E42&gt;0,'Measured Data'!I41,"")</f>
        <v/>
      </c>
      <c r="J50" s="245" t="str">
        <f>IF('Measured Data'!$E42&gt;0,'Measured Data'!J41,"")</f>
        <v/>
      </c>
      <c r="K50" s="245" t="str">
        <f>IF('Measured Data'!$E42&gt;0,'Measured Data'!K41,"")</f>
        <v/>
      </c>
      <c r="L50" s="240" t="str">
        <f>IF('Measured Data'!$E42&gt;0,'Measured Data'!L41,"")</f>
        <v/>
      </c>
      <c r="M50" s="240" t="str">
        <f>IF('Measured Data'!$E42&gt;0,'Measured Data'!M41,"")</f>
        <v/>
      </c>
      <c r="N50" s="240" t="str">
        <f>IF('Measured Data'!$E42&gt;0,'Measured Data'!N41,"")</f>
        <v/>
      </c>
      <c r="O50" s="240" t="str">
        <f>IF('Measured Data'!$E42&gt;0,'Measured Data'!O41,"")</f>
        <v/>
      </c>
      <c r="P50" s="240" t="str">
        <f>IF('Measured Data'!$E42&gt;0,'Measured Data'!P41,"")</f>
        <v/>
      </c>
      <c r="Q50" s="240" t="str">
        <f>IF('Measured Data'!$E42&gt;0,'Measured Data'!Q41,"")</f>
        <v/>
      </c>
      <c r="R50" s="240" t="str">
        <f>IF('Measured Data'!$E42&gt;0,'Measured Data'!R41,"")</f>
        <v/>
      </c>
      <c r="S50" s="240" t="str">
        <f>IF('Measured Data'!$E42&gt;0,'Measured Data'!S41,"")</f>
        <v/>
      </c>
      <c r="T50" s="246" t="str">
        <f>IF('Measured Data'!$E42&gt;0,'Measured Data'!T41+'Measured Data'!$E42*'Measured Data'!#REF!/'In Process Calc.'!$I44,"")</f>
        <v/>
      </c>
      <c r="U50" s="246" t="str">
        <f>IF('Measured Data'!$E42&gt;0,'Measured Data'!U41+'Measured Data'!$E42*'Measured Data'!#REF!/'In Process Calc.'!$I44,"")</f>
        <v/>
      </c>
      <c r="V50" s="246" t="str">
        <f>IF('Measured Data'!$E42&gt;0,'Measured Data'!V41+'Measured Data'!$E42*'Measured Data'!#REF!/'In Process Calc.'!$I44,"")</f>
        <v/>
      </c>
      <c r="W50" s="246" t="str">
        <f>IF('Measured Data'!$E42&gt;0,'Measured Data'!W41+'Measured Data'!$E42*'Measured Data'!#REF!/'In Process Calc.'!$I44,"")</f>
        <v/>
      </c>
      <c r="X50" s="246" t="str">
        <f>IF('Measured Data'!$E42&gt;0,'Measured Data'!X41+'Measured Data'!$E42*'Measured Data'!#REF!/'In Process Calc.'!$I44,"")</f>
        <v/>
      </c>
      <c r="Y50" s="246" t="str">
        <f>IF('Measured Data'!$E42&gt;0,'Measured Data'!Y41+'Measured Data'!$E42*'Measured Data'!#REF!/'In Process Calc.'!$I44,"")</f>
        <v/>
      </c>
      <c r="Z50" s="246" t="str">
        <f>IF('Measured Data'!$E42&gt;0,'Measured Data'!Z41+'Measured Data'!$E42*'Measured Data'!#REF!/'In Process Calc.'!$I44,"")</f>
        <v/>
      </c>
      <c r="AA50" s="246" t="str">
        <f>IF('Measured Data'!$E42&gt;0,'Measured Data'!AA41+'Measured Data'!$E42*'Measured Data'!#REF!/'In Process Calc.'!$I44,"")</f>
        <v/>
      </c>
      <c r="AB50" s="246" t="str">
        <f>IF('Measured Data'!$E42&gt;0,'Measured Data'!AB41+'Measured Data'!$E42*'Measured Data'!#REF!/'In Process Calc.'!$I44,"")</f>
        <v/>
      </c>
      <c r="AC50" s="246" t="str">
        <f>IF('Measured Data'!$E42&gt;0,'Measured Data'!AC41+'Measured Data'!$E42*'Measured Data'!#REF!/'In Process Calc.'!$I44,"")</f>
        <v/>
      </c>
      <c r="AD50" s="246" t="str">
        <f>IF('Measured Data'!$E42&gt;0,'Measured Data'!AD41+'Measured Data'!$E42*'Measured Data'!#REF!/'In Process Calc.'!$I44,"")</f>
        <v/>
      </c>
      <c r="AE50" s="246" t="str">
        <f>IF('Measured Data'!$E42&gt;0,'Measured Data'!AE41+'Measured Data'!$E42*'Measured Data'!#REF!/'In Process Calc.'!$I44,"")</f>
        <v/>
      </c>
      <c r="AF50" s="246" t="str">
        <f>IF('Measured Data'!$E42&gt;0,'Measured Data'!AF41+'Measured Data'!$E42*'Measured Data'!#REF!/'In Process Calc.'!$I44,"")</f>
        <v/>
      </c>
      <c r="AG50" s="246" t="str">
        <f>IF('Measured Data'!$E42&gt;0,'Measured Data'!AG41+'Measured Data'!$E42*'Measured Data'!#REF!/'In Process Calc.'!$I44,"")</f>
        <v/>
      </c>
      <c r="AH50" s="246" t="str">
        <f>IF('Measured Data'!$E42&gt;0,'Measured Data'!AH41+'Measured Data'!$E42*'Measured Data'!#REF!/'In Process Calc.'!$I44,"")</f>
        <v/>
      </c>
      <c r="AI50" s="246" t="str">
        <f>IF('Measured Data'!$E42&gt;0,'Measured Data'!AI41+'Measured Data'!$E42*'Measured Data'!#REF!/'In Process Calc.'!$I44,"")</f>
        <v/>
      </c>
      <c r="AJ50" s="246" t="str">
        <f>IF('Measured Data'!$E42&gt;0,'Measured Data'!AJ41+'Measured Data'!$E42*'Measured Data'!#REF!/'In Process Calc.'!$I44,"")</f>
        <v/>
      </c>
      <c r="AK50" s="246" t="str">
        <f>IF('Measured Data'!$E42&gt;0,'Measured Data'!AK41+'Measured Data'!$E42*'Measured Data'!#REF!/'In Process Calc.'!$I44,"")</f>
        <v/>
      </c>
      <c r="AL50" s="246" t="str">
        <f>IF('Measured Data'!$E42&gt;0,'Measured Data'!AL41+'Measured Data'!$E42*'Measured Data'!#REF!/'In Process Calc.'!$I44,"")</f>
        <v/>
      </c>
      <c r="AM50" s="246" t="str">
        <f>IF('Measured Data'!$E42&gt;0,'Measured Data'!AM41+'Measured Data'!$E42*'Measured Data'!#REF!/'In Process Calc.'!$I44,"")</f>
        <v/>
      </c>
      <c r="AN50" s="246" t="str">
        <f>IF('Measured Data'!$E42&gt;0,'Measured Data'!AN41+'Measured Data'!$E42*'Measured Data'!#REF!/'In Process Calc.'!$I44,"")</f>
        <v/>
      </c>
      <c r="AO50" s="246" t="str">
        <f>IF('Measured Data'!$E42&gt;0,'Measured Data'!AO41+'Measured Data'!$E42*'Measured Data'!#REF!/'In Process Calc.'!$I44,"")</f>
        <v/>
      </c>
      <c r="AP50" s="246" t="str">
        <f>IF('Measured Data'!$E42&gt;0,'Measured Data'!AP41+'Measured Data'!$E42*'Measured Data'!AQ41/'In Process Calc.'!$I44,"")</f>
        <v/>
      </c>
      <c r="AQ50" s="246" t="str">
        <f>IF('Measured Data'!$E42&gt;0,'Measured Data'!#REF!+'Measured Data'!$E42*'Measured Data'!AR41/'In Process Calc.'!$I44,"")</f>
        <v/>
      </c>
      <c r="AR50" s="246" t="str">
        <f>IF('Measured Data'!$E42&gt;0,'Measured Data'!#REF!,"")</f>
        <v/>
      </c>
      <c r="AS50" s="246" t="str">
        <f>IF('Measured Data'!$E42&gt;0,'Measured Data'!#REF!,"")</f>
        <v/>
      </c>
      <c r="AT50" s="246" t="str">
        <f>IF('Measured Data'!$E42&gt;0,'Measured Data'!#REF!,"")</f>
        <v/>
      </c>
      <c r="AU50" s="246" t="str">
        <f>IF('Measured Data'!$E42&gt;0,'Measured Data'!#REF!,"")</f>
        <v/>
      </c>
      <c r="AV50" s="246" t="str">
        <f>IF('Measured Data'!$E42&gt;0,'Measured Data'!#REF!,"")</f>
        <v/>
      </c>
      <c r="AW50" s="246" t="str">
        <f>IF('Measured Data'!$E42&gt;0,'Measured Data'!#REF!,"")</f>
        <v/>
      </c>
      <c r="AX50" s="246" t="str">
        <f>IF('Measured Data'!$E42&gt;0,'Measured Data'!#REF!,"")</f>
        <v/>
      </c>
      <c r="AY50" s="246" t="str">
        <f>IF('Measured Data'!$E42&gt;0,'Measured Data'!#REF!,"")</f>
        <v/>
      </c>
      <c r="AZ50" s="246" t="str">
        <f>IF('Measured Data'!$E42&gt;0,'Measured Data'!#REF!,"")</f>
        <v/>
      </c>
      <c r="BA50" s="246" t="str">
        <f>IF('Measured Data'!$E42&gt;0,'Measured Data'!#REF!,"")</f>
        <v/>
      </c>
      <c r="BB50" s="246" t="str">
        <f>IF('Measured Data'!$E42&gt;0,'Measured Data'!#REF!,"")</f>
        <v/>
      </c>
      <c r="BC50" s="246" t="str">
        <f>IF('Measured Data'!$E42&gt;0,'Measured Data'!#REF!,"")</f>
        <v/>
      </c>
      <c r="BD50" s="246" t="str">
        <f>IF('Measured Data'!$E42&gt;0,'Measured Data'!#REF!,"")</f>
        <v/>
      </c>
      <c r="BE50" s="246" t="str">
        <f>IF('Measured Data'!$E42&gt;0,'Measured Data'!#REF!,"")</f>
        <v/>
      </c>
      <c r="BF50" s="246" t="str">
        <f>IF('Measured Data'!$E42&gt;0,'Measured Data'!#REF!,"")</f>
        <v/>
      </c>
      <c r="BG50" s="246" t="str">
        <f>IF('Measured Data'!$E42&gt;0,'Measured Data'!#REF!,"")</f>
        <v/>
      </c>
      <c r="BH50" s="246" t="str">
        <f>IF('Measured Data'!$E42&gt;0,'Measured Data'!#REF!,"")</f>
        <v/>
      </c>
      <c r="BI50" s="246" t="str">
        <f>IF('Measured Data'!$E42&gt;0,'Measured Data'!#REF!,"")</f>
        <v/>
      </c>
      <c r="BJ50" s="246" t="str">
        <f>IF('Measured Data'!$E42&gt;0,'Measured Data'!#REF!,"")</f>
        <v/>
      </c>
      <c r="BK50" s="246" t="str">
        <f>IF('Measured Data'!$E42&gt;0,'Measured Data'!#REF!,"")</f>
        <v/>
      </c>
      <c r="BL50" s="246" t="str">
        <f>IF('Measured Data'!$E42&gt;0,'Measured Data'!#REF!,"")</f>
        <v/>
      </c>
      <c r="BM50" s="246" t="str">
        <f>IF('Measured Data'!$E42&gt;0,'Measured Data'!#REF!,"")</f>
        <v/>
      </c>
      <c r="BN50" s="246" t="str">
        <f>IF('Measured Data'!$E42&gt;0,'In Process Calc.'!B43,"")</f>
        <v/>
      </c>
      <c r="BO50" s="246" t="str">
        <f>IF('Measured Data'!$E42&gt;0,'In Process Calc.'!C43,"")</f>
        <v/>
      </c>
    </row>
    <row r="51" spans="1:67" x14ac:dyDescent="0.15">
      <c r="A51" s="240" t="str">
        <f>IF('Measured Data'!$E43&gt;0,'Measured Data'!$B$1,"")</f>
        <v/>
      </c>
      <c r="B51" s="240" t="str">
        <f>IF('Measured Data'!$E43&gt;0,'Measured Data'!A42+0.1,"")</f>
        <v/>
      </c>
      <c r="C51" s="244" t="str">
        <f>IF('Measured Data'!$E43&gt;0,'Measured Data'!B42,"")</f>
        <v/>
      </c>
      <c r="D51" s="249" t="str">
        <f>IF('Measured Data'!$E43&gt;0,'Measured Data'!C42,"")</f>
        <v/>
      </c>
      <c r="E51" s="240" t="str">
        <f>IF('Measured Data'!$E43&gt;0,'Measured Data'!D42,"")</f>
        <v/>
      </c>
      <c r="F51" s="240" t="str">
        <f>IF('Measured Data'!$E43&gt;0,'Measured Data'!E42,"")</f>
        <v/>
      </c>
      <c r="G51" s="240" t="str">
        <f>IF('Measured Data'!$E43&gt;0,'Measured Data'!G42,"")</f>
        <v/>
      </c>
      <c r="H51" s="245" t="str">
        <f>IF('Measured Data'!$E43&gt;0,'Measured Data'!H42,"")</f>
        <v/>
      </c>
      <c r="I51" s="245" t="str">
        <f>IF('Measured Data'!$E43&gt;0,'Measured Data'!I42,"")</f>
        <v/>
      </c>
      <c r="J51" s="245" t="str">
        <f>IF('Measured Data'!$E43&gt;0,'Measured Data'!J42,"")</f>
        <v/>
      </c>
      <c r="K51" s="245" t="str">
        <f>IF('Measured Data'!$E43&gt;0,'Measured Data'!K42,"")</f>
        <v/>
      </c>
      <c r="L51" s="240" t="str">
        <f>IF('Measured Data'!$E43&gt;0,'Measured Data'!L42,"")</f>
        <v/>
      </c>
      <c r="M51" s="240" t="str">
        <f>IF('Measured Data'!$E43&gt;0,'Measured Data'!M42,"")</f>
        <v/>
      </c>
      <c r="N51" s="240" t="str">
        <f>IF('Measured Data'!$E43&gt;0,'Measured Data'!N42,"")</f>
        <v/>
      </c>
      <c r="O51" s="240" t="str">
        <f>IF('Measured Data'!$E43&gt;0,'Measured Data'!O42,"")</f>
        <v/>
      </c>
      <c r="P51" s="240" t="str">
        <f>IF('Measured Data'!$E43&gt;0,'Measured Data'!P42,"")</f>
        <v/>
      </c>
      <c r="Q51" s="240" t="str">
        <f>IF('Measured Data'!$E43&gt;0,'Measured Data'!Q42,"")</f>
        <v/>
      </c>
      <c r="R51" s="240" t="str">
        <f>IF('Measured Data'!$E43&gt;0,'Measured Data'!R42,"")</f>
        <v/>
      </c>
      <c r="S51" s="240" t="str">
        <f>IF('Measured Data'!$E43&gt;0,'Measured Data'!S42,"")</f>
        <v/>
      </c>
      <c r="T51" s="246" t="str">
        <f>IF('Measured Data'!$E43&gt;0,'Measured Data'!T42+'Measured Data'!$E43*'Measured Data'!#REF!/'In Process Calc.'!$I45,"")</f>
        <v/>
      </c>
      <c r="U51" s="246" t="str">
        <f>IF('Measured Data'!$E43&gt;0,'Measured Data'!U42+'Measured Data'!$E43*'Measured Data'!#REF!/'In Process Calc.'!$I45,"")</f>
        <v/>
      </c>
      <c r="V51" s="246" t="str">
        <f>IF('Measured Data'!$E43&gt;0,'Measured Data'!V42+'Measured Data'!$E43*'Measured Data'!#REF!/'In Process Calc.'!$I45,"")</f>
        <v/>
      </c>
      <c r="W51" s="246" t="str">
        <f>IF('Measured Data'!$E43&gt;0,'Measured Data'!W42+'Measured Data'!$E43*'Measured Data'!#REF!/'In Process Calc.'!$I45,"")</f>
        <v/>
      </c>
      <c r="X51" s="246" t="str">
        <f>IF('Measured Data'!$E43&gt;0,'Measured Data'!X42+'Measured Data'!$E43*'Measured Data'!#REF!/'In Process Calc.'!$I45,"")</f>
        <v/>
      </c>
      <c r="Y51" s="246" t="str">
        <f>IF('Measured Data'!$E43&gt;0,'Measured Data'!Y42+'Measured Data'!$E43*'Measured Data'!#REF!/'In Process Calc.'!$I45,"")</f>
        <v/>
      </c>
      <c r="Z51" s="246" t="str">
        <f>IF('Measured Data'!$E43&gt;0,'Measured Data'!Z42+'Measured Data'!$E43*'Measured Data'!#REF!/'In Process Calc.'!$I45,"")</f>
        <v/>
      </c>
      <c r="AA51" s="246" t="str">
        <f>IF('Measured Data'!$E43&gt;0,'Measured Data'!AA42+'Measured Data'!$E43*'Measured Data'!#REF!/'In Process Calc.'!$I45,"")</f>
        <v/>
      </c>
      <c r="AB51" s="246" t="str">
        <f>IF('Measured Data'!$E43&gt;0,'Measured Data'!AB42+'Measured Data'!$E43*'Measured Data'!#REF!/'In Process Calc.'!$I45,"")</f>
        <v/>
      </c>
      <c r="AC51" s="246" t="str">
        <f>IF('Measured Data'!$E43&gt;0,'Measured Data'!AC42+'Measured Data'!$E43*'Measured Data'!#REF!/'In Process Calc.'!$I45,"")</f>
        <v/>
      </c>
      <c r="AD51" s="246" t="str">
        <f>IF('Measured Data'!$E43&gt;0,'Measured Data'!AD42+'Measured Data'!$E43*'Measured Data'!#REF!/'In Process Calc.'!$I45,"")</f>
        <v/>
      </c>
      <c r="AE51" s="246" t="str">
        <f>IF('Measured Data'!$E43&gt;0,'Measured Data'!AE42+'Measured Data'!$E43*'Measured Data'!#REF!/'In Process Calc.'!$I45,"")</f>
        <v/>
      </c>
      <c r="AF51" s="246" t="str">
        <f>IF('Measured Data'!$E43&gt;0,'Measured Data'!AF42+'Measured Data'!$E43*'Measured Data'!#REF!/'In Process Calc.'!$I45,"")</f>
        <v/>
      </c>
      <c r="AG51" s="246" t="str">
        <f>IF('Measured Data'!$E43&gt;0,'Measured Data'!AG42+'Measured Data'!$E43*'Measured Data'!#REF!/'In Process Calc.'!$I45,"")</f>
        <v/>
      </c>
      <c r="AH51" s="246" t="str">
        <f>IF('Measured Data'!$E43&gt;0,'Measured Data'!AH42+'Measured Data'!$E43*'Measured Data'!#REF!/'In Process Calc.'!$I45,"")</f>
        <v/>
      </c>
      <c r="AI51" s="246" t="str">
        <f>IF('Measured Data'!$E43&gt;0,'Measured Data'!AI42+'Measured Data'!$E43*'Measured Data'!#REF!/'In Process Calc.'!$I45,"")</f>
        <v/>
      </c>
      <c r="AJ51" s="246" t="str">
        <f>IF('Measured Data'!$E43&gt;0,'Measured Data'!AJ42+'Measured Data'!$E43*'Measured Data'!#REF!/'In Process Calc.'!$I45,"")</f>
        <v/>
      </c>
      <c r="AK51" s="246" t="str">
        <f>IF('Measured Data'!$E43&gt;0,'Measured Data'!AK42+'Measured Data'!$E43*'Measured Data'!#REF!/'In Process Calc.'!$I45,"")</f>
        <v/>
      </c>
      <c r="AL51" s="246" t="str">
        <f>IF('Measured Data'!$E43&gt;0,'Measured Data'!AL42+'Measured Data'!$E43*'Measured Data'!#REF!/'In Process Calc.'!$I45,"")</f>
        <v/>
      </c>
      <c r="AM51" s="246" t="str">
        <f>IF('Measured Data'!$E43&gt;0,'Measured Data'!AM42+'Measured Data'!$E43*'Measured Data'!#REF!/'In Process Calc.'!$I45,"")</f>
        <v/>
      </c>
      <c r="AN51" s="246" t="str">
        <f>IF('Measured Data'!$E43&gt;0,'Measured Data'!AN42+'Measured Data'!$E43*'Measured Data'!#REF!/'In Process Calc.'!$I45,"")</f>
        <v/>
      </c>
      <c r="AO51" s="246" t="str">
        <f>IF('Measured Data'!$E43&gt;0,'Measured Data'!AO42+'Measured Data'!$E43*'Measured Data'!#REF!/'In Process Calc.'!$I45,"")</f>
        <v/>
      </c>
      <c r="AP51" s="246" t="str">
        <f>IF('Measured Data'!$E43&gt;0,'Measured Data'!AP42+'Measured Data'!$E43*'Measured Data'!AQ42/'In Process Calc.'!$I45,"")</f>
        <v/>
      </c>
      <c r="AQ51" s="246" t="str">
        <f>IF('Measured Data'!$E43&gt;0,'Measured Data'!#REF!+'Measured Data'!$E43*'Measured Data'!AR42/'In Process Calc.'!$I45,"")</f>
        <v/>
      </c>
      <c r="AR51" s="246" t="str">
        <f>IF('Measured Data'!$E43&gt;0,'Measured Data'!#REF!,"")</f>
        <v/>
      </c>
      <c r="AS51" s="246" t="str">
        <f>IF('Measured Data'!$E43&gt;0,'Measured Data'!#REF!,"")</f>
        <v/>
      </c>
      <c r="AT51" s="246" t="str">
        <f>IF('Measured Data'!$E43&gt;0,'Measured Data'!#REF!,"")</f>
        <v/>
      </c>
      <c r="AU51" s="246" t="str">
        <f>IF('Measured Data'!$E43&gt;0,'Measured Data'!#REF!,"")</f>
        <v/>
      </c>
      <c r="AV51" s="246" t="str">
        <f>IF('Measured Data'!$E43&gt;0,'Measured Data'!#REF!,"")</f>
        <v/>
      </c>
      <c r="AW51" s="246" t="str">
        <f>IF('Measured Data'!$E43&gt;0,'Measured Data'!#REF!,"")</f>
        <v/>
      </c>
      <c r="AX51" s="246" t="str">
        <f>IF('Measured Data'!$E43&gt;0,'Measured Data'!#REF!,"")</f>
        <v/>
      </c>
      <c r="AY51" s="246" t="str">
        <f>IF('Measured Data'!$E43&gt;0,'Measured Data'!#REF!,"")</f>
        <v/>
      </c>
      <c r="AZ51" s="246" t="str">
        <f>IF('Measured Data'!$E43&gt;0,'Measured Data'!#REF!,"")</f>
        <v/>
      </c>
      <c r="BA51" s="246" t="str">
        <f>IF('Measured Data'!$E43&gt;0,'Measured Data'!#REF!,"")</f>
        <v/>
      </c>
      <c r="BB51" s="246" t="str">
        <f>IF('Measured Data'!$E43&gt;0,'Measured Data'!#REF!,"")</f>
        <v/>
      </c>
      <c r="BC51" s="246" t="str">
        <f>IF('Measured Data'!$E43&gt;0,'Measured Data'!#REF!,"")</f>
        <v/>
      </c>
      <c r="BD51" s="246" t="str">
        <f>IF('Measured Data'!$E43&gt;0,'Measured Data'!#REF!,"")</f>
        <v/>
      </c>
      <c r="BE51" s="246" t="str">
        <f>IF('Measured Data'!$E43&gt;0,'Measured Data'!#REF!,"")</f>
        <v/>
      </c>
      <c r="BF51" s="246" t="str">
        <f>IF('Measured Data'!$E43&gt;0,'Measured Data'!#REF!,"")</f>
        <v/>
      </c>
      <c r="BG51" s="246" t="str">
        <f>IF('Measured Data'!$E43&gt;0,'Measured Data'!#REF!,"")</f>
        <v/>
      </c>
      <c r="BH51" s="246" t="str">
        <f>IF('Measured Data'!$E43&gt;0,'Measured Data'!#REF!,"")</f>
        <v/>
      </c>
      <c r="BI51" s="246" t="str">
        <f>IF('Measured Data'!$E43&gt;0,'Measured Data'!#REF!,"")</f>
        <v/>
      </c>
      <c r="BJ51" s="246" t="str">
        <f>IF('Measured Data'!$E43&gt;0,'Measured Data'!#REF!,"")</f>
        <v/>
      </c>
      <c r="BK51" s="246" t="str">
        <f>IF('Measured Data'!$E43&gt;0,'Measured Data'!#REF!,"")</f>
        <v/>
      </c>
      <c r="BL51" s="246" t="str">
        <f>IF('Measured Data'!$E43&gt;0,'Measured Data'!#REF!,"")</f>
        <v/>
      </c>
      <c r="BM51" s="246" t="str">
        <f>IF('Measured Data'!$E43&gt;0,'Measured Data'!#REF!,"")</f>
        <v/>
      </c>
      <c r="BN51" s="246" t="str">
        <f>IF('Measured Data'!$E43&gt;0,'In Process Calc.'!B44,"")</f>
        <v/>
      </c>
      <c r="BO51" s="246" t="str">
        <f>IF('Measured Data'!$E43&gt;0,'In Process Calc.'!C44,"")</f>
        <v/>
      </c>
    </row>
    <row r="52" spans="1:67" x14ac:dyDescent="0.15">
      <c r="A52" s="240" t="str">
        <f>IF('Measured Data'!$E44&gt;0,'Measured Data'!$B$1,"")</f>
        <v/>
      </c>
      <c r="B52" s="240" t="str">
        <f>IF('Measured Data'!$E44&gt;0,'Measured Data'!A43+0.1,"")</f>
        <v/>
      </c>
      <c r="C52" s="244" t="str">
        <f>IF('Measured Data'!$E44&gt;0,'Measured Data'!B43,"")</f>
        <v/>
      </c>
      <c r="D52" s="249" t="str">
        <f>IF('Measured Data'!$E44&gt;0,'Measured Data'!C43,"")</f>
        <v/>
      </c>
      <c r="E52" s="240" t="str">
        <f>IF('Measured Data'!$E44&gt;0,'Measured Data'!D43,"")</f>
        <v/>
      </c>
      <c r="F52" s="240" t="str">
        <f>IF('Measured Data'!$E44&gt;0,'Measured Data'!E43,"")</f>
        <v/>
      </c>
      <c r="G52" s="240" t="str">
        <f>IF('Measured Data'!$E44&gt;0,'Measured Data'!G43,"")</f>
        <v/>
      </c>
      <c r="H52" s="245" t="str">
        <f>IF('Measured Data'!$E44&gt;0,'Measured Data'!H43,"")</f>
        <v/>
      </c>
      <c r="I52" s="245" t="str">
        <f>IF('Measured Data'!$E44&gt;0,'Measured Data'!I43,"")</f>
        <v/>
      </c>
      <c r="J52" s="245" t="str">
        <f>IF('Measured Data'!$E44&gt;0,'Measured Data'!J43,"")</f>
        <v/>
      </c>
      <c r="K52" s="245" t="str">
        <f>IF('Measured Data'!$E44&gt;0,'Measured Data'!K43,"")</f>
        <v/>
      </c>
      <c r="L52" s="240" t="str">
        <f>IF('Measured Data'!$E44&gt;0,'Measured Data'!L43,"")</f>
        <v/>
      </c>
      <c r="M52" s="240" t="str">
        <f>IF('Measured Data'!$E44&gt;0,'Measured Data'!M43,"")</f>
        <v/>
      </c>
      <c r="N52" s="240" t="str">
        <f>IF('Measured Data'!$E44&gt;0,'Measured Data'!N43,"")</f>
        <v/>
      </c>
      <c r="O52" s="240" t="str">
        <f>IF('Measured Data'!$E44&gt;0,'Measured Data'!O43,"")</f>
        <v/>
      </c>
      <c r="P52" s="240" t="str">
        <f>IF('Measured Data'!$E44&gt;0,'Measured Data'!P43,"")</f>
        <v/>
      </c>
      <c r="Q52" s="240" t="str">
        <f>IF('Measured Data'!$E44&gt;0,'Measured Data'!Q43,"")</f>
        <v/>
      </c>
      <c r="R52" s="240" t="str">
        <f>IF('Measured Data'!$E44&gt;0,'Measured Data'!R43,"")</f>
        <v/>
      </c>
      <c r="S52" s="240" t="str">
        <f>IF('Measured Data'!$E44&gt;0,'Measured Data'!S43,"")</f>
        <v/>
      </c>
      <c r="T52" s="246" t="str">
        <f>IF('Measured Data'!$E44&gt;0,'Measured Data'!T43+'Measured Data'!$E44*'Measured Data'!#REF!/'In Process Calc.'!$I46,"")</f>
        <v/>
      </c>
      <c r="U52" s="246" t="str">
        <f>IF('Measured Data'!$E44&gt;0,'Measured Data'!U43+'Measured Data'!$E44*'Measured Data'!#REF!/'In Process Calc.'!$I46,"")</f>
        <v/>
      </c>
      <c r="V52" s="246" t="str">
        <f>IF('Measured Data'!$E44&gt;0,'Measured Data'!V43+'Measured Data'!$E44*'Measured Data'!#REF!/'In Process Calc.'!$I46,"")</f>
        <v/>
      </c>
      <c r="W52" s="246" t="str">
        <f>IF('Measured Data'!$E44&gt;0,'Measured Data'!W43+'Measured Data'!$E44*'Measured Data'!#REF!/'In Process Calc.'!$I46,"")</f>
        <v/>
      </c>
      <c r="X52" s="246" t="str">
        <f>IF('Measured Data'!$E44&gt;0,'Measured Data'!X43+'Measured Data'!$E44*'Measured Data'!#REF!/'In Process Calc.'!$I46,"")</f>
        <v/>
      </c>
      <c r="Y52" s="246" t="str">
        <f>IF('Measured Data'!$E44&gt;0,'Measured Data'!Y43+'Measured Data'!$E44*'Measured Data'!#REF!/'In Process Calc.'!$I46,"")</f>
        <v/>
      </c>
      <c r="Z52" s="246" t="str">
        <f>IF('Measured Data'!$E44&gt;0,'Measured Data'!Z43+'Measured Data'!$E44*'Measured Data'!#REF!/'In Process Calc.'!$I46,"")</f>
        <v/>
      </c>
      <c r="AA52" s="246" t="str">
        <f>IF('Measured Data'!$E44&gt;0,'Measured Data'!AA43+'Measured Data'!$E44*'Measured Data'!#REF!/'In Process Calc.'!$I46,"")</f>
        <v/>
      </c>
      <c r="AB52" s="246" t="str">
        <f>IF('Measured Data'!$E44&gt;0,'Measured Data'!AB43+'Measured Data'!$E44*'Measured Data'!#REF!/'In Process Calc.'!$I46,"")</f>
        <v/>
      </c>
      <c r="AC52" s="246" t="str">
        <f>IF('Measured Data'!$E44&gt;0,'Measured Data'!AC43+'Measured Data'!$E44*'Measured Data'!#REF!/'In Process Calc.'!$I46,"")</f>
        <v/>
      </c>
      <c r="AD52" s="246" t="str">
        <f>IF('Measured Data'!$E44&gt;0,'Measured Data'!AD43+'Measured Data'!$E44*'Measured Data'!#REF!/'In Process Calc.'!$I46,"")</f>
        <v/>
      </c>
      <c r="AE52" s="246" t="str">
        <f>IF('Measured Data'!$E44&gt;0,'Measured Data'!AE43+'Measured Data'!$E44*'Measured Data'!#REF!/'In Process Calc.'!$I46,"")</f>
        <v/>
      </c>
      <c r="AF52" s="246" t="str">
        <f>IF('Measured Data'!$E44&gt;0,'Measured Data'!AF43+'Measured Data'!$E44*'Measured Data'!#REF!/'In Process Calc.'!$I46,"")</f>
        <v/>
      </c>
      <c r="AG52" s="246" t="str">
        <f>IF('Measured Data'!$E44&gt;0,'Measured Data'!AG43+'Measured Data'!$E44*'Measured Data'!#REF!/'In Process Calc.'!$I46,"")</f>
        <v/>
      </c>
      <c r="AH52" s="246" t="str">
        <f>IF('Measured Data'!$E44&gt;0,'Measured Data'!AH43+'Measured Data'!$E44*'Measured Data'!#REF!/'In Process Calc.'!$I46,"")</f>
        <v/>
      </c>
      <c r="AI52" s="246" t="str">
        <f>IF('Measured Data'!$E44&gt;0,'Measured Data'!AI43+'Measured Data'!$E44*'Measured Data'!#REF!/'In Process Calc.'!$I46,"")</f>
        <v/>
      </c>
      <c r="AJ52" s="246" t="str">
        <f>IF('Measured Data'!$E44&gt;0,'Measured Data'!AJ43+'Measured Data'!$E44*'Measured Data'!#REF!/'In Process Calc.'!$I46,"")</f>
        <v/>
      </c>
      <c r="AK52" s="246" t="str">
        <f>IF('Measured Data'!$E44&gt;0,'Measured Data'!AK43+'Measured Data'!$E44*'Measured Data'!#REF!/'In Process Calc.'!$I46,"")</f>
        <v/>
      </c>
      <c r="AL52" s="246" t="str">
        <f>IF('Measured Data'!$E44&gt;0,'Measured Data'!AL43+'Measured Data'!$E44*'Measured Data'!#REF!/'In Process Calc.'!$I46,"")</f>
        <v/>
      </c>
      <c r="AM52" s="246" t="str">
        <f>IF('Measured Data'!$E44&gt;0,'Measured Data'!AM43+'Measured Data'!$E44*'Measured Data'!#REF!/'In Process Calc.'!$I46,"")</f>
        <v/>
      </c>
      <c r="AN52" s="246" t="str">
        <f>IF('Measured Data'!$E44&gt;0,'Measured Data'!AN43+'Measured Data'!$E44*'Measured Data'!#REF!/'In Process Calc.'!$I46,"")</f>
        <v/>
      </c>
      <c r="AO52" s="246" t="str">
        <f>IF('Measured Data'!$E44&gt;0,'Measured Data'!AO43+'Measured Data'!$E44*'Measured Data'!#REF!/'In Process Calc.'!$I46,"")</f>
        <v/>
      </c>
      <c r="AP52" s="246" t="str">
        <f>IF('Measured Data'!$E44&gt;0,'Measured Data'!AP43+'Measured Data'!$E44*'Measured Data'!AQ43/'In Process Calc.'!$I46,"")</f>
        <v/>
      </c>
      <c r="AQ52" s="246" t="str">
        <f>IF('Measured Data'!$E44&gt;0,'Measured Data'!#REF!+'Measured Data'!$E44*'Measured Data'!AR43/'In Process Calc.'!$I46,"")</f>
        <v/>
      </c>
      <c r="AR52" s="246" t="str">
        <f>IF('Measured Data'!$E44&gt;0,'Measured Data'!#REF!,"")</f>
        <v/>
      </c>
      <c r="AS52" s="246" t="str">
        <f>IF('Measured Data'!$E44&gt;0,'Measured Data'!#REF!,"")</f>
        <v/>
      </c>
      <c r="AT52" s="246" t="str">
        <f>IF('Measured Data'!$E44&gt;0,'Measured Data'!#REF!,"")</f>
        <v/>
      </c>
      <c r="AU52" s="246" t="str">
        <f>IF('Measured Data'!$E44&gt;0,'Measured Data'!#REF!,"")</f>
        <v/>
      </c>
      <c r="AV52" s="246" t="str">
        <f>IF('Measured Data'!$E44&gt;0,'Measured Data'!#REF!,"")</f>
        <v/>
      </c>
      <c r="AW52" s="246" t="str">
        <f>IF('Measured Data'!$E44&gt;0,'Measured Data'!#REF!,"")</f>
        <v/>
      </c>
      <c r="AX52" s="246" t="str">
        <f>IF('Measured Data'!$E44&gt;0,'Measured Data'!#REF!,"")</f>
        <v/>
      </c>
      <c r="AY52" s="246" t="str">
        <f>IF('Measured Data'!$E44&gt;0,'Measured Data'!#REF!,"")</f>
        <v/>
      </c>
      <c r="AZ52" s="246" t="str">
        <f>IF('Measured Data'!$E44&gt;0,'Measured Data'!#REF!,"")</f>
        <v/>
      </c>
      <c r="BA52" s="246" t="str">
        <f>IF('Measured Data'!$E44&gt;0,'Measured Data'!#REF!,"")</f>
        <v/>
      </c>
      <c r="BB52" s="246" t="str">
        <f>IF('Measured Data'!$E44&gt;0,'Measured Data'!#REF!,"")</f>
        <v/>
      </c>
      <c r="BC52" s="246" t="str">
        <f>IF('Measured Data'!$E44&gt;0,'Measured Data'!#REF!,"")</f>
        <v/>
      </c>
      <c r="BD52" s="246" t="str">
        <f>IF('Measured Data'!$E44&gt;0,'Measured Data'!#REF!,"")</f>
        <v/>
      </c>
      <c r="BE52" s="246" t="str">
        <f>IF('Measured Data'!$E44&gt;0,'Measured Data'!#REF!,"")</f>
        <v/>
      </c>
      <c r="BF52" s="246" t="str">
        <f>IF('Measured Data'!$E44&gt;0,'Measured Data'!#REF!,"")</f>
        <v/>
      </c>
      <c r="BG52" s="246" t="str">
        <f>IF('Measured Data'!$E44&gt;0,'Measured Data'!#REF!,"")</f>
        <v/>
      </c>
      <c r="BH52" s="246" t="str">
        <f>IF('Measured Data'!$E44&gt;0,'Measured Data'!#REF!,"")</f>
        <v/>
      </c>
      <c r="BI52" s="246" t="str">
        <f>IF('Measured Data'!$E44&gt;0,'Measured Data'!#REF!,"")</f>
        <v/>
      </c>
      <c r="BJ52" s="246" t="str">
        <f>IF('Measured Data'!$E44&gt;0,'Measured Data'!#REF!,"")</f>
        <v/>
      </c>
      <c r="BK52" s="246" t="str">
        <f>IF('Measured Data'!$E44&gt;0,'Measured Data'!#REF!,"")</f>
        <v/>
      </c>
      <c r="BL52" s="246" t="str">
        <f>IF('Measured Data'!$E44&gt;0,'Measured Data'!#REF!,"")</f>
        <v/>
      </c>
      <c r="BM52" s="246" t="str">
        <f>IF('Measured Data'!$E44&gt;0,'Measured Data'!#REF!,"")</f>
        <v/>
      </c>
      <c r="BN52" s="246" t="str">
        <f>IF('Measured Data'!$E44&gt;0,'In Process Calc.'!B45,"")</f>
        <v/>
      </c>
      <c r="BO52" s="246" t="str">
        <f>IF('Measured Data'!$E44&gt;0,'In Process Calc.'!C45,"")</f>
        <v/>
      </c>
    </row>
    <row r="53" spans="1:67" x14ac:dyDescent="0.15">
      <c r="A53" s="240" t="str">
        <f>IF('Measured Data'!$E45&gt;0,'Measured Data'!$B$1,"")</f>
        <v/>
      </c>
      <c r="B53" s="240" t="str">
        <f>IF('Measured Data'!$E45&gt;0,'Measured Data'!A44+0.1,"")</f>
        <v/>
      </c>
      <c r="C53" s="244" t="str">
        <f>IF('Measured Data'!$E45&gt;0,'Measured Data'!B44,"")</f>
        <v/>
      </c>
      <c r="D53" s="249" t="str">
        <f>IF('Measured Data'!$E45&gt;0,'Measured Data'!C44,"")</f>
        <v/>
      </c>
      <c r="E53" s="240" t="str">
        <f>IF('Measured Data'!$E45&gt;0,'Measured Data'!D44,"")</f>
        <v/>
      </c>
      <c r="F53" s="240" t="str">
        <f>IF('Measured Data'!$E45&gt;0,'Measured Data'!E44,"")</f>
        <v/>
      </c>
      <c r="G53" s="240" t="str">
        <f>IF('Measured Data'!$E45&gt;0,'Measured Data'!G44,"")</f>
        <v/>
      </c>
      <c r="H53" s="245" t="str">
        <f>IF('Measured Data'!$E45&gt;0,'Measured Data'!H44,"")</f>
        <v/>
      </c>
      <c r="I53" s="245" t="str">
        <f>IF('Measured Data'!$E45&gt;0,'Measured Data'!I44,"")</f>
        <v/>
      </c>
      <c r="J53" s="245" t="str">
        <f>IF('Measured Data'!$E45&gt;0,'Measured Data'!J44,"")</f>
        <v/>
      </c>
      <c r="K53" s="245" t="str">
        <f>IF('Measured Data'!$E45&gt;0,'Measured Data'!K44,"")</f>
        <v/>
      </c>
      <c r="L53" s="240" t="str">
        <f>IF('Measured Data'!$E45&gt;0,'Measured Data'!L44,"")</f>
        <v/>
      </c>
      <c r="M53" s="240" t="str">
        <f>IF('Measured Data'!$E45&gt;0,'Measured Data'!M44,"")</f>
        <v/>
      </c>
      <c r="N53" s="240" t="str">
        <f>IF('Measured Data'!$E45&gt;0,'Measured Data'!N44,"")</f>
        <v/>
      </c>
      <c r="O53" s="240" t="str">
        <f>IF('Measured Data'!$E45&gt;0,'Measured Data'!O44,"")</f>
        <v/>
      </c>
      <c r="P53" s="240" t="str">
        <f>IF('Measured Data'!$E45&gt;0,'Measured Data'!P44,"")</f>
        <v/>
      </c>
      <c r="Q53" s="240" t="str">
        <f>IF('Measured Data'!$E45&gt;0,'Measured Data'!Q44,"")</f>
        <v/>
      </c>
      <c r="R53" s="240" t="str">
        <f>IF('Measured Data'!$E45&gt;0,'Measured Data'!R44,"")</f>
        <v/>
      </c>
      <c r="S53" s="240" t="str">
        <f>IF('Measured Data'!$E45&gt;0,'Measured Data'!S44,"")</f>
        <v/>
      </c>
      <c r="T53" s="246" t="str">
        <f>IF('Measured Data'!$E45&gt;0,'Measured Data'!T44+'Measured Data'!$E45*'Measured Data'!#REF!/'In Process Calc.'!$I47,"")</f>
        <v/>
      </c>
      <c r="U53" s="246" t="str">
        <f>IF('Measured Data'!$E45&gt;0,'Measured Data'!U44+'Measured Data'!$E45*'Measured Data'!#REF!/'In Process Calc.'!$I47,"")</f>
        <v/>
      </c>
      <c r="V53" s="246" t="str">
        <f>IF('Measured Data'!$E45&gt;0,'Measured Data'!V44+'Measured Data'!$E45*'Measured Data'!#REF!/'In Process Calc.'!$I47,"")</f>
        <v/>
      </c>
      <c r="W53" s="246" t="str">
        <f>IF('Measured Data'!$E45&gt;0,'Measured Data'!W44+'Measured Data'!$E45*'Measured Data'!#REF!/'In Process Calc.'!$I47,"")</f>
        <v/>
      </c>
      <c r="X53" s="246" t="str">
        <f>IF('Measured Data'!$E45&gt;0,'Measured Data'!X44+'Measured Data'!$E45*'Measured Data'!#REF!/'In Process Calc.'!$I47,"")</f>
        <v/>
      </c>
      <c r="Y53" s="246" t="str">
        <f>IF('Measured Data'!$E45&gt;0,'Measured Data'!Y44+'Measured Data'!$E45*'Measured Data'!#REF!/'In Process Calc.'!$I47,"")</f>
        <v/>
      </c>
      <c r="Z53" s="246" t="str">
        <f>IF('Measured Data'!$E45&gt;0,'Measured Data'!Z44+'Measured Data'!$E45*'Measured Data'!#REF!/'In Process Calc.'!$I47,"")</f>
        <v/>
      </c>
      <c r="AA53" s="246" t="str">
        <f>IF('Measured Data'!$E45&gt;0,'Measured Data'!AA44+'Measured Data'!$E45*'Measured Data'!#REF!/'In Process Calc.'!$I47,"")</f>
        <v/>
      </c>
      <c r="AB53" s="246" t="str">
        <f>IF('Measured Data'!$E45&gt;0,'Measured Data'!AB44+'Measured Data'!$E45*'Measured Data'!#REF!/'In Process Calc.'!$I47,"")</f>
        <v/>
      </c>
      <c r="AC53" s="246" t="str">
        <f>IF('Measured Data'!$E45&gt;0,'Measured Data'!AC44+'Measured Data'!$E45*'Measured Data'!#REF!/'In Process Calc.'!$I47,"")</f>
        <v/>
      </c>
      <c r="AD53" s="246" t="str">
        <f>IF('Measured Data'!$E45&gt;0,'Measured Data'!AD44+'Measured Data'!$E45*'Measured Data'!#REF!/'In Process Calc.'!$I47,"")</f>
        <v/>
      </c>
      <c r="AE53" s="246" t="str">
        <f>IF('Measured Data'!$E45&gt;0,'Measured Data'!AE44+'Measured Data'!$E45*'Measured Data'!#REF!/'In Process Calc.'!$I47,"")</f>
        <v/>
      </c>
      <c r="AF53" s="246" t="str">
        <f>IF('Measured Data'!$E45&gt;0,'Measured Data'!AF44+'Measured Data'!$E45*'Measured Data'!#REF!/'In Process Calc.'!$I47,"")</f>
        <v/>
      </c>
      <c r="AG53" s="246" t="str">
        <f>IF('Measured Data'!$E45&gt;0,'Measured Data'!AG44+'Measured Data'!$E45*'Measured Data'!#REF!/'In Process Calc.'!$I47,"")</f>
        <v/>
      </c>
      <c r="AH53" s="246" t="str">
        <f>IF('Measured Data'!$E45&gt;0,'Measured Data'!AH44+'Measured Data'!$E45*'Measured Data'!#REF!/'In Process Calc.'!$I47,"")</f>
        <v/>
      </c>
      <c r="AI53" s="246" t="str">
        <f>IF('Measured Data'!$E45&gt;0,'Measured Data'!AI44+'Measured Data'!$E45*'Measured Data'!#REF!/'In Process Calc.'!$I47,"")</f>
        <v/>
      </c>
      <c r="AJ53" s="246" t="str">
        <f>IF('Measured Data'!$E45&gt;0,'Measured Data'!AJ44+'Measured Data'!$E45*'Measured Data'!#REF!/'In Process Calc.'!$I47,"")</f>
        <v/>
      </c>
      <c r="AK53" s="246" t="str">
        <f>IF('Measured Data'!$E45&gt;0,'Measured Data'!AK44+'Measured Data'!$E45*'Measured Data'!#REF!/'In Process Calc.'!$I47,"")</f>
        <v/>
      </c>
      <c r="AL53" s="246" t="str">
        <f>IF('Measured Data'!$E45&gt;0,'Measured Data'!AL44+'Measured Data'!$E45*'Measured Data'!#REF!/'In Process Calc.'!$I47,"")</f>
        <v/>
      </c>
      <c r="AM53" s="246" t="str">
        <f>IF('Measured Data'!$E45&gt;0,'Measured Data'!AM44+'Measured Data'!$E45*'Measured Data'!#REF!/'In Process Calc.'!$I47,"")</f>
        <v/>
      </c>
      <c r="AN53" s="246" t="str">
        <f>IF('Measured Data'!$E45&gt;0,'Measured Data'!AN44+'Measured Data'!$E45*'Measured Data'!#REF!/'In Process Calc.'!$I47,"")</f>
        <v/>
      </c>
      <c r="AO53" s="246" t="str">
        <f>IF('Measured Data'!$E45&gt;0,'Measured Data'!AO44+'Measured Data'!$E45*'Measured Data'!#REF!/'In Process Calc.'!$I47,"")</f>
        <v/>
      </c>
      <c r="AP53" s="246" t="str">
        <f>IF('Measured Data'!$E45&gt;0,'Measured Data'!AP44+'Measured Data'!$E45*'Measured Data'!AQ44/'In Process Calc.'!$I47,"")</f>
        <v/>
      </c>
      <c r="AQ53" s="246" t="str">
        <f>IF('Measured Data'!$E45&gt;0,'Measured Data'!#REF!+'Measured Data'!$E45*'Measured Data'!AR44/'In Process Calc.'!$I47,"")</f>
        <v/>
      </c>
      <c r="AR53" s="246" t="str">
        <f>IF('Measured Data'!$E45&gt;0,'Measured Data'!#REF!,"")</f>
        <v/>
      </c>
      <c r="AS53" s="246" t="str">
        <f>IF('Measured Data'!$E45&gt;0,'Measured Data'!#REF!,"")</f>
        <v/>
      </c>
      <c r="AT53" s="246" t="str">
        <f>IF('Measured Data'!$E45&gt;0,'Measured Data'!#REF!,"")</f>
        <v/>
      </c>
      <c r="AU53" s="246" t="str">
        <f>IF('Measured Data'!$E45&gt;0,'Measured Data'!#REF!,"")</f>
        <v/>
      </c>
      <c r="AV53" s="246" t="str">
        <f>IF('Measured Data'!$E45&gt;0,'Measured Data'!#REF!,"")</f>
        <v/>
      </c>
      <c r="AW53" s="246" t="str">
        <f>IF('Measured Data'!$E45&gt;0,'Measured Data'!#REF!,"")</f>
        <v/>
      </c>
      <c r="AX53" s="246" t="str">
        <f>IF('Measured Data'!$E45&gt;0,'Measured Data'!#REF!,"")</f>
        <v/>
      </c>
      <c r="AY53" s="246" t="str">
        <f>IF('Measured Data'!$E45&gt;0,'Measured Data'!#REF!,"")</f>
        <v/>
      </c>
      <c r="AZ53" s="246" t="str">
        <f>IF('Measured Data'!$E45&gt;0,'Measured Data'!#REF!,"")</f>
        <v/>
      </c>
      <c r="BA53" s="246" t="str">
        <f>IF('Measured Data'!$E45&gt;0,'Measured Data'!#REF!,"")</f>
        <v/>
      </c>
      <c r="BB53" s="246" t="str">
        <f>IF('Measured Data'!$E45&gt;0,'Measured Data'!#REF!,"")</f>
        <v/>
      </c>
      <c r="BC53" s="246" t="str">
        <f>IF('Measured Data'!$E45&gt;0,'Measured Data'!#REF!,"")</f>
        <v/>
      </c>
      <c r="BD53" s="246" t="str">
        <f>IF('Measured Data'!$E45&gt;0,'Measured Data'!#REF!,"")</f>
        <v/>
      </c>
      <c r="BE53" s="246" t="str">
        <f>IF('Measured Data'!$E45&gt;0,'Measured Data'!#REF!,"")</f>
        <v/>
      </c>
      <c r="BF53" s="246" t="str">
        <f>IF('Measured Data'!$E45&gt;0,'Measured Data'!#REF!,"")</f>
        <v/>
      </c>
      <c r="BG53" s="246" t="str">
        <f>IF('Measured Data'!$E45&gt;0,'Measured Data'!#REF!,"")</f>
        <v/>
      </c>
      <c r="BH53" s="246" t="str">
        <f>IF('Measured Data'!$E45&gt;0,'Measured Data'!#REF!,"")</f>
        <v/>
      </c>
      <c r="BI53" s="246" t="str">
        <f>IF('Measured Data'!$E45&gt;0,'Measured Data'!#REF!,"")</f>
        <v/>
      </c>
      <c r="BJ53" s="246" t="str">
        <f>IF('Measured Data'!$E45&gt;0,'Measured Data'!#REF!,"")</f>
        <v/>
      </c>
      <c r="BK53" s="246" t="str">
        <f>IF('Measured Data'!$E45&gt;0,'Measured Data'!#REF!,"")</f>
        <v/>
      </c>
      <c r="BL53" s="246" t="str">
        <f>IF('Measured Data'!$E45&gt;0,'Measured Data'!#REF!,"")</f>
        <v/>
      </c>
      <c r="BM53" s="246" t="str">
        <f>IF('Measured Data'!$E45&gt;0,'Measured Data'!#REF!,"")</f>
        <v/>
      </c>
      <c r="BN53" s="246" t="str">
        <f>IF('Measured Data'!$E45&gt;0,'In Process Calc.'!B46,"")</f>
        <v/>
      </c>
      <c r="BO53" s="246" t="str">
        <f>IF('Measured Data'!$E45&gt;0,'In Process Calc.'!C46,"")</f>
        <v/>
      </c>
    </row>
    <row r="54" spans="1:67" x14ac:dyDescent="0.15">
      <c r="A54" s="240" t="str">
        <f>IF('Measured Data'!$E46&gt;0,'Measured Data'!$B$1,"")</f>
        <v/>
      </c>
      <c r="B54" s="240" t="str">
        <f>IF('Measured Data'!$E46&gt;0,'Measured Data'!A45+0.1,"")</f>
        <v/>
      </c>
      <c r="C54" s="244" t="str">
        <f>IF('Measured Data'!$E46&gt;0,'Measured Data'!B45,"")</f>
        <v/>
      </c>
      <c r="D54" s="249" t="str">
        <f>IF('Measured Data'!$E46&gt;0,'Measured Data'!C45,"")</f>
        <v/>
      </c>
      <c r="E54" s="240" t="str">
        <f>IF('Measured Data'!$E46&gt;0,'Measured Data'!D45,"")</f>
        <v/>
      </c>
      <c r="F54" s="240" t="str">
        <f>IF('Measured Data'!$E46&gt;0,'Measured Data'!E45,"")</f>
        <v/>
      </c>
      <c r="G54" s="240" t="str">
        <f>IF('Measured Data'!$E46&gt;0,'Measured Data'!G45,"")</f>
        <v/>
      </c>
      <c r="H54" s="245" t="str">
        <f>IF('Measured Data'!$E46&gt;0,'Measured Data'!H45,"")</f>
        <v/>
      </c>
      <c r="I54" s="245" t="str">
        <f>IF('Measured Data'!$E46&gt;0,'Measured Data'!I45,"")</f>
        <v/>
      </c>
      <c r="J54" s="245" t="str">
        <f>IF('Measured Data'!$E46&gt;0,'Measured Data'!J45,"")</f>
        <v/>
      </c>
      <c r="K54" s="245" t="str">
        <f>IF('Measured Data'!$E46&gt;0,'Measured Data'!K45,"")</f>
        <v/>
      </c>
      <c r="L54" s="240" t="str">
        <f>IF('Measured Data'!$E46&gt;0,'Measured Data'!L45,"")</f>
        <v/>
      </c>
      <c r="M54" s="240" t="str">
        <f>IF('Measured Data'!$E46&gt;0,'Measured Data'!M45,"")</f>
        <v/>
      </c>
      <c r="N54" s="240" t="str">
        <f>IF('Measured Data'!$E46&gt;0,'Measured Data'!N45,"")</f>
        <v/>
      </c>
      <c r="O54" s="240" t="str">
        <f>IF('Measured Data'!$E46&gt;0,'Measured Data'!O45,"")</f>
        <v/>
      </c>
      <c r="P54" s="240" t="str">
        <f>IF('Measured Data'!$E46&gt;0,'Measured Data'!P45,"")</f>
        <v/>
      </c>
      <c r="Q54" s="240" t="str">
        <f>IF('Measured Data'!$E46&gt;0,'Measured Data'!Q45,"")</f>
        <v/>
      </c>
      <c r="R54" s="240" t="str">
        <f>IF('Measured Data'!$E46&gt;0,'Measured Data'!R45,"")</f>
        <v/>
      </c>
      <c r="S54" s="240" t="str">
        <f>IF('Measured Data'!$E46&gt;0,'Measured Data'!S45,"")</f>
        <v/>
      </c>
      <c r="T54" s="246" t="str">
        <f>IF('Measured Data'!$E46&gt;0,'Measured Data'!T45+'Measured Data'!$E46*'Measured Data'!#REF!/'In Process Calc.'!$I48,"")</f>
        <v/>
      </c>
      <c r="U54" s="246" t="str">
        <f>IF('Measured Data'!$E46&gt;0,'Measured Data'!U45+'Measured Data'!$E46*'Measured Data'!#REF!/'In Process Calc.'!$I48,"")</f>
        <v/>
      </c>
      <c r="V54" s="246" t="str">
        <f>IF('Measured Data'!$E46&gt;0,'Measured Data'!V45+'Measured Data'!$E46*'Measured Data'!#REF!/'In Process Calc.'!$I48,"")</f>
        <v/>
      </c>
      <c r="W54" s="246" t="str">
        <f>IF('Measured Data'!$E46&gt;0,'Measured Data'!W45+'Measured Data'!$E46*'Measured Data'!#REF!/'In Process Calc.'!$I48,"")</f>
        <v/>
      </c>
      <c r="X54" s="246" t="str">
        <f>IF('Measured Data'!$E46&gt;0,'Measured Data'!X45+'Measured Data'!$E46*'Measured Data'!#REF!/'In Process Calc.'!$I48,"")</f>
        <v/>
      </c>
      <c r="Y54" s="246" t="str">
        <f>IF('Measured Data'!$E46&gt;0,'Measured Data'!Y45+'Measured Data'!$E46*'Measured Data'!#REF!/'In Process Calc.'!$I48,"")</f>
        <v/>
      </c>
      <c r="Z54" s="246" t="str">
        <f>IF('Measured Data'!$E46&gt;0,'Measured Data'!Z45+'Measured Data'!$E46*'Measured Data'!#REF!/'In Process Calc.'!$I48,"")</f>
        <v/>
      </c>
      <c r="AA54" s="246" t="str">
        <f>IF('Measured Data'!$E46&gt;0,'Measured Data'!AA45+'Measured Data'!$E46*'Measured Data'!#REF!/'In Process Calc.'!$I48,"")</f>
        <v/>
      </c>
      <c r="AB54" s="246" t="str">
        <f>IF('Measured Data'!$E46&gt;0,'Measured Data'!AB45+'Measured Data'!$E46*'Measured Data'!#REF!/'In Process Calc.'!$I48,"")</f>
        <v/>
      </c>
      <c r="AC54" s="246" t="str">
        <f>IF('Measured Data'!$E46&gt;0,'Measured Data'!AC45+'Measured Data'!$E46*'Measured Data'!#REF!/'In Process Calc.'!$I48,"")</f>
        <v/>
      </c>
      <c r="AD54" s="246" t="str">
        <f>IF('Measured Data'!$E46&gt;0,'Measured Data'!AD45+'Measured Data'!$E46*'Measured Data'!#REF!/'In Process Calc.'!$I48,"")</f>
        <v/>
      </c>
      <c r="AE54" s="246" t="str">
        <f>IF('Measured Data'!$E46&gt;0,'Measured Data'!AE45+'Measured Data'!$E46*'Measured Data'!#REF!/'In Process Calc.'!$I48,"")</f>
        <v/>
      </c>
      <c r="AF54" s="246" t="str">
        <f>IF('Measured Data'!$E46&gt;0,'Measured Data'!AF45+'Measured Data'!$E46*'Measured Data'!#REF!/'In Process Calc.'!$I48,"")</f>
        <v/>
      </c>
      <c r="AG54" s="246" t="str">
        <f>IF('Measured Data'!$E46&gt;0,'Measured Data'!AG45+'Measured Data'!$E46*'Measured Data'!#REF!/'In Process Calc.'!$I48,"")</f>
        <v/>
      </c>
      <c r="AH54" s="246" t="str">
        <f>IF('Measured Data'!$E46&gt;0,'Measured Data'!AH45+'Measured Data'!$E46*'Measured Data'!#REF!/'In Process Calc.'!$I48,"")</f>
        <v/>
      </c>
      <c r="AI54" s="246" t="str">
        <f>IF('Measured Data'!$E46&gt;0,'Measured Data'!AI45+'Measured Data'!$E46*'Measured Data'!#REF!/'In Process Calc.'!$I48,"")</f>
        <v/>
      </c>
      <c r="AJ54" s="246" t="str">
        <f>IF('Measured Data'!$E46&gt;0,'Measured Data'!AJ45+'Measured Data'!$E46*'Measured Data'!#REF!/'In Process Calc.'!$I48,"")</f>
        <v/>
      </c>
      <c r="AK54" s="246" t="str">
        <f>IF('Measured Data'!$E46&gt;0,'Measured Data'!AK45+'Measured Data'!$E46*'Measured Data'!#REF!/'In Process Calc.'!$I48,"")</f>
        <v/>
      </c>
      <c r="AL54" s="246" t="str">
        <f>IF('Measured Data'!$E46&gt;0,'Measured Data'!AL45+'Measured Data'!$E46*'Measured Data'!#REF!/'In Process Calc.'!$I48,"")</f>
        <v/>
      </c>
      <c r="AM54" s="246" t="str">
        <f>IF('Measured Data'!$E46&gt;0,'Measured Data'!AM45+'Measured Data'!$E46*'Measured Data'!#REF!/'In Process Calc.'!$I48,"")</f>
        <v/>
      </c>
      <c r="AN54" s="246" t="str">
        <f>IF('Measured Data'!$E46&gt;0,'Measured Data'!AN45+'Measured Data'!$E46*'Measured Data'!#REF!/'In Process Calc.'!$I48,"")</f>
        <v/>
      </c>
      <c r="AO54" s="246" t="str">
        <f>IF('Measured Data'!$E46&gt;0,'Measured Data'!AO45+'Measured Data'!$E46*'Measured Data'!#REF!/'In Process Calc.'!$I48,"")</f>
        <v/>
      </c>
      <c r="AP54" s="246" t="str">
        <f>IF('Measured Data'!$E46&gt;0,'Measured Data'!AP45+'Measured Data'!$E46*'Measured Data'!AQ45/'In Process Calc.'!$I48,"")</f>
        <v/>
      </c>
      <c r="AQ54" s="246" t="str">
        <f>IF('Measured Data'!$E46&gt;0,'Measured Data'!#REF!+'Measured Data'!$E46*'Measured Data'!AR45/'In Process Calc.'!$I48,"")</f>
        <v/>
      </c>
      <c r="AR54" s="246" t="str">
        <f>IF('Measured Data'!$E46&gt;0,'Measured Data'!#REF!,"")</f>
        <v/>
      </c>
      <c r="AS54" s="246" t="str">
        <f>IF('Measured Data'!$E46&gt;0,'Measured Data'!#REF!,"")</f>
        <v/>
      </c>
      <c r="AT54" s="246" t="str">
        <f>IF('Measured Data'!$E46&gt;0,'Measured Data'!#REF!,"")</f>
        <v/>
      </c>
      <c r="AU54" s="246" t="str">
        <f>IF('Measured Data'!$E46&gt;0,'Measured Data'!#REF!,"")</f>
        <v/>
      </c>
      <c r="AV54" s="246" t="str">
        <f>IF('Measured Data'!$E46&gt;0,'Measured Data'!#REF!,"")</f>
        <v/>
      </c>
      <c r="AW54" s="246" t="str">
        <f>IF('Measured Data'!$E46&gt;0,'Measured Data'!#REF!,"")</f>
        <v/>
      </c>
      <c r="AX54" s="246" t="str">
        <f>IF('Measured Data'!$E46&gt;0,'Measured Data'!#REF!,"")</f>
        <v/>
      </c>
      <c r="AY54" s="246" t="str">
        <f>IF('Measured Data'!$E46&gt;0,'Measured Data'!#REF!,"")</f>
        <v/>
      </c>
      <c r="AZ54" s="246" t="str">
        <f>IF('Measured Data'!$E46&gt;0,'Measured Data'!#REF!,"")</f>
        <v/>
      </c>
      <c r="BA54" s="246" t="str">
        <f>IF('Measured Data'!$E46&gt;0,'Measured Data'!#REF!,"")</f>
        <v/>
      </c>
      <c r="BB54" s="246" t="str">
        <f>IF('Measured Data'!$E46&gt;0,'Measured Data'!#REF!,"")</f>
        <v/>
      </c>
      <c r="BC54" s="246" t="str">
        <f>IF('Measured Data'!$E46&gt;0,'Measured Data'!#REF!,"")</f>
        <v/>
      </c>
      <c r="BD54" s="246" t="str">
        <f>IF('Measured Data'!$E46&gt;0,'Measured Data'!#REF!,"")</f>
        <v/>
      </c>
      <c r="BE54" s="246" t="str">
        <f>IF('Measured Data'!$E46&gt;0,'Measured Data'!#REF!,"")</f>
        <v/>
      </c>
      <c r="BF54" s="246" t="str">
        <f>IF('Measured Data'!$E46&gt;0,'Measured Data'!#REF!,"")</f>
        <v/>
      </c>
      <c r="BG54" s="246" t="str">
        <f>IF('Measured Data'!$E46&gt;0,'Measured Data'!#REF!,"")</f>
        <v/>
      </c>
      <c r="BH54" s="246" t="str">
        <f>IF('Measured Data'!$E46&gt;0,'Measured Data'!#REF!,"")</f>
        <v/>
      </c>
      <c r="BI54" s="246" t="str">
        <f>IF('Measured Data'!$E46&gt;0,'Measured Data'!#REF!,"")</f>
        <v/>
      </c>
      <c r="BJ54" s="246" t="str">
        <f>IF('Measured Data'!$E46&gt;0,'Measured Data'!#REF!,"")</f>
        <v/>
      </c>
      <c r="BK54" s="246" t="str">
        <f>IF('Measured Data'!$E46&gt;0,'Measured Data'!#REF!,"")</f>
        <v/>
      </c>
      <c r="BL54" s="246" t="str">
        <f>IF('Measured Data'!$E46&gt;0,'Measured Data'!#REF!,"")</f>
        <v/>
      </c>
      <c r="BM54" s="246" t="str">
        <f>IF('Measured Data'!$E46&gt;0,'Measured Data'!#REF!,"")</f>
        <v/>
      </c>
      <c r="BN54" s="246" t="str">
        <f>IF('Measured Data'!$E46&gt;0,'In Process Calc.'!B47,"")</f>
        <v/>
      </c>
      <c r="BO54" s="246" t="str">
        <f>IF('Measured Data'!$E46&gt;0,'In Process Calc.'!C47,"")</f>
        <v/>
      </c>
    </row>
    <row r="55" spans="1:67" x14ac:dyDescent="0.15">
      <c r="A55" s="240" t="str">
        <f>IF('Measured Data'!$E47&gt;0,'Measured Data'!$B$1,"")</f>
        <v/>
      </c>
      <c r="B55" s="240" t="str">
        <f>IF('Measured Data'!$E47&gt;0,'Measured Data'!A46+0.1,"")</f>
        <v/>
      </c>
      <c r="C55" s="244" t="str">
        <f>IF('Measured Data'!$E47&gt;0,'Measured Data'!B46,"")</f>
        <v/>
      </c>
      <c r="D55" s="249" t="str">
        <f>IF('Measured Data'!$E47&gt;0,'Measured Data'!C46,"")</f>
        <v/>
      </c>
      <c r="E55" s="240" t="str">
        <f>IF('Measured Data'!$E47&gt;0,'Measured Data'!D46,"")</f>
        <v/>
      </c>
      <c r="F55" s="240" t="str">
        <f>IF('Measured Data'!$E47&gt;0,'Measured Data'!E46,"")</f>
        <v/>
      </c>
      <c r="G55" s="240" t="str">
        <f>IF('Measured Data'!$E47&gt;0,'Measured Data'!G46,"")</f>
        <v/>
      </c>
      <c r="H55" s="245" t="str">
        <f>IF('Measured Data'!$E47&gt;0,'Measured Data'!H46,"")</f>
        <v/>
      </c>
      <c r="I55" s="245" t="str">
        <f>IF('Measured Data'!$E47&gt;0,'Measured Data'!I46,"")</f>
        <v/>
      </c>
      <c r="J55" s="245" t="str">
        <f>IF('Measured Data'!$E47&gt;0,'Measured Data'!J46,"")</f>
        <v/>
      </c>
      <c r="K55" s="245" t="str">
        <f>IF('Measured Data'!$E47&gt;0,'Measured Data'!K46,"")</f>
        <v/>
      </c>
      <c r="L55" s="240" t="str">
        <f>IF('Measured Data'!$E47&gt;0,'Measured Data'!L46,"")</f>
        <v/>
      </c>
      <c r="M55" s="240" t="str">
        <f>IF('Measured Data'!$E47&gt;0,'Measured Data'!M46,"")</f>
        <v/>
      </c>
      <c r="N55" s="240" t="str">
        <f>IF('Measured Data'!$E47&gt;0,'Measured Data'!N46,"")</f>
        <v/>
      </c>
      <c r="O55" s="240" t="str">
        <f>IF('Measured Data'!$E47&gt;0,'Measured Data'!O46,"")</f>
        <v/>
      </c>
      <c r="P55" s="240" t="str">
        <f>IF('Measured Data'!$E47&gt;0,'Measured Data'!P46,"")</f>
        <v/>
      </c>
      <c r="Q55" s="240" t="str">
        <f>IF('Measured Data'!$E47&gt;0,'Measured Data'!Q46,"")</f>
        <v/>
      </c>
      <c r="R55" s="240" t="str">
        <f>IF('Measured Data'!$E47&gt;0,'Measured Data'!R46,"")</f>
        <v/>
      </c>
      <c r="S55" s="240" t="str">
        <f>IF('Measured Data'!$E47&gt;0,'Measured Data'!S46,"")</f>
        <v/>
      </c>
      <c r="T55" s="246" t="str">
        <f>IF('Measured Data'!$E47&gt;0,'Measured Data'!T46+'Measured Data'!$E47*'Measured Data'!#REF!/'In Process Calc.'!$I49,"")</f>
        <v/>
      </c>
      <c r="U55" s="246" t="str">
        <f>IF('Measured Data'!$E47&gt;0,'Measured Data'!U46+'Measured Data'!$E47*'Measured Data'!#REF!/'In Process Calc.'!$I49,"")</f>
        <v/>
      </c>
      <c r="V55" s="246" t="str">
        <f>IF('Measured Data'!$E47&gt;0,'Measured Data'!V46+'Measured Data'!$E47*'Measured Data'!#REF!/'In Process Calc.'!$I49,"")</f>
        <v/>
      </c>
      <c r="W55" s="246" t="str">
        <f>IF('Measured Data'!$E47&gt;0,'Measured Data'!W46+'Measured Data'!$E47*'Measured Data'!#REF!/'In Process Calc.'!$I49,"")</f>
        <v/>
      </c>
      <c r="X55" s="246" t="str">
        <f>IF('Measured Data'!$E47&gt;0,'Measured Data'!X46+'Measured Data'!$E47*'Measured Data'!#REF!/'In Process Calc.'!$I49,"")</f>
        <v/>
      </c>
      <c r="Y55" s="246" t="str">
        <f>IF('Measured Data'!$E47&gt;0,'Measured Data'!Y46+'Measured Data'!$E47*'Measured Data'!#REF!/'In Process Calc.'!$I49,"")</f>
        <v/>
      </c>
      <c r="Z55" s="246" t="str">
        <f>IF('Measured Data'!$E47&gt;0,'Measured Data'!Z46+'Measured Data'!$E47*'Measured Data'!#REF!/'In Process Calc.'!$I49,"")</f>
        <v/>
      </c>
      <c r="AA55" s="246" t="str">
        <f>IF('Measured Data'!$E47&gt;0,'Measured Data'!AA46+'Measured Data'!$E47*'Measured Data'!#REF!/'In Process Calc.'!$I49,"")</f>
        <v/>
      </c>
      <c r="AB55" s="246" t="str">
        <f>IF('Measured Data'!$E47&gt;0,'Measured Data'!AB46+'Measured Data'!$E47*'Measured Data'!#REF!/'In Process Calc.'!$I49,"")</f>
        <v/>
      </c>
      <c r="AC55" s="246" t="str">
        <f>IF('Measured Data'!$E47&gt;0,'Measured Data'!AC46+'Measured Data'!$E47*'Measured Data'!#REF!/'In Process Calc.'!$I49,"")</f>
        <v/>
      </c>
      <c r="AD55" s="246" t="str">
        <f>IF('Measured Data'!$E47&gt;0,'Measured Data'!AD46+'Measured Data'!$E47*'Measured Data'!#REF!/'In Process Calc.'!$I49,"")</f>
        <v/>
      </c>
      <c r="AE55" s="246" t="str">
        <f>IF('Measured Data'!$E47&gt;0,'Measured Data'!AE46+'Measured Data'!$E47*'Measured Data'!#REF!/'In Process Calc.'!$I49,"")</f>
        <v/>
      </c>
      <c r="AF55" s="246" t="str">
        <f>IF('Measured Data'!$E47&gt;0,'Measured Data'!AF46+'Measured Data'!$E47*'Measured Data'!#REF!/'In Process Calc.'!$I49,"")</f>
        <v/>
      </c>
      <c r="AG55" s="246" t="str">
        <f>IF('Measured Data'!$E47&gt;0,'Measured Data'!AG46+'Measured Data'!$E47*'Measured Data'!#REF!/'In Process Calc.'!$I49,"")</f>
        <v/>
      </c>
      <c r="AH55" s="246" t="str">
        <f>IF('Measured Data'!$E47&gt;0,'Measured Data'!AH46+'Measured Data'!$E47*'Measured Data'!#REF!/'In Process Calc.'!$I49,"")</f>
        <v/>
      </c>
      <c r="AI55" s="246" t="str">
        <f>IF('Measured Data'!$E47&gt;0,'Measured Data'!AI46+'Measured Data'!$E47*'Measured Data'!#REF!/'In Process Calc.'!$I49,"")</f>
        <v/>
      </c>
      <c r="AJ55" s="246" t="str">
        <f>IF('Measured Data'!$E47&gt;0,'Measured Data'!AJ46+'Measured Data'!$E47*'Measured Data'!#REF!/'In Process Calc.'!$I49,"")</f>
        <v/>
      </c>
      <c r="AK55" s="246" t="str">
        <f>IF('Measured Data'!$E47&gt;0,'Measured Data'!AK46+'Measured Data'!$E47*'Measured Data'!#REF!/'In Process Calc.'!$I49,"")</f>
        <v/>
      </c>
      <c r="AL55" s="246" t="str">
        <f>IF('Measured Data'!$E47&gt;0,'Measured Data'!AL46+'Measured Data'!$E47*'Measured Data'!#REF!/'In Process Calc.'!$I49,"")</f>
        <v/>
      </c>
      <c r="AM55" s="246" t="str">
        <f>IF('Measured Data'!$E47&gt;0,'Measured Data'!AM46+'Measured Data'!$E47*'Measured Data'!#REF!/'In Process Calc.'!$I49,"")</f>
        <v/>
      </c>
      <c r="AN55" s="246" t="str">
        <f>IF('Measured Data'!$E47&gt;0,'Measured Data'!AN46+'Measured Data'!$E47*'Measured Data'!#REF!/'In Process Calc.'!$I49,"")</f>
        <v/>
      </c>
      <c r="AO55" s="246" t="str">
        <f>IF('Measured Data'!$E47&gt;0,'Measured Data'!AO46+'Measured Data'!$E47*'Measured Data'!#REF!/'In Process Calc.'!$I49,"")</f>
        <v/>
      </c>
      <c r="AP55" s="246" t="str">
        <f>IF('Measured Data'!$E47&gt;0,'Measured Data'!AP46+'Measured Data'!$E47*'Measured Data'!AQ46/'In Process Calc.'!$I49,"")</f>
        <v/>
      </c>
      <c r="AQ55" s="246" t="str">
        <f>IF('Measured Data'!$E47&gt;0,'Measured Data'!#REF!+'Measured Data'!$E47*'Measured Data'!AR46/'In Process Calc.'!$I49,"")</f>
        <v/>
      </c>
      <c r="AR55" s="246" t="str">
        <f>IF('Measured Data'!$E47&gt;0,'Measured Data'!#REF!,"")</f>
        <v/>
      </c>
      <c r="AS55" s="246" t="str">
        <f>IF('Measured Data'!$E47&gt;0,'Measured Data'!#REF!,"")</f>
        <v/>
      </c>
      <c r="AT55" s="246" t="str">
        <f>IF('Measured Data'!$E47&gt;0,'Measured Data'!#REF!,"")</f>
        <v/>
      </c>
      <c r="AU55" s="246" t="str">
        <f>IF('Measured Data'!$E47&gt;0,'Measured Data'!#REF!,"")</f>
        <v/>
      </c>
      <c r="AV55" s="246" t="str">
        <f>IF('Measured Data'!$E47&gt;0,'Measured Data'!#REF!,"")</f>
        <v/>
      </c>
      <c r="AW55" s="246" t="str">
        <f>IF('Measured Data'!$E47&gt;0,'Measured Data'!#REF!,"")</f>
        <v/>
      </c>
      <c r="AX55" s="246" t="str">
        <f>IF('Measured Data'!$E47&gt;0,'Measured Data'!#REF!,"")</f>
        <v/>
      </c>
      <c r="AY55" s="246" t="str">
        <f>IF('Measured Data'!$E47&gt;0,'Measured Data'!#REF!,"")</f>
        <v/>
      </c>
      <c r="AZ55" s="246" t="str">
        <f>IF('Measured Data'!$E47&gt;0,'Measured Data'!#REF!,"")</f>
        <v/>
      </c>
      <c r="BA55" s="246" t="str">
        <f>IF('Measured Data'!$E47&gt;0,'Measured Data'!#REF!,"")</f>
        <v/>
      </c>
      <c r="BB55" s="246" t="str">
        <f>IF('Measured Data'!$E47&gt;0,'Measured Data'!#REF!,"")</f>
        <v/>
      </c>
      <c r="BC55" s="246" t="str">
        <f>IF('Measured Data'!$E47&gt;0,'Measured Data'!#REF!,"")</f>
        <v/>
      </c>
      <c r="BD55" s="246" t="str">
        <f>IF('Measured Data'!$E47&gt;0,'Measured Data'!#REF!,"")</f>
        <v/>
      </c>
      <c r="BE55" s="246" t="str">
        <f>IF('Measured Data'!$E47&gt;0,'Measured Data'!#REF!,"")</f>
        <v/>
      </c>
      <c r="BF55" s="246" t="str">
        <f>IF('Measured Data'!$E47&gt;0,'Measured Data'!#REF!,"")</f>
        <v/>
      </c>
      <c r="BG55" s="246" t="str">
        <f>IF('Measured Data'!$E47&gt;0,'Measured Data'!#REF!,"")</f>
        <v/>
      </c>
      <c r="BH55" s="246" t="str">
        <f>IF('Measured Data'!$E47&gt;0,'Measured Data'!#REF!,"")</f>
        <v/>
      </c>
      <c r="BI55" s="246" t="str">
        <f>IF('Measured Data'!$E47&gt;0,'Measured Data'!#REF!,"")</f>
        <v/>
      </c>
      <c r="BJ55" s="246" t="str">
        <f>IF('Measured Data'!$E47&gt;0,'Measured Data'!#REF!,"")</f>
        <v/>
      </c>
      <c r="BK55" s="246" t="str">
        <f>IF('Measured Data'!$E47&gt;0,'Measured Data'!#REF!,"")</f>
        <v/>
      </c>
      <c r="BL55" s="246" t="str">
        <f>IF('Measured Data'!$E47&gt;0,'Measured Data'!#REF!,"")</f>
        <v/>
      </c>
      <c r="BM55" s="246" t="str">
        <f>IF('Measured Data'!$E47&gt;0,'Measured Data'!#REF!,"")</f>
        <v/>
      </c>
      <c r="BN55" s="246" t="str">
        <f>IF('Measured Data'!$E47&gt;0,'In Process Calc.'!B48,"")</f>
        <v/>
      </c>
      <c r="BO55" s="246" t="str">
        <f>IF('Measured Data'!$E47&gt;0,'In Process Calc.'!C48,"")</f>
        <v/>
      </c>
    </row>
    <row r="56" spans="1:67" x14ac:dyDescent="0.15">
      <c r="A56" s="240" t="str">
        <f>IF('Measured Data'!$E48&gt;0,'Measured Data'!$B$1,"")</f>
        <v/>
      </c>
      <c r="B56" s="240" t="str">
        <f>IF('Measured Data'!$E48&gt;0,'Measured Data'!A47+0.1,"")</f>
        <v/>
      </c>
      <c r="C56" s="244" t="str">
        <f>IF('Measured Data'!$E48&gt;0,'Measured Data'!B47,"")</f>
        <v/>
      </c>
      <c r="D56" s="249" t="str">
        <f>IF('Measured Data'!$E48&gt;0,'Measured Data'!C47,"")</f>
        <v/>
      </c>
      <c r="E56" s="240" t="str">
        <f>IF('Measured Data'!$E48&gt;0,'Measured Data'!D47,"")</f>
        <v/>
      </c>
      <c r="F56" s="240" t="str">
        <f>IF('Measured Data'!$E48&gt;0,'Measured Data'!E47,"")</f>
        <v/>
      </c>
      <c r="G56" s="240" t="str">
        <f>IF('Measured Data'!$E48&gt;0,'Measured Data'!G47,"")</f>
        <v/>
      </c>
      <c r="H56" s="245" t="str">
        <f>IF('Measured Data'!$E48&gt;0,'Measured Data'!H47,"")</f>
        <v/>
      </c>
      <c r="I56" s="245" t="str">
        <f>IF('Measured Data'!$E48&gt;0,'Measured Data'!I47,"")</f>
        <v/>
      </c>
      <c r="J56" s="245" t="str">
        <f>IF('Measured Data'!$E48&gt;0,'Measured Data'!J47,"")</f>
        <v/>
      </c>
      <c r="K56" s="245" t="str">
        <f>IF('Measured Data'!$E48&gt;0,'Measured Data'!K47,"")</f>
        <v/>
      </c>
      <c r="L56" s="240" t="str">
        <f>IF('Measured Data'!$E48&gt;0,'Measured Data'!L47,"")</f>
        <v/>
      </c>
      <c r="M56" s="240" t="str">
        <f>IF('Measured Data'!$E48&gt;0,'Measured Data'!M47,"")</f>
        <v/>
      </c>
      <c r="N56" s="240" t="str">
        <f>IF('Measured Data'!$E48&gt;0,'Measured Data'!N47,"")</f>
        <v/>
      </c>
      <c r="O56" s="240" t="str">
        <f>IF('Measured Data'!$E48&gt;0,'Measured Data'!O47,"")</f>
        <v/>
      </c>
      <c r="P56" s="240" t="str">
        <f>IF('Measured Data'!$E48&gt;0,'Measured Data'!P47,"")</f>
        <v/>
      </c>
      <c r="Q56" s="240" t="str">
        <f>IF('Measured Data'!$E48&gt;0,'Measured Data'!Q47,"")</f>
        <v/>
      </c>
      <c r="R56" s="240" t="str">
        <f>IF('Measured Data'!$E48&gt;0,'Measured Data'!R47,"")</f>
        <v/>
      </c>
      <c r="S56" s="240" t="str">
        <f>IF('Measured Data'!$E48&gt;0,'Measured Data'!S47,"")</f>
        <v/>
      </c>
      <c r="T56" s="246" t="str">
        <f>IF('Measured Data'!$E48&gt;0,'Measured Data'!T47+'Measured Data'!$E48*'Measured Data'!#REF!/'In Process Calc.'!$I50,"")</f>
        <v/>
      </c>
      <c r="U56" s="246" t="str">
        <f>IF('Measured Data'!$E48&gt;0,'Measured Data'!U47+'Measured Data'!$E48*'Measured Data'!#REF!/'In Process Calc.'!$I50,"")</f>
        <v/>
      </c>
      <c r="V56" s="246" t="str">
        <f>IF('Measured Data'!$E48&gt;0,'Measured Data'!V47+'Measured Data'!$E48*'Measured Data'!#REF!/'In Process Calc.'!$I50,"")</f>
        <v/>
      </c>
      <c r="W56" s="246" t="str">
        <f>IF('Measured Data'!$E48&gt;0,'Measured Data'!W47+'Measured Data'!$E48*'Measured Data'!#REF!/'In Process Calc.'!$I50,"")</f>
        <v/>
      </c>
      <c r="X56" s="246" t="str">
        <f>IF('Measured Data'!$E48&gt;0,'Measured Data'!X47+'Measured Data'!$E48*'Measured Data'!#REF!/'In Process Calc.'!$I50,"")</f>
        <v/>
      </c>
      <c r="Y56" s="246" t="str">
        <f>IF('Measured Data'!$E48&gt;0,'Measured Data'!Y47+'Measured Data'!$E48*'Measured Data'!#REF!/'In Process Calc.'!$I50,"")</f>
        <v/>
      </c>
      <c r="Z56" s="246" t="str">
        <f>IF('Measured Data'!$E48&gt;0,'Measured Data'!Z47+'Measured Data'!$E48*'Measured Data'!#REF!/'In Process Calc.'!$I50,"")</f>
        <v/>
      </c>
      <c r="AA56" s="246" t="str">
        <f>IF('Measured Data'!$E48&gt;0,'Measured Data'!AA47+'Measured Data'!$E48*'Measured Data'!#REF!/'In Process Calc.'!$I50,"")</f>
        <v/>
      </c>
      <c r="AB56" s="246" t="str">
        <f>IF('Measured Data'!$E48&gt;0,'Measured Data'!AB47+'Measured Data'!$E48*'Measured Data'!#REF!/'In Process Calc.'!$I50,"")</f>
        <v/>
      </c>
      <c r="AC56" s="246" t="str">
        <f>IF('Measured Data'!$E48&gt;0,'Measured Data'!AC47+'Measured Data'!$E48*'Measured Data'!#REF!/'In Process Calc.'!$I50,"")</f>
        <v/>
      </c>
      <c r="AD56" s="246" t="str">
        <f>IF('Measured Data'!$E48&gt;0,'Measured Data'!AD47+'Measured Data'!$E48*'Measured Data'!#REF!/'In Process Calc.'!$I50,"")</f>
        <v/>
      </c>
      <c r="AE56" s="246" t="str">
        <f>IF('Measured Data'!$E48&gt;0,'Measured Data'!AE47+'Measured Data'!$E48*'Measured Data'!#REF!/'In Process Calc.'!$I50,"")</f>
        <v/>
      </c>
      <c r="AF56" s="246" t="str">
        <f>IF('Measured Data'!$E48&gt;0,'Measured Data'!AF47+'Measured Data'!$E48*'Measured Data'!#REF!/'In Process Calc.'!$I50,"")</f>
        <v/>
      </c>
      <c r="AG56" s="246" t="str">
        <f>IF('Measured Data'!$E48&gt;0,'Measured Data'!AG47+'Measured Data'!$E48*'Measured Data'!#REF!/'In Process Calc.'!$I50,"")</f>
        <v/>
      </c>
      <c r="AH56" s="246" t="str">
        <f>IF('Measured Data'!$E48&gt;0,'Measured Data'!AH47+'Measured Data'!$E48*'Measured Data'!#REF!/'In Process Calc.'!$I50,"")</f>
        <v/>
      </c>
      <c r="AI56" s="246" t="str">
        <f>IF('Measured Data'!$E48&gt;0,'Measured Data'!AI47+'Measured Data'!$E48*'Measured Data'!#REF!/'In Process Calc.'!$I50,"")</f>
        <v/>
      </c>
      <c r="AJ56" s="246" t="str">
        <f>IF('Measured Data'!$E48&gt;0,'Measured Data'!AJ47+'Measured Data'!$E48*'Measured Data'!#REF!/'In Process Calc.'!$I50,"")</f>
        <v/>
      </c>
      <c r="AK56" s="246" t="str">
        <f>IF('Measured Data'!$E48&gt;0,'Measured Data'!AK47+'Measured Data'!$E48*'Measured Data'!#REF!/'In Process Calc.'!$I50,"")</f>
        <v/>
      </c>
      <c r="AL56" s="246" t="str">
        <f>IF('Measured Data'!$E48&gt;0,'Measured Data'!AL47+'Measured Data'!$E48*'Measured Data'!#REF!/'In Process Calc.'!$I50,"")</f>
        <v/>
      </c>
      <c r="AM56" s="246" t="str">
        <f>IF('Measured Data'!$E48&gt;0,'Measured Data'!AM47+'Measured Data'!$E48*'Measured Data'!#REF!/'In Process Calc.'!$I50,"")</f>
        <v/>
      </c>
      <c r="AN56" s="246" t="str">
        <f>IF('Measured Data'!$E48&gt;0,'Measured Data'!AN47+'Measured Data'!$E48*'Measured Data'!#REF!/'In Process Calc.'!$I50,"")</f>
        <v/>
      </c>
      <c r="AO56" s="246" t="str">
        <f>IF('Measured Data'!$E48&gt;0,'Measured Data'!AO47+'Measured Data'!$E48*'Measured Data'!#REF!/'In Process Calc.'!$I50,"")</f>
        <v/>
      </c>
      <c r="AP56" s="246" t="str">
        <f>IF('Measured Data'!$E48&gt;0,'Measured Data'!AP47+'Measured Data'!$E48*'Measured Data'!AQ47/'In Process Calc.'!$I50,"")</f>
        <v/>
      </c>
      <c r="AQ56" s="246" t="str">
        <f>IF('Measured Data'!$E48&gt;0,'Measured Data'!#REF!+'Measured Data'!$E48*'Measured Data'!AR47/'In Process Calc.'!$I50,"")</f>
        <v/>
      </c>
      <c r="AR56" s="246" t="str">
        <f>IF('Measured Data'!$E48&gt;0,'Measured Data'!#REF!,"")</f>
        <v/>
      </c>
      <c r="AS56" s="246" t="str">
        <f>IF('Measured Data'!$E48&gt;0,'Measured Data'!#REF!,"")</f>
        <v/>
      </c>
      <c r="AT56" s="246" t="str">
        <f>IF('Measured Data'!$E48&gt;0,'Measured Data'!#REF!,"")</f>
        <v/>
      </c>
      <c r="AU56" s="246" t="str">
        <f>IF('Measured Data'!$E48&gt;0,'Measured Data'!#REF!,"")</f>
        <v/>
      </c>
      <c r="AV56" s="246" t="str">
        <f>IF('Measured Data'!$E48&gt;0,'Measured Data'!#REF!,"")</f>
        <v/>
      </c>
      <c r="AW56" s="246" t="str">
        <f>IF('Measured Data'!$E48&gt;0,'Measured Data'!#REF!,"")</f>
        <v/>
      </c>
      <c r="AX56" s="246" t="str">
        <f>IF('Measured Data'!$E48&gt;0,'Measured Data'!#REF!,"")</f>
        <v/>
      </c>
      <c r="AY56" s="246" t="str">
        <f>IF('Measured Data'!$E48&gt;0,'Measured Data'!#REF!,"")</f>
        <v/>
      </c>
      <c r="AZ56" s="246" t="str">
        <f>IF('Measured Data'!$E48&gt;0,'Measured Data'!#REF!,"")</f>
        <v/>
      </c>
      <c r="BA56" s="246" t="str">
        <f>IF('Measured Data'!$E48&gt;0,'Measured Data'!#REF!,"")</f>
        <v/>
      </c>
      <c r="BB56" s="246" t="str">
        <f>IF('Measured Data'!$E48&gt;0,'Measured Data'!#REF!,"")</f>
        <v/>
      </c>
      <c r="BC56" s="246" t="str">
        <f>IF('Measured Data'!$E48&gt;0,'Measured Data'!#REF!,"")</f>
        <v/>
      </c>
      <c r="BD56" s="246" t="str">
        <f>IF('Measured Data'!$E48&gt;0,'Measured Data'!#REF!,"")</f>
        <v/>
      </c>
      <c r="BE56" s="246" t="str">
        <f>IF('Measured Data'!$E48&gt;0,'Measured Data'!#REF!,"")</f>
        <v/>
      </c>
      <c r="BF56" s="246" t="str">
        <f>IF('Measured Data'!$E48&gt;0,'Measured Data'!#REF!,"")</f>
        <v/>
      </c>
      <c r="BG56" s="246" t="str">
        <f>IF('Measured Data'!$E48&gt;0,'Measured Data'!#REF!,"")</f>
        <v/>
      </c>
      <c r="BH56" s="246" t="str">
        <f>IF('Measured Data'!$E48&gt;0,'Measured Data'!#REF!,"")</f>
        <v/>
      </c>
      <c r="BI56" s="246" t="str">
        <f>IF('Measured Data'!$E48&gt;0,'Measured Data'!#REF!,"")</f>
        <v/>
      </c>
      <c r="BJ56" s="246" t="str">
        <f>IF('Measured Data'!$E48&gt;0,'Measured Data'!#REF!,"")</f>
        <v/>
      </c>
      <c r="BK56" s="246" t="str">
        <f>IF('Measured Data'!$E48&gt;0,'Measured Data'!#REF!,"")</f>
        <v/>
      </c>
      <c r="BL56" s="246" t="str">
        <f>IF('Measured Data'!$E48&gt;0,'Measured Data'!#REF!,"")</f>
        <v/>
      </c>
      <c r="BM56" s="246" t="str">
        <f>IF('Measured Data'!$E48&gt;0,'Measured Data'!#REF!,"")</f>
        <v/>
      </c>
      <c r="BN56" s="246" t="str">
        <f>IF('Measured Data'!$E48&gt;0,'In Process Calc.'!B49,"")</f>
        <v/>
      </c>
      <c r="BO56" s="246" t="str">
        <f>IF('Measured Data'!$E48&gt;0,'In Process Calc.'!C49,"")</f>
        <v/>
      </c>
    </row>
    <row r="57" spans="1:67" x14ac:dyDescent="0.15">
      <c r="A57" s="240" t="str">
        <f>IF('Measured Data'!$E49&gt;0,'Measured Data'!$B$1,"")</f>
        <v/>
      </c>
      <c r="B57" s="240" t="str">
        <f>IF('Measured Data'!$E49&gt;0,'Measured Data'!A48+0.1,"")</f>
        <v/>
      </c>
      <c r="C57" s="244" t="str">
        <f>IF('Measured Data'!$E49&gt;0,'Measured Data'!B48,"")</f>
        <v/>
      </c>
      <c r="D57" s="249" t="str">
        <f>IF('Measured Data'!$E49&gt;0,'Measured Data'!C48,"")</f>
        <v/>
      </c>
      <c r="E57" s="240" t="str">
        <f>IF('Measured Data'!$E49&gt;0,'Measured Data'!D48,"")</f>
        <v/>
      </c>
      <c r="F57" s="240" t="str">
        <f>IF('Measured Data'!$E49&gt;0,'Measured Data'!E48,"")</f>
        <v/>
      </c>
      <c r="G57" s="240" t="str">
        <f>IF('Measured Data'!$E49&gt;0,'Measured Data'!G48,"")</f>
        <v/>
      </c>
      <c r="H57" s="245" t="str">
        <f>IF('Measured Data'!$E49&gt;0,'Measured Data'!H48,"")</f>
        <v/>
      </c>
      <c r="I57" s="245" t="str">
        <f>IF('Measured Data'!$E49&gt;0,'Measured Data'!I48,"")</f>
        <v/>
      </c>
      <c r="J57" s="245" t="str">
        <f>IF('Measured Data'!$E49&gt;0,'Measured Data'!J48,"")</f>
        <v/>
      </c>
      <c r="K57" s="245" t="str">
        <f>IF('Measured Data'!$E49&gt;0,'Measured Data'!K48,"")</f>
        <v/>
      </c>
      <c r="L57" s="240" t="str">
        <f>IF('Measured Data'!$E49&gt;0,'Measured Data'!L48,"")</f>
        <v/>
      </c>
      <c r="M57" s="240" t="str">
        <f>IF('Measured Data'!$E49&gt;0,'Measured Data'!M48,"")</f>
        <v/>
      </c>
      <c r="N57" s="240" t="str">
        <f>IF('Measured Data'!$E49&gt;0,'Measured Data'!N48,"")</f>
        <v/>
      </c>
      <c r="O57" s="240" t="str">
        <f>IF('Measured Data'!$E49&gt;0,'Measured Data'!O48,"")</f>
        <v/>
      </c>
      <c r="P57" s="240" t="str">
        <f>IF('Measured Data'!$E49&gt;0,'Measured Data'!P48,"")</f>
        <v/>
      </c>
      <c r="Q57" s="240" t="str">
        <f>IF('Measured Data'!$E49&gt;0,'Measured Data'!Q48,"")</f>
        <v/>
      </c>
      <c r="R57" s="240" t="str">
        <f>IF('Measured Data'!$E49&gt;0,'Measured Data'!R48,"")</f>
        <v/>
      </c>
      <c r="S57" s="240" t="str">
        <f>IF('Measured Data'!$E49&gt;0,'Measured Data'!S48,"")</f>
        <v/>
      </c>
      <c r="T57" s="246" t="str">
        <f>IF('Measured Data'!$E49&gt;0,'Measured Data'!T48+'Measured Data'!$E49*'Measured Data'!#REF!/'In Process Calc.'!$I51,"")</f>
        <v/>
      </c>
      <c r="U57" s="246" t="str">
        <f>IF('Measured Data'!$E49&gt;0,'Measured Data'!U48+'Measured Data'!$E49*'Measured Data'!#REF!/'In Process Calc.'!$I51,"")</f>
        <v/>
      </c>
      <c r="V57" s="246" t="str">
        <f>IF('Measured Data'!$E49&gt;0,'Measured Data'!V48+'Measured Data'!$E49*'Measured Data'!#REF!/'In Process Calc.'!$I51,"")</f>
        <v/>
      </c>
      <c r="W57" s="246" t="str">
        <f>IF('Measured Data'!$E49&gt;0,'Measured Data'!W48+'Measured Data'!$E49*'Measured Data'!#REF!/'In Process Calc.'!$I51,"")</f>
        <v/>
      </c>
      <c r="X57" s="246" t="str">
        <f>IF('Measured Data'!$E49&gt;0,'Measured Data'!X48+'Measured Data'!$E49*'Measured Data'!#REF!/'In Process Calc.'!$I51,"")</f>
        <v/>
      </c>
      <c r="Y57" s="246" t="str">
        <f>IF('Measured Data'!$E49&gt;0,'Measured Data'!Y48+'Measured Data'!$E49*'Measured Data'!#REF!/'In Process Calc.'!$I51,"")</f>
        <v/>
      </c>
      <c r="Z57" s="246" t="str">
        <f>IF('Measured Data'!$E49&gt;0,'Measured Data'!Z48+'Measured Data'!$E49*'Measured Data'!#REF!/'In Process Calc.'!$I51,"")</f>
        <v/>
      </c>
      <c r="AA57" s="246" t="str">
        <f>IF('Measured Data'!$E49&gt;0,'Measured Data'!AA48+'Measured Data'!$E49*'Measured Data'!#REF!/'In Process Calc.'!$I51,"")</f>
        <v/>
      </c>
      <c r="AB57" s="246" t="str">
        <f>IF('Measured Data'!$E49&gt;0,'Measured Data'!AB48+'Measured Data'!$E49*'Measured Data'!#REF!/'In Process Calc.'!$I51,"")</f>
        <v/>
      </c>
      <c r="AC57" s="246" t="str">
        <f>IF('Measured Data'!$E49&gt;0,'Measured Data'!AC48+'Measured Data'!$E49*'Measured Data'!#REF!/'In Process Calc.'!$I51,"")</f>
        <v/>
      </c>
      <c r="AD57" s="246" t="str">
        <f>IF('Measured Data'!$E49&gt;0,'Measured Data'!AD48+'Measured Data'!$E49*'Measured Data'!#REF!/'In Process Calc.'!$I51,"")</f>
        <v/>
      </c>
      <c r="AE57" s="246" t="str">
        <f>IF('Measured Data'!$E49&gt;0,'Measured Data'!AE48+'Measured Data'!$E49*'Measured Data'!#REF!/'In Process Calc.'!$I51,"")</f>
        <v/>
      </c>
      <c r="AF57" s="246" t="str">
        <f>IF('Measured Data'!$E49&gt;0,'Measured Data'!AF48+'Measured Data'!$E49*'Measured Data'!#REF!/'In Process Calc.'!$I51,"")</f>
        <v/>
      </c>
      <c r="AG57" s="246" t="str">
        <f>IF('Measured Data'!$E49&gt;0,'Measured Data'!AG48+'Measured Data'!$E49*'Measured Data'!#REF!/'In Process Calc.'!$I51,"")</f>
        <v/>
      </c>
      <c r="AH57" s="246" t="str">
        <f>IF('Measured Data'!$E49&gt;0,'Measured Data'!AH48+'Measured Data'!$E49*'Measured Data'!#REF!/'In Process Calc.'!$I51,"")</f>
        <v/>
      </c>
      <c r="AI57" s="246" t="str">
        <f>IF('Measured Data'!$E49&gt;0,'Measured Data'!AI48+'Measured Data'!$E49*'Measured Data'!#REF!/'In Process Calc.'!$I51,"")</f>
        <v/>
      </c>
      <c r="AJ57" s="246" t="str">
        <f>IF('Measured Data'!$E49&gt;0,'Measured Data'!AJ48+'Measured Data'!$E49*'Measured Data'!#REF!/'In Process Calc.'!$I51,"")</f>
        <v/>
      </c>
      <c r="AK57" s="246" t="str">
        <f>IF('Measured Data'!$E49&gt;0,'Measured Data'!AK48+'Measured Data'!$E49*'Measured Data'!#REF!/'In Process Calc.'!$I51,"")</f>
        <v/>
      </c>
      <c r="AL57" s="246" t="str">
        <f>IF('Measured Data'!$E49&gt;0,'Measured Data'!AL48+'Measured Data'!$E49*'Measured Data'!#REF!/'In Process Calc.'!$I51,"")</f>
        <v/>
      </c>
      <c r="AM57" s="246" t="str">
        <f>IF('Measured Data'!$E49&gt;0,'Measured Data'!AM48+'Measured Data'!$E49*'Measured Data'!#REF!/'In Process Calc.'!$I51,"")</f>
        <v/>
      </c>
      <c r="AN57" s="246" t="str">
        <f>IF('Measured Data'!$E49&gt;0,'Measured Data'!AN48+'Measured Data'!$E49*'Measured Data'!#REF!/'In Process Calc.'!$I51,"")</f>
        <v/>
      </c>
      <c r="AO57" s="246" t="str">
        <f>IF('Measured Data'!$E49&gt;0,'Measured Data'!AO48+'Measured Data'!$E49*'Measured Data'!#REF!/'In Process Calc.'!$I51,"")</f>
        <v/>
      </c>
      <c r="AP57" s="246" t="str">
        <f>IF('Measured Data'!$E49&gt;0,'Measured Data'!AP48+'Measured Data'!$E49*'Measured Data'!AQ48/'In Process Calc.'!$I51,"")</f>
        <v/>
      </c>
      <c r="AQ57" s="246" t="str">
        <f>IF('Measured Data'!$E49&gt;0,'Measured Data'!#REF!+'Measured Data'!$E49*'Measured Data'!AR48/'In Process Calc.'!$I51,"")</f>
        <v/>
      </c>
      <c r="AR57" s="246" t="str">
        <f>IF('Measured Data'!$E49&gt;0,'Measured Data'!#REF!,"")</f>
        <v/>
      </c>
      <c r="AS57" s="246" t="str">
        <f>IF('Measured Data'!$E49&gt;0,'Measured Data'!#REF!,"")</f>
        <v/>
      </c>
      <c r="AT57" s="246" t="str">
        <f>IF('Measured Data'!$E49&gt;0,'Measured Data'!#REF!,"")</f>
        <v/>
      </c>
      <c r="AU57" s="246" t="str">
        <f>IF('Measured Data'!$E49&gt;0,'Measured Data'!#REF!,"")</f>
        <v/>
      </c>
      <c r="AV57" s="246" t="str">
        <f>IF('Measured Data'!$E49&gt;0,'Measured Data'!#REF!,"")</f>
        <v/>
      </c>
      <c r="AW57" s="246" t="str">
        <f>IF('Measured Data'!$E49&gt;0,'Measured Data'!#REF!,"")</f>
        <v/>
      </c>
      <c r="AX57" s="246" t="str">
        <f>IF('Measured Data'!$E49&gt;0,'Measured Data'!#REF!,"")</f>
        <v/>
      </c>
      <c r="AY57" s="246" t="str">
        <f>IF('Measured Data'!$E49&gt;0,'Measured Data'!#REF!,"")</f>
        <v/>
      </c>
      <c r="AZ57" s="246" t="str">
        <f>IF('Measured Data'!$E49&gt;0,'Measured Data'!#REF!,"")</f>
        <v/>
      </c>
      <c r="BA57" s="246" t="str">
        <f>IF('Measured Data'!$E49&gt;0,'Measured Data'!#REF!,"")</f>
        <v/>
      </c>
      <c r="BB57" s="246" t="str">
        <f>IF('Measured Data'!$E49&gt;0,'Measured Data'!#REF!,"")</f>
        <v/>
      </c>
      <c r="BC57" s="246" t="str">
        <f>IF('Measured Data'!$E49&gt;0,'Measured Data'!#REF!,"")</f>
        <v/>
      </c>
      <c r="BD57" s="246" t="str">
        <f>IF('Measured Data'!$E49&gt;0,'Measured Data'!#REF!,"")</f>
        <v/>
      </c>
      <c r="BE57" s="246" t="str">
        <f>IF('Measured Data'!$E49&gt;0,'Measured Data'!#REF!,"")</f>
        <v/>
      </c>
      <c r="BF57" s="246" t="str">
        <f>IF('Measured Data'!$E49&gt;0,'Measured Data'!#REF!,"")</f>
        <v/>
      </c>
      <c r="BG57" s="246" t="str">
        <f>IF('Measured Data'!$E49&gt;0,'Measured Data'!#REF!,"")</f>
        <v/>
      </c>
      <c r="BH57" s="246" t="str">
        <f>IF('Measured Data'!$E49&gt;0,'Measured Data'!#REF!,"")</f>
        <v/>
      </c>
      <c r="BI57" s="246" t="str">
        <f>IF('Measured Data'!$E49&gt;0,'Measured Data'!#REF!,"")</f>
        <v/>
      </c>
      <c r="BJ57" s="246" t="str">
        <f>IF('Measured Data'!$E49&gt;0,'Measured Data'!#REF!,"")</f>
        <v/>
      </c>
      <c r="BK57" s="246" t="str">
        <f>IF('Measured Data'!$E49&gt;0,'Measured Data'!#REF!,"")</f>
        <v/>
      </c>
      <c r="BL57" s="246" t="str">
        <f>IF('Measured Data'!$E49&gt;0,'Measured Data'!#REF!,"")</f>
        <v/>
      </c>
      <c r="BM57" s="246" t="str">
        <f>IF('Measured Data'!$E49&gt;0,'Measured Data'!#REF!,"")</f>
        <v/>
      </c>
      <c r="BN57" s="246" t="str">
        <f>IF('Measured Data'!$E49&gt;0,'In Process Calc.'!B50,"")</f>
        <v/>
      </c>
      <c r="BO57" s="246" t="str">
        <f>IF('Measured Data'!$E49&gt;0,'In Process Calc.'!C50,"")</f>
        <v/>
      </c>
    </row>
    <row r="58" spans="1:67" x14ac:dyDescent="0.15">
      <c r="A58" s="240" t="str">
        <f>IF('Measured Data'!$E50&gt;0,'Measured Data'!$B$1,"")</f>
        <v/>
      </c>
      <c r="B58" s="240" t="str">
        <f>IF('Measured Data'!$E50&gt;0,'Measured Data'!A49+0.1,"")</f>
        <v/>
      </c>
      <c r="C58" s="244" t="str">
        <f>IF('Measured Data'!$E50&gt;0,'Measured Data'!B49,"")</f>
        <v/>
      </c>
      <c r="D58" s="249" t="str">
        <f>IF('Measured Data'!$E50&gt;0,'Measured Data'!C49,"")</f>
        <v/>
      </c>
      <c r="E58" s="240" t="str">
        <f>IF('Measured Data'!$E50&gt;0,'Measured Data'!D49,"")</f>
        <v/>
      </c>
      <c r="F58" s="240" t="str">
        <f>IF('Measured Data'!$E50&gt;0,'Measured Data'!E49,"")</f>
        <v/>
      </c>
      <c r="G58" s="240" t="str">
        <f>IF('Measured Data'!$E50&gt;0,'Measured Data'!G49,"")</f>
        <v/>
      </c>
      <c r="H58" s="245" t="str">
        <f>IF('Measured Data'!$E50&gt;0,'Measured Data'!H49,"")</f>
        <v/>
      </c>
      <c r="I58" s="245" t="str">
        <f>IF('Measured Data'!$E50&gt;0,'Measured Data'!I49,"")</f>
        <v/>
      </c>
      <c r="J58" s="245" t="str">
        <f>IF('Measured Data'!$E50&gt;0,'Measured Data'!J49,"")</f>
        <v/>
      </c>
      <c r="K58" s="245" t="str">
        <f>IF('Measured Data'!$E50&gt;0,'Measured Data'!K49,"")</f>
        <v/>
      </c>
      <c r="L58" s="240" t="str">
        <f>IF('Measured Data'!$E50&gt;0,'Measured Data'!L49,"")</f>
        <v/>
      </c>
      <c r="M58" s="240" t="str">
        <f>IF('Measured Data'!$E50&gt;0,'Measured Data'!M49,"")</f>
        <v/>
      </c>
      <c r="N58" s="240" t="str">
        <f>IF('Measured Data'!$E50&gt;0,'Measured Data'!N49,"")</f>
        <v/>
      </c>
      <c r="O58" s="240" t="str">
        <f>IF('Measured Data'!$E50&gt;0,'Measured Data'!O49,"")</f>
        <v/>
      </c>
      <c r="P58" s="240" t="str">
        <f>IF('Measured Data'!$E50&gt;0,'Measured Data'!P49,"")</f>
        <v/>
      </c>
      <c r="Q58" s="240" t="str">
        <f>IF('Measured Data'!$E50&gt;0,'Measured Data'!Q49,"")</f>
        <v/>
      </c>
      <c r="R58" s="240" t="str">
        <f>IF('Measured Data'!$E50&gt;0,'Measured Data'!R49,"")</f>
        <v/>
      </c>
      <c r="S58" s="240" t="str">
        <f>IF('Measured Data'!$E50&gt;0,'Measured Data'!S49,"")</f>
        <v/>
      </c>
      <c r="T58" s="246" t="str">
        <f>IF('Measured Data'!$E50&gt;0,'Measured Data'!T49+'Measured Data'!$E50*'Measured Data'!#REF!/'In Process Calc.'!$I52,"")</f>
        <v/>
      </c>
      <c r="U58" s="246" t="str">
        <f>IF('Measured Data'!$E50&gt;0,'Measured Data'!U49+'Measured Data'!$E50*'Measured Data'!#REF!/'In Process Calc.'!$I52,"")</f>
        <v/>
      </c>
      <c r="V58" s="246" t="str">
        <f>IF('Measured Data'!$E50&gt;0,'Measured Data'!V49+'Measured Data'!$E50*'Measured Data'!#REF!/'In Process Calc.'!$I52,"")</f>
        <v/>
      </c>
      <c r="W58" s="246" t="str">
        <f>IF('Measured Data'!$E50&gt;0,'Measured Data'!W49+'Measured Data'!$E50*'Measured Data'!#REF!/'In Process Calc.'!$I52,"")</f>
        <v/>
      </c>
      <c r="X58" s="246" t="str">
        <f>IF('Measured Data'!$E50&gt;0,'Measured Data'!X49+'Measured Data'!$E50*'Measured Data'!#REF!/'In Process Calc.'!$I52,"")</f>
        <v/>
      </c>
      <c r="Y58" s="246" t="str">
        <f>IF('Measured Data'!$E50&gt;0,'Measured Data'!Y49+'Measured Data'!$E50*'Measured Data'!#REF!/'In Process Calc.'!$I52,"")</f>
        <v/>
      </c>
      <c r="Z58" s="246" t="str">
        <f>IF('Measured Data'!$E50&gt;0,'Measured Data'!Z49+'Measured Data'!$E50*'Measured Data'!#REF!/'In Process Calc.'!$I52,"")</f>
        <v/>
      </c>
      <c r="AA58" s="246" t="str">
        <f>IF('Measured Data'!$E50&gt;0,'Measured Data'!AA49+'Measured Data'!$E50*'Measured Data'!#REF!/'In Process Calc.'!$I52,"")</f>
        <v/>
      </c>
      <c r="AB58" s="246" t="str">
        <f>IF('Measured Data'!$E50&gt;0,'Measured Data'!AB49+'Measured Data'!$E50*'Measured Data'!#REF!/'In Process Calc.'!$I52,"")</f>
        <v/>
      </c>
      <c r="AC58" s="246" t="str">
        <f>IF('Measured Data'!$E50&gt;0,'Measured Data'!AC49+'Measured Data'!$E50*'Measured Data'!#REF!/'In Process Calc.'!$I52,"")</f>
        <v/>
      </c>
      <c r="AD58" s="246" t="str">
        <f>IF('Measured Data'!$E50&gt;0,'Measured Data'!AD49+'Measured Data'!$E50*'Measured Data'!#REF!/'In Process Calc.'!$I52,"")</f>
        <v/>
      </c>
      <c r="AE58" s="246" t="str">
        <f>IF('Measured Data'!$E50&gt;0,'Measured Data'!AE49+'Measured Data'!$E50*'Measured Data'!#REF!/'In Process Calc.'!$I52,"")</f>
        <v/>
      </c>
      <c r="AF58" s="246" t="str">
        <f>IF('Measured Data'!$E50&gt;0,'Measured Data'!AF49+'Measured Data'!$E50*'Measured Data'!#REF!/'In Process Calc.'!$I52,"")</f>
        <v/>
      </c>
      <c r="AG58" s="246" t="str">
        <f>IF('Measured Data'!$E50&gt;0,'Measured Data'!AG49+'Measured Data'!$E50*'Measured Data'!#REF!/'In Process Calc.'!$I52,"")</f>
        <v/>
      </c>
      <c r="AH58" s="246" t="str">
        <f>IF('Measured Data'!$E50&gt;0,'Measured Data'!AH49+'Measured Data'!$E50*'Measured Data'!#REF!/'In Process Calc.'!$I52,"")</f>
        <v/>
      </c>
      <c r="AI58" s="246" t="str">
        <f>IF('Measured Data'!$E50&gt;0,'Measured Data'!AI49+'Measured Data'!$E50*'Measured Data'!#REF!/'In Process Calc.'!$I52,"")</f>
        <v/>
      </c>
      <c r="AJ58" s="246" t="str">
        <f>IF('Measured Data'!$E50&gt;0,'Measured Data'!AJ49+'Measured Data'!$E50*'Measured Data'!#REF!/'In Process Calc.'!$I52,"")</f>
        <v/>
      </c>
      <c r="AK58" s="246" t="str">
        <f>IF('Measured Data'!$E50&gt;0,'Measured Data'!AK49+'Measured Data'!$E50*'Measured Data'!#REF!/'In Process Calc.'!$I52,"")</f>
        <v/>
      </c>
      <c r="AL58" s="246" t="str">
        <f>IF('Measured Data'!$E50&gt;0,'Measured Data'!AL49+'Measured Data'!$E50*'Measured Data'!#REF!/'In Process Calc.'!$I52,"")</f>
        <v/>
      </c>
      <c r="AM58" s="246" t="str">
        <f>IF('Measured Data'!$E50&gt;0,'Measured Data'!AM49+'Measured Data'!$E50*'Measured Data'!#REF!/'In Process Calc.'!$I52,"")</f>
        <v/>
      </c>
      <c r="AN58" s="246" t="str">
        <f>IF('Measured Data'!$E50&gt;0,'Measured Data'!AN49+'Measured Data'!$E50*'Measured Data'!#REF!/'In Process Calc.'!$I52,"")</f>
        <v/>
      </c>
      <c r="AO58" s="246" t="str">
        <f>IF('Measured Data'!$E50&gt;0,'Measured Data'!AO49+'Measured Data'!$E50*'Measured Data'!#REF!/'In Process Calc.'!$I52,"")</f>
        <v/>
      </c>
      <c r="AP58" s="246" t="str">
        <f>IF('Measured Data'!$E50&gt;0,'Measured Data'!AP49+'Measured Data'!$E50*'Measured Data'!AQ49/'In Process Calc.'!$I52,"")</f>
        <v/>
      </c>
      <c r="AQ58" s="246" t="str">
        <f>IF('Measured Data'!$E50&gt;0,'Measured Data'!#REF!+'Measured Data'!$E50*'Measured Data'!AR49/'In Process Calc.'!$I52,"")</f>
        <v/>
      </c>
      <c r="AR58" s="246" t="str">
        <f>IF('Measured Data'!$E50&gt;0,'Measured Data'!#REF!,"")</f>
        <v/>
      </c>
      <c r="AS58" s="246" t="str">
        <f>IF('Measured Data'!$E50&gt;0,'Measured Data'!#REF!,"")</f>
        <v/>
      </c>
      <c r="AT58" s="246" t="str">
        <f>IF('Measured Data'!$E50&gt;0,'Measured Data'!#REF!,"")</f>
        <v/>
      </c>
      <c r="AU58" s="246" t="str">
        <f>IF('Measured Data'!$E50&gt;0,'Measured Data'!#REF!,"")</f>
        <v/>
      </c>
      <c r="AV58" s="246" t="str">
        <f>IF('Measured Data'!$E50&gt;0,'Measured Data'!#REF!,"")</f>
        <v/>
      </c>
      <c r="AW58" s="246" t="str">
        <f>IF('Measured Data'!$E50&gt;0,'Measured Data'!#REF!,"")</f>
        <v/>
      </c>
      <c r="AX58" s="246" t="str">
        <f>IF('Measured Data'!$E50&gt;0,'Measured Data'!#REF!,"")</f>
        <v/>
      </c>
      <c r="AY58" s="246" t="str">
        <f>IF('Measured Data'!$E50&gt;0,'Measured Data'!#REF!,"")</f>
        <v/>
      </c>
      <c r="AZ58" s="246" t="str">
        <f>IF('Measured Data'!$E50&gt;0,'Measured Data'!#REF!,"")</f>
        <v/>
      </c>
      <c r="BA58" s="246" t="str">
        <f>IF('Measured Data'!$E50&gt;0,'Measured Data'!#REF!,"")</f>
        <v/>
      </c>
      <c r="BB58" s="246" t="str">
        <f>IF('Measured Data'!$E50&gt;0,'Measured Data'!#REF!,"")</f>
        <v/>
      </c>
      <c r="BC58" s="246" t="str">
        <f>IF('Measured Data'!$E50&gt;0,'Measured Data'!#REF!,"")</f>
        <v/>
      </c>
      <c r="BD58" s="246" t="str">
        <f>IF('Measured Data'!$E50&gt;0,'Measured Data'!#REF!,"")</f>
        <v/>
      </c>
      <c r="BE58" s="246" t="str">
        <f>IF('Measured Data'!$E50&gt;0,'Measured Data'!#REF!,"")</f>
        <v/>
      </c>
      <c r="BF58" s="246" t="str">
        <f>IF('Measured Data'!$E50&gt;0,'Measured Data'!#REF!,"")</f>
        <v/>
      </c>
      <c r="BG58" s="246" t="str">
        <f>IF('Measured Data'!$E50&gt;0,'Measured Data'!#REF!,"")</f>
        <v/>
      </c>
      <c r="BH58" s="246" t="str">
        <f>IF('Measured Data'!$E50&gt;0,'Measured Data'!#REF!,"")</f>
        <v/>
      </c>
      <c r="BI58" s="246" t="str">
        <f>IF('Measured Data'!$E50&gt;0,'Measured Data'!#REF!,"")</f>
        <v/>
      </c>
      <c r="BJ58" s="246" t="str">
        <f>IF('Measured Data'!$E50&gt;0,'Measured Data'!#REF!,"")</f>
        <v/>
      </c>
      <c r="BK58" s="246" t="str">
        <f>IF('Measured Data'!$E50&gt;0,'Measured Data'!#REF!,"")</f>
        <v/>
      </c>
      <c r="BL58" s="246" t="str">
        <f>IF('Measured Data'!$E50&gt;0,'Measured Data'!#REF!,"")</f>
        <v/>
      </c>
      <c r="BM58" s="246" t="str">
        <f>IF('Measured Data'!$E50&gt;0,'Measured Data'!#REF!,"")</f>
        <v/>
      </c>
      <c r="BN58" s="246" t="str">
        <f>IF('Measured Data'!$E50&gt;0,'In Process Calc.'!B51,"")</f>
        <v/>
      </c>
      <c r="BO58" s="246" t="str">
        <f>IF('Measured Data'!$E50&gt;0,'In Process Calc.'!C51,"")</f>
        <v/>
      </c>
    </row>
    <row r="59" spans="1:67" x14ac:dyDescent="0.15">
      <c r="A59" s="240" t="str">
        <f>IF('Measured Data'!$E51&gt;0,'Measured Data'!$B$1,"")</f>
        <v/>
      </c>
      <c r="B59" s="240" t="str">
        <f>IF('Measured Data'!$E51&gt;0,'Measured Data'!A50+0.1,"")</f>
        <v/>
      </c>
      <c r="C59" s="244" t="str">
        <f>IF('Measured Data'!$E51&gt;0,'Measured Data'!B50,"")</f>
        <v/>
      </c>
      <c r="D59" s="249" t="str">
        <f>IF('Measured Data'!$E51&gt;0,'Measured Data'!C50,"")</f>
        <v/>
      </c>
      <c r="E59" s="240" t="str">
        <f>IF('Measured Data'!$E51&gt;0,'Measured Data'!D50,"")</f>
        <v/>
      </c>
      <c r="F59" s="240" t="str">
        <f>IF('Measured Data'!$E51&gt;0,'Measured Data'!E50,"")</f>
        <v/>
      </c>
      <c r="G59" s="240" t="str">
        <f>IF('Measured Data'!$E51&gt;0,'Measured Data'!G50,"")</f>
        <v/>
      </c>
      <c r="H59" s="245" t="str">
        <f>IF('Measured Data'!$E51&gt;0,'Measured Data'!H50,"")</f>
        <v/>
      </c>
      <c r="I59" s="245" t="str">
        <f>IF('Measured Data'!$E51&gt;0,'Measured Data'!I50,"")</f>
        <v/>
      </c>
      <c r="J59" s="245" t="str">
        <f>IF('Measured Data'!$E51&gt;0,'Measured Data'!J50,"")</f>
        <v/>
      </c>
      <c r="K59" s="245" t="str">
        <f>IF('Measured Data'!$E51&gt;0,'Measured Data'!K50,"")</f>
        <v/>
      </c>
      <c r="L59" s="240" t="str">
        <f>IF('Measured Data'!$E51&gt;0,'Measured Data'!L50,"")</f>
        <v/>
      </c>
      <c r="M59" s="240" t="str">
        <f>IF('Measured Data'!$E51&gt;0,'Measured Data'!M50,"")</f>
        <v/>
      </c>
      <c r="N59" s="240" t="str">
        <f>IF('Measured Data'!$E51&gt;0,'Measured Data'!N50,"")</f>
        <v/>
      </c>
      <c r="O59" s="240" t="str">
        <f>IF('Measured Data'!$E51&gt;0,'Measured Data'!O50,"")</f>
        <v/>
      </c>
      <c r="P59" s="240" t="str">
        <f>IF('Measured Data'!$E51&gt;0,'Measured Data'!P50,"")</f>
        <v/>
      </c>
      <c r="Q59" s="240" t="str">
        <f>IF('Measured Data'!$E51&gt;0,'Measured Data'!Q50,"")</f>
        <v/>
      </c>
      <c r="R59" s="240" t="str">
        <f>IF('Measured Data'!$E51&gt;0,'Measured Data'!R50,"")</f>
        <v/>
      </c>
      <c r="S59" s="240" t="str">
        <f>IF('Measured Data'!$E51&gt;0,'Measured Data'!S50,"")</f>
        <v/>
      </c>
      <c r="T59" s="246" t="str">
        <f>IF('Measured Data'!$E51&gt;0,'Measured Data'!T50+'Measured Data'!$E51*'Measured Data'!#REF!/'In Process Calc.'!$I53,"")</f>
        <v/>
      </c>
      <c r="U59" s="246" t="str">
        <f>IF('Measured Data'!$E51&gt;0,'Measured Data'!U50+'Measured Data'!$E51*'Measured Data'!#REF!/'In Process Calc.'!$I53,"")</f>
        <v/>
      </c>
      <c r="V59" s="246" t="str">
        <f>IF('Measured Data'!$E51&gt;0,'Measured Data'!V50+'Measured Data'!$E51*'Measured Data'!#REF!/'In Process Calc.'!$I53,"")</f>
        <v/>
      </c>
      <c r="W59" s="246" t="str">
        <f>IF('Measured Data'!$E51&gt;0,'Measured Data'!W50+'Measured Data'!$E51*'Measured Data'!#REF!/'In Process Calc.'!$I53,"")</f>
        <v/>
      </c>
      <c r="X59" s="246" t="str">
        <f>IF('Measured Data'!$E51&gt;0,'Measured Data'!X50+'Measured Data'!$E51*'Measured Data'!#REF!/'In Process Calc.'!$I53,"")</f>
        <v/>
      </c>
      <c r="Y59" s="246" t="str">
        <f>IF('Measured Data'!$E51&gt;0,'Measured Data'!Y50+'Measured Data'!$E51*'Measured Data'!#REF!/'In Process Calc.'!$I53,"")</f>
        <v/>
      </c>
      <c r="Z59" s="246" t="str">
        <f>IF('Measured Data'!$E51&gt;0,'Measured Data'!Z50+'Measured Data'!$E51*'Measured Data'!#REF!/'In Process Calc.'!$I53,"")</f>
        <v/>
      </c>
      <c r="AA59" s="246" t="str">
        <f>IF('Measured Data'!$E51&gt;0,'Measured Data'!AA50+'Measured Data'!$E51*'Measured Data'!#REF!/'In Process Calc.'!$I53,"")</f>
        <v/>
      </c>
      <c r="AB59" s="246" t="str">
        <f>IF('Measured Data'!$E51&gt;0,'Measured Data'!AB50+'Measured Data'!$E51*'Measured Data'!#REF!/'In Process Calc.'!$I53,"")</f>
        <v/>
      </c>
      <c r="AC59" s="246" t="str">
        <f>IF('Measured Data'!$E51&gt;0,'Measured Data'!AC50+'Measured Data'!$E51*'Measured Data'!#REF!/'In Process Calc.'!$I53,"")</f>
        <v/>
      </c>
      <c r="AD59" s="246" t="str">
        <f>IF('Measured Data'!$E51&gt;0,'Measured Data'!AD50+'Measured Data'!$E51*'Measured Data'!#REF!/'In Process Calc.'!$I53,"")</f>
        <v/>
      </c>
      <c r="AE59" s="246" t="str">
        <f>IF('Measured Data'!$E51&gt;0,'Measured Data'!AE50+'Measured Data'!$E51*'Measured Data'!#REF!/'In Process Calc.'!$I53,"")</f>
        <v/>
      </c>
      <c r="AF59" s="246" t="str">
        <f>IF('Measured Data'!$E51&gt;0,'Measured Data'!AF50+'Measured Data'!$E51*'Measured Data'!#REF!/'In Process Calc.'!$I53,"")</f>
        <v/>
      </c>
      <c r="AG59" s="246" t="str">
        <f>IF('Measured Data'!$E51&gt;0,'Measured Data'!AG50+'Measured Data'!$E51*'Measured Data'!#REF!/'In Process Calc.'!$I53,"")</f>
        <v/>
      </c>
      <c r="AH59" s="246" t="str">
        <f>IF('Measured Data'!$E51&gt;0,'Measured Data'!AH50+'Measured Data'!$E51*'Measured Data'!#REF!/'In Process Calc.'!$I53,"")</f>
        <v/>
      </c>
      <c r="AI59" s="246" t="str">
        <f>IF('Measured Data'!$E51&gt;0,'Measured Data'!AI50+'Measured Data'!$E51*'Measured Data'!#REF!/'In Process Calc.'!$I53,"")</f>
        <v/>
      </c>
      <c r="AJ59" s="246" t="str">
        <f>IF('Measured Data'!$E51&gt;0,'Measured Data'!AJ50+'Measured Data'!$E51*'Measured Data'!#REF!/'In Process Calc.'!$I53,"")</f>
        <v/>
      </c>
      <c r="AK59" s="246" t="str">
        <f>IF('Measured Data'!$E51&gt;0,'Measured Data'!AK50+'Measured Data'!$E51*'Measured Data'!#REF!/'In Process Calc.'!$I53,"")</f>
        <v/>
      </c>
      <c r="AL59" s="246" t="str">
        <f>IF('Measured Data'!$E51&gt;0,'Measured Data'!AL50+'Measured Data'!$E51*'Measured Data'!#REF!/'In Process Calc.'!$I53,"")</f>
        <v/>
      </c>
      <c r="AM59" s="246" t="str">
        <f>IF('Measured Data'!$E51&gt;0,'Measured Data'!AM50+'Measured Data'!$E51*'Measured Data'!#REF!/'In Process Calc.'!$I53,"")</f>
        <v/>
      </c>
      <c r="AN59" s="246" t="str">
        <f>IF('Measured Data'!$E51&gt;0,'Measured Data'!AN50+'Measured Data'!$E51*'Measured Data'!#REF!/'In Process Calc.'!$I53,"")</f>
        <v/>
      </c>
      <c r="AO59" s="246" t="str">
        <f>IF('Measured Data'!$E51&gt;0,'Measured Data'!AO50+'Measured Data'!$E51*'Measured Data'!#REF!/'In Process Calc.'!$I53,"")</f>
        <v/>
      </c>
      <c r="AP59" s="246" t="str">
        <f>IF('Measured Data'!$E51&gt;0,'Measured Data'!AP50+'Measured Data'!$E51*'Measured Data'!AQ50/'In Process Calc.'!$I53,"")</f>
        <v/>
      </c>
      <c r="AQ59" s="246" t="str">
        <f>IF('Measured Data'!$E51&gt;0,'Measured Data'!#REF!+'Measured Data'!$E51*'Measured Data'!AR50/'In Process Calc.'!$I53,"")</f>
        <v/>
      </c>
      <c r="AR59" s="246" t="str">
        <f>IF('Measured Data'!$E51&gt;0,'Measured Data'!#REF!,"")</f>
        <v/>
      </c>
      <c r="AS59" s="246" t="str">
        <f>IF('Measured Data'!$E51&gt;0,'Measured Data'!#REF!,"")</f>
        <v/>
      </c>
      <c r="AT59" s="246" t="str">
        <f>IF('Measured Data'!$E51&gt;0,'Measured Data'!#REF!,"")</f>
        <v/>
      </c>
      <c r="AU59" s="246" t="str">
        <f>IF('Measured Data'!$E51&gt;0,'Measured Data'!#REF!,"")</f>
        <v/>
      </c>
      <c r="AV59" s="246" t="str">
        <f>IF('Measured Data'!$E51&gt;0,'Measured Data'!#REF!,"")</f>
        <v/>
      </c>
      <c r="AW59" s="246" t="str">
        <f>IF('Measured Data'!$E51&gt;0,'Measured Data'!#REF!,"")</f>
        <v/>
      </c>
      <c r="AX59" s="246" t="str">
        <f>IF('Measured Data'!$E51&gt;0,'Measured Data'!#REF!,"")</f>
        <v/>
      </c>
      <c r="AY59" s="246" t="str">
        <f>IF('Measured Data'!$E51&gt;0,'Measured Data'!#REF!,"")</f>
        <v/>
      </c>
      <c r="AZ59" s="246" t="str">
        <f>IF('Measured Data'!$E51&gt;0,'Measured Data'!#REF!,"")</f>
        <v/>
      </c>
      <c r="BA59" s="246" t="str">
        <f>IF('Measured Data'!$E51&gt;0,'Measured Data'!#REF!,"")</f>
        <v/>
      </c>
      <c r="BB59" s="246" t="str">
        <f>IF('Measured Data'!$E51&gt;0,'Measured Data'!#REF!,"")</f>
        <v/>
      </c>
      <c r="BC59" s="246" t="str">
        <f>IF('Measured Data'!$E51&gt;0,'Measured Data'!#REF!,"")</f>
        <v/>
      </c>
      <c r="BD59" s="246" t="str">
        <f>IF('Measured Data'!$E51&gt;0,'Measured Data'!#REF!,"")</f>
        <v/>
      </c>
      <c r="BE59" s="246" t="str">
        <f>IF('Measured Data'!$E51&gt;0,'Measured Data'!#REF!,"")</f>
        <v/>
      </c>
      <c r="BF59" s="246" t="str">
        <f>IF('Measured Data'!$E51&gt;0,'Measured Data'!#REF!,"")</f>
        <v/>
      </c>
      <c r="BG59" s="246" t="str">
        <f>IF('Measured Data'!$E51&gt;0,'Measured Data'!#REF!,"")</f>
        <v/>
      </c>
      <c r="BH59" s="246" t="str">
        <f>IF('Measured Data'!$E51&gt;0,'Measured Data'!#REF!,"")</f>
        <v/>
      </c>
      <c r="BI59" s="246" t="str">
        <f>IF('Measured Data'!$E51&gt;0,'Measured Data'!#REF!,"")</f>
        <v/>
      </c>
      <c r="BJ59" s="246" t="str">
        <f>IF('Measured Data'!$E51&gt;0,'Measured Data'!#REF!,"")</f>
        <v/>
      </c>
      <c r="BK59" s="246" t="str">
        <f>IF('Measured Data'!$E51&gt;0,'Measured Data'!#REF!,"")</f>
        <v/>
      </c>
      <c r="BL59" s="246" t="str">
        <f>IF('Measured Data'!$E51&gt;0,'Measured Data'!#REF!,"")</f>
        <v/>
      </c>
      <c r="BM59" s="246" t="str">
        <f>IF('Measured Data'!$E51&gt;0,'Measured Data'!#REF!,"")</f>
        <v/>
      </c>
      <c r="BN59" s="246" t="str">
        <f>IF('Measured Data'!$E51&gt;0,'In Process Calc.'!B52,"")</f>
        <v/>
      </c>
      <c r="BO59" s="246" t="str">
        <f>IF('Measured Data'!$E51&gt;0,'In Process Calc.'!C52,"")</f>
        <v/>
      </c>
    </row>
    <row r="60" spans="1:67" x14ac:dyDescent="0.15">
      <c r="A60" s="240" t="str">
        <f>IF('Measured Data'!$E52&gt;0,'Measured Data'!$B$1,"")</f>
        <v/>
      </c>
      <c r="B60" s="240" t="str">
        <f>IF('Measured Data'!$E52&gt;0,'Measured Data'!A51+0.1,"")</f>
        <v/>
      </c>
      <c r="C60" s="244" t="str">
        <f>IF('Measured Data'!$E52&gt;0,'Measured Data'!B51,"")</f>
        <v/>
      </c>
      <c r="D60" s="249" t="str">
        <f>IF('Measured Data'!$E52&gt;0,'Measured Data'!C51,"")</f>
        <v/>
      </c>
      <c r="E60" s="240" t="str">
        <f>IF('Measured Data'!$E52&gt;0,'Measured Data'!D51,"")</f>
        <v/>
      </c>
      <c r="F60" s="240" t="str">
        <f>IF('Measured Data'!$E52&gt;0,'Measured Data'!E51,"")</f>
        <v/>
      </c>
      <c r="G60" s="240" t="str">
        <f>IF('Measured Data'!$E52&gt;0,'Measured Data'!G51,"")</f>
        <v/>
      </c>
      <c r="H60" s="245" t="str">
        <f>IF('Measured Data'!$E52&gt;0,'Measured Data'!H51,"")</f>
        <v/>
      </c>
      <c r="I60" s="245" t="str">
        <f>IF('Measured Data'!$E52&gt;0,'Measured Data'!I51,"")</f>
        <v/>
      </c>
      <c r="J60" s="245" t="str">
        <f>IF('Measured Data'!$E52&gt;0,'Measured Data'!J51,"")</f>
        <v/>
      </c>
      <c r="K60" s="245" t="str">
        <f>IF('Measured Data'!$E52&gt;0,'Measured Data'!K51,"")</f>
        <v/>
      </c>
      <c r="L60" s="240" t="str">
        <f>IF('Measured Data'!$E52&gt;0,'Measured Data'!L51,"")</f>
        <v/>
      </c>
      <c r="M60" s="240" t="str">
        <f>IF('Measured Data'!$E52&gt;0,'Measured Data'!M51,"")</f>
        <v/>
      </c>
      <c r="N60" s="240" t="str">
        <f>IF('Measured Data'!$E52&gt;0,'Measured Data'!N51,"")</f>
        <v/>
      </c>
      <c r="O60" s="240" t="str">
        <f>IF('Measured Data'!$E52&gt;0,'Measured Data'!O51,"")</f>
        <v/>
      </c>
      <c r="P60" s="240" t="str">
        <f>IF('Measured Data'!$E52&gt;0,'Measured Data'!P51,"")</f>
        <v/>
      </c>
      <c r="Q60" s="240" t="str">
        <f>IF('Measured Data'!$E52&gt;0,'Measured Data'!Q51,"")</f>
        <v/>
      </c>
      <c r="R60" s="240" t="str">
        <f>IF('Measured Data'!$E52&gt;0,'Measured Data'!R51,"")</f>
        <v/>
      </c>
      <c r="S60" s="240" t="str">
        <f>IF('Measured Data'!$E52&gt;0,'Measured Data'!S51,"")</f>
        <v/>
      </c>
      <c r="T60" s="246" t="str">
        <f>IF('Measured Data'!$E52&gt;0,'Measured Data'!T51+'Measured Data'!$E52*'Measured Data'!#REF!/'In Process Calc.'!$I54,"")</f>
        <v/>
      </c>
      <c r="U60" s="246" t="str">
        <f>IF('Measured Data'!$E52&gt;0,'Measured Data'!U51+'Measured Data'!$E52*'Measured Data'!#REF!/'In Process Calc.'!$I54,"")</f>
        <v/>
      </c>
      <c r="V60" s="246" t="str">
        <f>IF('Measured Data'!$E52&gt;0,'Measured Data'!V51+'Measured Data'!$E52*'Measured Data'!#REF!/'In Process Calc.'!$I54,"")</f>
        <v/>
      </c>
      <c r="W60" s="246" t="str">
        <f>IF('Measured Data'!$E52&gt;0,'Measured Data'!W51+'Measured Data'!$E52*'Measured Data'!#REF!/'In Process Calc.'!$I54,"")</f>
        <v/>
      </c>
      <c r="X60" s="246" t="str">
        <f>IF('Measured Data'!$E52&gt;0,'Measured Data'!X51+'Measured Data'!$E52*'Measured Data'!#REF!/'In Process Calc.'!$I54,"")</f>
        <v/>
      </c>
      <c r="Y60" s="246" t="str">
        <f>IF('Measured Data'!$E52&gt;0,'Measured Data'!Y51+'Measured Data'!$E52*'Measured Data'!#REF!/'In Process Calc.'!$I54,"")</f>
        <v/>
      </c>
      <c r="Z60" s="246" t="str">
        <f>IF('Measured Data'!$E52&gt;0,'Measured Data'!Z51+'Measured Data'!$E52*'Measured Data'!#REF!/'In Process Calc.'!$I54,"")</f>
        <v/>
      </c>
      <c r="AA60" s="246" t="str">
        <f>IF('Measured Data'!$E52&gt;0,'Measured Data'!AA51+'Measured Data'!$E52*'Measured Data'!#REF!/'In Process Calc.'!$I54,"")</f>
        <v/>
      </c>
      <c r="AB60" s="246" t="str">
        <f>IF('Measured Data'!$E52&gt;0,'Measured Data'!AB51+'Measured Data'!$E52*'Measured Data'!#REF!/'In Process Calc.'!$I54,"")</f>
        <v/>
      </c>
      <c r="AC60" s="246" t="str">
        <f>IF('Measured Data'!$E52&gt;0,'Measured Data'!AC51+'Measured Data'!$E52*'Measured Data'!#REF!/'In Process Calc.'!$I54,"")</f>
        <v/>
      </c>
      <c r="AD60" s="246" t="str">
        <f>IF('Measured Data'!$E52&gt;0,'Measured Data'!AD51+'Measured Data'!$E52*'Measured Data'!#REF!/'In Process Calc.'!$I54,"")</f>
        <v/>
      </c>
      <c r="AE60" s="246" t="str">
        <f>IF('Measured Data'!$E52&gt;0,'Measured Data'!AE51+'Measured Data'!$E52*'Measured Data'!#REF!/'In Process Calc.'!$I54,"")</f>
        <v/>
      </c>
      <c r="AF60" s="246" t="str">
        <f>IF('Measured Data'!$E52&gt;0,'Measured Data'!AF51+'Measured Data'!$E52*'Measured Data'!#REF!/'In Process Calc.'!$I54,"")</f>
        <v/>
      </c>
      <c r="AG60" s="246" t="str">
        <f>IF('Measured Data'!$E52&gt;0,'Measured Data'!AG51+'Measured Data'!$E52*'Measured Data'!#REF!/'In Process Calc.'!$I54,"")</f>
        <v/>
      </c>
      <c r="AH60" s="246" t="str">
        <f>IF('Measured Data'!$E52&gt;0,'Measured Data'!AH51+'Measured Data'!$E52*'Measured Data'!#REF!/'In Process Calc.'!$I54,"")</f>
        <v/>
      </c>
      <c r="AI60" s="246" t="str">
        <f>IF('Measured Data'!$E52&gt;0,'Measured Data'!AI51+'Measured Data'!$E52*'Measured Data'!#REF!/'In Process Calc.'!$I54,"")</f>
        <v/>
      </c>
      <c r="AJ60" s="246" t="str">
        <f>IF('Measured Data'!$E52&gt;0,'Measured Data'!AJ51+'Measured Data'!$E52*'Measured Data'!#REF!/'In Process Calc.'!$I54,"")</f>
        <v/>
      </c>
      <c r="AK60" s="246" t="str">
        <f>IF('Measured Data'!$E52&gt;0,'Measured Data'!AK51+'Measured Data'!$E52*'Measured Data'!#REF!/'In Process Calc.'!$I54,"")</f>
        <v/>
      </c>
      <c r="AL60" s="246" t="str">
        <f>IF('Measured Data'!$E52&gt;0,'Measured Data'!AL51+'Measured Data'!$E52*'Measured Data'!#REF!/'In Process Calc.'!$I54,"")</f>
        <v/>
      </c>
      <c r="AM60" s="246" t="str">
        <f>IF('Measured Data'!$E52&gt;0,'Measured Data'!AM51+'Measured Data'!$E52*'Measured Data'!#REF!/'In Process Calc.'!$I54,"")</f>
        <v/>
      </c>
      <c r="AN60" s="246" t="str">
        <f>IF('Measured Data'!$E52&gt;0,'Measured Data'!AN51+'Measured Data'!$E52*'Measured Data'!#REF!/'In Process Calc.'!$I54,"")</f>
        <v/>
      </c>
      <c r="AO60" s="246" t="str">
        <f>IF('Measured Data'!$E52&gt;0,'Measured Data'!AO51+'Measured Data'!$E52*'Measured Data'!#REF!/'In Process Calc.'!$I54,"")</f>
        <v/>
      </c>
      <c r="AP60" s="246" t="str">
        <f>IF('Measured Data'!$E52&gt;0,'Measured Data'!AP51+'Measured Data'!$E52*'Measured Data'!AQ51/'In Process Calc.'!$I54,"")</f>
        <v/>
      </c>
      <c r="AQ60" s="246" t="str">
        <f>IF('Measured Data'!$E52&gt;0,'Measured Data'!#REF!+'Measured Data'!$E52*'Measured Data'!AR51/'In Process Calc.'!$I54,"")</f>
        <v/>
      </c>
      <c r="AR60" s="246" t="str">
        <f>IF('Measured Data'!$E52&gt;0,'Measured Data'!#REF!,"")</f>
        <v/>
      </c>
      <c r="AS60" s="246" t="str">
        <f>IF('Measured Data'!$E52&gt;0,'Measured Data'!#REF!,"")</f>
        <v/>
      </c>
      <c r="AT60" s="246" t="str">
        <f>IF('Measured Data'!$E52&gt;0,'Measured Data'!#REF!,"")</f>
        <v/>
      </c>
      <c r="AU60" s="246" t="str">
        <f>IF('Measured Data'!$E52&gt;0,'Measured Data'!#REF!,"")</f>
        <v/>
      </c>
      <c r="AV60" s="246" t="str">
        <f>IF('Measured Data'!$E52&gt;0,'Measured Data'!#REF!,"")</f>
        <v/>
      </c>
      <c r="AW60" s="246" t="str">
        <f>IF('Measured Data'!$E52&gt;0,'Measured Data'!#REF!,"")</f>
        <v/>
      </c>
      <c r="AX60" s="246" t="str">
        <f>IF('Measured Data'!$E52&gt;0,'Measured Data'!#REF!,"")</f>
        <v/>
      </c>
      <c r="AY60" s="246" t="str">
        <f>IF('Measured Data'!$E52&gt;0,'Measured Data'!#REF!,"")</f>
        <v/>
      </c>
      <c r="AZ60" s="246" t="str">
        <f>IF('Measured Data'!$E52&gt;0,'Measured Data'!#REF!,"")</f>
        <v/>
      </c>
      <c r="BA60" s="246" t="str">
        <f>IF('Measured Data'!$E52&gt;0,'Measured Data'!#REF!,"")</f>
        <v/>
      </c>
      <c r="BB60" s="246" t="str">
        <f>IF('Measured Data'!$E52&gt;0,'Measured Data'!#REF!,"")</f>
        <v/>
      </c>
      <c r="BC60" s="246" t="str">
        <f>IF('Measured Data'!$E52&gt;0,'Measured Data'!#REF!,"")</f>
        <v/>
      </c>
      <c r="BD60" s="246" t="str">
        <f>IF('Measured Data'!$E52&gt;0,'Measured Data'!#REF!,"")</f>
        <v/>
      </c>
      <c r="BE60" s="246" t="str">
        <f>IF('Measured Data'!$E52&gt;0,'Measured Data'!#REF!,"")</f>
        <v/>
      </c>
      <c r="BF60" s="246" t="str">
        <f>IF('Measured Data'!$E52&gt;0,'Measured Data'!#REF!,"")</f>
        <v/>
      </c>
      <c r="BG60" s="246" t="str">
        <f>IF('Measured Data'!$E52&gt;0,'Measured Data'!#REF!,"")</f>
        <v/>
      </c>
      <c r="BH60" s="246" t="str">
        <f>IF('Measured Data'!$E52&gt;0,'Measured Data'!#REF!,"")</f>
        <v/>
      </c>
      <c r="BI60" s="246" t="str">
        <f>IF('Measured Data'!$E52&gt;0,'Measured Data'!#REF!,"")</f>
        <v/>
      </c>
      <c r="BJ60" s="246" t="str">
        <f>IF('Measured Data'!$E52&gt;0,'Measured Data'!#REF!,"")</f>
        <v/>
      </c>
      <c r="BK60" s="246" t="str">
        <f>IF('Measured Data'!$E52&gt;0,'Measured Data'!#REF!,"")</f>
        <v/>
      </c>
      <c r="BL60" s="246" t="str">
        <f>IF('Measured Data'!$E52&gt;0,'Measured Data'!#REF!,"")</f>
        <v/>
      </c>
      <c r="BM60" s="246" t="str">
        <f>IF('Measured Data'!$E52&gt;0,'Measured Data'!#REF!,"")</f>
        <v/>
      </c>
      <c r="BN60" s="246" t="str">
        <f>IF('Measured Data'!$E52&gt;0,'In Process Calc.'!B53,"")</f>
        <v/>
      </c>
      <c r="BO60" s="246" t="str">
        <f>IF('Measured Data'!$E52&gt;0,'In Process Calc.'!C53,"")</f>
        <v/>
      </c>
    </row>
    <row r="61" spans="1:67" x14ac:dyDescent="0.15">
      <c r="A61" s="240" t="str">
        <f>IF('Measured Data'!$E53&gt;0,'Measured Data'!$B$1,"")</f>
        <v/>
      </c>
      <c r="B61" s="240" t="str">
        <f>IF('Measured Data'!$E53&gt;0,'Measured Data'!A52+0.1,"")</f>
        <v/>
      </c>
      <c r="C61" s="244" t="str">
        <f>IF('Measured Data'!$E53&gt;0,'Measured Data'!B52,"")</f>
        <v/>
      </c>
      <c r="D61" s="249" t="str">
        <f>IF('Measured Data'!$E53&gt;0,'Measured Data'!C52,"")</f>
        <v/>
      </c>
      <c r="E61" s="240" t="str">
        <f>IF('Measured Data'!$E53&gt;0,'Measured Data'!D52,"")</f>
        <v/>
      </c>
      <c r="F61" s="240" t="str">
        <f>IF('Measured Data'!$E53&gt;0,'Measured Data'!E52,"")</f>
        <v/>
      </c>
      <c r="G61" s="240" t="str">
        <f>IF('Measured Data'!$E53&gt;0,'Measured Data'!G52,"")</f>
        <v/>
      </c>
      <c r="H61" s="245" t="str">
        <f>IF('Measured Data'!$E53&gt;0,'Measured Data'!H52,"")</f>
        <v/>
      </c>
      <c r="I61" s="245" t="str">
        <f>IF('Measured Data'!$E53&gt;0,'Measured Data'!I52,"")</f>
        <v/>
      </c>
      <c r="J61" s="245" t="str">
        <f>IF('Measured Data'!$E53&gt;0,'Measured Data'!J52,"")</f>
        <v/>
      </c>
      <c r="K61" s="245" t="str">
        <f>IF('Measured Data'!$E53&gt;0,'Measured Data'!K52,"")</f>
        <v/>
      </c>
      <c r="L61" s="240" t="str">
        <f>IF('Measured Data'!$E53&gt;0,'Measured Data'!L52,"")</f>
        <v/>
      </c>
      <c r="M61" s="240" t="str">
        <f>IF('Measured Data'!$E53&gt;0,'Measured Data'!M52,"")</f>
        <v/>
      </c>
      <c r="N61" s="240" t="str">
        <f>IF('Measured Data'!$E53&gt;0,'Measured Data'!N52,"")</f>
        <v/>
      </c>
      <c r="O61" s="240" t="str">
        <f>IF('Measured Data'!$E53&gt;0,'Measured Data'!O52,"")</f>
        <v/>
      </c>
      <c r="P61" s="240" t="str">
        <f>IF('Measured Data'!$E53&gt;0,'Measured Data'!P52,"")</f>
        <v/>
      </c>
      <c r="Q61" s="240" t="str">
        <f>IF('Measured Data'!$E53&gt;0,'Measured Data'!Q52,"")</f>
        <v/>
      </c>
      <c r="R61" s="240" t="str">
        <f>IF('Measured Data'!$E53&gt;0,'Measured Data'!R52,"")</f>
        <v/>
      </c>
      <c r="S61" s="240" t="str">
        <f>IF('Measured Data'!$E53&gt;0,'Measured Data'!S52,"")</f>
        <v/>
      </c>
      <c r="T61" s="246" t="str">
        <f>IF('Measured Data'!$E53&gt;0,'Measured Data'!T52+'Measured Data'!$E53*'Measured Data'!#REF!/'In Process Calc.'!$I55,"")</f>
        <v/>
      </c>
      <c r="U61" s="246" t="str">
        <f>IF('Measured Data'!$E53&gt;0,'Measured Data'!U52+'Measured Data'!$E53*'Measured Data'!#REF!/'In Process Calc.'!$I55,"")</f>
        <v/>
      </c>
      <c r="V61" s="246" t="str">
        <f>IF('Measured Data'!$E53&gt;0,'Measured Data'!V52+'Measured Data'!$E53*'Measured Data'!#REF!/'In Process Calc.'!$I55,"")</f>
        <v/>
      </c>
      <c r="W61" s="246" t="str">
        <f>IF('Measured Data'!$E53&gt;0,'Measured Data'!W52+'Measured Data'!$E53*'Measured Data'!#REF!/'In Process Calc.'!$I55,"")</f>
        <v/>
      </c>
      <c r="X61" s="246" t="str">
        <f>IF('Measured Data'!$E53&gt;0,'Measured Data'!X52+'Measured Data'!$E53*'Measured Data'!#REF!/'In Process Calc.'!$I55,"")</f>
        <v/>
      </c>
      <c r="Y61" s="246" t="str">
        <f>IF('Measured Data'!$E53&gt;0,'Measured Data'!Y52+'Measured Data'!$E53*'Measured Data'!#REF!/'In Process Calc.'!$I55,"")</f>
        <v/>
      </c>
      <c r="Z61" s="246" t="str">
        <f>IF('Measured Data'!$E53&gt;0,'Measured Data'!Z52+'Measured Data'!$E53*'Measured Data'!#REF!/'In Process Calc.'!$I55,"")</f>
        <v/>
      </c>
      <c r="AA61" s="246" t="str">
        <f>IF('Measured Data'!$E53&gt;0,'Measured Data'!AA52+'Measured Data'!$E53*'Measured Data'!#REF!/'In Process Calc.'!$I55,"")</f>
        <v/>
      </c>
      <c r="AB61" s="246" t="str">
        <f>IF('Measured Data'!$E53&gt;0,'Measured Data'!AB52+'Measured Data'!$E53*'Measured Data'!#REF!/'In Process Calc.'!$I55,"")</f>
        <v/>
      </c>
      <c r="AC61" s="246" t="str">
        <f>IF('Measured Data'!$E53&gt;0,'Measured Data'!AC52+'Measured Data'!$E53*'Measured Data'!#REF!/'In Process Calc.'!$I55,"")</f>
        <v/>
      </c>
      <c r="AD61" s="246" t="str">
        <f>IF('Measured Data'!$E53&gt;0,'Measured Data'!AD52+'Measured Data'!$E53*'Measured Data'!#REF!/'In Process Calc.'!$I55,"")</f>
        <v/>
      </c>
      <c r="AE61" s="246" t="str">
        <f>IF('Measured Data'!$E53&gt;0,'Measured Data'!AE52+'Measured Data'!$E53*'Measured Data'!#REF!/'In Process Calc.'!$I55,"")</f>
        <v/>
      </c>
      <c r="AF61" s="246" t="str">
        <f>IF('Measured Data'!$E53&gt;0,'Measured Data'!AF52+'Measured Data'!$E53*'Measured Data'!#REF!/'In Process Calc.'!$I55,"")</f>
        <v/>
      </c>
      <c r="AG61" s="246" t="str">
        <f>IF('Measured Data'!$E53&gt;0,'Measured Data'!AG52+'Measured Data'!$E53*'Measured Data'!#REF!/'In Process Calc.'!$I55,"")</f>
        <v/>
      </c>
      <c r="AH61" s="246" t="str">
        <f>IF('Measured Data'!$E53&gt;0,'Measured Data'!AH52+'Measured Data'!$E53*'Measured Data'!#REF!/'In Process Calc.'!$I55,"")</f>
        <v/>
      </c>
      <c r="AI61" s="246" t="str">
        <f>IF('Measured Data'!$E53&gt;0,'Measured Data'!AI52+'Measured Data'!$E53*'Measured Data'!#REF!/'In Process Calc.'!$I55,"")</f>
        <v/>
      </c>
      <c r="AJ61" s="246" t="str">
        <f>IF('Measured Data'!$E53&gt;0,'Measured Data'!AJ52+'Measured Data'!$E53*'Measured Data'!#REF!/'In Process Calc.'!$I55,"")</f>
        <v/>
      </c>
      <c r="AK61" s="246" t="str">
        <f>IF('Measured Data'!$E53&gt;0,'Measured Data'!AK52+'Measured Data'!$E53*'Measured Data'!#REF!/'In Process Calc.'!$I55,"")</f>
        <v/>
      </c>
      <c r="AL61" s="246" t="str">
        <f>IF('Measured Data'!$E53&gt;0,'Measured Data'!AL52+'Measured Data'!$E53*'Measured Data'!#REF!/'In Process Calc.'!$I55,"")</f>
        <v/>
      </c>
      <c r="AM61" s="246" t="str">
        <f>IF('Measured Data'!$E53&gt;0,'Measured Data'!AM52+'Measured Data'!$E53*'Measured Data'!#REF!/'In Process Calc.'!$I55,"")</f>
        <v/>
      </c>
      <c r="AN61" s="246" t="str">
        <f>IF('Measured Data'!$E53&gt;0,'Measured Data'!AN52+'Measured Data'!$E53*'Measured Data'!#REF!/'In Process Calc.'!$I55,"")</f>
        <v/>
      </c>
      <c r="AO61" s="246" t="str">
        <f>IF('Measured Data'!$E53&gt;0,'Measured Data'!AO52+'Measured Data'!$E53*'Measured Data'!#REF!/'In Process Calc.'!$I55,"")</f>
        <v/>
      </c>
      <c r="AP61" s="246" t="str">
        <f>IF('Measured Data'!$E53&gt;0,'Measured Data'!AP52+'Measured Data'!$E53*'Measured Data'!AQ52/'In Process Calc.'!$I55,"")</f>
        <v/>
      </c>
      <c r="AQ61" s="246" t="str">
        <f>IF('Measured Data'!$E53&gt;0,'Measured Data'!#REF!+'Measured Data'!$E53*'Measured Data'!AR52/'In Process Calc.'!$I55,"")</f>
        <v/>
      </c>
      <c r="AR61" s="246" t="str">
        <f>IF('Measured Data'!$E53&gt;0,'Measured Data'!#REF!,"")</f>
        <v/>
      </c>
      <c r="AS61" s="246" t="str">
        <f>IF('Measured Data'!$E53&gt;0,'Measured Data'!#REF!,"")</f>
        <v/>
      </c>
      <c r="AT61" s="246" t="str">
        <f>IF('Measured Data'!$E53&gt;0,'Measured Data'!#REF!,"")</f>
        <v/>
      </c>
      <c r="AU61" s="246" t="str">
        <f>IF('Measured Data'!$E53&gt;0,'Measured Data'!#REF!,"")</f>
        <v/>
      </c>
      <c r="AV61" s="246" t="str">
        <f>IF('Measured Data'!$E53&gt;0,'Measured Data'!#REF!,"")</f>
        <v/>
      </c>
      <c r="AW61" s="246" t="str">
        <f>IF('Measured Data'!$E53&gt;0,'Measured Data'!#REF!,"")</f>
        <v/>
      </c>
      <c r="AX61" s="246" t="str">
        <f>IF('Measured Data'!$E53&gt;0,'Measured Data'!#REF!,"")</f>
        <v/>
      </c>
      <c r="AY61" s="246" t="str">
        <f>IF('Measured Data'!$E53&gt;0,'Measured Data'!#REF!,"")</f>
        <v/>
      </c>
      <c r="AZ61" s="246" t="str">
        <f>IF('Measured Data'!$E53&gt;0,'Measured Data'!#REF!,"")</f>
        <v/>
      </c>
      <c r="BA61" s="246" t="str">
        <f>IF('Measured Data'!$E53&gt;0,'Measured Data'!#REF!,"")</f>
        <v/>
      </c>
      <c r="BB61" s="246" t="str">
        <f>IF('Measured Data'!$E53&gt;0,'Measured Data'!#REF!,"")</f>
        <v/>
      </c>
      <c r="BC61" s="246" t="str">
        <f>IF('Measured Data'!$E53&gt;0,'Measured Data'!#REF!,"")</f>
        <v/>
      </c>
      <c r="BD61" s="246" t="str">
        <f>IF('Measured Data'!$E53&gt;0,'Measured Data'!#REF!,"")</f>
        <v/>
      </c>
      <c r="BE61" s="246" t="str">
        <f>IF('Measured Data'!$E53&gt;0,'Measured Data'!#REF!,"")</f>
        <v/>
      </c>
      <c r="BF61" s="246" t="str">
        <f>IF('Measured Data'!$E53&gt;0,'Measured Data'!#REF!,"")</f>
        <v/>
      </c>
      <c r="BG61" s="246" t="str">
        <f>IF('Measured Data'!$E53&gt;0,'Measured Data'!#REF!,"")</f>
        <v/>
      </c>
      <c r="BH61" s="246" t="str">
        <f>IF('Measured Data'!$E53&gt;0,'Measured Data'!#REF!,"")</f>
        <v/>
      </c>
      <c r="BI61" s="246" t="str">
        <f>IF('Measured Data'!$E53&gt;0,'Measured Data'!#REF!,"")</f>
        <v/>
      </c>
      <c r="BJ61" s="246" t="str">
        <f>IF('Measured Data'!$E53&gt;0,'Measured Data'!#REF!,"")</f>
        <v/>
      </c>
      <c r="BK61" s="246" t="str">
        <f>IF('Measured Data'!$E53&gt;0,'Measured Data'!#REF!,"")</f>
        <v/>
      </c>
      <c r="BL61" s="246" t="str">
        <f>IF('Measured Data'!$E53&gt;0,'Measured Data'!#REF!,"")</f>
        <v/>
      </c>
      <c r="BM61" s="246" t="str">
        <f>IF('Measured Data'!$E53&gt;0,'Measured Data'!#REF!,"")</f>
        <v/>
      </c>
      <c r="BN61" s="246" t="str">
        <f>IF('Measured Data'!$E53&gt;0,'In Process Calc.'!B54,"")</f>
        <v/>
      </c>
      <c r="BO61" s="246" t="str">
        <f>IF('Measured Data'!$E53&gt;0,'In Process Calc.'!C54,"")</f>
        <v/>
      </c>
    </row>
    <row r="62" spans="1:67" x14ac:dyDescent="0.15">
      <c r="A62" s="240" t="str">
        <f>IF('Measured Data'!$E54&gt;0,'Measured Data'!$B$1,"")</f>
        <v/>
      </c>
      <c r="B62" s="240" t="str">
        <f>IF('Measured Data'!$E54&gt;0,'Measured Data'!A53+0.1,"")</f>
        <v/>
      </c>
      <c r="C62" s="244" t="str">
        <f>IF('Measured Data'!$E54&gt;0,'Measured Data'!B53,"")</f>
        <v/>
      </c>
      <c r="D62" s="249" t="str">
        <f>IF('Measured Data'!$E54&gt;0,'Measured Data'!C53,"")</f>
        <v/>
      </c>
      <c r="E62" s="240" t="str">
        <f>IF('Measured Data'!$E54&gt;0,'Measured Data'!D53,"")</f>
        <v/>
      </c>
      <c r="F62" s="240" t="str">
        <f>IF('Measured Data'!$E54&gt;0,'Measured Data'!E53,"")</f>
        <v/>
      </c>
      <c r="G62" s="240" t="str">
        <f>IF('Measured Data'!$E54&gt;0,'Measured Data'!G53,"")</f>
        <v/>
      </c>
      <c r="H62" s="245" t="str">
        <f>IF('Measured Data'!$E54&gt;0,'Measured Data'!H53,"")</f>
        <v/>
      </c>
      <c r="I62" s="245" t="str">
        <f>IF('Measured Data'!$E54&gt;0,'Measured Data'!I53,"")</f>
        <v/>
      </c>
      <c r="J62" s="245" t="str">
        <f>IF('Measured Data'!$E54&gt;0,'Measured Data'!J53,"")</f>
        <v/>
      </c>
      <c r="K62" s="245" t="str">
        <f>IF('Measured Data'!$E54&gt;0,'Measured Data'!K53,"")</f>
        <v/>
      </c>
      <c r="L62" s="240" t="str">
        <f>IF('Measured Data'!$E54&gt;0,'Measured Data'!L53,"")</f>
        <v/>
      </c>
      <c r="M62" s="240" t="str">
        <f>IF('Measured Data'!$E54&gt;0,'Measured Data'!M53,"")</f>
        <v/>
      </c>
      <c r="N62" s="240" t="str">
        <f>IF('Measured Data'!$E54&gt;0,'Measured Data'!N53,"")</f>
        <v/>
      </c>
      <c r="O62" s="240" t="str">
        <f>IF('Measured Data'!$E54&gt;0,'Measured Data'!O53,"")</f>
        <v/>
      </c>
      <c r="P62" s="240" t="str">
        <f>IF('Measured Data'!$E54&gt;0,'Measured Data'!P53,"")</f>
        <v/>
      </c>
      <c r="Q62" s="240" t="str">
        <f>IF('Measured Data'!$E54&gt;0,'Measured Data'!Q53,"")</f>
        <v/>
      </c>
      <c r="R62" s="240" t="str">
        <f>IF('Measured Data'!$E54&gt;0,'Measured Data'!R53,"")</f>
        <v/>
      </c>
      <c r="S62" s="240" t="str">
        <f>IF('Measured Data'!$E54&gt;0,'Measured Data'!S53,"")</f>
        <v/>
      </c>
      <c r="T62" s="246" t="str">
        <f>IF('Measured Data'!$E54&gt;0,'Measured Data'!T53+'Measured Data'!$E54*'Measured Data'!#REF!/'In Process Calc.'!$I56,"")</f>
        <v/>
      </c>
      <c r="U62" s="246" t="str">
        <f>IF('Measured Data'!$E54&gt;0,'Measured Data'!U53+'Measured Data'!$E54*'Measured Data'!#REF!/'In Process Calc.'!$I56,"")</f>
        <v/>
      </c>
      <c r="V62" s="246" t="str">
        <f>IF('Measured Data'!$E54&gt;0,'Measured Data'!V53+'Measured Data'!$E54*'Measured Data'!#REF!/'In Process Calc.'!$I56,"")</f>
        <v/>
      </c>
      <c r="W62" s="246" t="str">
        <f>IF('Measured Data'!$E54&gt;0,'Measured Data'!W53+'Measured Data'!$E54*'Measured Data'!#REF!/'In Process Calc.'!$I56,"")</f>
        <v/>
      </c>
      <c r="X62" s="246" t="str">
        <f>IF('Measured Data'!$E54&gt;0,'Measured Data'!X53+'Measured Data'!$E54*'Measured Data'!#REF!/'In Process Calc.'!$I56,"")</f>
        <v/>
      </c>
      <c r="Y62" s="246" t="str">
        <f>IF('Measured Data'!$E54&gt;0,'Measured Data'!Y53+'Measured Data'!$E54*'Measured Data'!#REF!/'In Process Calc.'!$I56,"")</f>
        <v/>
      </c>
      <c r="Z62" s="246" t="str">
        <f>IF('Measured Data'!$E54&gt;0,'Measured Data'!Z53+'Measured Data'!$E54*'Measured Data'!#REF!/'In Process Calc.'!$I56,"")</f>
        <v/>
      </c>
      <c r="AA62" s="246" t="str">
        <f>IF('Measured Data'!$E54&gt;0,'Measured Data'!AA53+'Measured Data'!$E54*'Measured Data'!#REF!/'In Process Calc.'!$I56,"")</f>
        <v/>
      </c>
      <c r="AB62" s="246" t="str">
        <f>IF('Measured Data'!$E54&gt;0,'Measured Data'!AB53+'Measured Data'!$E54*'Measured Data'!#REF!/'In Process Calc.'!$I56,"")</f>
        <v/>
      </c>
      <c r="AC62" s="246" t="str">
        <f>IF('Measured Data'!$E54&gt;0,'Measured Data'!AC53+'Measured Data'!$E54*'Measured Data'!#REF!/'In Process Calc.'!$I56,"")</f>
        <v/>
      </c>
      <c r="AD62" s="246" t="str">
        <f>IF('Measured Data'!$E54&gt;0,'Measured Data'!AD53+'Measured Data'!$E54*'Measured Data'!#REF!/'In Process Calc.'!$I56,"")</f>
        <v/>
      </c>
      <c r="AE62" s="246" t="str">
        <f>IF('Measured Data'!$E54&gt;0,'Measured Data'!AE53+'Measured Data'!$E54*'Measured Data'!#REF!/'In Process Calc.'!$I56,"")</f>
        <v/>
      </c>
      <c r="AF62" s="246" t="str">
        <f>IF('Measured Data'!$E54&gt;0,'Measured Data'!AF53+'Measured Data'!$E54*'Measured Data'!#REF!/'In Process Calc.'!$I56,"")</f>
        <v/>
      </c>
      <c r="AG62" s="246" t="str">
        <f>IF('Measured Data'!$E54&gt;0,'Measured Data'!AG53+'Measured Data'!$E54*'Measured Data'!#REF!/'In Process Calc.'!$I56,"")</f>
        <v/>
      </c>
      <c r="AH62" s="246" t="str">
        <f>IF('Measured Data'!$E54&gt;0,'Measured Data'!AH53+'Measured Data'!$E54*'Measured Data'!#REF!/'In Process Calc.'!$I56,"")</f>
        <v/>
      </c>
      <c r="AI62" s="246" t="str">
        <f>IF('Measured Data'!$E54&gt;0,'Measured Data'!AI53+'Measured Data'!$E54*'Measured Data'!#REF!/'In Process Calc.'!$I56,"")</f>
        <v/>
      </c>
      <c r="AJ62" s="246" t="str">
        <f>IF('Measured Data'!$E54&gt;0,'Measured Data'!AJ53+'Measured Data'!$E54*'Measured Data'!#REF!/'In Process Calc.'!$I56,"")</f>
        <v/>
      </c>
      <c r="AK62" s="246" t="str">
        <f>IF('Measured Data'!$E54&gt;0,'Measured Data'!AK53+'Measured Data'!$E54*'Measured Data'!#REF!/'In Process Calc.'!$I56,"")</f>
        <v/>
      </c>
      <c r="AL62" s="246" t="str">
        <f>IF('Measured Data'!$E54&gt;0,'Measured Data'!AL53+'Measured Data'!$E54*'Measured Data'!#REF!/'In Process Calc.'!$I56,"")</f>
        <v/>
      </c>
      <c r="AM62" s="246" t="str">
        <f>IF('Measured Data'!$E54&gt;0,'Measured Data'!AM53+'Measured Data'!$E54*'Measured Data'!#REF!/'In Process Calc.'!$I56,"")</f>
        <v/>
      </c>
      <c r="AN62" s="246" t="str">
        <f>IF('Measured Data'!$E54&gt;0,'Measured Data'!AN53+'Measured Data'!$E54*'Measured Data'!#REF!/'In Process Calc.'!$I56,"")</f>
        <v/>
      </c>
      <c r="AO62" s="246" t="str">
        <f>IF('Measured Data'!$E54&gt;0,'Measured Data'!AO53+'Measured Data'!$E54*'Measured Data'!#REF!/'In Process Calc.'!$I56,"")</f>
        <v/>
      </c>
      <c r="AP62" s="246" t="str">
        <f>IF('Measured Data'!$E54&gt;0,'Measured Data'!AP53+'Measured Data'!$E54*'Measured Data'!AQ53/'In Process Calc.'!$I56,"")</f>
        <v/>
      </c>
      <c r="AQ62" s="246" t="str">
        <f>IF('Measured Data'!$E54&gt;0,'Measured Data'!#REF!+'Measured Data'!$E54*'Measured Data'!AR53/'In Process Calc.'!$I56,"")</f>
        <v/>
      </c>
      <c r="AR62" s="246" t="str">
        <f>IF('Measured Data'!$E54&gt;0,'Measured Data'!#REF!,"")</f>
        <v/>
      </c>
      <c r="AS62" s="246" t="str">
        <f>IF('Measured Data'!$E54&gt;0,'Measured Data'!#REF!,"")</f>
        <v/>
      </c>
      <c r="AT62" s="246" t="str">
        <f>IF('Measured Data'!$E54&gt;0,'Measured Data'!#REF!,"")</f>
        <v/>
      </c>
      <c r="AU62" s="246" t="str">
        <f>IF('Measured Data'!$E54&gt;0,'Measured Data'!#REF!,"")</f>
        <v/>
      </c>
      <c r="AV62" s="246" t="str">
        <f>IF('Measured Data'!$E54&gt;0,'Measured Data'!#REF!,"")</f>
        <v/>
      </c>
      <c r="AW62" s="246" t="str">
        <f>IF('Measured Data'!$E54&gt;0,'Measured Data'!#REF!,"")</f>
        <v/>
      </c>
      <c r="AX62" s="246" t="str">
        <f>IF('Measured Data'!$E54&gt;0,'Measured Data'!#REF!,"")</f>
        <v/>
      </c>
      <c r="AY62" s="246" t="str">
        <f>IF('Measured Data'!$E54&gt;0,'Measured Data'!#REF!,"")</f>
        <v/>
      </c>
      <c r="AZ62" s="246" t="str">
        <f>IF('Measured Data'!$E54&gt;0,'Measured Data'!#REF!,"")</f>
        <v/>
      </c>
      <c r="BA62" s="246" t="str">
        <f>IF('Measured Data'!$E54&gt;0,'Measured Data'!#REF!,"")</f>
        <v/>
      </c>
      <c r="BB62" s="246" t="str">
        <f>IF('Measured Data'!$E54&gt;0,'Measured Data'!#REF!,"")</f>
        <v/>
      </c>
      <c r="BC62" s="246" t="str">
        <f>IF('Measured Data'!$E54&gt;0,'Measured Data'!#REF!,"")</f>
        <v/>
      </c>
      <c r="BD62" s="246" t="str">
        <f>IF('Measured Data'!$E54&gt;0,'Measured Data'!#REF!,"")</f>
        <v/>
      </c>
      <c r="BE62" s="246" t="str">
        <f>IF('Measured Data'!$E54&gt;0,'Measured Data'!#REF!,"")</f>
        <v/>
      </c>
      <c r="BF62" s="246" t="str">
        <f>IF('Measured Data'!$E54&gt;0,'Measured Data'!#REF!,"")</f>
        <v/>
      </c>
      <c r="BG62" s="246" t="str">
        <f>IF('Measured Data'!$E54&gt;0,'Measured Data'!#REF!,"")</f>
        <v/>
      </c>
      <c r="BH62" s="246" t="str">
        <f>IF('Measured Data'!$E54&gt;0,'Measured Data'!#REF!,"")</f>
        <v/>
      </c>
      <c r="BI62" s="246" t="str">
        <f>IF('Measured Data'!$E54&gt;0,'Measured Data'!#REF!,"")</f>
        <v/>
      </c>
      <c r="BJ62" s="246" t="str">
        <f>IF('Measured Data'!$E54&gt;0,'Measured Data'!#REF!,"")</f>
        <v/>
      </c>
      <c r="BK62" s="246" t="str">
        <f>IF('Measured Data'!$E54&gt;0,'Measured Data'!#REF!,"")</f>
        <v/>
      </c>
      <c r="BL62" s="246" t="str">
        <f>IF('Measured Data'!$E54&gt;0,'Measured Data'!#REF!,"")</f>
        <v/>
      </c>
      <c r="BM62" s="246" t="str">
        <f>IF('Measured Data'!$E54&gt;0,'Measured Data'!#REF!,"")</f>
        <v/>
      </c>
      <c r="BN62" s="246" t="str">
        <f>IF('Measured Data'!$E54&gt;0,'In Process Calc.'!B55,"")</f>
        <v/>
      </c>
      <c r="BO62" s="246" t="str">
        <f>IF('Measured Data'!$E54&gt;0,'In Process Calc.'!C55,"")</f>
        <v/>
      </c>
    </row>
    <row r="63" spans="1:67" x14ac:dyDescent="0.15">
      <c r="A63" s="240" t="str">
        <f>IF('Measured Data'!$E55&gt;0,'Measured Data'!$B$1,"")</f>
        <v/>
      </c>
      <c r="B63" s="240" t="str">
        <f>IF('Measured Data'!$E55&gt;0,'Measured Data'!A54+0.1,"")</f>
        <v/>
      </c>
      <c r="C63" s="244" t="str">
        <f>IF('Measured Data'!$E55&gt;0,'Measured Data'!B54,"")</f>
        <v/>
      </c>
      <c r="D63" s="249" t="str">
        <f>IF('Measured Data'!$E55&gt;0,'Measured Data'!C54,"")</f>
        <v/>
      </c>
      <c r="E63" s="240" t="str">
        <f>IF('Measured Data'!$E55&gt;0,'Measured Data'!D54,"")</f>
        <v/>
      </c>
      <c r="F63" s="240" t="str">
        <f>IF('Measured Data'!$E55&gt;0,'Measured Data'!E54,"")</f>
        <v/>
      </c>
      <c r="G63" s="240" t="str">
        <f>IF('Measured Data'!$E55&gt;0,'Measured Data'!G54,"")</f>
        <v/>
      </c>
      <c r="H63" s="245" t="str">
        <f>IF('Measured Data'!$E55&gt;0,'Measured Data'!H54,"")</f>
        <v/>
      </c>
      <c r="I63" s="245" t="str">
        <f>IF('Measured Data'!$E55&gt;0,'Measured Data'!I54,"")</f>
        <v/>
      </c>
      <c r="J63" s="245" t="str">
        <f>IF('Measured Data'!$E55&gt;0,'Measured Data'!J54,"")</f>
        <v/>
      </c>
      <c r="K63" s="245" t="str">
        <f>IF('Measured Data'!$E55&gt;0,'Measured Data'!K54,"")</f>
        <v/>
      </c>
      <c r="L63" s="240" t="str">
        <f>IF('Measured Data'!$E55&gt;0,'Measured Data'!L54,"")</f>
        <v/>
      </c>
      <c r="M63" s="240" t="str">
        <f>IF('Measured Data'!$E55&gt;0,'Measured Data'!M54,"")</f>
        <v/>
      </c>
      <c r="N63" s="240" t="str">
        <f>IF('Measured Data'!$E55&gt;0,'Measured Data'!N54,"")</f>
        <v/>
      </c>
      <c r="O63" s="240" t="str">
        <f>IF('Measured Data'!$E55&gt;0,'Measured Data'!O54,"")</f>
        <v/>
      </c>
      <c r="P63" s="240" t="str">
        <f>IF('Measured Data'!$E55&gt;0,'Measured Data'!P54,"")</f>
        <v/>
      </c>
      <c r="Q63" s="240" t="str">
        <f>IF('Measured Data'!$E55&gt;0,'Measured Data'!Q54,"")</f>
        <v/>
      </c>
      <c r="R63" s="240" t="str">
        <f>IF('Measured Data'!$E55&gt;0,'Measured Data'!R54,"")</f>
        <v/>
      </c>
      <c r="S63" s="240" t="str">
        <f>IF('Measured Data'!$E55&gt;0,'Measured Data'!S54,"")</f>
        <v/>
      </c>
      <c r="T63" s="246" t="str">
        <f>IF('Measured Data'!$E55&gt;0,'Measured Data'!T54+'Measured Data'!$E55*'Measured Data'!#REF!/'In Process Calc.'!$I57,"")</f>
        <v/>
      </c>
      <c r="U63" s="246" t="str">
        <f>IF('Measured Data'!$E55&gt;0,'Measured Data'!U54+'Measured Data'!$E55*'Measured Data'!#REF!/'In Process Calc.'!$I57,"")</f>
        <v/>
      </c>
      <c r="V63" s="246" t="str">
        <f>IF('Measured Data'!$E55&gt;0,'Measured Data'!V54+'Measured Data'!$E55*'Measured Data'!#REF!/'In Process Calc.'!$I57,"")</f>
        <v/>
      </c>
      <c r="W63" s="246" t="str">
        <f>IF('Measured Data'!$E55&gt;0,'Measured Data'!W54+'Measured Data'!$E55*'Measured Data'!#REF!/'In Process Calc.'!$I57,"")</f>
        <v/>
      </c>
      <c r="X63" s="246" t="str">
        <f>IF('Measured Data'!$E55&gt;0,'Measured Data'!X54+'Measured Data'!$E55*'Measured Data'!#REF!/'In Process Calc.'!$I57,"")</f>
        <v/>
      </c>
      <c r="Y63" s="246" t="str">
        <f>IF('Measured Data'!$E55&gt;0,'Measured Data'!Y54+'Measured Data'!$E55*'Measured Data'!#REF!/'In Process Calc.'!$I57,"")</f>
        <v/>
      </c>
      <c r="Z63" s="246" t="str">
        <f>IF('Measured Data'!$E55&gt;0,'Measured Data'!Z54+'Measured Data'!$E55*'Measured Data'!#REF!/'In Process Calc.'!$I57,"")</f>
        <v/>
      </c>
      <c r="AA63" s="246" t="str">
        <f>IF('Measured Data'!$E55&gt;0,'Measured Data'!AA54+'Measured Data'!$E55*'Measured Data'!#REF!/'In Process Calc.'!$I57,"")</f>
        <v/>
      </c>
      <c r="AB63" s="246" t="str">
        <f>IF('Measured Data'!$E55&gt;0,'Measured Data'!AB54+'Measured Data'!$E55*'Measured Data'!#REF!/'In Process Calc.'!$I57,"")</f>
        <v/>
      </c>
      <c r="AC63" s="246" t="str">
        <f>IF('Measured Data'!$E55&gt;0,'Measured Data'!AC54+'Measured Data'!$E55*'Measured Data'!#REF!/'In Process Calc.'!$I57,"")</f>
        <v/>
      </c>
      <c r="AD63" s="246" t="str">
        <f>IF('Measured Data'!$E55&gt;0,'Measured Data'!AD54+'Measured Data'!$E55*'Measured Data'!#REF!/'In Process Calc.'!$I57,"")</f>
        <v/>
      </c>
      <c r="AE63" s="246" t="str">
        <f>IF('Measured Data'!$E55&gt;0,'Measured Data'!AE54+'Measured Data'!$E55*'Measured Data'!#REF!/'In Process Calc.'!$I57,"")</f>
        <v/>
      </c>
      <c r="AF63" s="246" t="str">
        <f>IF('Measured Data'!$E55&gt;0,'Measured Data'!AF54+'Measured Data'!$E55*'Measured Data'!#REF!/'In Process Calc.'!$I57,"")</f>
        <v/>
      </c>
      <c r="AG63" s="246" t="str">
        <f>IF('Measured Data'!$E55&gt;0,'Measured Data'!AG54+'Measured Data'!$E55*'Measured Data'!#REF!/'In Process Calc.'!$I57,"")</f>
        <v/>
      </c>
      <c r="AH63" s="246" t="str">
        <f>IF('Measured Data'!$E55&gt;0,'Measured Data'!AH54+'Measured Data'!$E55*'Measured Data'!#REF!/'In Process Calc.'!$I57,"")</f>
        <v/>
      </c>
      <c r="AI63" s="246" t="str">
        <f>IF('Measured Data'!$E55&gt;0,'Measured Data'!AI54+'Measured Data'!$E55*'Measured Data'!#REF!/'In Process Calc.'!$I57,"")</f>
        <v/>
      </c>
      <c r="AJ63" s="246" t="str">
        <f>IF('Measured Data'!$E55&gt;0,'Measured Data'!AJ54+'Measured Data'!$E55*'Measured Data'!#REF!/'In Process Calc.'!$I57,"")</f>
        <v/>
      </c>
      <c r="AK63" s="246" t="str">
        <f>IF('Measured Data'!$E55&gt;0,'Measured Data'!AK54+'Measured Data'!$E55*'Measured Data'!#REF!/'In Process Calc.'!$I57,"")</f>
        <v/>
      </c>
      <c r="AL63" s="246" t="str">
        <f>IF('Measured Data'!$E55&gt;0,'Measured Data'!AL54+'Measured Data'!$E55*'Measured Data'!#REF!/'In Process Calc.'!$I57,"")</f>
        <v/>
      </c>
      <c r="AM63" s="246" t="str">
        <f>IF('Measured Data'!$E55&gt;0,'Measured Data'!AM54+'Measured Data'!$E55*'Measured Data'!#REF!/'In Process Calc.'!$I57,"")</f>
        <v/>
      </c>
      <c r="AN63" s="246" t="str">
        <f>IF('Measured Data'!$E55&gt;0,'Measured Data'!AN54+'Measured Data'!$E55*'Measured Data'!#REF!/'In Process Calc.'!$I57,"")</f>
        <v/>
      </c>
      <c r="AO63" s="246" t="str">
        <f>IF('Measured Data'!$E55&gt;0,'Measured Data'!AO54+'Measured Data'!$E55*'Measured Data'!#REF!/'In Process Calc.'!$I57,"")</f>
        <v/>
      </c>
      <c r="AP63" s="246" t="str">
        <f>IF('Measured Data'!$E55&gt;0,'Measured Data'!AP54+'Measured Data'!$E55*'Measured Data'!AQ54/'In Process Calc.'!$I57,"")</f>
        <v/>
      </c>
      <c r="AQ63" s="246" t="str">
        <f>IF('Measured Data'!$E55&gt;0,'Measured Data'!#REF!+'Measured Data'!$E55*'Measured Data'!AR54/'In Process Calc.'!$I57,"")</f>
        <v/>
      </c>
      <c r="AR63" s="246" t="str">
        <f>IF('Measured Data'!$E55&gt;0,'Measured Data'!#REF!,"")</f>
        <v/>
      </c>
      <c r="AS63" s="246" t="str">
        <f>IF('Measured Data'!$E55&gt;0,'Measured Data'!#REF!,"")</f>
        <v/>
      </c>
      <c r="AT63" s="246" t="str">
        <f>IF('Measured Data'!$E55&gt;0,'Measured Data'!#REF!,"")</f>
        <v/>
      </c>
      <c r="AU63" s="246" t="str">
        <f>IF('Measured Data'!$E55&gt;0,'Measured Data'!#REF!,"")</f>
        <v/>
      </c>
      <c r="AV63" s="246" t="str">
        <f>IF('Measured Data'!$E55&gt;0,'Measured Data'!#REF!,"")</f>
        <v/>
      </c>
      <c r="AW63" s="246" t="str">
        <f>IF('Measured Data'!$E55&gt;0,'Measured Data'!#REF!,"")</f>
        <v/>
      </c>
      <c r="AX63" s="246" t="str">
        <f>IF('Measured Data'!$E55&gt;0,'Measured Data'!#REF!,"")</f>
        <v/>
      </c>
      <c r="AY63" s="246" t="str">
        <f>IF('Measured Data'!$E55&gt;0,'Measured Data'!#REF!,"")</f>
        <v/>
      </c>
      <c r="AZ63" s="246" t="str">
        <f>IF('Measured Data'!$E55&gt;0,'Measured Data'!#REF!,"")</f>
        <v/>
      </c>
      <c r="BA63" s="246" t="str">
        <f>IF('Measured Data'!$E55&gt;0,'Measured Data'!#REF!,"")</f>
        <v/>
      </c>
      <c r="BB63" s="246" t="str">
        <f>IF('Measured Data'!$E55&gt;0,'Measured Data'!#REF!,"")</f>
        <v/>
      </c>
      <c r="BC63" s="246" t="str">
        <f>IF('Measured Data'!$E55&gt;0,'Measured Data'!#REF!,"")</f>
        <v/>
      </c>
      <c r="BD63" s="246" t="str">
        <f>IF('Measured Data'!$E55&gt;0,'Measured Data'!#REF!,"")</f>
        <v/>
      </c>
      <c r="BE63" s="246" t="str">
        <f>IF('Measured Data'!$E55&gt;0,'Measured Data'!#REF!,"")</f>
        <v/>
      </c>
      <c r="BF63" s="246" t="str">
        <f>IF('Measured Data'!$E55&gt;0,'Measured Data'!#REF!,"")</f>
        <v/>
      </c>
      <c r="BG63" s="246" t="str">
        <f>IF('Measured Data'!$E55&gt;0,'Measured Data'!#REF!,"")</f>
        <v/>
      </c>
      <c r="BH63" s="246" t="str">
        <f>IF('Measured Data'!$E55&gt;0,'Measured Data'!#REF!,"")</f>
        <v/>
      </c>
      <c r="BI63" s="246" t="str">
        <f>IF('Measured Data'!$E55&gt;0,'Measured Data'!#REF!,"")</f>
        <v/>
      </c>
      <c r="BJ63" s="246" t="str">
        <f>IF('Measured Data'!$E55&gt;0,'Measured Data'!#REF!,"")</f>
        <v/>
      </c>
      <c r="BK63" s="246" t="str">
        <f>IF('Measured Data'!$E55&gt;0,'Measured Data'!#REF!,"")</f>
        <v/>
      </c>
      <c r="BL63" s="246" t="str">
        <f>IF('Measured Data'!$E55&gt;0,'Measured Data'!#REF!,"")</f>
        <v/>
      </c>
      <c r="BM63" s="246" t="str">
        <f>IF('Measured Data'!$E55&gt;0,'Measured Data'!#REF!,"")</f>
        <v/>
      </c>
      <c r="BN63" s="246" t="str">
        <f>IF('Measured Data'!$E55&gt;0,'In Process Calc.'!B56,"")</f>
        <v/>
      </c>
      <c r="BO63" s="246" t="str">
        <f>IF('Measured Data'!$E55&gt;0,'In Process Calc.'!C56,"")</f>
        <v/>
      </c>
    </row>
    <row r="64" spans="1:67" x14ac:dyDescent="0.15">
      <c r="A64" s="240" t="str">
        <f>IF('Measured Data'!$E56&gt;0,'Measured Data'!$B$1,"")</f>
        <v/>
      </c>
      <c r="B64" s="240" t="str">
        <f>IF('Measured Data'!$E56&gt;0,'Measured Data'!A55+0.1,"")</f>
        <v/>
      </c>
      <c r="C64" s="244" t="str">
        <f>IF('Measured Data'!$E56&gt;0,'Measured Data'!B55,"")</f>
        <v/>
      </c>
      <c r="D64" s="249" t="str">
        <f>IF('Measured Data'!$E56&gt;0,'Measured Data'!C55,"")</f>
        <v/>
      </c>
      <c r="E64" s="240" t="str">
        <f>IF('Measured Data'!$E56&gt;0,'Measured Data'!D55,"")</f>
        <v/>
      </c>
      <c r="F64" s="240" t="str">
        <f>IF('Measured Data'!$E56&gt;0,'Measured Data'!E55,"")</f>
        <v/>
      </c>
      <c r="G64" s="240" t="str">
        <f>IF('Measured Data'!$E56&gt;0,'Measured Data'!G55,"")</f>
        <v/>
      </c>
      <c r="H64" s="245" t="str">
        <f>IF('Measured Data'!$E56&gt;0,'Measured Data'!H55,"")</f>
        <v/>
      </c>
      <c r="I64" s="245" t="str">
        <f>IF('Measured Data'!$E56&gt;0,'Measured Data'!I55,"")</f>
        <v/>
      </c>
      <c r="J64" s="245" t="str">
        <f>IF('Measured Data'!$E56&gt;0,'Measured Data'!J55,"")</f>
        <v/>
      </c>
      <c r="K64" s="245" t="str">
        <f>IF('Measured Data'!$E56&gt;0,'Measured Data'!K55,"")</f>
        <v/>
      </c>
      <c r="L64" s="240" t="str">
        <f>IF('Measured Data'!$E56&gt;0,'Measured Data'!L55,"")</f>
        <v/>
      </c>
      <c r="M64" s="240" t="str">
        <f>IF('Measured Data'!$E56&gt;0,'Measured Data'!M55,"")</f>
        <v/>
      </c>
      <c r="N64" s="240" t="str">
        <f>IF('Measured Data'!$E56&gt;0,'Measured Data'!N55,"")</f>
        <v/>
      </c>
      <c r="O64" s="240" t="str">
        <f>IF('Measured Data'!$E56&gt;0,'Measured Data'!O55,"")</f>
        <v/>
      </c>
      <c r="P64" s="240" t="str">
        <f>IF('Measured Data'!$E56&gt;0,'Measured Data'!P55,"")</f>
        <v/>
      </c>
      <c r="Q64" s="240" t="str">
        <f>IF('Measured Data'!$E56&gt;0,'Measured Data'!Q55,"")</f>
        <v/>
      </c>
      <c r="R64" s="240" t="str">
        <f>IF('Measured Data'!$E56&gt;0,'Measured Data'!R55,"")</f>
        <v/>
      </c>
      <c r="S64" s="240" t="str">
        <f>IF('Measured Data'!$E56&gt;0,'Measured Data'!S55,"")</f>
        <v/>
      </c>
      <c r="T64" s="246" t="str">
        <f>IF('Measured Data'!$E56&gt;0,'Measured Data'!T55+'Measured Data'!$E56*'Measured Data'!#REF!/'In Process Calc.'!$I58,"")</f>
        <v/>
      </c>
      <c r="U64" s="246" t="str">
        <f>IF('Measured Data'!$E56&gt;0,'Measured Data'!U55+'Measured Data'!$E56*'Measured Data'!#REF!/'In Process Calc.'!$I58,"")</f>
        <v/>
      </c>
      <c r="V64" s="246" t="str">
        <f>IF('Measured Data'!$E56&gt;0,'Measured Data'!V55+'Measured Data'!$E56*'Measured Data'!#REF!/'In Process Calc.'!$I58,"")</f>
        <v/>
      </c>
      <c r="W64" s="246" t="str">
        <f>IF('Measured Data'!$E56&gt;0,'Measured Data'!W55+'Measured Data'!$E56*'Measured Data'!#REF!/'In Process Calc.'!$I58,"")</f>
        <v/>
      </c>
      <c r="X64" s="246" t="str">
        <f>IF('Measured Data'!$E56&gt;0,'Measured Data'!X55+'Measured Data'!$E56*'Measured Data'!#REF!/'In Process Calc.'!$I58,"")</f>
        <v/>
      </c>
      <c r="Y64" s="246" t="str">
        <f>IF('Measured Data'!$E56&gt;0,'Measured Data'!Y55+'Measured Data'!$E56*'Measured Data'!#REF!/'In Process Calc.'!$I58,"")</f>
        <v/>
      </c>
      <c r="Z64" s="246" t="str">
        <f>IF('Measured Data'!$E56&gt;0,'Measured Data'!Z55+'Measured Data'!$E56*'Measured Data'!#REF!/'In Process Calc.'!$I58,"")</f>
        <v/>
      </c>
      <c r="AA64" s="246" t="str">
        <f>IF('Measured Data'!$E56&gt;0,'Measured Data'!AA55+'Measured Data'!$E56*'Measured Data'!#REF!/'In Process Calc.'!$I58,"")</f>
        <v/>
      </c>
      <c r="AB64" s="246" t="str">
        <f>IF('Measured Data'!$E56&gt;0,'Measured Data'!AB55+'Measured Data'!$E56*'Measured Data'!#REF!/'In Process Calc.'!$I58,"")</f>
        <v/>
      </c>
      <c r="AC64" s="246" t="str">
        <f>IF('Measured Data'!$E56&gt;0,'Measured Data'!AC55+'Measured Data'!$E56*'Measured Data'!#REF!/'In Process Calc.'!$I58,"")</f>
        <v/>
      </c>
      <c r="AD64" s="246" t="str">
        <f>IF('Measured Data'!$E56&gt;0,'Measured Data'!AD55+'Measured Data'!$E56*'Measured Data'!#REF!/'In Process Calc.'!$I58,"")</f>
        <v/>
      </c>
      <c r="AE64" s="246" t="str">
        <f>IF('Measured Data'!$E56&gt;0,'Measured Data'!AE55+'Measured Data'!$E56*'Measured Data'!#REF!/'In Process Calc.'!$I58,"")</f>
        <v/>
      </c>
      <c r="AF64" s="246" t="str">
        <f>IF('Measured Data'!$E56&gt;0,'Measured Data'!AF55+'Measured Data'!$E56*'Measured Data'!#REF!/'In Process Calc.'!$I58,"")</f>
        <v/>
      </c>
      <c r="AG64" s="246" t="str">
        <f>IF('Measured Data'!$E56&gt;0,'Measured Data'!AG55+'Measured Data'!$E56*'Measured Data'!#REF!/'In Process Calc.'!$I58,"")</f>
        <v/>
      </c>
      <c r="AH64" s="246" t="str">
        <f>IF('Measured Data'!$E56&gt;0,'Measured Data'!AH55+'Measured Data'!$E56*'Measured Data'!#REF!/'In Process Calc.'!$I58,"")</f>
        <v/>
      </c>
      <c r="AI64" s="246" t="str">
        <f>IF('Measured Data'!$E56&gt;0,'Measured Data'!AI55+'Measured Data'!$E56*'Measured Data'!#REF!/'In Process Calc.'!$I58,"")</f>
        <v/>
      </c>
      <c r="AJ64" s="246" t="str">
        <f>IF('Measured Data'!$E56&gt;0,'Measured Data'!AJ55+'Measured Data'!$E56*'Measured Data'!#REF!/'In Process Calc.'!$I58,"")</f>
        <v/>
      </c>
      <c r="AK64" s="246" t="str">
        <f>IF('Measured Data'!$E56&gt;0,'Measured Data'!AK55+'Measured Data'!$E56*'Measured Data'!#REF!/'In Process Calc.'!$I58,"")</f>
        <v/>
      </c>
      <c r="AL64" s="246" t="str">
        <f>IF('Measured Data'!$E56&gt;0,'Measured Data'!AL55+'Measured Data'!$E56*'Measured Data'!#REF!/'In Process Calc.'!$I58,"")</f>
        <v/>
      </c>
      <c r="AM64" s="246" t="str">
        <f>IF('Measured Data'!$E56&gt;0,'Measured Data'!AM55+'Measured Data'!$E56*'Measured Data'!#REF!/'In Process Calc.'!$I58,"")</f>
        <v/>
      </c>
      <c r="AN64" s="246" t="str">
        <f>IF('Measured Data'!$E56&gt;0,'Measured Data'!AN55+'Measured Data'!$E56*'Measured Data'!#REF!/'In Process Calc.'!$I58,"")</f>
        <v/>
      </c>
      <c r="AO64" s="246" t="str">
        <f>IF('Measured Data'!$E56&gt;0,'Measured Data'!AO55+'Measured Data'!$E56*'Measured Data'!#REF!/'In Process Calc.'!$I58,"")</f>
        <v/>
      </c>
      <c r="AP64" s="246" t="str">
        <f>IF('Measured Data'!$E56&gt;0,'Measured Data'!AP55+'Measured Data'!$E56*'Measured Data'!AQ55/'In Process Calc.'!$I58,"")</f>
        <v/>
      </c>
      <c r="AQ64" s="246" t="str">
        <f>IF('Measured Data'!$E56&gt;0,'Measured Data'!#REF!+'Measured Data'!$E56*'Measured Data'!AR55/'In Process Calc.'!$I58,"")</f>
        <v/>
      </c>
      <c r="AR64" s="246" t="str">
        <f>IF('Measured Data'!$E56&gt;0,'Measured Data'!#REF!,"")</f>
        <v/>
      </c>
      <c r="AS64" s="246" t="str">
        <f>IF('Measured Data'!$E56&gt;0,'Measured Data'!#REF!,"")</f>
        <v/>
      </c>
      <c r="AT64" s="246" t="str">
        <f>IF('Measured Data'!$E56&gt;0,'Measured Data'!#REF!,"")</f>
        <v/>
      </c>
      <c r="AU64" s="246" t="str">
        <f>IF('Measured Data'!$E56&gt;0,'Measured Data'!#REF!,"")</f>
        <v/>
      </c>
      <c r="AV64" s="246" t="str">
        <f>IF('Measured Data'!$E56&gt;0,'Measured Data'!#REF!,"")</f>
        <v/>
      </c>
      <c r="AW64" s="246" t="str">
        <f>IF('Measured Data'!$E56&gt;0,'Measured Data'!#REF!,"")</f>
        <v/>
      </c>
      <c r="AX64" s="246" t="str">
        <f>IF('Measured Data'!$E56&gt;0,'Measured Data'!#REF!,"")</f>
        <v/>
      </c>
      <c r="AY64" s="246" t="str">
        <f>IF('Measured Data'!$E56&gt;0,'Measured Data'!#REF!,"")</f>
        <v/>
      </c>
      <c r="AZ64" s="246" t="str">
        <f>IF('Measured Data'!$E56&gt;0,'Measured Data'!#REF!,"")</f>
        <v/>
      </c>
      <c r="BA64" s="246" t="str">
        <f>IF('Measured Data'!$E56&gt;0,'Measured Data'!#REF!,"")</f>
        <v/>
      </c>
      <c r="BB64" s="246" t="str">
        <f>IF('Measured Data'!$E56&gt;0,'Measured Data'!#REF!,"")</f>
        <v/>
      </c>
      <c r="BC64" s="246" t="str">
        <f>IF('Measured Data'!$E56&gt;0,'Measured Data'!#REF!,"")</f>
        <v/>
      </c>
      <c r="BD64" s="246" t="str">
        <f>IF('Measured Data'!$E56&gt;0,'Measured Data'!#REF!,"")</f>
        <v/>
      </c>
      <c r="BE64" s="246" t="str">
        <f>IF('Measured Data'!$E56&gt;0,'Measured Data'!#REF!,"")</f>
        <v/>
      </c>
      <c r="BF64" s="246" t="str">
        <f>IF('Measured Data'!$E56&gt;0,'Measured Data'!#REF!,"")</f>
        <v/>
      </c>
      <c r="BG64" s="246" t="str">
        <f>IF('Measured Data'!$E56&gt;0,'Measured Data'!#REF!,"")</f>
        <v/>
      </c>
      <c r="BH64" s="246" t="str">
        <f>IF('Measured Data'!$E56&gt;0,'Measured Data'!#REF!,"")</f>
        <v/>
      </c>
      <c r="BI64" s="246" t="str">
        <f>IF('Measured Data'!$E56&gt;0,'Measured Data'!#REF!,"")</f>
        <v/>
      </c>
      <c r="BJ64" s="246" t="str">
        <f>IF('Measured Data'!$E56&gt;0,'Measured Data'!#REF!,"")</f>
        <v/>
      </c>
      <c r="BK64" s="246" t="str">
        <f>IF('Measured Data'!$E56&gt;0,'Measured Data'!#REF!,"")</f>
        <v/>
      </c>
      <c r="BL64" s="246" t="str">
        <f>IF('Measured Data'!$E56&gt;0,'Measured Data'!#REF!,"")</f>
        <v/>
      </c>
      <c r="BM64" s="246" t="str">
        <f>IF('Measured Data'!$E56&gt;0,'Measured Data'!#REF!,"")</f>
        <v/>
      </c>
      <c r="BN64" s="246" t="str">
        <f>IF('Measured Data'!$E56&gt;0,'In Process Calc.'!B57,"")</f>
        <v/>
      </c>
      <c r="BO64" s="246" t="str">
        <f>IF('Measured Data'!$E56&gt;0,'In Process Calc.'!C57,"")</f>
        <v/>
      </c>
    </row>
    <row r="65" spans="1:67" x14ac:dyDescent="0.15">
      <c r="A65" s="240" t="str">
        <f>IF('Measured Data'!$E57&gt;0,'Measured Data'!$B$1,"")</f>
        <v/>
      </c>
      <c r="B65" s="240" t="str">
        <f>IF('Measured Data'!$E57&gt;0,'Measured Data'!A56+0.1,"")</f>
        <v/>
      </c>
      <c r="C65" s="244" t="str">
        <f>IF('Measured Data'!$E57&gt;0,'Measured Data'!B56,"")</f>
        <v/>
      </c>
      <c r="D65" s="249" t="str">
        <f>IF('Measured Data'!$E57&gt;0,'Measured Data'!C56,"")</f>
        <v/>
      </c>
      <c r="E65" s="240" t="str">
        <f>IF('Measured Data'!$E57&gt;0,'Measured Data'!D56,"")</f>
        <v/>
      </c>
      <c r="F65" s="240" t="str">
        <f>IF('Measured Data'!$E57&gt;0,'Measured Data'!E56,"")</f>
        <v/>
      </c>
      <c r="G65" s="240" t="str">
        <f>IF('Measured Data'!$E57&gt;0,'Measured Data'!G56,"")</f>
        <v/>
      </c>
      <c r="H65" s="245" t="str">
        <f>IF('Measured Data'!$E57&gt;0,'Measured Data'!H56,"")</f>
        <v/>
      </c>
      <c r="I65" s="245" t="str">
        <f>IF('Measured Data'!$E57&gt;0,'Measured Data'!I56,"")</f>
        <v/>
      </c>
      <c r="J65" s="245" t="str">
        <f>IF('Measured Data'!$E57&gt;0,'Measured Data'!J56,"")</f>
        <v/>
      </c>
      <c r="K65" s="245" t="str">
        <f>IF('Measured Data'!$E57&gt;0,'Measured Data'!K56,"")</f>
        <v/>
      </c>
      <c r="L65" s="240" t="str">
        <f>IF('Measured Data'!$E57&gt;0,'Measured Data'!L56,"")</f>
        <v/>
      </c>
      <c r="M65" s="240" t="str">
        <f>IF('Measured Data'!$E57&gt;0,'Measured Data'!M56,"")</f>
        <v/>
      </c>
      <c r="N65" s="240" t="str">
        <f>IF('Measured Data'!$E57&gt;0,'Measured Data'!N56,"")</f>
        <v/>
      </c>
      <c r="O65" s="240" t="str">
        <f>IF('Measured Data'!$E57&gt;0,'Measured Data'!O56,"")</f>
        <v/>
      </c>
      <c r="P65" s="240" t="str">
        <f>IF('Measured Data'!$E57&gt;0,'Measured Data'!P56,"")</f>
        <v/>
      </c>
      <c r="Q65" s="240" t="str">
        <f>IF('Measured Data'!$E57&gt;0,'Measured Data'!Q56,"")</f>
        <v/>
      </c>
      <c r="R65" s="240" t="str">
        <f>IF('Measured Data'!$E57&gt;0,'Measured Data'!R56,"")</f>
        <v/>
      </c>
      <c r="S65" s="240" t="str">
        <f>IF('Measured Data'!$E57&gt;0,'Measured Data'!S56,"")</f>
        <v/>
      </c>
      <c r="T65" s="246" t="str">
        <f>IF('Measured Data'!$E57&gt;0,'Measured Data'!T56+'Measured Data'!$E57*'Measured Data'!#REF!/'In Process Calc.'!$I59,"")</f>
        <v/>
      </c>
      <c r="U65" s="246" t="str">
        <f>IF('Measured Data'!$E57&gt;0,'Measured Data'!U56+'Measured Data'!$E57*'Measured Data'!#REF!/'In Process Calc.'!$I59,"")</f>
        <v/>
      </c>
      <c r="V65" s="246" t="str">
        <f>IF('Measured Data'!$E57&gt;0,'Measured Data'!V56+'Measured Data'!$E57*'Measured Data'!#REF!/'In Process Calc.'!$I59,"")</f>
        <v/>
      </c>
      <c r="W65" s="246" t="str">
        <f>IF('Measured Data'!$E57&gt;0,'Measured Data'!W56+'Measured Data'!$E57*'Measured Data'!#REF!/'In Process Calc.'!$I59,"")</f>
        <v/>
      </c>
      <c r="X65" s="246" t="str">
        <f>IF('Measured Data'!$E57&gt;0,'Measured Data'!X56+'Measured Data'!$E57*'Measured Data'!#REF!/'In Process Calc.'!$I59,"")</f>
        <v/>
      </c>
      <c r="Y65" s="246" t="str">
        <f>IF('Measured Data'!$E57&gt;0,'Measured Data'!Y56+'Measured Data'!$E57*'Measured Data'!#REF!/'In Process Calc.'!$I59,"")</f>
        <v/>
      </c>
      <c r="Z65" s="246" t="str">
        <f>IF('Measured Data'!$E57&gt;0,'Measured Data'!Z56+'Measured Data'!$E57*'Measured Data'!#REF!/'In Process Calc.'!$I59,"")</f>
        <v/>
      </c>
      <c r="AA65" s="246" t="str">
        <f>IF('Measured Data'!$E57&gt;0,'Measured Data'!AA56+'Measured Data'!$E57*'Measured Data'!#REF!/'In Process Calc.'!$I59,"")</f>
        <v/>
      </c>
      <c r="AB65" s="246" t="str">
        <f>IF('Measured Data'!$E57&gt;0,'Measured Data'!AB56+'Measured Data'!$E57*'Measured Data'!#REF!/'In Process Calc.'!$I59,"")</f>
        <v/>
      </c>
      <c r="AC65" s="246" t="str">
        <f>IF('Measured Data'!$E57&gt;0,'Measured Data'!AC56+'Measured Data'!$E57*'Measured Data'!#REF!/'In Process Calc.'!$I59,"")</f>
        <v/>
      </c>
      <c r="AD65" s="246" t="str">
        <f>IF('Measured Data'!$E57&gt;0,'Measured Data'!AD56+'Measured Data'!$E57*'Measured Data'!#REF!/'In Process Calc.'!$I59,"")</f>
        <v/>
      </c>
      <c r="AE65" s="246" t="str">
        <f>IF('Measured Data'!$E57&gt;0,'Measured Data'!AE56+'Measured Data'!$E57*'Measured Data'!#REF!/'In Process Calc.'!$I59,"")</f>
        <v/>
      </c>
      <c r="AF65" s="246" t="str">
        <f>IF('Measured Data'!$E57&gt;0,'Measured Data'!AF56+'Measured Data'!$E57*'Measured Data'!#REF!/'In Process Calc.'!$I59,"")</f>
        <v/>
      </c>
      <c r="AG65" s="246" t="str">
        <f>IF('Measured Data'!$E57&gt;0,'Measured Data'!AG56+'Measured Data'!$E57*'Measured Data'!#REF!/'In Process Calc.'!$I59,"")</f>
        <v/>
      </c>
      <c r="AH65" s="246" t="str">
        <f>IF('Measured Data'!$E57&gt;0,'Measured Data'!AH56+'Measured Data'!$E57*'Measured Data'!#REF!/'In Process Calc.'!$I59,"")</f>
        <v/>
      </c>
      <c r="AI65" s="246" t="str">
        <f>IF('Measured Data'!$E57&gt;0,'Measured Data'!AI56+'Measured Data'!$E57*'Measured Data'!#REF!/'In Process Calc.'!$I59,"")</f>
        <v/>
      </c>
      <c r="AJ65" s="246" t="str">
        <f>IF('Measured Data'!$E57&gt;0,'Measured Data'!AJ56+'Measured Data'!$E57*'Measured Data'!#REF!/'In Process Calc.'!$I59,"")</f>
        <v/>
      </c>
      <c r="AK65" s="246" t="str">
        <f>IF('Measured Data'!$E57&gt;0,'Measured Data'!AK56+'Measured Data'!$E57*'Measured Data'!#REF!/'In Process Calc.'!$I59,"")</f>
        <v/>
      </c>
      <c r="AL65" s="246" t="str">
        <f>IF('Measured Data'!$E57&gt;0,'Measured Data'!AL56+'Measured Data'!$E57*'Measured Data'!#REF!/'In Process Calc.'!$I59,"")</f>
        <v/>
      </c>
      <c r="AM65" s="246" t="str">
        <f>IF('Measured Data'!$E57&gt;0,'Measured Data'!AM56+'Measured Data'!$E57*'Measured Data'!#REF!/'In Process Calc.'!$I59,"")</f>
        <v/>
      </c>
      <c r="AN65" s="246" t="str">
        <f>IF('Measured Data'!$E57&gt;0,'Measured Data'!AN56+'Measured Data'!$E57*'Measured Data'!#REF!/'In Process Calc.'!$I59,"")</f>
        <v/>
      </c>
      <c r="AO65" s="246" t="str">
        <f>IF('Measured Data'!$E57&gt;0,'Measured Data'!AO56+'Measured Data'!$E57*'Measured Data'!#REF!/'In Process Calc.'!$I59,"")</f>
        <v/>
      </c>
      <c r="AP65" s="246" t="str">
        <f>IF('Measured Data'!$E57&gt;0,'Measured Data'!AP56+'Measured Data'!$E57*'Measured Data'!AQ56/'In Process Calc.'!$I59,"")</f>
        <v/>
      </c>
      <c r="AQ65" s="246" t="str">
        <f>IF('Measured Data'!$E57&gt;0,'Measured Data'!#REF!+'Measured Data'!$E57*'Measured Data'!AR56/'In Process Calc.'!$I59,"")</f>
        <v/>
      </c>
      <c r="AR65" s="246" t="str">
        <f>IF('Measured Data'!$E57&gt;0,'Measured Data'!#REF!,"")</f>
        <v/>
      </c>
      <c r="AS65" s="246" t="str">
        <f>IF('Measured Data'!$E57&gt;0,'Measured Data'!#REF!,"")</f>
        <v/>
      </c>
      <c r="AT65" s="246" t="str">
        <f>IF('Measured Data'!$E57&gt;0,'Measured Data'!#REF!,"")</f>
        <v/>
      </c>
      <c r="AU65" s="246" t="str">
        <f>IF('Measured Data'!$E57&gt;0,'Measured Data'!#REF!,"")</f>
        <v/>
      </c>
      <c r="AV65" s="246" t="str">
        <f>IF('Measured Data'!$E57&gt;0,'Measured Data'!#REF!,"")</f>
        <v/>
      </c>
      <c r="AW65" s="246" t="str">
        <f>IF('Measured Data'!$E57&gt;0,'Measured Data'!#REF!,"")</f>
        <v/>
      </c>
      <c r="AX65" s="246" t="str">
        <f>IF('Measured Data'!$E57&gt;0,'Measured Data'!#REF!,"")</f>
        <v/>
      </c>
      <c r="AY65" s="246" t="str">
        <f>IF('Measured Data'!$E57&gt;0,'Measured Data'!#REF!,"")</f>
        <v/>
      </c>
      <c r="AZ65" s="246" t="str">
        <f>IF('Measured Data'!$E57&gt;0,'Measured Data'!#REF!,"")</f>
        <v/>
      </c>
      <c r="BA65" s="246" t="str">
        <f>IF('Measured Data'!$E57&gt;0,'Measured Data'!#REF!,"")</f>
        <v/>
      </c>
      <c r="BB65" s="246" t="str">
        <f>IF('Measured Data'!$E57&gt;0,'Measured Data'!#REF!,"")</f>
        <v/>
      </c>
      <c r="BC65" s="246" t="str">
        <f>IF('Measured Data'!$E57&gt;0,'Measured Data'!#REF!,"")</f>
        <v/>
      </c>
      <c r="BD65" s="246" t="str">
        <f>IF('Measured Data'!$E57&gt;0,'Measured Data'!#REF!,"")</f>
        <v/>
      </c>
      <c r="BE65" s="246" t="str">
        <f>IF('Measured Data'!$E57&gt;0,'Measured Data'!#REF!,"")</f>
        <v/>
      </c>
      <c r="BF65" s="246" t="str">
        <f>IF('Measured Data'!$E57&gt;0,'Measured Data'!#REF!,"")</f>
        <v/>
      </c>
      <c r="BG65" s="246" t="str">
        <f>IF('Measured Data'!$E57&gt;0,'Measured Data'!#REF!,"")</f>
        <v/>
      </c>
      <c r="BH65" s="246" t="str">
        <f>IF('Measured Data'!$E57&gt;0,'Measured Data'!#REF!,"")</f>
        <v/>
      </c>
      <c r="BI65" s="246" t="str">
        <f>IF('Measured Data'!$E57&gt;0,'Measured Data'!#REF!,"")</f>
        <v/>
      </c>
      <c r="BJ65" s="246" t="str">
        <f>IF('Measured Data'!$E57&gt;0,'Measured Data'!#REF!,"")</f>
        <v/>
      </c>
      <c r="BK65" s="246" t="str">
        <f>IF('Measured Data'!$E57&gt;0,'Measured Data'!#REF!,"")</f>
        <v/>
      </c>
      <c r="BL65" s="246" t="str">
        <f>IF('Measured Data'!$E57&gt;0,'Measured Data'!#REF!,"")</f>
        <v/>
      </c>
      <c r="BM65" s="246" t="str">
        <f>IF('Measured Data'!$E57&gt;0,'Measured Data'!#REF!,"")</f>
        <v/>
      </c>
      <c r="BN65" s="246" t="str">
        <f>IF('Measured Data'!$E57&gt;0,'In Process Calc.'!B58,"")</f>
        <v/>
      </c>
      <c r="BO65" s="246" t="str">
        <f>IF('Measured Data'!$E57&gt;0,'In Process Calc.'!C58,"")</f>
        <v/>
      </c>
    </row>
    <row r="66" spans="1:67" x14ac:dyDescent="0.15">
      <c r="A66" s="240" t="str">
        <f>IF('Measured Data'!$E58&gt;0,'Measured Data'!$B$1,"")</f>
        <v/>
      </c>
      <c r="B66" s="240" t="str">
        <f>IF('Measured Data'!$E58&gt;0,'Measured Data'!A57+0.1,"")</f>
        <v/>
      </c>
      <c r="C66" s="244" t="str">
        <f>IF('Measured Data'!$E58&gt;0,'Measured Data'!B57,"")</f>
        <v/>
      </c>
      <c r="D66" s="249" t="str">
        <f>IF('Measured Data'!$E58&gt;0,'Measured Data'!C57,"")</f>
        <v/>
      </c>
      <c r="E66" s="240" t="str">
        <f>IF('Measured Data'!$E58&gt;0,'Measured Data'!D57,"")</f>
        <v/>
      </c>
      <c r="F66" s="240" t="str">
        <f>IF('Measured Data'!$E58&gt;0,'Measured Data'!E57,"")</f>
        <v/>
      </c>
      <c r="G66" s="240" t="str">
        <f>IF('Measured Data'!$E58&gt;0,'Measured Data'!G57,"")</f>
        <v/>
      </c>
      <c r="H66" s="245" t="str">
        <f>IF('Measured Data'!$E58&gt;0,'Measured Data'!H57,"")</f>
        <v/>
      </c>
      <c r="I66" s="245" t="str">
        <f>IF('Measured Data'!$E58&gt;0,'Measured Data'!I57,"")</f>
        <v/>
      </c>
      <c r="J66" s="245" t="str">
        <f>IF('Measured Data'!$E58&gt;0,'Measured Data'!J57,"")</f>
        <v/>
      </c>
      <c r="K66" s="245" t="str">
        <f>IF('Measured Data'!$E58&gt;0,'Measured Data'!K57,"")</f>
        <v/>
      </c>
      <c r="L66" s="240" t="str">
        <f>IF('Measured Data'!$E58&gt;0,'Measured Data'!L57,"")</f>
        <v/>
      </c>
      <c r="M66" s="240" t="str">
        <f>IF('Measured Data'!$E58&gt;0,'Measured Data'!M57,"")</f>
        <v/>
      </c>
      <c r="N66" s="240" t="str">
        <f>IF('Measured Data'!$E58&gt;0,'Measured Data'!N57,"")</f>
        <v/>
      </c>
      <c r="O66" s="240" t="str">
        <f>IF('Measured Data'!$E58&gt;0,'Measured Data'!O57,"")</f>
        <v/>
      </c>
      <c r="P66" s="240" t="str">
        <f>IF('Measured Data'!$E58&gt;0,'Measured Data'!P57,"")</f>
        <v/>
      </c>
      <c r="Q66" s="240" t="str">
        <f>IF('Measured Data'!$E58&gt;0,'Measured Data'!Q57,"")</f>
        <v/>
      </c>
      <c r="R66" s="240" t="str">
        <f>IF('Measured Data'!$E58&gt;0,'Measured Data'!R57,"")</f>
        <v/>
      </c>
      <c r="S66" s="240" t="str">
        <f>IF('Measured Data'!$E58&gt;0,'Measured Data'!S57,"")</f>
        <v/>
      </c>
      <c r="T66" s="246" t="str">
        <f>IF('Measured Data'!$E58&gt;0,'Measured Data'!T57+'Measured Data'!$E58*'Measured Data'!#REF!/'In Process Calc.'!$I60,"")</f>
        <v/>
      </c>
      <c r="U66" s="246" t="str">
        <f>IF('Measured Data'!$E58&gt;0,'Measured Data'!U57+'Measured Data'!$E58*'Measured Data'!#REF!/'In Process Calc.'!$I60,"")</f>
        <v/>
      </c>
      <c r="V66" s="246" t="str">
        <f>IF('Measured Data'!$E58&gt;0,'Measured Data'!V57+'Measured Data'!$E58*'Measured Data'!#REF!/'In Process Calc.'!$I60,"")</f>
        <v/>
      </c>
      <c r="W66" s="246" t="str">
        <f>IF('Measured Data'!$E58&gt;0,'Measured Data'!W57+'Measured Data'!$E58*'Measured Data'!#REF!/'In Process Calc.'!$I60,"")</f>
        <v/>
      </c>
      <c r="X66" s="246" t="str">
        <f>IF('Measured Data'!$E58&gt;0,'Measured Data'!X57+'Measured Data'!$E58*'Measured Data'!#REF!/'In Process Calc.'!$I60,"")</f>
        <v/>
      </c>
      <c r="Y66" s="246" t="str">
        <f>IF('Measured Data'!$E58&gt;0,'Measured Data'!Y57+'Measured Data'!$E58*'Measured Data'!#REF!/'In Process Calc.'!$I60,"")</f>
        <v/>
      </c>
      <c r="Z66" s="246" t="str">
        <f>IF('Measured Data'!$E58&gt;0,'Measured Data'!Z57+'Measured Data'!$E58*'Measured Data'!#REF!/'In Process Calc.'!$I60,"")</f>
        <v/>
      </c>
      <c r="AA66" s="246" t="str">
        <f>IF('Measured Data'!$E58&gt;0,'Measured Data'!AA57+'Measured Data'!$E58*'Measured Data'!#REF!/'In Process Calc.'!$I60,"")</f>
        <v/>
      </c>
      <c r="AB66" s="246" t="str">
        <f>IF('Measured Data'!$E58&gt;0,'Measured Data'!AB57+'Measured Data'!$E58*'Measured Data'!#REF!/'In Process Calc.'!$I60,"")</f>
        <v/>
      </c>
      <c r="AC66" s="246" t="str">
        <f>IF('Measured Data'!$E58&gt;0,'Measured Data'!AC57+'Measured Data'!$E58*'Measured Data'!#REF!/'In Process Calc.'!$I60,"")</f>
        <v/>
      </c>
      <c r="AD66" s="246" t="str">
        <f>IF('Measured Data'!$E58&gt;0,'Measured Data'!AD57+'Measured Data'!$E58*'Measured Data'!#REF!/'In Process Calc.'!$I60,"")</f>
        <v/>
      </c>
      <c r="AE66" s="246" t="str">
        <f>IF('Measured Data'!$E58&gt;0,'Measured Data'!AE57+'Measured Data'!$E58*'Measured Data'!#REF!/'In Process Calc.'!$I60,"")</f>
        <v/>
      </c>
      <c r="AF66" s="246" t="str">
        <f>IF('Measured Data'!$E58&gt;0,'Measured Data'!AF57+'Measured Data'!$E58*'Measured Data'!#REF!/'In Process Calc.'!$I60,"")</f>
        <v/>
      </c>
      <c r="AG66" s="246" t="str">
        <f>IF('Measured Data'!$E58&gt;0,'Measured Data'!AG57+'Measured Data'!$E58*'Measured Data'!#REF!/'In Process Calc.'!$I60,"")</f>
        <v/>
      </c>
      <c r="AH66" s="246" t="str">
        <f>IF('Measured Data'!$E58&gt;0,'Measured Data'!AH57+'Measured Data'!$E58*'Measured Data'!#REF!/'In Process Calc.'!$I60,"")</f>
        <v/>
      </c>
      <c r="AI66" s="246" t="str">
        <f>IF('Measured Data'!$E58&gt;0,'Measured Data'!AI57+'Measured Data'!$E58*'Measured Data'!#REF!/'In Process Calc.'!$I60,"")</f>
        <v/>
      </c>
      <c r="AJ66" s="246" t="str">
        <f>IF('Measured Data'!$E58&gt;0,'Measured Data'!AJ57+'Measured Data'!$E58*'Measured Data'!#REF!/'In Process Calc.'!$I60,"")</f>
        <v/>
      </c>
      <c r="AK66" s="246" t="str">
        <f>IF('Measured Data'!$E58&gt;0,'Measured Data'!AK57+'Measured Data'!$E58*'Measured Data'!#REF!/'In Process Calc.'!$I60,"")</f>
        <v/>
      </c>
      <c r="AL66" s="246" t="str">
        <f>IF('Measured Data'!$E58&gt;0,'Measured Data'!AL57+'Measured Data'!$E58*'Measured Data'!#REF!/'In Process Calc.'!$I60,"")</f>
        <v/>
      </c>
      <c r="AM66" s="246" t="str">
        <f>IF('Measured Data'!$E58&gt;0,'Measured Data'!AM57+'Measured Data'!$E58*'Measured Data'!#REF!/'In Process Calc.'!$I60,"")</f>
        <v/>
      </c>
      <c r="AN66" s="246" t="str">
        <f>IF('Measured Data'!$E58&gt;0,'Measured Data'!AN57+'Measured Data'!$E58*'Measured Data'!#REF!/'In Process Calc.'!$I60,"")</f>
        <v/>
      </c>
      <c r="AO66" s="246" t="str">
        <f>IF('Measured Data'!$E58&gt;0,'Measured Data'!AO57+'Measured Data'!$E58*'Measured Data'!#REF!/'In Process Calc.'!$I60,"")</f>
        <v/>
      </c>
      <c r="AP66" s="246" t="str">
        <f>IF('Measured Data'!$E58&gt;0,'Measured Data'!AP57+'Measured Data'!$E58*'Measured Data'!AQ57/'In Process Calc.'!$I60,"")</f>
        <v/>
      </c>
      <c r="AQ66" s="246" t="str">
        <f>IF('Measured Data'!$E58&gt;0,'Measured Data'!#REF!+'Measured Data'!$E58*'Measured Data'!AR57/'In Process Calc.'!$I60,"")</f>
        <v/>
      </c>
      <c r="AR66" s="246" t="str">
        <f>IF('Measured Data'!$E58&gt;0,'Measured Data'!#REF!,"")</f>
        <v/>
      </c>
      <c r="AS66" s="246" t="str">
        <f>IF('Measured Data'!$E58&gt;0,'Measured Data'!#REF!,"")</f>
        <v/>
      </c>
      <c r="AT66" s="246" t="str">
        <f>IF('Measured Data'!$E58&gt;0,'Measured Data'!#REF!,"")</f>
        <v/>
      </c>
      <c r="AU66" s="246" t="str">
        <f>IF('Measured Data'!$E58&gt;0,'Measured Data'!#REF!,"")</f>
        <v/>
      </c>
      <c r="AV66" s="246" t="str">
        <f>IF('Measured Data'!$E58&gt;0,'Measured Data'!#REF!,"")</f>
        <v/>
      </c>
      <c r="AW66" s="246" t="str">
        <f>IF('Measured Data'!$E58&gt;0,'Measured Data'!#REF!,"")</f>
        <v/>
      </c>
      <c r="AX66" s="246" t="str">
        <f>IF('Measured Data'!$E58&gt;0,'Measured Data'!#REF!,"")</f>
        <v/>
      </c>
      <c r="AY66" s="246" t="str">
        <f>IF('Measured Data'!$E58&gt;0,'Measured Data'!#REF!,"")</f>
        <v/>
      </c>
      <c r="AZ66" s="246" t="str">
        <f>IF('Measured Data'!$E58&gt;0,'Measured Data'!#REF!,"")</f>
        <v/>
      </c>
      <c r="BA66" s="246" t="str">
        <f>IF('Measured Data'!$E58&gt;0,'Measured Data'!#REF!,"")</f>
        <v/>
      </c>
      <c r="BB66" s="246" t="str">
        <f>IF('Measured Data'!$E58&gt;0,'Measured Data'!#REF!,"")</f>
        <v/>
      </c>
      <c r="BC66" s="246" t="str">
        <f>IF('Measured Data'!$E58&gt;0,'Measured Data'!#REF!,"")</f>
        <v/>
      </c>
      <c r="BD66" s="246" t="str">
        <f>IF('Measured Data'!$E58&gt;0,'Measured Data'!#REF!,"")</f>
        <v/>
      </c>
      <c r="BE66" s="246" t="str">
        <f>IF('Measured Data'!$E58&gt;0,'Measured Data'!#REF!,"")</f>
        <v/>
      </c>
      <c r="BF66" s="246" t="str">
        <f>IF('Measured Data'!$E58&gt;0,'Measured Data'!#REF!,"")</f>
        <v/>
      </c>
      <c r="BG66" s="246" t="str">
        <f>IF('Measured Data'!$E58&gt;0,'Measured Data'!#REF!,"")</f>
        <v/>
      </c>
      <c r="BH66" s="246" t="str">
        <f>IF('Measured Data'!$E58&gt;0,'Measured Data'!#REF!,"")</f>
        <v/>
      </c>
      <c r="BI66" s="246" t="str">
        <f>IF('Measured Data'!$E58&gt;0,'Measured Data'!#REF!,"")</f>
        <v/>
      </c>
      <c r="BJ66" s="246" t="str">
        <f>IF('Measured Data'!$E58&gt;0,'Measured Data'!#REF!,"")</f>
        <v/>
      </c>
      <c r="BK66" s="246" t="str">
        <f>IF('Measured Data'!$E58&gt;0,'Measured Data'!#REF!,"")</f>
        <v/>
      </c>
      <c r="BL66" s="246" t="str">
        <f>IF('Measured Data'!$E58&gt;0,'Measured Data'!#REF!,"")</f>
        <v/>
      </c>
      <c r="BM66" s="246" t="str">
        <f>IF('Measured Data'!$E58&gt;0,'Measured Data'!#REF!,"")</f>
        <v/>
      </c>
      <c r="BN66" s="246" t="str">
        <f>IF('Measured Data'!$E58&gt;0,'In Process Calc.'!B59,"")</f>
        <v/>
      </c>
      <c r="BO66" s="246" t="str">
        <f>IF('Measured Data'!$E58&gt;0,'In Process Calc.'!C59,"")</f>
        <v/>
      </c>
    </row>
    <row r="67" spans="1:67" x14ac:dyDescent="0.15">
      <c r="A67" s="240" t="str">
        <f>IF('Measured Data'!$E59&gt;0,'Measured Data'!$B$1,"")</f>
        <v/>
      </c>
      <c r="B67" s="240" t="str">
        <f>IF('Measured Data'!$E59&gt;0,'Measured Data'!A58+0.1,"")</f>
        <v/>
      </c>
      <c r="C67" s="244" t="str">
        <f>IF('Measured Data'!$E59&gt;0,'Measured Data'!B58,"")</f>
        <v/>
      </c>
      <c r="D67" s="249" t="str">
        <f>IF('Measured Data'!$E59&gt;0,'Measured Data'!C58,"")</f>
        <v/>
      </c>
      <c r="E67" s="240" t="str">
        <f>IF('Measured Data'!$E59&gt;0,'Measured Data'!D58,"")</f>
        <v/>
      </c>
      <c r="F67" s="240" t="str">
        <f>IF('Measured Data'!$E59&gt;0,'Measured Data'!E58,"")</f>
        <v/>
      </c>
      <c r="G67" s="240" t="str">
        <f>IF('Measured Data'!$E59&gt;0,'Measured Data'!G58,"")</f>
        <v/>
      </c>
      <c r="H67" s="245" t="str">
        <f>IF('Measured Data'!$E59&gt;0,'Measured Data'!H58,"")</f>
        <v/>
      </c>
      <c r="I67" s="245" t="str">
        <f>IF('Measured Data'!$E59&gt;0,'Measured Data'!I58,"")</f>
        <v/>
      </c>
      <c r="J67" s="245" t="str">
        <f>IF('Measured Data'!$E59&gt;0,'Measured Data'!J58,"")</f>
        <v/>
      </c>
      <c r="K67" s="245" t="str">
        <f>IF('Measured Data'!$E59&gt;0,'Measured Data'!K58,"")</f>
        <v/>
      </c>
      <c r="L67" s="240" t="str">
        <f>IF('Measured Data'!$E59&gt;0,'Measured Data'!L58,"")</f>
        <v/>
      </c>
      <c r="M67" s="240" t="str">
        <f>IF('Measured Data'!$E59&gt;0,'Measured Data'!M58,"")</f>
        <v/>
      </c>
      <c r="N67" s="240" t="str">
        <f>IF('Measured Data'!$E59&gt;0,'Measured Data'!N58,"")</f>
        <v/>
      </c>
      <c r="O67" s="240" t="str">
        <f>IF('Measured Data'!$E59&gt;0,'Measured Data'!O58,"")</f>
        <v/>
      </c>
      <c r="P67" s="240" t="str">
        <f>IF('Measured Data'!$E59&gt;0,'Measured Data'!P58,"")</f>
        <v/>
      </c>
      <c r="Q67" s="240" t="str">
        <f>IF('Measured Data'!$E59&gt;0,'Measured Data'!Q58,"")</f>
        <v/>
      </c>
      <c r="R67" s="240" t="str">
        <f>IF('Measured Data'!$E59&gt;0,'Measured Data'!R58,"")</f>
        <v/>
      </c>
      <c r="S67" s="240" t="str">
        <f>IF('Measured Data'!$E59&gt;0,'Measured Data'!S58,"")</f>
        <v/>
      </c>
      <c r="T67" s="246" t="str">
        <f>IF('Measured Data'!$E59&gt;0,'Measured Data'!T58+'Measured Data'!$E59*'Measured Data'!#REF!/'In Process Calc.'!$I61,"")</f>
        <v/>
      </c>
      <c r="U67" s="246" t="str">
        <f>IF('Measured Data'!$E59&gt;0,'Measured Data'!U58+'Measured Data'!$E59*'Measured Data'!#REF!/'In Process Calc.'!$I61,"")</f>
        <v/>
      </c>
      <c r="V67" s="246" t="str">
        <f>IF('Measured Data'!$E59&gt;0,'Measured Data'!V58+'Measured Data'!$E59*'Measured Data'!#REF!/'In Process Calc.'!$I61,"")</f>
        <v/>
      </c>
      <c r="W67" s="246" t="str">
        <f>IF('Measured Data'!$E59&gt;0,'Measured Data'!W58+'Measured Data'!$E59*'Measured Data'!#REF!/'In Process Calc.'!$I61,"")</f>
        <v/>
      </c>
      <c r="X67" s="246" t="str">
        <f>IF('Measured Data'!$E59&gt;0,'Measured Data'!X58+'Measured Data'!$E59*'Measured Data'!#REF!/'In Process Calc.'!$I61,"")</f>
        <v/>
      </c>
      <c r="Y67" s="246" t="str">
        <f>IF('Measured Data'!$E59&gt;0,'Measured Data'!Y58+'Measured Data'!$E59*'Measured Data'!#REF!/'In Process Calc.'!$I61,"")</f>
        <v/>
      </c>
      <c r="Z67" s="246" t="str">
        <f>IF('Measured Data'!$E59&gt;0,'Measured Data'!Z58+'Measured Data'!$E59*'Measured Data'!#REF!/'In Process Calc.'!$I61,"")</f>
        <v/>
      </c>
      <c r="AA67" s="246" t="str">
        <f>IF('Measured Data'!$E59&gt;0,'Measured Data'!AA58+'Measured Data'!$E59*'Measured Data'!#REF!/'In Process Calc.'!$I61,"")</f>
        <v/>
      </c>
      <c r="AB67" s="246" t="str">
        <f>IF('Measured Data'!$E59&gt;0,'Measured Data'!AB58+'Measured Data'!$E59*'Measured Data'!#REF!/'In Process Calc.'!$I61,"")</f>
        <v/>
      </c>
      <c r="AC67" s="246" t="str">
        <f>IF('Measured Data'!$E59&gt;0,'Measured Data'!AC58+'Measured Data'!$E59*'Measured Data'!#REF!/'In Process Calc.'!$I61,"")</f>
        <v/>
      </c>
      <c r="AD67" s="246" t="str">
        <f>IF('Measured Data'!$E59&gt;0,'Measured Data'!AD58+'Measured Data'!$E59*'Measured Data'!#REF!/'In Process Calc.'!$I61,"")</f>
        <v/>
      </c>
      <c r="AE67" s="246" t="str">
        <f>IF('Measured Data'!$E59&gt;0,'Measured Data'!AE58+'Measured Data'!$E59*'Measured Data'!#REF!/'In Process Calc.'!$I61,"")</f>
        <v/>
      </c>
      <c r="AF67" s="246" t="str">
        <f>IF('Measured Data'!$E59&gt;0,'Measured Data'!AF58+'Measured Data'!$E59*'Measured Data'!#REF!/'In Process Calc.'!$I61,"")</f>
        <v/>
      </c>
      <c r="AG67" s="246" t="str">
        <f>IF('Measured Data'!$E59&gt;0,'Measured Data'!AG58+'Measured Data'!$E59*'Measured Data'!#REF!/'In Process Calc.'!$I61,"")</f>
        <v/>
      </c>
      <c r="AH67" s="246" t="str">
        <f>IF('Measured Data'!$E59&gt;0,'Measured Data'!AH58+'Measured Data'!$E59*'Measured Data'!#REF!/'In Process Calc.'!$I61,"")</f>
        <v/>
      </c>
      <c r="AI67" s="246" t="str">
        <f>IF('Measured Data'!$E59&gt;0,'Measured Data'!AI58+'Measured Data'!$E59*'Measured Data'!#REF!/'In Process Calc.'!$I61,"")</f>
        <v/>
      </c>
      <c r="AJ67" s="246" t="str">
        <f>IF('Measured Data'!$E59&gt;0,'Measured Data'!AJ58+'Measured Data'!$E59*'Measured Data'!#REF!/'In Process Calc.'!$I61,"")</f>
        <v/>
      </c>
      <c r="AK67" s="246" t="str">
        <f>IF('Measured Data'!$E59&gt;0,'Measured Data'!AK58+'Measured Data'!$E59*'Measured Data'!#REF!/'In Process Calc.'!$I61,"")</f>
        <v/>
      </c>
      <c r="AL67" s="246" t="str">
        <f>IF('Measured Data'!$E59&gt;0,'Measured Data'!AL58+'Measured Data'!$E59*'Measured Data'!#REF!/'In Process Calc.'!$I61,"")</f>
        <v/>
      </c>
      <c r="AM67" s="246" t="str">
        <f>IF('Measured Data'!$E59&gt;0,'Measured Data'!AM58+'Measured Data'!$E59*'Measured Data'!#REF!/'In Process Calc.'!$I61,"")</f>
        <v/>
      </c>
      <c r="AN67" s="246" t="str">
        <f>IF('Measured Data'!$E59&gt;0,'Measured Data'!AN58+'Measured Data'!$E59*'Measured Data'!#REF!/'In Process Calc.'!$I61,"")</f>
        <v/>
      </c>
      <c r="AO67" s="246" t="str">
        <f>IF('Measured Data'!$E59&gt;0,'Measured Data'!AO58+'Measured Data'!$E59*'Measured Data'!#REF!/'In Process Calc.'!$I61,"")</f>
        <v/>
      </c>
      <c r="AP67" s="246" t="str">
        <f>IF('Measured Data'!$E59&gt;0,'Measured Data'!AP58+'Measured Data'!$E59*'Measured Data'!AQ58/'In Process Calc.'!$I61,"")</f>
        <v/>
      </c>
      <c r="AQ67" s="246" t="str">
        <f>IF('Measured Data'!$E59&gt;0,'Measured Data'!#REF!+'Measured Data'!$E59*'Measured Data'!AR58/'In Process Calc.'!$I61,"")</f>
        <v/>
      </c>
      <c r="AR67" s="246" t="str">
        <f>IF('Measured Data'!$E59&gt;0,'Measured Data'!#REF!,"")</f>
        <v/>
      </c>
      <c r="AS67" s="246" t="str">
        <f>IF('Measured Data'!$E59&gt;0,'Measured Data'!#REF!,"")</f>
        <v/>
      </c>
      <c r="AT67" s="246" t="str">
        <f>IF('Measured Data'!$E59&gt;0,'Measured Data'!#REF!,"")</f>
        <v/>
      </c>
      <c r="AU67" s="246" t="str">
        <f>IF('Measured Data'!$E59&gt;0,'Measured Data'!#REF!,"")</f>
        <v/>
      </c>
      <c r="AV67" s="246" t="str">
        <f>IF('Measured Data'!$E59&gt;0,'Measured Data'!#REF!,"")</f>
        <v/>
      </c>
      <c r="AW67" s="246" t="str">
        <f>IF('Measured Data'!$E59&gt;0,'Measured Data'!#REF!,"")</f>
        <v/>
      </c>
      <c r="AX67" s="246" t="str">
        <f>IF('Measured Data'!$E59&gt;0,'Measured Data'!#REF!,"")</f>
        <v/>
      </c>
      <c r="AY67" s="246" t="str">
        <f>IF('Measured Data'!$E59&gt;0,'Measured Data'!#REF!,"")</f>
        <v/>
      </c>
      <c r="AZ67" s="246" t="str">
        <f>IF('Measured Data'!$E59&gt;0,'Measured Data'!#REF!,"")</f>
        <v/>
      </c>
      <c r="BA67" s="246" t="str">
        <f>IF('Measured Data'!$E59&gt;0,'Measured Data'!#REF!,"")</f>
        <v/>
      </c>
      <c r="BB67" s="246" t="str">
        <f>IF('Measured Data'!$E59&gt;0,'Measured Data'!#REF!,"")</f>
        <v/>
      </c>
      <c r="BC67" s="246" t="str">
        <f>IF('Measured Data'!$E59&gt;0,'Measured Data'!#REF!,"")</f>
        <v/>
      </c>
      <c r="BD67" s="246" t="str">
        <f>IF('Measured Data'!$E59&gt;0,'Measured Data'!#REF!,"")</f>
        <v/>
      </c>
      <c r="BE67" s="246" t="str">
        <f>IF('Measured Data'!$E59&gt;0,'Measured Data'!#REF!,"")</f>
        <v/>
      </c>
      <c r="BF67" s="246" t="str">
        <f>IF('Measured Data'!$E59&gt;0,'Measured Data'!#REF!,"")</f>
        <v/>
      </c>
      <c r="BG67" s="246" t="str">
        <f>IF('Measured Data'!$E59&gt;0,'Measured Data'!#REF!,"")</f>
        <v/>
      </c>
      <c r="BH67" s="246" t="str">
        <f>IF('Measured Data'!$E59&gt;0,'Measured Data'!#REF!,"")</f>
        <v/>
      </c>
      <c r="BI67" s="246" t="str">
        <f>IF('Measured Data'!$E59&gt;0,'Measured Data'!#REF!,"")</f>
        <v/>
      </c>
      <c r="BJ67" s="246" t="str">
        <f>IF('Measured Data'!$E59&gt;0,'Measured Data'!#REF!,"")</f>
        <v/>
      </c>
      <c r="BK67" s="246" t="str">
        <f>IF('Measured Data'!$E59&gt;0,'Measured Data'!#REF!,"")</f>
        <v/>
      </c>
      <c r="BL67" s="246" t="str">
        <f>IF('Measured Data'!$E59&gt;0,'Measured Data'!#REF!,"")</f>
        <v/>
      </c>
      <c r="BM67" s="246" t="str">
        <f>IF('Measured Data'!$E59&gt;0,'Measured Data'!#REF!,"")</f>
        <v/>
      </c>
      <c r="BN67" s="246" t="str">
        <f>IF('Measured Data'!$E59&gt;0,'In Process Calc.'!B60,"")</f>
        <v/>
      </c>
      <c r="BO67" s="246" t="str">
        <f>IF('Measured Data'!$E59&gt;0,'In Process Calc.'!C60,"")</f>
        <v/>
      </c>
    </row>
    <row r="68" spans="1:67" x14ac:dyDescent="0.15">
      <c r="A68" s="240" t="str">
        <f>IF('Measured Data'!$E60&gt;0,'Measured Data'!$B$1,"")</f>
        <v/>
      </c>
      <c r="B68" s="240" t="str">
        <f>IF('Measured Data'!$E60&gt;0,'Measured Data'!A59+0.1,"")</f>
        <v/>
      </c>
      <c r="C68" s="244" t="str">
        <f>IF('Measured Data'!$E60&gt;0,'Measured Data'!B59,"")</f>
        <v/>
      </c>
      <c r="D68" s="249" t="str">
        <f>IF('Measured Data'!$E60&gt;0,'Measured Data'!C59,"")</f>
        <v/>
      </c>
      <c r="E68" s="240" t="str">
        <f>IF('Measured Data'!$E60&gt;0,'Measured Data'!D59,"")</f>
        <v/>
      </c>
      <c r="F68" s="240" t="str">
        <f>IF('Measured Data'!$E60&gt;0,'Measured Data'!E59,"")</f>
        <v/>
      </c>
      <c r="G68" s="240" t="str">
        <f>IF('Measured Data'!$E60&gt;0,'Measured Data'!G59,"")</f>
        <v/>
      </c>
      <c r="H68" s="245" t="str">
        <f>IF('Measured Data'!$E60&gt;0,'Measured Data'!H59,"")</f>
        <v/>
      </c>
      <c r="I68" s="245" t="str">
        <f>IF('Measured Data'!$E60&gt;0,'Measured Data'!I59,"")</f>
        <v/>
      </c>
      <c r="J68" s="245" t="str">
        <f>IF('Measured Data'!$E60&gt;0,'Measured Data'!J59,"")</f>
        <v/>
      </c>
      <c r="K68" s="245" t="str">
        <f>IF('Measured Data'!$E60&gt;0,'Measured Data'!K59,"")</f>
        <v/>
      </c>
      <c r="L68" s="240" t="str">
        <f>IF('Measured Data'!$E60&gt;0,'Measured Data'!L59,"")</f>
        <v/>
      </c>
      <c r="M68" s="240" t="str">
        <f>IF('Measured Data'!$E60&gt;0,'Measured Data'!M59,"")</f>
        <v/>
      </c>
      <c r="N68" s="240" t="str">
        <f>IF('Measured Data'!$E60&gt;0,'Measured Data'!N59,"")</f>
        <v/>
      </c>
      <c r="O68" s="240" t="str">
        <f>IF('Measured Data'!$E60&gt;0,'Measured Data'!O59,"")</f>
        <v/>
      </c>
      <c r="P68" s="240" t="str">
        <f>IF('Measured Data'!$E60&gt;0,'Measured Data'!P59,"")</f>
        <v/>
      </c>
      <c r="Q68" s="240" t="str">
        <f>IF('Measured Data'!$E60&gt;0,'Measured Data'!Q59,"")</f>
        <v/>
      </c>
      <c r="R68" s="240" t="str">
        <f>IF('Measured Data'!$E60&gt;0,'Measured Data'!R59,"")</f>
        <v/>
      </c>
      <c r="S68" s="240" t="str">
        <f>IF('Measured Data'!$E60&gt;0,'Measured Data'!S59,"")</f>
        <v/>
      </c>
      <c r="T68" s="246" t="str">
        <f>IF('Measured Data'!$E60&gt;0,'Measured Data'!T59+'Measured Data'!$E60*'Measured Data'!#REF!/'In Process Calc.'!$I62,"")</f>
        <v/>
      </c>
      <c r="U68" s="246" t="str">
        <f>IF('Measured Data'!$E60&gt;0,'Measured Data'!U59+'Measured Data'!$E60*'Measured Data'!#REF!/'In Process Calc.'!$I62,"")</f>
        <v/>
      </c>
      <c r="V68" s="246" t="str">
        <f>IF('Measured Data'!$E60&gt;0,'Measured Data'!V59+'Measured Data'!$E60*'Measured Data'!#REF!/'In Process Calc.'!$I62,"")</f>
        <v/>
      </c>
      <c r="W68" s="246" t="str">
        <f>IF('Measured Data'!$E60&gt;0,'Measured Data'!W59+'Measured Data'!$E60*'Measured Data'!#REF!/'In Process Calc.'!$I62,"")</f>
        <v/>
      </c>
      <c r="X68" s="246" t="str">
        <f>IF('Measured Data'!$E60&gt;0,'Measured Data'!X59+'Measured Data'!$E60*'Measured Data'!#REF!/'In Process Calc.'!$I62,"")</f>
        <v/>
      </c>
      <c r="Y68" s="246" t="str">
        <f>IF('Measured Data'!$E60&gt;0,'Measured Data'!Y59+'Measured Data'!$E60*'Measured Data'!#REF!/'In Process Calc.'!$I62,"")</f>
        <v/>
      </c>
      <c r="Z68" s="246" t="str">
        <f>IF('Measured Data'!$E60&gt;0,'Measured Data'!Z59+'Measured Data'!$E60*'Measured Data'!#REF!/'In Process Calc.'!$I62,"")</f>
        <v/>
      </c>
      <c r="AA68" s="246" t="str">
        <f>IF('Measured Data'!$E60&gt;0,'Measured Data'!AA59+'Measured Data'!$E60*'Measured Data'!#REF!/'In Process Calc.'!$I62,"")</f>
        <v/>
      </c>
      <c r="AB68" s="246" t="str">
        <f>IF('Measured Data'!$E60&gt;0,'Measured Data'!AB59+'Measured Data'!$E60*'Measured Data'!#REF!/'In Process Calc.'!$I62,"")</f>
        <v/>
      </c>
      <c r="AC68" s="246" t="str">
        <f>IF('Measured Data'!$E60&gt;0,'Measured Data'!AC59+'Measured Data'!$E60*'Measured Data'!#REF!/'In Process Calc.'!$I62,"")</f>
        <v/>
      </c>
      <c r="AD68" s="246" t="str">
        <f>IF('Measured Data'!$E60&gt;0,'Measured Data'!AD59+'Measured Data'!$E60*'Measured Data'!#REF!/'In Process Calc.'!$I62,"")</f>
        <v/>
      </c>
      <c r="AE68" s="246" t="str">
        <f>IF('Measured Data'!$E60&gt;0,'Measured Data'!AE59+'Measured Data'!$E60*'Measured Data'!#REF!/'In Process Calc.'!$I62,"")</f>
        <v/>
      </c>
      <c r="AF68" s="246" t="str">
        <f>IF('Measured Data'!$E60&gt;0,'Measured Data'!AF59+'Measured Data'!$E60*'Measured Data'!#REF!/'In Process Calc.'!$I62,"")</f>
        <v/>
      </c>
      <c r="AG68" s="246" t="str">
        <f>IF('Measured Data'!$E60&gt;0,'Measured Data'!AG59+'Measured Data'!$E60*'Measured Data'!#REF!/'In Process Calc.'!$I62,"")</f>
        <v/>
      </c>
      <c r="AH68" s="246" t="str">
        <f>IF('Measured Data'!$E60&gt;0,'Measured Data'!AH59+'Measured Data'!$E60*'Measured Data'!#REF!/'In Process Calc.'!$I62,"")</f>
        <v/>
      </c>
      <c r="AI68" s="246" t="str">
        <f>IF('Measured Data'!$E60&gt;0,'Measured Data'!AI59+'Measured Data'!$E60*'Measured Data'!#REF!/'In Process Calc.'!$I62,"")</f>
        <v/>
      </c>
      <c r="AJ68" s="246" t="str">
        <f>IF('Measured Data'!$E60&gt;0,'Measured Data'!AJ59+'Measured Data'!$E60*'Measured Data'!#REF!/'In Process Calc.'!$I62,"")</f>
        <v/>
      </c>
      <c r="AK68" s="246" t="str">
        <f>IF('Measured Data'!$E60&gt;0,'Measured Data'!AK59+'Measured Data'!$E60*'Measured Data'!#REF!/'In Process Calc.'!$I62,"")</f>
        <v/>
      </c>
      <c r="AL68" s="246" t="str">
        <f>IF('Measured Data'!$E60&gt;0,'Measured Data'!AL59+'Measured Data'!$E60*'Measured Data'!#REF!/'In Process Calc.'!$I62,"")</f>
        <v/>
      </c>
      <c r="AM68" s="246" t="str">
        <f>IF('Measured Data'!$E60&gt;0,'Measured Data'!AM59+'Measured Data'!$E60*'Measured Data'!#REF!/'In Process Calc.'!$I62,"")</f>
        <v/>
      </c>
      <c r="AN68" s="246" t="str">
        <f>IF('Measured Data'!$E60&gt;0,'Measured Data'!AN59+'Measured Data'!$E60*'Measured Data'!#REF!/'In Process Calc.'!$I62,"")</f>
        <v/>
      </c>
      <c r="AO68" s="246" t="str">
        <f>IF('Measured Data'!$E60&gt;0,'Measured Data'!AO59+'Measured Data'!$E60*'Measured Data'!#REF!/'In Process Calc.'!$I62,"")</f>
        <v/>
      </c>
      <c r="AP68" s="246" t="str">
        <f>IF('Measured Data'!$E60&gt;0,'Measured Data'!AP59+'Measured Data'!$E60*'Measured Data'!AQ59/'In Process Calc.'!$I62,"")</f>
        <v/>
      </c>
      <c r="AQ68" s="246" t="str">
        <f>IF('Measured Data'!$E60&gt;0,'Measured Data'!#REF!+'Measured Data'!$E60*'Measured Data'!AR59/'In Process Calc.'!$I62,"")</f>
        <v/>
      </c>
      <c r="AR68" s="246" t="str">
        <f>IF('Measured Data'!$E60&gt;0,'Measured Data'!#REF!,"")</f>
        <v/>
      </c>
      <c r="AS68" s="246" t="str">
        <f>IF('Measured Data'!$E60&gt;0,'Measured Data'!#REF!,"")</f>
        <v/>
      </c>
      <c r="AT68" s="246" t="str">
        <f>IF('Measured Data'!$E60&gt;0,'Measured Data'!#REF!,"")</f>
        <v/>
      </c>
      <c r="AU68" s="246" t="str">
        <f>IF('Measured Data'!$E60&gt;0,'Measured Data'!#REF!,"")</f>
        <v/>
      </c>
      <c r="AV68" s="246" t="str">
        <f>IF('Measured Data'!$E60&gt;0,'Measured Data'!#REF!,"")</f>
        <v/>
      </c>
      <c r="AW68" s="246" t="str">
        <f>IF('Measured Data'!$E60&gt;0,'Measured Data'!#REF!,"")</f>
        <v/>
      </c>
      <c r="AX68" s="246" t="str">
        <f>IF('Measured Data'!$E60&gt;0,'Measured Data'!#REF!,"")</f>
        <v/>
      </c>
      <c r="AY68" s="246" t="str">
        <f>IF('Measured Data'!$E60&gt;0,'Measured Data'!#REF!,"")</f>
        <v/>
      </c>
      <c r="AZ68" s="246" t="str">
        <f>IF('Measured Data'!$E60&gt;0,'Measured Data'!#REF!,"")</f>
        <v/>
      </c>
      <c r="BA68" s="246" t="str">
        <f>IF('Measured Data'!$E60&gt;0,'Measured Data'!#REF!,"")</f>
        <v/>
      </c>
      <c r="BB68" s="246" t="str">
        <f>IF('Measured Data'!$E60&gt;0,'Measured Data'!#REF!,"")</f>
        <v/>
      </c>
      <c r="BC68" s="246" t="str">
        <f>IF('Measured Data'!$E60&gt;0,'Measured Data'!#REF!,"")</f>
        <v/>
      </c>
      <c r="BD68" s="246" t="str">
        <f>IF('Measured Data'!$E60&gt;0,'Measured Data'!#REF!,"")</f>
        <v/>
      </c>
      <c r="BE68" s="246" t="str">
        <f>IF('Measured Data'!$E60&gt;0,'Measured Data'!#REF!,"")</f>
        <v/>
      </c>
      <c r="BF68" s="246" t="str">
        <f>IF('Measured Data'!$E60&gt;0,'Measured Data'!#REF!,"")</f>
        <v/>
      </c>
      <c r="BG68" s="246" t="str">
        <f>IF('Measured Data'!$E60&gt;0,'Measured Data'!#REF!,"")</f>
        <v/>
      </c>
      <c r="BH68" s="246" t="str">
        <f>IF('Measured Data'!$E60&gt;0,'Measured Data'!#REF!,"")</f>
        <v/>
      </c>
      <c r="BI68" s="246" t="str">
        <f>IF('Measured Data'!$E60&gt;0,'Measured Data'!#REF!,"")</f>
        <v/>
      </c>
      <c r="BJ68" s="246" t="str">
        <f>IF('Measured Data'!$E60&gt;0,'Measured Data'!#REF!,"")</f>
        <v/>
      </c>
      <c r="BK68" s="246" t="str">
        <f>IF('Measured Data'!$E60&gt;0,'Measured Data'!#REF!,"")</f>
        <v/>
      </c>
      <c r="BL68" s="246" t="str">
        <f>IF('Measured Data'!$E60&gt;0,'Measured Data'!#REF!,"")</f>
        <v/>
      </c>
      <c r="BM68" s="246" t="str">
        <f>IF('Measured Data'!$E60&gt;0,'Measured Data'!#REF!,"")</f>
        <v/>
      </c>
      <c r="BN68" s="246" t="str">
        <f>IF('Measured Data'!$E60&gt;0,'In Process Calc.'!B61,"")</f>
        <v/>
      </c>
      <c r="BO68" s="246" t="str">
        <f>IF('Measured Data'!$E60&gt;0,'In Process Calc.'!C61,"")</f>
        <v/>
      </c>
    </row>
    <row r="69" spans="1:67" x14ac:dyDescent="0.15">
      <c r="A69" s="240" t="str">
        <f>IF('Measured Data'!$E61&gt;0,'Measured Data'!$B$1,"")</f>
        <v/>
      </c>
      <c r="B69" s="240" t="str">
        <f>IF('Measured Data'!$E61&gt;0,'Measured Data'!A60+0.1,"")</f>
        <v/>
      </c>
      <c r="C69" s="244" t="str">
        <f>IF('Measured Data'!$E61&gt;0,'Measured Data'!B60,"")</f>
        <v/>
      </c>
      <c r="D69" s="249" t="str">
        <f>IF('Measured Data'!$E61&gt;0,'Measured Data'!C60,"")</f>
        <v/>
      </c>
      <c r="E69" s="240" t="str">
        <f>IF('Measured Data'!$E61&gt;0,'Measured Data'!D60,"")</f>
        <v/>
      </c>
      <c r="F69" s="240" t="str">
        <f>IF('Measured Data'!$E61&gt;0,'Measured Data'!E60,"")</f>
        <v/>
      </c>
      <c r="G69" s="240" t="str">
        <f>IF('Measured Data'!$E61&gt;0,'Measured Data'!G60,"")</f>
        <v/>
      </c>
      <c r="H69" s="245" t="str">
        <f>IF('Measured Data'!$E61&gt;0,'Measured Data'!H60,"")</f>
        <v/>
      </c>
      <c r="I69" s="245" t="str">
        <f>IF('Measured Data'!$E61&gt;0,'Measured Data'!I60,"")</f>
        <v/>
      </c>
      <c r="J69" s="245" t="str">
        <f>IF('Measured Data'!$E61&gt;0,'Measured Data'!J60,"")</f>
        <v/>
      </c>
      <c r="K69" s="245" t="str">
        <f>IF('Measured Data'!$E61&gt;0,'Measured Data'!K60,"")</f>
        <v/>
      </c>
      <c r="L69" s="240" t="str">
        <f>IF('Measured Data'!$E61&gt;0,'Measured Data'!L60,"")</f>
        <v/>
      </c>
      <c r="M69" s="240" t="str">
        <f>IF('Measured Data'!$E61&gt;0,'Measured Data'!M60,"")</f>
        <v/>
      </c>
      <c r="N69" s="240" t="str">
        <f>IF('Measured Data'!$E61&gt;0,'Measured Data'!N60,"")</f>
        <v/>
      </c>
      <c r="O69" s="240" t="str">
        <f>IF('Measured Data'!$E61&gt;0,'Measured Data'!O60,"")</f>
        <v/>
      </c>
      <c r="P69" s="240" t="str">
        <f>IF('Measured Data'!$E61&gt;0,'Measured Data'!P60,"")</f>
        <v/>
      </c>
      <c r="Q69" s="240" t="str">
        <f>IF('Measured Data'!$E61&gt;0,'Measured Data'!Q60,"")</f>
        <v/>
      </c>
      <c r="R69" s="240" t="str">
        <f>IF('Measured Data'!$E61&gt;0,'Measured Data'!R60,"")</f>
        <v/>
      </c>
      <c r="S69" s="240" t="str">
        <f>IF('Measured Data'!$E61&gt;0,'Measured Data'!S60,"")</f>
        <v/>
      </c>
      <c r="T69" s="246" t="str">
        <f>IF('Measured Data'!$E61&gt;0,'Measured Data'!T60+'Measured Data'!$E61*'Measured Data'!#REF!/'In Process Calc.'!$I63,"")</f>
        <v/>
      </c>
      <c r="U69" s="246" t="str">
        <f>IF('Measured Data'!$E61&gt;0,'Measured Data'!U60+'Measured Data'!$E61*'Measured Data'!#REF!/'In Process Calc.'!$I63,"")</f>
        <v/>
      </c>
      <c r="V69" s="246" t="str">
        <f>IF('Measured Data'!$E61&gt;0,'Measured Data'!V60+'Measured Data'!$E61*'Measured Data'!#REF!/'In Process Calc.'!$I63,"")</f>
        <v/>
      </c>
      <c r="W69" s="246" t="str">
        <f>IF('Measured Data'!$E61&gt;0,'Measured Data'!W60+'Measured Data'!$E61*'Measured Data'!#REF!/'In Process Calc.'!$I63,"")</f>
        <v/>
      </c>
      <c r="X69" s="246" t="str">
        <f>IF('Measured Data'!$E61&gt;0,'Measured Data'!X60+'Measured Data'!$E61*'Measured Data'!#REF!/'In Process Calc.'!$I63,"")</f>
        <v/>
      </c>
      <c r="Y69" s="246" t="str">
        <f>IF('Measured Data'!$E61&gt;0,'Measured Data'!Y60+'Measured Data'!$E61*'Measured Data'!#REF!/'In Process Calc.'!$I63,"")</f>
        <v/>
      </c>
      <c r="Z69" s="246" t="str">
        <f>IF('Measured Data'!$E61&gt;0,'Measured Data'!Z60+'Measured Data'!$E61*'Measured Data'!#REF!/'In Process Calc.'!$I63,"")</f>
        <v/>
      </c>
      <c r="AA69" s="246" t="str">
        <f>IF('Measured Data'!$E61&gt;0,'Measured Data'!AA60+'Measured Data'!$E61*'Measured Data'!#REF!/'In Process Calc.'!$I63,"")</f>
        <v/>
      </c>
      <c r="AB69" s="246" t="str">
        <f>IF('Measured Data'!$E61&gt;0,'Measured Data'!AB60+'Measured Data'!$E61*'Measured Data'!#REF!/'In Process Calc.'!$I63,"")</f>
        <v/>
      </c>
      <c r="AC69" s="246" t="str">
        <f>IF('Measured Data'!$E61&gt;0,'Measured Data'!AC60+'Measured Data'!$E61*'Measured Data'!#REF!/'In Process Calc.'!$I63,"")</f>
        <v/>
      </c>
      <c r="AD69" s="246" t="str">
        <f>IF('Measured Data'!$E61&gt;0,'Measured Data'!AD60+'Measured Data'!$E61*'Measured Data'!#REF!/'In Process Calc.'!$I63,"")</f>
        <v/>
      </c>
      <c r="AE69" s="246" t="str">
        <f>IF('Measured Data'!$E61&gt;0,'Measured Data'!AE60+'Measured Data'!$E61*'Measured Data'!#REF!/'In Process Calc.'!$I63,"")</f>
        <v/>
      </c>
      <c r="AF69" s="246" t="str">
        <f>IF('Measured Data'!$E61&gt;0,'Measured Data'!AF60+'Measured Data'!$E61*'Measured Data'!#REF!/'In Process Calc.'!$I63,"")</f>
        <v/>
      </c>
      <c r="AG69" s="246" t="str">
        <f>IF('Measured Data'!$E61&gt;0,'Measured Data'!AG60+'Measured Data'!$E61*'Measured Data'!#REF!/'In Process Calc.'!$I63,"")</f>
        <v/>
      </c>
      <c r="AH69" s="246" t="str">
        <f>IF('Measured Data'!$E61&gt;0,'Measured Data'!AH60+'Measured Data'!$E61*'Measured Data'!#REF!/'In Process Calc.'!$I63,"")</f>
        <v/>
      </c>
      <c r="AI69" s="246" t="str">
        <f>IF('Measured Data'!$E61&gt;0,'Measured Data'!AI60+'Measured Data'!$E61*'Measured Data'!#REF!/'In Process Calc.'!$I63,"")</f>
        <v/>
      </c>
      <c r="AJ69" s="246" t="str">
        <f>IF('Measured Data'!$E61&gt;0,'Measured Data'!AJ60+'Measured Data'!$E61*'Measured Data'!#REF!/'In Process Calc.'!$I63,"")</f>
        <v/>
      </c>
      <c r="AK69" s="246" t="str">
        <f>IF('Measured Data'!$E61&gt;0,'Measured Data'!AK60+'Measured Data'!$E61*'Measured Data'!#REF!/'In Process Calc.'!$I63,"")</f>
        <v/>
      </c>
      <c r="AL69" s="246" t="str">
        <f>IF('Measured Data'!$E61&gt;0,'Measured Data'!AL60+'Measured Data'!$E61*'Measured Data'!#REF!/'In Process Calc.'!$I63,"")</f>
        <v/>
      </c>
      <c r="AM69" s="246" t="str">
        <f>IF('Measured Data'!$E61&gt;0,'Measured Data'!AM60+'Measured Data'!$E61*'Measured Data'!#REF!/'In Process Calc.'!$I63,"")</f>
        <v/>
      </c>
      <c r="AN69" s="246" t="str">
        <f>IF('Measured Data'!$E61&gt;0,'Measured Data'!AN60+'Measured Data'!$E61*'Measured Data'!#REF!/'In Process Calc.'!$I63,"")</f>
        <v/>
      </c>
      <c r="AO69" s="246" t="str">
        <f>IF('Measured Data'!$E61&gt;0,'Measured Data'!AO60+'Measured Data'!$E61*'Measured Data'!#REF!/'In Process Calc.'!$I63,"")</f>
        <v/>
      </c>
      <c r="AP69" s="246" t="str">
        <f>IF('Measured Data'!$E61&gt;0,'Measured Data'!AP60+'Measured Data'!$E61*'Measured Data'!AQ60/'In Process Calc.'!$I63,"")</f>
        <v/>
      </c>
      <c r="AQ69" s="246" t="str">
        <f>IF('Measured Data'!$E61&gt;0,'Measured Data'!#REF!+'Measured Data'!$E61*'Measured Data'!AR60/'In Process Calc.'!$I63,"")</f>
        <v/>
      </c>
      <c r="AR69" s="246" t="str">
        <f>IF('Measured Data'!$E61&gt;0,'Measured Data'!#REF!,"")</f>
        <v/>
      </c>
      <c r="AS69" s="246" t="str">
        <f>IF('Measured Data'!$E61&gt;0,'Measured Data'!#REF!,"")</f>
        <v/>
      </c>
      <c r="AT69" s="246" t="str">
        <f>IF('Measured Data'!$E61&gt;0,'Measured Data'!#REF!,"")</f>
        <v/>
      </c>
      <c r="AU69" s="246" t="str">
        <f>IF('Measured Data'!$E61&gt;0,'Measured Data'!#REF!,"")</f>
        <v/>
      </c>
      <c r="AV69" s="246" t="str">
        <f>IF('Measured Data'!$E61&gt;0,'Measured Data'!#REF!,"")</f>
        <v/>
      </c>
      <c r="AW69" s="246" t="str">
        <f>IF('Measured Data'!$E61&gt;0,'Measured Data'!#REF!,"")</f>
        <v/>
      </c>
      <c r="AX69" s="246" t="str">
        <f>IF('Measured Data'!$E61&gt;0,'Measured Data'!#REF!,"")</f>
        <v/>
      </c>
      <c r="AY69" s="246" t="str">
        <f>IF('Measured Data'!$E61&gt;0,'Measured Data'!#REF!,"")</f>
        <v/>
      </c>
      <c r="AZ69" s="246" t="str">
        <f>IF('Measured Data'!$E61&gt;0,'Measured Data'!#REF!,"")</f>
        <v/>
      </c>
      <c r="BA69" s="246" t="str">
        <f>IF('Measured Data'!$E61&gt;0,'Measured Data'!#REF!,"")</f>
        <v/>
      </c>
      <c r="BB69" s="246" t="str">
        <f>IF('Measured Data'!$E61&gt;0,'Measured Data'!#REF!,"")</f>
        <v/>
      </c>
      <c r="BC69" s="246" t="str">
        <f>IF('Measured Data'!$E61&gt;0,'Measured Data'!#REF!,"")</f>
        <v/>
      </c>
      <c r="BD69" s="246" t="str">
        <f>IF('Measured Data'!$E61&gt;0,'Measured Data'!#REF!,"")</f>
        <v/>
      </c>
      <c r="BE69" s="246" t="str">
        <f>IF('Measured Data'!$E61&gt;0,'Measured Data'!#REF!,"")</f>
        <v/>
      </c>
      <c r="BF69" s="246" t="str">
        <f>IF('Measured Data'!$E61&gt;0,'Measured Data'!#REF!,"")</f>
        <v/>
      </c>
      <c r="BG69" s="246" t="str">
        <f>IF('Measured Data'!$E61&gt;0,'Measured Data'!#REF!,"")</f>
        <v/>
      </c>
      <c r="BH69" s="246" t="str">
        <f>IF('Measured Data'!$E61&gt;0,'Measured Data'!#REF!,"")</f>
        <v/>
      </c>
      <c r="BI69" s="246" t="str">
        <f>IF('Measured Data'!$E61&gt;0,'Measured Data'!#REF!,"")</f>
        <v/>
      </c>
      <c r="BJ69" s="246" t="str">
        <f>IF('Measured Data'!$E61&gt;0,'Measured Data'!#REF!,"")</f>
        <v/>
      </c>
      <c r="BK69" s="246" t="str">
        <f>IF('Measured Data'!$E61&gt;0,'Measured Data'!#REF!,"")</f>
        <v/>
      </c>
      <c r="BL69" s="246" t="str">
        <f>IF('Measured Data'!$E61&gt;0,'Measured Data'!#REF!,"")</f>
        <v/>
      </c>
      <c r="BM69" s="246" t="str">
        <f>IF('Measured Data'!$E61&gt;0,'Measured Data'!#REF!,"")</f>
        <v/>
      </c>
      <c r="BN69" s="246" t="str">
        <f>IF('Measured Data'!$E61&gt;0,'In Process Calc.'!B62,"")</f>
        <v/>
      </c>
      <c r="BO69" s="246" t="str">
        <f>IF('Measured Data'!$E61&gt;0,'In Process Calc.'!C62,"")</f>
        <v/>
      </c>
    </row>
    <row r="70" spans="1:67" x14ac:dyDescent="0.15">
      <c r="A70" s="240" t="str">
        <f>IF('Measured Data'!$E62&gt;0,'Measured Data'!$B$1,"")</f>
        <v/>
      </c>
      <c r="B70" s="240" t="str">
        <f>IF('Measured Data'!$E62&gt;0,'Measured Data'!A61+0.1,"")</f>
        <v/>
      </c>
      <c r="C70" s="244" t="str">
        <f>IF('Measured Data'!$E62&gt;0,'Measured Data'!B61,"")</f>
        <v/>
      </c>
      <c r="D70" s="249" t="str">
        <f>IF('Measured Data'!$E62&gt;0,'Measured Data'!C61,"")</f>
        <v/>
      </c>
      <c r="E70" s="240" t="str">
        <f>IF('Measured Data'!$E62&gt;0,'Measured Data'!D61,"")</f>
        <v/>
      </c>
      <c r="F70" s="240" t="str">
        <f>IF('Measured Data'!$E62&gt;0,'Measured Data'!E61,"")</f>
        <v/>
      </c>
      <c r="G70" s="240" t="str">
        <f>IF('Measured Data'!$E62&gt;0,'Measured Data'!G61,"")</f>
        <v/>
      </c>
      <c r="H70" s="245" t="str">
        <f>IF('Measured Data'!$E62&gt;0,'Measured Data'!H61,"")</f>
        <v/>
      </c>
      <c r="I70" s="245" t="str">
        <f>IF('Measured Data'!$E62&gt;0,'Measured Data'!I61,"")</f>
        <v/>
      </c>
      <c r="J70" s="245" t="str">
        <f>IF('Measured Data'!$E62&gt;0,'Measured Data'!J61,"")</f>
        <v/>
      </c>
      <c r="K70" s="245" t="str">
        <f>IF('Measured Data'!$E62&gt;0,'Measured Data'!K61,"")</f>
        <v/>
      </c>
      <c r="L70" s="240" t="str">
        <f>IF('Measured Data'!$E62&gt;0,'Measured Data'!L61,"")</f>
        <v/>
      </c>
      <c r="M70" s="240" t="str">
        <f>IF('Measured Data'!$E62&gt;0,'Measured Data'!M61,"")</f>
        <v/>
      </c>
      <c r="N70" s="240" t="str">
        <f>IF('Measured Data'!$E62&gt;0,'Measured Data'!N61,"")</f>
        <v/>
      </c>
      <c r="O70" s="240" t="str">
        <f>IF('Measured Data'!$E62&gt;0,'Measured Data'!O61,"")</f>
        <v/>
      </c>
      <c r="P70" s="240" t="str">
        <f>IF('Measured Data'!$E62&gt;0,'Measured Data'!P61,"")</f>
        <v/>
      </c>
      <c r="Q70" s="240" t="str">
        <f>IF('Measured Data'!$E62&gt;0,'Measured Data'!Q61,"")</f>
        <v/>
      </c>
      <c r="R70" s="240" t="str">
        <f>IF('Measured Data'!$E62&gt;0,'Measured Data'!R61,"")</f>
        <v/>
      </c>
      <c r="S70" s="240" t="str">
        <f>IF('Measured Data'!$E62&gt;0,'Measured Data'!S61,"")</f>
        <v/>
      </c>
      <c r="T70" s="246" t="str">
        <f>IF('Measured Data'!$E62&gt;0,'Measured Data'!T61+'Measured Data'!$E62*'Measured Data'!#REF!/'In Process Calc.'!$I64,"")</f>
        <v/>
      </c>
      <c r="U70" s="246" t="str">
        <f>IF('Measured Data'!$E62&gt;0,'Measured Data'!U61+'Measured Data'!$E62*'Measured Data'!#REF!/'In Process Calc.'!$I64,"")</f>
        <v/>
      </c>
      <c r="V70" s="246" t="str">
        <f>IF('Measured Data'!$E62&gt;0,'Measured Data'!V61+'Measured Data'!$E62*'Measured Data'!#REF!/'In Process Calc.'!$I64,"")</f>
        <v/>
      </c>
      <c r="W70" s="246" t="str">
        <f>IF('Measured Data'!$E62&gt;0,'Measured Data'!W61+'Measured Data'!$E62*'Measured Data'!#REF!/'In Process Calc.'!$I64,"")</f>
        <v/>
      </c>
      <c r="X70" s="246" t="str">
        <f>IF('Measured Data'!$E62&gt;0,'Measured Data'!X61+'Measured Data'!$E62*'Measured Data'!#REF!/'In Process Calc.'!$I64,"")</f>
        <v/>
      </c>
      <c r="Y70" s="246" t="str">
        <f>IF('Measured Data'!$E62&gt;0,'Measured Data'!Y61+'Measured Data'!$E62*'Measured Data'!#REF!/'In Process Calc.'!$I64,"")</f>
        <v/>
      </c>
      <c r="Z70" s="246" t="str">
        <f>IF('Measured Data'!$E62&gt;0,'Measured Data'!Z61+'Measured Data'!$E62*'Measured Data'!#REF!/'In Process Calc.'!$I64,"")</f>
        <v/>
      </c>
      <c r="AA70" s="246" t="str">
        <f>IF('Measured Data'!$E62&gt;0,'Measured Data'!AA61+'Measured Data'!$E62*'Measured Data'!#REF!/'In Process Calc.'!$I64,"")</f>
        <v/>
      </c>
      <c r="AB70" s="246" t="str">
        <f>IF('Measured Data'!$E62&gt;0,'Measured Data'!AB61+'Measured Data'!$E62*'Measured Data'!#REF!/'In Process Calc.'!$I64,"")</f>
        <v/>
      </c>
      <c r="AC70" s="246" t="str">
        <f>IF('Measured Data'!$E62&gt;0,'Measured Data'!AC61+'Measured Data'!$E62*'Measured Data'!#REF!/'In Process Calc.'!$I64,"")</f>
        <v/>
      </c>
      <c r="AD70" s="246" t="str">
        <f>IF('Measured Data'!$E62&gt;0,'Measured Data'!AD61+'Measured Data'!$E62*'Measured Data'!#REF!/'In Process Calc.'!$I64,"")</f>
        <v/>
      </c>
      <c r="AE70" s="246" t="str">
        <f>IF('Measured Data'!$E62&gt;0,'Measured Data'!AE61+'Measured Data'!$E62*'Measured Data'!#REF!/'In Process Calc.'!$I64,"")</f>
        <v/>
      </c>
      <c r="AF70" s="246" t="str">
        <f>IF('Measured Data'!$E62&gt;0,'Measured Data'!AF61+'Measured Data'!$E62*'Measured Data'!#REF!/'In Process Calc.'!$I64,"")</f>
        <v/>
      </c>
      <c r="AG70" s="246" t="str">
        <f>IF('Measured Data'!$E62&gt;0,'Measured Data'!AG61+'Measured Data'!$E62*'Measured Data'!#REF!/'In Process Calc.'!$I64,"")</f>
        <v/>
      </c>
      <c r="AH70" s="246" t="str">
        <f>IF('Measured Data'!$E62&gt;0,'Measured Data'!AH61+'Measured Data'!$E62*'Measured Data'!#REF!/'In Process Calc.'!$I64,"")</f>
        <v/>
      </c>
      <c r="AI70" s="246" t="str">
        <f>IF('Measured Data'!$E62&gt;0,'Measured Data'!AI61+'Measured Data'!$E62*'Measured Data'!#REF!/'In Process Calc.'!$I64,"")</f>
        <v/>
      </c>
      <c r="AJ70" s="246" t="str">
        <f>IF('Measured Data'!$E62&gt;0,'Measured Data'!AJ61+'Measured Data'!$E62*'Measured Data'!#REF!/'In Process Calc.'!$I64,"")</f>
        <v/>
      </c>
      <c r="AK70" s="246" t="str">
        <f>IF('Measured Data'!$E62&gt;0,'Measured Data'!AK61+'Measured Data'!$E62*'Measured Data'!#REF!/'In Process Calc.'!$I64,"")</f>
        <v/>
      </c>
      <c r="AL70" s="246" t="str">
        <f>IF('Measured Data'!$E62&gt;0,'Measured Data'!AL61+'Measured Data'!$E62*'Measured Data'!#REF!/'In Process Calc.'!$I64,"")</f>
        <v/>
      </c>
      <c r="AM70" s="246" t="str">
        <f>IF('Measured Data'!$E62&gt;0,'Measured Data'!AM61+'Measured Data'!$E62*'Measured Data'!#REF!/'In Process Calc.'!$I64,"")</f>
        <v/>
      </c>
      <c r="AN70" s="246" t="str">
        <f>IF('Measured Data'!$E62&gt;0,'Measured Data'!AN61+'Measured Data'!$E62*'Measured Data'!#REF!/'In Process Calc.'!$I64,"")</f>
        <v/>
      </c>
      <c r="AO70" s="246" t="str">
        <f>IF('Measured Data'!$E62&gt;0,'Measured Data'!AO61+'Measured Data'!$E62*'Measured Data'!#REF!/'In Process Calc.'!$I64,"")</f>
        <v/>
      </c>
      <c r="AP70" s="246" t="str">
        <f>IF('Measured Data'!$E62&gt;0,'Measured Data'!AP61+'Measured Data'!$E62*'Measured Data'!AQ61/'In Process Calc.'!$I64,"")</f>
        <v/>
      </c>
      <c r="AQ70" s="246" t="str">
        <f>IF('Measured Data'!$E62&gt;0,'Measured Data'!#REF!+'Measured Data'!$E62*'Measured Data'!AR61/'In Process Calc.'!$I64,"")</f>
        <v/>
      </c>
      <c r="AR70" s="246" t="str">
        <f>IF('Measured Data'!$E62&gt;0,'Measured Data'!#REF!,"")</f>
        <v/>
      </c>
      <c r="AS70" s="246" t="str">
        <f>IF('Measured Data'!$E62&gt;0,'Measured Data'!#REF!,"")</f>
        <v/>
      </c>
      <c r="AT70" s="246" t="str">
        <f>IF('Measured Data'!$E62&gt;0,'Measured Data'!#REF!,"")</f>
        <v/>
      </c>
      <c r="AU70" s="246" t="str">
        <f>IF('Measured Data'!$E62&gt;0,'Measured Data'!#REF!,"")</f>
        <v/>
      </c>
      <c r="AV70" s="246" t="str">
        <f>IF('Measured Data'!$E62&gt;0,'Measured Data'!#REF!,"")</f>
        <v/>
      </c>
      <c r="AW70" s="246" t="str">
        <f>IF('Measured Data'!$E62&gt;0,'Measured Data'!#REF!,"")</f>
        <v/>
      </c>
      <c r="AX70" s="246" t="str">
        <f>IF('Measured Data'!$E62&gt;0,'Measured Data'!#REF!,"")</f>
        <v/>
      </c>
      <c r="AY70" s="246" t="str">
        <f>IF('Measured Data'!$E62&gt;0,'Measured Data'!#REF!,"")</f>
        <v/>
      </c>
      <c r="AZ70" s="246" t="str">
        <f>IF('Measured Data'!$E62&gt;0,'Measured Data'!#REF!,"")</f>
        <v/>
      </c>
      <c r="BA70" s="246" t="str">
        <f>IF('Measured Data'!$E62&gt;0,'Measured Data'!#REF!,"")</f>
        <v/>
      </c>
      <c r="BB70" s="246" t="str">
        <f>IF('Measured Data'!$E62&gt;0,'Measured Data'!#REF!,"")</f>
        <v/>
      </c>
      <c r="BC70" s="246" t="str">
        <f>IF('Measured Data'!$E62&gt;0,'Measured Data'!#REF!,"")</f>
        <v/>
      </c>
      <c r="BD70" s="246" t="str">
        <f>IF('Measured Data'!$E62&gt;0,'Measured Data'!#REF!,"")</f>
        <v/>
      </c>
      <c r="BE70" s="246" t="str">
        <f>IF('Measured Data'!$E62&gt;0,'Measured Data'!#REF!,"")</f>
        <v/>
      </c>
      <c r="BF70" s="246" t="str">
        <f>IF('Measured Data'!$E62&gt;0,'Measured Data'!#REF!,"")</f>
        <v/>
      </c>
      <c r="BG70" s="246" t="str">
        <f>IF('Measured Data'!$E62&gt;0,'Measured Data'!#REF!,"")</f>
        <v/>
      </c>
      <c r="BH70" s="246" t="str">
        <f>IF('Measured Data'!$E62&gt;0,'Measured Data'!#REF!,"")</f>
        <v/>
      </c>
      <c r="BI70" s="246" t="str">
        <f>IF('Measured Data'!$E62&gt;0,'Measured Data'!#REF!,"")</f>
        <v/>
      </c>
      <c r="BJ70" s="246" t="str">
        <f>IF('Measured Data'!$E62&gt;0,'Measured Data'!#REF!,"")</f>
        <v/>
      </c>
      <c r="BK70" s="246" t="str">
        <f>IF('Measured Data'!$E62&gt;0,'Measured Data'!#REF!,"")</f>
        <v/>
      </c>
      <c r="BL70" s="246" t="str">
        <f>IF('Measured Data'!$E62&gt;0,'Measured Data'!#REF!,"")</f>
        <v/>
      </c>
      <c r="BM70" s="246" t="str">
        <f>IF('Measured Data'!$E62&gt;0,'Measured Data'!#REF!,"")</f>
        <v/>
      </c>
      <c r="BN70" s="246" t="str">
        <f>IF('Measured Data'!$E62&gt;0,'In Process Calc.'!B63,"")</f>
        <v/>
      </c>
      <c r="BO70" s="246" t="str">
        <f>IF('Measured Data'!$E62&gt;0,'In Process Calc.'!C63,"")</f>
        <v/>
      </c>
    </row>
    <row r="71" spans="1:67" x14ac:dyDescent="0.15">
      <c r="A71" s="240" t="str">
        <f>IF('Measured Data'!$E63&gt;0,'Measured Data'!$B$1,"")</f>
        <v/>
      </c>
      <c r="B71" s="240" t="str">
        <f>IF('Measured Data'!$E63&gt;0,'Measured Data'!A62+0.1,"")</f>
        <v/>
      </c>
      <c r="C71" s="244" t="str">
        <f>IF('Measured Data'!$E63&gt;0,'Measured Data'!B62,"")</f>
        <v/>
      </c>
      <c r="D71" s="249" t="str">
        <f>IF('Measured Data'!$E63&gt;0,'Measured Data'!C62,"")</f>
        <v/>
      </c>
      <c r="E71" s="240" t="str">
        <f>IF('Measured Data'!$E63&gt;0,'Measured Data'!D62,"")</f>
        <v/>
      </c>
      <c r="F71" s="240" t="str">
        <f>IF('Measured Data'!$E63&gt;0,'Measured Data'!E62,"")</f>
        <v/>
      </c>
      <c r="G71" s="240" t="str">
        <f>IF('Measured Data'!$E63&gt;0,'Measured Data'!G62,"")</f>
        <v/>
      </c>
      <c r="H71" s="245" t="str">
        <f>IF('Measured Data'!$E63&gt;0,'Measured Data'!H62,"")</f>
        <v/>
      </c>
      <c r="I71" s="245" t="str">
        <f>IF('Measured Data'!$E63&gt;0,'Measured Data'!I62,"")</f>
        <v/>
      </c>
      <c r="J71" s="245" t="str">
        <f>IF('Measured Data'!$E63&gt;0,'Measured Data'!J62,"")</f>
        <v/>
      </c>
      <c r="K71" s="245" t="str">
        <f>IF('Measured Data'!$E63&gt;0,'Measured Data'!K62,"")</f>
        <v/>
      </c>
      <c r="L71" s="240" t="str">
        <f>IF('Measured Data'!$E63&gt;0,'Measured Data'!L62,"")</f>
        <v/>
      </c>
      <c r="M71" s="240" t="str">
        <f>IF('Measured Data'!$E63&gt;0,'Measured Data'!M62,"")</f>
        <v/>
      </c>
      <c r="N71" s="240" t="str">
        <f>IF('Measured Data'!$E63&gt;0,'Measured Data'!N62,"")</f>
        <v/>
      </c>
      <c r="O71" s="240" t="str">
        <f>IF('Measured Data'!$E63&gt;0,'Measured Data'!O62,"")</f>
        <v/>
      </c>
      <c r="P71" s="240" t="str">
        <f>IF('Measured Data'!$E63&gt;0,'Measured Data'!P62,"")</f>
        <v/>
      </c>
      <c r="Q71" s="240" t="str">
        <f>IF('Measured Data'!$E63&gt;0,'Measured Data'!Q62,"")</f>
        <v/>
      </c>
      <c r="R71" s="240" t="str">
        <f>IF('Measured Data'!$E63&gt;0,'Measured Data'!R62,"")</f>
        <v/>
      </c>
      <c r="S71" s="240" t="str">
        <f>IF('Measured Data'!$E63&gt;0,'Measured Data'!S62,"")</f>
        <v/>
      </c>
      <c r="T71" s="246" t="str">
        <f>IF('Measured Data'!$E63&gt;0,'Measured Data'!T62+'Measured Data'!$E63*'Measured Data'!#REF!/'In Process Calc.'!$I65,"")</f>
        <v/>
      </c>
      <c r="U71" s="246" t="str">
        <f>IF('Measured Data'!$E63&gt;0,'Measured Data'!U62+'Measured Data'!$E63*'Measured Data'!#REF!/'In Process Calc.'!$I65,"")</f>
        <v/>
      </c>
      <c r="V71" s="246" t="str">
        <f>IF('Measured Data'!$E63&gt;0,'Measured Data'!V62+'Measured Data'!$E63*'Measured Data'!#REF!/'In Process Calc.'!$I65,"")</f>
        <v/>
      </c>
      <c r="W71" s="246" t="str">
        <f>IF('Measured Data'!$E63&gt;0,'Measured Data'!W62+'Measured Data'!$E63*'Measured Data'!#REF!/'In Process Calc.'!$I65,"")</f>
        <v/>
      </c>
      <c r="X71" s="246" t="str">
        <f>IF('Measured Data'!$E63&gt;0,'Measured Data'!X62+'Measured Data'!$E63*'Measured Data'!#REF!/'In Process Calc.'!$I65,"")</f>
        <v/>
      </c>
      <c r="Y71" s="246" t="str">
        <f>IF('Measured Data'!$E63&gt;0,'Measured Data'!Y62+'Measured Data'!$E63*'Measured Data'!#REF!/'In Process Calc.'!$I65,"")</f>
        <v/>
      </c>
      <c r="Z71" s="246" t="str">
        <f>IF('Measured Data'!$E63&gt;0,'Measured Data'!Z62+'Measured Data'!$E63*'Measured Data'!#REF!/'In Process Calc.'!$I65,"")</f>
        <v/>
      </c>
      <c r="AA71" s="246" t="str">
        <f>IF('Measured Data'!$E63&gt;0,'Measured Data'!AA62+'Measured Data'!$E63*'Measured Data'!#REF!/'In Process Calc.'!$I65,"")</f>
        <v/>
      </c>
      <c r="AB71" s="246" t="str">
        <f>IF('Measured Data'!$E63&gt;0,'Measured Data'!AB62+'Measured Data'!$E63*'Measured Data'!#REF!/'In Process Calc.'!$I65,"")</f>
        <v/>
      </c>
      <c r="AC71" s="246" t="str">
        <f>IF('Measured Data'!$E63&gt;0,'Measured Data'!AC62+'Measured Data'!$E63*'Measured Data'!#REF!/'In Process Calc.'!$I65,"")</f>
        <v/>
      </c>
      <c r="AD71" s="246" t="str">
        <f>IF('Measured Data'!$E63&gt;0,'Measured Data'!AD62+'Measured Data'!$E63*'Measured Data'!#REF!/'In Process Calc.'!$I65,"")</f>
        <v/>
      </c>
      <c r="AE71" s="246" t="str">
        <f>IF('Measured Data'!$E63&gt;0,'Measured Data'!AE62+'Measured Data'!$E63*'Measured Data'!#REF!/'In Process Calc.'!$I65,"")</f>
        <v/>
      </c>
      <c r="AF71" s="246" t="str">
        <f>IF('Measured Data'!$E63&gt;0,'Measured Data'!AF62+'Measured Data'!$E63*'Measured Data'!#REF!/'In Process Calc.'!$I65,"")</f>
        <v/>
      </c>
      <c r="AG71" s="246" t="str">
        <f>IF('Measured Data'!$E63&gt;0,'Measured Data'!AG62+'Measured Data'!$E63*'Measured Data'!#REF!/'In Process Calc.'!$I65,"")</f>
        <v/>
      </c>
      <c r="AH71" s="246" t="str">
        <f>IF('Measured Data'!$E63&gt;0,'Measured Data'!AH62+'Measured Data'!$E63*'Measured Data'!#REF!/'In Process Calc.'!$I65,"")</f>
        <v/>
      </c>
      <c r="AI71" s="246" t="str">
        <f>IF('Measured Data'!$E63&gt;0,'Measured Data'!AI62+'Measured Data'!$E63*'Measured Data'!#REF!/'In Process Calc.'!$I65,"")</f>
        <v/>
      </c>
      <c r="AJ71" s="246" t="str">
        <f>IF('Measured Data'!$E63&gt;0,'Measured Data'!AJ62+'Measured Data'!$E63*'Measured Data'!#REF!/'In Process Calc.'!$I65,"")</f>
        <v/>
      </c>
      <c r="AK71" s="246" t="str">
        <f>IF('Measured Data'!$E63&gt;0,'Measured Data'!AK62+'Measured Data'!$E63*'Measured Data'!#REF!/'In Process Calc.'!$I65,"")</f>
        <v/>
      </c>
      <c r="AL71" s="246" t="str">
        <f>IF('Measured Data'!$E63&gt;0,'Measured Data'!AL62+'Measured Data'!$E63*'Measured Data'!#REF!/'In Process Calc.'!$I65,"")</f>
        <v/>
      </c>
      <c r="AM71" s="246" t="str">
        <f>IF('Measured Data'!$E63&gt;0,'Measured Data'!AM62+'Measured Data'!$E63*'Measured Data'!#REF!/'In Process Calc.'!$I65,"")</f>
        <v/>
      </c>
      <c r="AN71" s="246" t="str">
        <f>IF('Measured Data'!$E63&gt;0,'Measured Data'!AN62+'Measured Data'!$E63*'Measured Data'!#REF!/'In Process Calc.'!$I65,"")</f>
        <v/>
      </c>
      <c r="AO71" s="246" t="str">
        <f>IF('Measured Data'!$E63&gt;0,'Measured Data'!AO62+'Measured Data'!$E63*'Measured Data'!#REF!/'In Process Calc.'!$I65,"")</f>
        <v/>
      </c>
      <c r="AP71" s="246" t="str">
        <f>IF('Measured Data'!$E63&gt;0,'Measured Data'!AP62+'Measured Data'!$E63*'Measured Data'!AQ62/'In Process Calc.'!$I65,"")</f>
        <v/>
      </c>
      <c r="AQ71" s="246" t="str">
        <f>IF('Measured Data'!$E63&gt;0,'Measured Data'!#REF!+'Measured Data'!$E63*'Measured Data'!AR62/'In Process Calc.'!$I65,"")</f>
        <v/>
      </c>
      <c r="AR71" s="246" t="str">
        <f>IF('Measured Data'!$E63&gt;0,'Measured Data'!#REF!,"")</f>
        <v/>
      </c>
      <c r="AS71" s="246" t="str">
        <f>IF('Measured Data'!$E63&gt;0,'Measured Data'!#REF!,"")</f>
        <v/>
      </c>
      <c r="AT71" s="246" t="str">
        <f>IF('Measured Data'!$E63&gt;0,'Measured Data'!#REF!,"")</f>
        <v/>
      </c>
      <c r="AU71" s="246" t="str">
        <f>IF('Measured Data'!$E63&gt;0,'Measured Data'!#REF!,"")</f>
        <v/>
      </c>
      <c r="AV71" s="246" t="str">
        <f>IF('Measured Data'!$E63&gt;0,'Measured Data'!#REF!,"")</f>
        <v/>
      </c>
      <c r="AW71" s="246" t="str">
        <f>IF('Measured Data'!$E63&gt;0,'Measured Data'!#REF!,"")</f>
        <v/>
      </c>
      <c r="AX71" s="246" t="str">
        <f>IF('Measured Data'!$E63&gt;0,'Measured Data'!#REF!,"")</f>
        <v/>
      </c>
      <c r="AY71" s="246" t="str">
        <f>IF('Measured Data'!$E63&gt;0,'Measured Data'!#REF!,"")</f>
        <v/>
      </c>
      <c r="AZ71" s="246" t="str">
        <f>IF('Measured Data'!$E63&gt;0,'Measured Data'!#REF!,"")</f>
        <v/>
      </c>
      <c r="BA71" s="246" t="str">
        <f>IF('Measured Data'!$E63&gt;0,'Measured Data'!#REF!,"")</f>
        <v/>
      </c>
      <c r="BB71" s="246" t="str">
        <f>IF('Measured Data'!$E63&gt;0,'Measured Data'!#REF!,"")</f>
        <v/>
      </c>
      <c r="BC71" s="246" t="str">
        <f>IF('Measured Data'!$E63&gt;0,'Measured Data'!#REF!,"")</f>
        <v/>
      </c>
      <c r="BD71" s="246" t="str">
        <f>IF('Measured Data'!$E63&gt;0,'Measured Data'!#REF!,"")</f>
        <v/>
      </c>
      <c r="BE71" s="246" t="str">
        <f>IF('Measured Data'!$E63&gt;0,'Measured Data'!#REF!,"")</f>
        <v/>
      </c>
      <c r="BF71" s="246" t="str">
        <f>IF('Measured Data'!$E63&gt;0,'Measured Data'!#REF!,"")</f>
        <v/>
      </c>
      <c r="BG71" s="246" t="str">
        <f>IF('Measured Data'!$E63&gt;0,'Measured Data'!#REF!,"")</f>
        <v/>
      </c>
      <c r="BH71" s="246" t="str">
        <f>IF('Measured Data'!$E63&gt;0,'Measured Data'!#REF!,"")</f>
        <v/>
      </c>
      <c r="BI71" s="246" t="str">
        <f>IF('Measured Data'!$E63&gt;0,'Measured Data'!#REF!,"")</f>
        <v/>
      </c>
      <c r="BJ71" s="246" t="str">
        <f>IF('Measured Data'!$E63&gt;0,'Measured Data'!#REF!,"")</f>
        <v/>
      </c>
      <c r="BK71" s="246" t="str">
        <f>IF('Measured Data'!$E63&gt;0,'Measured Data'!#REF!,"")</f>
        <v/>
      </c>
      <c r="BL71" s="246" t="str">
        <f>IF('Measured Data'!$E63&gt;0,'Measured Data'!#REF!,"")</f>
        <v/>
      </c>
      <c r="BM71" s="246" t="str">
        <f>IF('Measured Data'!$E63&gt;0,'Measured Data'!#REF!,"")</f>
        <v/>
      </c>
      <c r="BN71" s="246" t="str">
        <f>IF('Measured Data'!$E63&gt;0,'In Process Calc.'!B64,"")</f>
        <v/>
      </c>
      <c r="BO71" s="246" t="str">
        <f>IF('Measured Data'!$E63&gt;0,'In Process Calc.'!C64,"")</f>
        <v/>
      </c>
    </row>
    <row r="72" spans="1:67" x14ac:dyDescent="0.15">
      <c r="A72" s="240" t="str">
        <f>IF('Measured Data'!$E64&gt;0,'Measured Data'!$B$1,"")</f>
        <v/>
      </c>
      <c r="B72" s="240" t="str">
        <f>IF('Measured Data'!$E64&gt;0,'Measured Data'!A63+0.1,"")</f>
        <v/>
      </c>
      <c r="C72" s="244" t="str">
        <f>IF('Measured Data'!$E64&gt;0,'Measured Data'!B63,"")</f>
        <v/>
      </c>
      <c r="D72" s="249" t="str">
        <f>IF('Measured Data'!$E64&gt;0,'Measured Data'!C63,"")</f>
        <v/>
      </c>
      <c r="E72" s="240" t="str">
        <f>IF('Measured Data'!$E64&gt;0,'Measured Data'!D63,"")</f>
        <v/>
      </c>
      <c r="F72" s="240" t="str">
        <f>IF('Measured Data'!$E64&gt;0,'Measured Data'!E63,"")</f>
        <v/>
      </c>
      <c r="G72" s="240" t="str">
        <f>IF('Measured Data'!$E64&gt;0,'Measured Data'!G63,"")</f>
        <v/>
      </c>
      <c r="H72" s="245" t="str">
        <f>IF('Measured Data'!$E64&gt;0,'Measured Data'!H63,"")</f>
        <v/>
      </c>
      <c r="I72" s="245" t="str">
        <f>IF('Measured Data'!$E64&gt;0,'Measured Data'!I63,"")</f>
        <v/>
      </c>
      <c r="J72" s="245" t="str">
        <f>IF('Measured Data'!$E64&gt;0,'Measured Data'!J63,"")</f>
        <v/>
      </c>
      <c r="K72" s="245" t="str">
        <f>IF('Measured Data'!$E64&gt;0,'Measured Data'!K63,"")</f>
        <v/>
      </c>
      <c r="L72" s="240" t="str">
        <f>IF('Measured Data'!$E64&gt;0,'Measured Data'!L63,"")</f>
        <v/>
      </c>
      <c r="M72" s="240" t="str">
        <f>IF('Measured Data'!$E64&gt;0,'Measured Data'!M63,"")</f>
        <v/>
      </c>
      <c r="N72" s="240" t="str">
        <f>IF('Measured Data'!$E64&gt;0,'Measured Data'!N63,"")</f>
        <v/>
      </c>
      <c r="O72" s="240" t="str">
        <f>IF('Measured Data'!$E64&gt;0,'Measured Data'!O63,"")</f>
        <v/>
      </c>
      <c r="P72" s="240" t="str">
        <f>IF('Measured Data'!$E64&gt;0,'Measured Data'!P63,"")</f>
        <v/>
      </c>
      <c r="Q72" s="240" t="str">
        <f>IF('Measured Data'!$E64&gt;0,'Measured Data'!Q63,"")</f>
        <v/>
      </c>
      <c r="R72" s="240" t="str">
        <f>IF('Measured Data'!$E64&gt;0,'Measured Data'!R63,"")</f>
        <v/>
      </c>
      <c r="S72" s="240" t="str">
        <f>IF('Measured Data'!$E64&gt;0,'Measured Data'!S63,"")</f>
        <v/>
      </c>
      <c r="T72" s="246" t="str">
        <f>IF('Measured Data'!$E64&gt;0,'Measured Data'!T63+'Measured Data'!$E64*'Measured Data'!#REF!/'In Process Calc.'!$I66,"")</f>
        <v/>
      </c>
      <c r="U72" s="246" t="str">
        <f>IF('Measured Data'!$E64&gt;0,'Measured Data'!U63+'Measured Data'!$E64*'Measured Data'!#REF!/'In Process Calc.'!$I66,"")</f>
        <v/>
      </c>
      <c r="V72" s="246" t="str">
        <f>IF('Measured Data'!$E64&gt;0,'Measured Data'!V63+'Measured Data'!$E64*'Measured Data'!#REF!/'In Process Calc.'!$I66,"")</f>
        <v/>
      </c>
      <c r="W72" s="246" t="str">
        <f>IF('Measured Data'!$E64&gt;0,'Measured Data'!W63+'Measured Data'!$E64*'Measured Data'!#REF!/'In Process Calc.'!$I66,"")</f>
        <v/>
      </c>
      <c r="X72" s="246" t="str">
        <f>IF('Measured Data'!$E64&gt;0,'Measured Data'!X63+'Measured Data'!$E64*'Measured Data'!#REF!/'In Process Calc.'!$I66,"")</f>
        <v/>
      </c>
      <c r="Y72" s="246" t="str">
        <f>IF('Measured Data'!$E64&gt;0,'Measured Data'!Y63+'Measured Data'!$E64*'Measured Data'!#REF!/'In Process Calc.'!$I66,"")</f>
        <v/>
      </c>
      <c r="Z72" s="246" t="str">
        <f>IF('Measured Data'!$E64&gt;0,'Measured Data'!Z63+'Measured Data'!$E64*'Measured Data'!#REF!/'In Process Calc.'!$I66,"")</f>
        <v/>
      </c>
      <c r="AA72" s="246" t="str">
        <f>IF('Measured Data'!$E64&gt;0,'Measured Data'!AA63+'Measured Data'!$E64*'Measured Data'!#REF!/'In Process Calc.'!$I66,"")</f>
        <v/>
      </c>
      <c r="AB72" s="246" t="str">
        <f>IF('Measured Data'!$E64&gt;0,'Measured Data'!AB63+'Measured Data'!$E64*'Measured Data'!#REF!/'In Process Calc.'!$I66,"")</f>
        <v/>
      </c>
      <c r="AC72" s="246" t="str">
        <f>IF('Measured Data'!$E64&gt;0,'Measured Data'!AC63+'Measured Data'!$E64*'Measured Data'!#REF!/'In Process Calc.'!$I66,"")</f>
        <v/>
      </c>
      <c r="AD72" s="246" t="str">
        <f>IF('Measured Data'!$E64&gt;0,'Measured Data'!AD63+'Measured Data'!$E64*'Measured Data'!#REF!/'In Process Calc.'!$I66,"")</f>
        <v/>
      </c>
      <c r="AE72" s="246" t="str">
        <f>IF('Measured Data'!$E64&gt;0,'Measured Data'!AE63+'Measured Data'!$E64*'Measured Data'!#REF!/'In Process Calc.'!$I66,"")</f>
        <v/>
      </c>
      <c r="AF72" s="246" t="str">
        <f>IF('Measured Data'!$E64&gt;0,'Measured Data'!AF63+'Measured Data'!$E64*'Measured Data'!#REF!/'In Process Calc.'!$I66,"")</f>
        <v/>
      </c>
      <c r="AG72" s="246" t="str">
        <f>IF('Measured Data'!$E64&gt;0,'Measured Data'!AG63+'Measured Data'!$E64*'Measured Data'!#REF!/'In Process Calc.'!$I66,"")</f>
        <v/>
      </c>
      <c r="AH72" s="246" t="str">
        <f>IF('Measured Data'!$E64&gt;0,'Measured Data'!AH63+'Measured Data'!$E64*'Measured Data'!#REF!/'In Process Calc.'!$I66,"")</f>
        <v/>
      </c>
      <c r="AI72" s="246" t="str">
        <f>IF('Measured Data'!$E64&gt;0,'Measured Data'!AI63+'Measured Data'!$E64*'Measured Data'!#REF!/'In Process Calc.'!$I66,"")</f>
        <v/>
      </c>
      <c r="AJ72" s="246" t="str">
        <f>IF('Measured Data'!$E64&gt;0,'Measured Data'!AJ63+'Measured Data'!$E64*'Measured Data'!#REF!/'In Process Calc.'!$I66,"")</f>
        <v/>
      </c>
      <c r="AK72" s="246" t="str">
        <f>IF('Measured Data'!$E64&gt;0,'Measured Data'!AK63+'Measured Data'!$E64*'Measured Data'!#REF!/'In Process Calc.'!$I66,"")</f>
        <v/>
      </c>
      <c r="AL72" s="246" t="str">
        <f>IF('Measured Data'!$E64&gt;0,'Measured Data'!AL63+'Measured Data'!$E64*'Measured Data'!#REF!/'In Process Calc.'!$I66,"")</f>
        <v/>
      </c>
      <c r="AM72" s="246" t="str">
        <f>IF('Measured Data'!$E64&gt;0,'Measured Data'!AM63+'Measured Data'!$E64*'Measured Data'!#REF!/'In Process Calc.'!$I66,"")</f>
        <v/>
      </c>
      <c r="AN72" s="246" t="str">
        <f>IF('Measured Data'!$E64&gt;0,'Measured Data'!AN63+'Measured Data'!$E64*'Measured Data'!#REF!/'In Process Calc.'!$I66,"")</f>
        <v/>
      </c>
      <c r="AO72" s="246" t="str">
        <f>IF('Measured Data'!$E64&gt;0,'Measured Data'!AO63+'Measured Data'!$E64*'Measured Data'!#REF!/'In Process Calc.'!$I66,"")</f>
        <v/>
      </c>
      <c r="AP72" s="246" t="str">
        <f>IF('Measured Data'!$E64&gt;0,'Measured Data'!AP63+'Measured Data'!$E64*'Measured Data'!AQ63/'In Process Calc.'!$I66,"")</f>
        <v/>
      </c>
      <c r="AQ72" s="246" t="str">
        <f>IF('Measured Data'!$E64&gt;0,'Measured Data'!#REF!+'Measured Data'!$E64*'Measured Data'!AR63/'In Process Calc.'!$I66,"")</f>
        <v/>
      </c>
      <c r="AR72" s="246" t="str">
        <f>IF('Measured Data'!$E64&gt;0,'Measured Data'!#REF!,"")</f>
        <v/>
      </c>
      <c r="AS72" s="246" t="str">
        <f>IF('Measured Data'!$E64&gt;0,'Measured Data'!#REF!,"")</f>
        <v/>
      </c>
      <c r="AT72" s="246" t="str">
        <f>IF('Measured Data'!$E64&gt;0,'Measured Data'!#REF!,"")</f>
        <v/>
      </c>
      <c r="AU72" s="246" t="str">
        <f>IF('Measured Data'!$E64&gt;0,'Measured Data'!#REF!,"")</f>
        <v/>
      </c>
      <c r="AV72" s="246" t="str">
        <f>IF('Measured Data'!$E64&gt;0,'Measured Data'!#REF!,"")</f>
        <v/>
      </c>
      <c r="AW72" s="246" t="str">
        <f>IF('Measured Data'!$E64&gt;0,'Measured Data'!#REF!,"")</f>
        <v/>
      </c>
      <c r="AX72" s="246" t="str">
        <f>IF('Measured Data'!$E64&gt;0,'Measured Data'!#REF!,"")</f>
        <v/>
      </c>
      <c r="AY72" s="246" t="str">
        <f>IF('Measured Data'!$E64&gt;0,'Measured Data'!#REF!,"")</f>
        <v/>
      </c>
      <c r="AZ72" s="246" t="str">
        <f>IF('Measured Data'!$E64&gt;0,'Measured Data'!#REF!,"")</f>
        <v/>
      </c>
      <c r="BA72" s="246" t="str">
        <f>IF('Measured Data'!$E64&gt;0,'Measured Data'!#REF!,"")</f>
        <v/>
      </c>
      <c r="BB72" s="246" t="str">
        <f>IF('Measured Data'!$E64&gt;0,'Measured Data'!#REF!,"")</f>
        <v/>
      </c>
      <c r="BC72" s="246" t="str">
        <f>IF('Measured Data'!$E64&gt;0,'Measured Data'!#REF!,"")</f>
        <v/>
      </c>
      <c r="BD72" s="246" t="str">
        <f>IF('Measured Data'!$E64&gt;0,'Measured Data'!#REF!,"")</f>
        <v/>
      </c>
      <c r="BE72" s="246" t="str">
        <f>IF('Measured Data'!$E64&gt;0,'Measured Data'!#REF!,"")</f>
        <v/>
      </c>
      <c r="BF72" s="246" t="str">
        <f>IF('Measured Data'!$E64&gt;0,'Measured Data'!#REF!,"")</f>
        <v/>
      </c>
      <c r="BG72" s="246" t="str">
        <f>IF('Measured Data'!$E64&gt;0,'Measured Data'!#REF!,"")</f>
        <v/>
      </c>
      <c r="BH72" s="246" t="str">
        <f>IF('Measured Data'!$E64&gt;0,'Measured Data'!#REF!,"")</f>
        <v/>
      </c>
      <c r="BI72" s="246" t="str">
        <f>IF('Measured Data'!$E64&gt;0,'Measured Data'!#REF!,"")</f>
        <v/>
      </c>
      <c r="BJ72" s="246" t="str">
        <f>IF('Measured Data'!$E64&gt;0,'Measured Data'!#REF!,"")</f>
        <v/>
      </c>
      <c r="BK72" s="246" t="str">
        <f>IF('Measured Data'!$E64&gt;0,'Measured Data'!#REF!,"")</f>
        <v/>
      </c>
      <c r="BL72" s="246" t="str">
        <f>IF('Measured Data'!$E64&gt;0,'Measured Data'!#REF!,"")</f>
        <v/>
      </c>
      <c r="BM72" s="246" t="str">
        <f>IF('Measured Data'!$E64&gt;0,'Measured Data'!#REF!,"")</f>
        <v/>
      </c>
      <c r="BN72" s="246" t="str">
        <f>IF('Measured Data'!$E64&gt;0,'In Process Calc.'!B65,"")</f>
        <v/>
      </c>
      <c r="BO72" s="246" t="str">
        <f>IF('Measured Data'!$E64&gt;0,'In Process Calc.'!C65,"")</f>
        <v/>
      </c>
    </row>
    <row r="73" spans="1:67" x14ac:dyDescent="0.15">
      <c r="A73" s="240" t="str">
        <f>IF('Measured Data'!$E65&gt;0,'Measured Data'!$B$1,"")</f>
        <v/>
      </c>
      <c r="B73" s="240" t="str">
        <f>IF('Measured Data'!$E65&gt;0,'Measured Data'!A64+0.1,"")</f>
        <v/>
      </c>
      <c r="C73" s="244" t="str">
        <f>IF('Measured Data'!$E65&gt;0,'Measured Data'!B64,"")</f>
        <v/>
      </c>
      <c r="D73" s="249" t="str">
        <f>IF('Measured Data'!$E65&gt;0,'Measured Data'!C64,"")</f>
        <v/>
      </c>
      <c r="E73" s="240" t="str">
        <f>IF('Measured Data'!$E65&gt;0,'Measured Data'!D64,"")</f>
        <v/>
      </c>
      <c r="F73" s="240" t="str">
        <f>IF('Measured Data'!$E65&gt;0,'Measured Data'!E64,"")</f>
        <v/>
      </c>
      <c r="G73" s="240" t="str">
        <f>IF('Measured Data'!$E65&gt;0,'Measured Data'!G64,"")</f>
        <v/>
      </c>
      <c r="H73" s="245" t="str">
        <f>IF('Measured Data'!$E65&gt;0,'Measured Data'!H64,"")</f>
        <v/>
      </c>
      <c r="I73" s="245" t="str">
        <f>IF('Measured Data'!$E65&gt;0,'Measured Data'!I64,"")</f>
        <v/>
      </c>
      <c r="J73" s="245" t="str">
        <f>IF('Measured Data'!$E65&gt;0,'Measured Data'!J64,"")</f>
        <v/>
      </c>
      <c r="K73" s="245" t="str">
        <f>IF('Measured Data'!$E65&gt;0,'Measured Data'!K64,"")</f>
        <v/>
      </c>
      <c r="L73" s="240" t="str">
        <f>IF('Measured Data'!$E65&gt;0,'Measured Data'!L64,"")</f>
        <v/>
      </c>
      <c r="M73" s="240" t="str">
        <f>IF('Measured Data'!$E65&gt;0,'Measured Data'!M64,"")</f>
        <v/>
      </c>
      <c r="N73" s="240" t="str">
        <f>IF('Measured Data'!$E65&gt;0,'Measured Data'!N64,"")</f>
        <v/>
      </c>
      <c r="O73" s="240" t="str">
        <f>IF('Measured Data'!$E65&gt;0,'Measured Data'!O64,"")</f>
        <v/>
      </c>
      <c r="P73" s="240" t="str">
        <f>IF('Measured Data'!$E65&gt;0,'Measured Data'!P64,"")</f>
        <v/>
      </c>
      <c r="Q73" s="240" t="str">
        <f>IF('Measured Data'!$E65&gt;0,'Measured Data'!Q64,"")</f>
        <v/>
      </c>
      <c r="R73" s="240" t="str">
        <f>IF('Measured Data'!$E65&gt;0,'Measured Data'!R64,"")</f>
        <v/>
      </c>
      <c r="S73" s="240" t="str">
        <f>IF('Measured Data'!$E65&gt;0,'Measured Data'!S64,"")</f>
        <v/>
      </c>
      <c r="T73" s="246" t="str">
        <f>IF('Measured Data'!$E65&gt;0,'Measured Data'!T64+'Measured Data'!$E65*'Measured Data'!#REF!/'In Process Calc.'!$I67,"")</f>
        <v/>
      </c>
      <c r="U73" s="246" t="str">
        <f>IF('Measured Data'!$E65&gt;0,'Measured Data'!U64+'Measured Data'!$E65*'Measured Data'!#REF!/'In Process Calc.'!$I67,"")</f>
        <v/>
      </c>
      <c r="V73" s="246" t="str">
        <f>IF('Measured Data'!$E65&gt;0,'Measured Data'!V64+'Measured Data'!$E65*'Measured Data'!#REF!/'In Process Calc.'!$I67,"")</f>
        <v/>
      </c>
      <c r="W73" s="246" t="str">
        <f>IF('Measured Data'!$E65&gt;0,'Measured Data'!W64+'Measured Data'!$E65*'Measured Data'!#REF!/'In Process Calc.'!$I67,"")</f>
        <v/>
      </c>
      <c r="X73" s="246" t="str">
        <f>IF('Measured Data'!$E65&gt;0,'Measured Data'!X64+'Measured Data'!$E65*'Measured Data'!#REF!/'In Process Calc.'!$I67,"")</f>
        <v/>
      </c>
      <c r="Y73" s="246" t="str">
        <f>IF('Measured Data'!$E65&gt;0,'Measured Data'!Y64+'Measured Data'!$E65*'Measured Data'!#REF!/'In Process Calc.'!$I67,"")</f>
        <v/>
      </c>
      <c r="Z73" s="246" t="str">
        <f>IF('Measured Data'!$E65&gt;0,'Measured Data'!Z64+'Measured Data'!$E65*'Measured Data'!#REF!/'In Process Calc.'!$I67,"")</f>
        <v/>
      </c>
      <c r="AA73" s="246" t="str">
        <f>IF('Measured Data'!$E65&gt;0,'Measured Data'!AA64+'Measured Data'!$E65*'Measured Data'!#REF!/'In Process Calc.'!$I67,"")</f>
        <v/>
      </c>
      <c r="AB73" s="246" t="str">
        <f>IF('Measured Data'!$E65&gt;0,'Measured Data'!AB64+'Measured Data'!$E65*'Measured Data'!#REF!/'In Process Calc.'!$I67,"")</f>
        <v/>
      </c>
      <c r="AC73" s="246" t="str">
        <f>IF('Measured Data'!$E65&gt;0,'Measured Data'!AC64+'Measured Data'!$E65*'Measured Data'!#REF!/'In Process Calc.'!$I67,"")</f>
        <v/>
      </c>
      <c r="AD73" s="246" t="str">
        <f>IF('Measured Data'!$E65&gt;0,'Measured Data'!AD64+'Measured Data'!$E65*'Measured Data'!#REF!/'In Process Calc.'!$I67,"")</f>
        <v/>
      </c>
      <c r="AE73" s="246" t="str">
        <f>IF('Measured Data'!$E65&gt;0,'Measured Data'!AE64+'Measured Data'!$E65*'Measured Data'!#REF!/'In Process Calc.'!$I67,"")</f>
        <v/>
      </c>
      <c r="AF73" s="246" t="str">
        <f>IF('Measured Data'!$E65&gt;0,'Measured Data'!AF64+'Measured Data'!$E65*'Measured Data'!#REF!/'In Process Calc.'!$I67,"")</f>
        <v/>
      </c>
      <c r="AG73" s="246" t="str">
        <f>IF('Measured Data'!$E65&gt;0,'Measured Data'!AG64+'Measured Data'!$E65*'Measured Data'!#REF!/'In Process Calc.'!$I67,"")</f>
        <v/>
      </c>
      <c r="AH73" s="246" t="str">
        <f>IF('Measured Data'!$E65&gt;0,'Measured Data'!AH64+'Measured Data'!$E65*'Measured Data'!#REF!/'In Process Calc.'!$I67,"")</f>
        <v/>
      </c>
      <c r="AI73" s="246" t="str">
        <f>IF('Measured Data'!$E65&gt;0,'Measured Data'!AI64+'Measured Data'!$E65*'Measured Data'!#REF!/'In Process Calc.'!$I67,"")</f>
        <v/>
      </c>
      <c r="AJ73" s="246" t="str">
        <f>IF('Measured Data'!$E65&gt;0,'Measured Data'!AJ64+'Measured Data'!$E65*'Measured Data'!#REF!/'In Process Calc.'!$I67,"")</f>
        <v/>
      </c>
      <c r="AK73" s="246" t="str">
        <f>IF('Measured Data'!$E65&gt;0,'Measured Data'!AK64+'Measured Data'!$E65*'Measured Data'!#REF!/'In Process Calc.'!$I67,"")</f>
        <v/>
      </c>
      <c r="AL73" s="246" t="str">
        <f>IF('Measured Data'!$E65&gt;0,'Measured Data'!AL64+'Measured Data'!$E65*'Measured Data'!#REF!/'In Process Calc.'!$I67,"")</f>
        <v/>
      </c>
      <c r="AM73" s="246" t="str">
        <f>IF('Measured Data'!$E65&gt;0,'Measured Data'!AM64+'Measured Data'!$E65*'Measured Data'!#REF!/'In Process Calc.'!$I67,"")</f>
        <v/>
      </c>
      <c r="AN73" s="246" t="str">
        <f>IF('Measured Data'!$E65&gt;0,'Measured Data'!AN64+'Measured Data'!$E65*'Measured Data'!#REF!/'In Process Calc.'!$I67,"")</f>
        <v/>
      </c>
      <c r="AO73" s="246" t="str">
        <f>IF('Measured Data'!$E65&gt;0,'Measured Data'!AO64+'Measured Data'!$E65*'Measured Data'!#REF!/'In Process Calc.'!$I67,"")</f>
        <v/>
      </c>
      <c r="AP73" s="246" t="str">
        <f>IF('Measured Data'!$E65&gt;0,'Measured Data'!AP64+'Measured Data'!$E65*'Measured Data'!AQ64/'In Process Calc.'!$I67,"")</f>
        <v/>
      </c>
      <c r="AQ73" s="246" t="str">
        <f>IF('Measured Data'!$E65&gt;0,'Measured Data'!#REF!+'Measured Data'!$E65*'Measured Data'!AR64/'In Process Calc.'!$I67,"")</f>
        <v/>
      </c>
      <c r="AR73" s="246" t="str">
        <f>IF('Measured Data'!$E65&gt;0,'Measured Data'!#REF!,"")</f>
        <v/>
      </c>
      <c r="AS73" s="246" t="str">
        <f>IF('Measured Data'!$E65&gt;0,'Measured Data'!#REF!,"")</f>
        <v/>
      </c>
      <c r="AT73" s="246" t="str">
        <f>IF('Measured Data'!$E65&gt;0,'Measured Data'!#REF!,"")</f>
        <v/>
      </c>
      <c r="AU73" s="246" t="str">
        <f>IF('Measured Data'!$E65&gt;0,'Measured Data'!#REF!,"")</f>
        <v/>
      </c>
      <c r="AV73" s="246" t="str">
        <f>IF('Measured Data'!$E65&gt;0,'Measured Data'!#REF!,"")</f>
        <v/>
      </c>
      <c r="AW73" s="246" t="str">
        <f>IF('Measured Data'!$E65&gt;0,'Measured Data'!#REF!,"")</f>
        <v/>
      </c>
      <c r="AX73" s="246" t="str">
        <f>IF('Measured Data'!$E65&gt;0,'Measured Data'!#REF!,"")</f>
        <v/>
      </c>
      <c r="AY73" s="246" t="str">
        <f>IF('Measured Data'!$E65&gt;0,'Measured Data'!#REF!,"")</f>
        <v/>
      </c>
      <c r="AZ73" s="246" t="str">
        <f>IF('Measured Data'!$E65&gt;0,'Measured Data'!#REF!,"")</f>
        <v/>
      </c>
      <c r="BA73" s="246" t="str">
        <f>IF('Measured Data'!$E65&gt;0,'Measured Data'!#REF!,"")</f>
        <v/>
      </c>
      <c r="BB73" s="246" t="str">
        <f>IF('Measured Data'!$E65&gt;0,'Measured Data'!#REF!,"")</f>
        <v/>
      </c>
      <c r="BC73" s="246" t="str">
        <f>IF('Measured Data'!$E65&gt;0,'Measured Data'!#REF!,"")</f>
        <v/>
      </c>
      <c r="BD73" s="246" t="str">
        <f>IF('Measured Data'!$E65&gt;0,'Measured Data'!#REF!,"")</f>
        <v/>
      </c>
      <c r="BE73" s="246" t="str">
        <f>IF('Measured Data'!$E65&gt;0,'Measured Data'!#REF!,"")</f>
        <v/>
      </c>
      <c r="BF73" s="246" t="str">
        <f>IF('Measured Data'!$E65&gt;0,'Measured Data'!#REF!,"")</f>
        <v/>
      </c>
      <c r="BG73" s="246" t="str">
        <f>IF('Measured Data'!$E65&gt;0,'Measured Data'!#REF!,"")</f>
        <v/>
      </c>
      <c r="BH73" s="246" t="str">
        <f>IF('Measured Data'!$E65&gt;0,'Measured Data'!#REF!,"")</f>
        <v/>
      </c>
      <c r="BI73" s="246" t="str">
        <f>IF('Measured Data'!$E65&gt;0,'Measured Data'!#REF!,"")</f>
        <v/>
      </c>
      <c r="BJ73" s="246" t="str">
        <f>IF('Measured Data'!$E65&gt;0,'Measured Data'!#REF!,"")</f>
        <v/>
      </c>
      <c r="BK73" s="246" t="str">
        <f>IF('Measured Data'!$E65&gt;0,'Measured Data'!#REF!,"")</f>
        <v/>
      </c>
      <c r="BL73" s="246" t="str">
        <f>IF('Measured Data'!$E65&gt;0,'Measured Data'!#REF!,"")</f>
        <v/>
      </c>
      <c r="BM73" s="246" t="str">
        <f>IF('Measured Data'!$E65&gt;0,'Measured Data'!#REF!,"")</f>
        <v/>
      </c>
      <c r="BN73" s="246" t="str">
        <f>IF('Measured Data'!$E65&gt;0,'In Process Calc.'!B66,"")</f>
        <v/>
      </c>
      <c r="BO73" s="246" t="str">
        <f>IF('Measured Data'!$E65&gt;0,'In Process Calc.'!C66,"")</f>
        <v/>
      </c>
    </row>
    <row r="74" spans="1:67" x14ac:dyDescent="0.15">
      <c r="A74" s="240" t="str">
        <f>IF('Measured Data'!$E66&gt;0,'Measured Data'!$B$1,"")</f>
        <v/>
      </c>
      <c r="B74" s="240" t="str">
        <f>IF('Measured Data'!$E66&gt;0,'Measured Data'!A65+0.1,"")</f>
        <v/>
      </c>
      <c r="C74" s="244" t="str">
        <f>IF('Measured Data'!$E66&gt;0,'Measured Data'!B65,"")</f>
        <v/>
      </c>
      <c r="D74" s="249" t="str">
        <f>IF('Measured Data'!$E66&gt;0,'Measured Data'!C65,"")</f>
        <v/>
      </c>
      <c r="E74" s="240" t="str">
        <f>IF('Measured Data'!$E66&gt;0,'Measured Data'!D65,"")</f>
        <v/>
      </c>
      <c r="F74" s="240" t="str">
        <f>IF('Measured Data'!$E66&gt;0,'Measured Data'!E65,"")</f>
        <v/>
      </c>
      <c r="G74" s="240" t="str">
        <f>IF('Measured Data'!$E66&gt;0,'Measured Data'!G65,"")</f>
        <v/>
      </c>
      <c r="H74" s="245" t="str">
        <f>IF('Measured Data'!$E66&gt;0,'Measured Data'!H65,"")</f>
        <v/>
      </c>
      <c r="I74" s="245" t="str">
        <f>IF('Measured Data'!$E66&gt;0,'Measured Data'!I65,"")</f>
        <v/>
      </c>
      <c r="J74" s="245" t="str">
        <f>IF('Measured Data'!$E66&gt;0,'Measured Data'!J65,"")</f>
        <v/>
      </c>
      <c r="K74" s="245" t="str">
        <f>IF('Measured Data'!$E66&gt;0,'Measured Data'!K65,"")</f>
        <v/>
      </c>
      <c r="L74" s="240" t="str">
        <f>IF('Measured Data'!$E66&gt;0,'Measured Data'!L65,"")</f>
        <v/>
      </c>
      <c r="M74" s="240" t="str">
        <f>IF('Measured Data'!$E66&gt;0,'Measured Data'!M65,"")</f>
        <v/>
      </c>
      <c r="N74" s="240" t="str">
        <f>IF('Measured Data'!$E66&gt;0,'Measured Data'!N65,"")</f>
        <v/>
      </c>
      <c r="O74" s="240" t="str">
        <f>IF('Measured Data'!$E66&gt;0,'Measured Data'!O65,"")</f>
        <v/>
      </c>
      <c r="P74" s="240" t="str">
        <f>IF('Measured Data'!$E66&gt;0,'Measured Data'!P65,"")</f>
        <v/>
      </c>
      <c r="Q74" s="240" t="str">
        <f>IF('Measured Data'!$E66&gt;0,'Measured Data'!Q65,"")</f>
        <v/>
      </c>
      <c r="R74" s="240" t="str">
        <f>IF('Measured Data'!$E66&gt;0,'Measured Data'!R65,"")</f>
        <v/>
      </c>
      <c r="S74" s="240" t="str">
        <f>IF('Measured Data'!$E66&gt;0,'Measured Data'!S65,"")</f>
        <v/>
      </c>
      <c r="T74" s="246" t="str">
        <f>IF('Measured Data'!$E66&gt;0,'Measured Data'!T65+'Measured Data'!$E66*'Measured Data'!#REF!/'In Process Calc.'!$I68,"")</f>
        <v/>
      </c>
      <c r="U74" s="246" t="str">
        <f>IF('Measured Data'!$E66&gt;0,'Measured Data'!U65+'Measured Data'!$E66*'Measured Data'!#REF!/'In Process Calc.'!$I68,"")</f>
        <v/>
      </c>
      <c r="V74" s="246" t="str">
        <f>IF('Measured Data'!$E66&gt;0,'Measured Data'!V65+'Measured Data'!$E66*'Measured Data'!#REF!/'In Process Calc.'!$I68,"")</f>
        <v/>
      </c>
      <c r="W74" s="246" t="str">
        <f>IF('Measured Data'!$E66&gt;0,'Measured Data'!W65+'Measured Data'!$E66*'Measured Data'!#REF!/'In Process Calc.'!$I68,"")</f>
        <v/>
      </c>
      <c r="X74" s="246" t="str">
        <f>IF('Measured Data'!$E66&gt;0,'Measured Data'!X65+'Measured Data'!$E66*'Measured Data'!#REF!/'In Process Calc.'!$I68,"")</f>
        <v/>
      </c>
      <c r="Y74" s="246" t="str">
        <f>IF('Measured Data'!$E66&gt;0,'Measured Data'!Y65+'Measured Data'!$E66*'Measured Data'!#REF!/'In Process Calc.'!$I68,"")</f>
        <v/>
      </c>
      <c r="Z74" s="246" t="str">
        <f>IF('Measured Data'!$E66&gt;0,'Measured Data'!Z65+'Measured Data'!$E66*'Measured Data'!#REF!/'In Process Calc.'!$I68,"")</f>
        <v/>
      </c>
      <c r="AA74" s="246" t="str">
        <f>IF('Measured Data'!$E66&gt;0,'Measured Data'!AA65+'Measured Data'!$E66*'Measured Data'!#REF!/'In Process Calc.'!$I68,"")</f>
        <v/>
      </c>
      <c r="AB74" s="246" t="str">
        <f>IF('Measured Data'!$E66&gt;0,'Measured Data'!AB65+'Measured Data'!$E66*'Measured Data'!#REF!/'In Process Calc.'!$I68,"")</f>
        <v/>
      </c>
      <c r="AC74" s="246" t="str">
        <f>IF('Measured Data'!$E66&gt;0,'Measured Data'!AC65+'Measured Data'!$E66*'Measured Data'!#REF!/'In Process Calc.'!$I68,"")</f>
        <v/>
      </c>
      <c r="AD74" s="246" t="str">
        <f>IF('Measured Data'!$E66&gt;0,'Measured Data'!AD65+'Measured Data'!$E66*'Measured Data'!#REF!/'In Process Calc.'!$I68,"")</f>
        <v/>
      </c>
      <c r="AE74" s="246" t="str">
        <f>IF('Measured Data'!$E66&gt;0,'Measured Data'!AE65+'Measured Data'!$E66*'Measured Data'!#REF!/'In Process Calc.'!$I68,"")</f>
        <v/>
      </c>
      <c r="AF74" s="246" t="str">
        <f>IF('Measured Data'!$E66&gt;0,'Measured Data'!AF65+'Measured Data'!$E66*'Measured Data'!#REF!/'In Process Calc.'!$I68,"")</f>
        <v/>
      </c>
      <c r="AG74" s="246" t="str">
        <f>IF('Measured Data'!$E66&gt;0,'Measured Data'!AG65+'Measured Data'!$E66*'Measured Data'!#REF!/'In Process Calc.'!$I68,"")</f>
        <v/>
      </c>
      <c r="AH74" s="246" t="str">
        <f>IF('Measured Data'!$E66&gt;0,'Measured Data'!AH65+'Measured Data'!$E66*'Measured Data'!#REF!/'In Process Calc.'!$I68,"")</f>
        <v/>
      </c>
      <c r="AI74" s="246" t="str">
        <f>IF('Measured Data'!$E66&gt;0,'Measured Data'!AI65+'Measured Data'!$E66*'Measured Data'!#REF!/'In Process Calc.'!$I68,"")</f>
        <v/>
      </c>
      <c r="AJ74" s="246" t="str">
        <f>IF('Measured Data'!$E66&gt;0,'Measured Data'!AJ65+'Measured Data'!$E66*'Measured Data'!#REF!/'In Process Calc.'!$I68,"")</f>
        <v/>
      </c>
      <c r="AK74" s="246" t="str">
        <f>IF('Measured Data'!$E66&gt;0,'Measured Data'!AK65+'Measured Data'!$E66*'Measured Data'!#REF!/'In Process Calc.'!$I68,"")</f>
        <v/>
      </c>
      <c r="AL74" s="246" t="str">
        <f>IF('Measured Data'!$E66&gt;0,'Measured Data'!AL65+'Measured Data'!$E66*'Measured Data'!#REF!/'In Process Calc.'!$I68,"")</f>
        <v/>
      </c>
      <c r="AM74" s="246" t="str">
        <f>IF('Measured Data'!$E66&gt;0,'Measured Data'!AM65+'Measured Data'!$E66*'Measured Data'!#REF!/'In Process Calc.'!$I68,"")</f>
        <v/>
      </c>
      <c r="AN74" s="246" t="str">
        <f>IF('Measured Data'!$E66&gt;0,'Measured Data'!AN65+'Measured Data'!$E66*'Measured Data'!#REF!/'In Process Calc.'!$I68,"")</f>
        <v/>
      </c>
      <c r="AO74" s="246" t="str">
        <f>IF('Measured Data'!$E66&gt;0,'Measured Data'!AO65+'Measured Data'!$E66*'Measured Data'!#REF!/'In Process Calc.'!$I68,"")</f>
        <v/>
      </c>
      <c r="AP74" s="246" t="str">
        <f>IF('Measured Data'!$E66&gt;0,'Measured Data'!AP65+'Measured Data'!$E66*'Measured Data'!AQ65/'In Process Calc.'!$I68,"")</f>
        <v/>
      </c>
      <c r="AQ74" s="246" t="str">
        <f>IF('Measured Data'!$E66&gt;0,'Measured Data'!#REF!+'Measured Data'!$E66*'Measured Data'!AR65/'In Process Calc.'!$I68,"")</f>
        <v/>
      </c>
      <c r="AR74" s="246" t="str">
        <f>IF('Measured Data'!$E66&gt;0,'Measured Data'!#REF!,"")</f>
        <v/>
      </c>
      <c r="AS74" s="246" t="str">
        <f>IF('Measured Data'!$E66&gt;0,'Measured Data'!#REF!,"")</f>
        <v/>
      </c>
      <c r="AT74" s="246" t="str">
        <f>IF('Measured Data'!$E66&gt;0,'Measured Data'!#REF!,"")</f>
        <v/>
      </c>
      <c r="AU74" s="246" t="str">
        <f>IF('Measured Data'!$E66&gt;0,'Measured Data'!#REF!,"")</f>
        <v/>
      </c>
      <c r="AV74" s="246" t="str">
        <f>IF('Measured Data'!$E66&gt;0,'Measured Data'!#REF!,"")</f>
        <v/>
      </c>
      <c r="AW74" s="246" t="str">
        <f>IF('Measured Data'!$E66&gt;0,'Measured Data'!#REF!,"")</f>
        <v/>
      </c>
      <c r="AX74" s="246" t="str">
        <f>IF('Measured Data'!$E66&gt;0,'Measured Data'!#REF!,"")</f>
        <v/>
      </c>
      <c r="AY74" s="246" t="str">
        <f>IF('Measured Data'!$E66&gt;0,'Measured Data'!#REF!,"")</f>
        <v/>
      </c>
      <c r="AZ74" s="246" t="str">
        <f>IF('Measured Data'!$E66&gt;0,'Measured Data'!#REF!,"")</f>
        <v/>
      </c>
      <c r="BA74" s="246" t="str">
        <f>IF('Measured Data'!$E66&gt;0,'Measured Data'!#REF!,"")</f>
        <v/>
      </c>
      <c r="BB74" s="246" t="str">
        <f>IF('Measured Data'!$E66&gt;0,'Measured Data'!#REF!,"")</f>
        <v/>
      </c>
      <c r="BC74" s="246" t="str">
        <f>IF('Measured Data'!$E66&gt;0,'Measured Data'!#REF!,"")</f>
        <v/>
      </c>
      <c r="BD74" s="246" t="str">
        <f>IF('Measured Data'!$E66&gt;0,'Measured Data'!#REF!,"")</f>
        <v/>
      </c>
      <c r="BE74" s="246" t="str">
        <f>IF('Measured Data'!$E66&gt;0,'Measured Data'!#REF!,"")</f>
        <v/>
      </c>
      <c r="BF74" s="246" t="str">
        <f>IF('Measured Data'!$E66&gt;0,'Measured Data'!#REF!,"")</f>
        <v/>
      </c>
      <c r="BG74" s="246" t="str">
        <f>IF('Measured Data'!$E66&gt;0,'Measured Data'!#REF!,"")</f>
        <v/>
      </c>
      <c r="BH74" s="246" t="str">
        <f>IF('Measured Data'!$E66&gt;0,'Measured Data'!#REF!,"")</f>
        <v/>
      </c>
      <c r="BI74" s="246" t="str">
        <f>IF('Measured Data'!$E66&gt;0,'Measured Data'!#REF!,"")</f>
        <v/>
      </c>
      <c r="BJ74" s="246" t="str">
        <f>IF('Measured Data'!$E66&gt;0,'Measured Data'!#REF!,"")</f>
        <v/>
      </c>
      <c r="BK74" s="246" t="str">
        <f>IF('Measured Data'!$E66&gt;0,'Measured Data'!#REF!,"")</f>
        <v/>
      </c>
      <c r="BL74" s="246" t="str">
        <f>IF('Measured Data'!$E66&gt;0,'Measured Data'!#REF!,"")</f>
        <v/>
      </c>
      <c r="BM74" s="246" t="str">
        <f>IF('Measured Data'!$E66&gt;0,'Measured Data'!#REF!,"")</f>
        <v/>
      </c>
      <c r="BN74" s="246" t="str">
        <f>IF('Measured Data'!$E66&gt;0,'In Process Calc.'!B67,"")</f>
        <v/>
      </c>
      <c r="BO74" s="246" t="str">
        <f>IF('Measured Data'!$E66&gt;0,'In Process Calc.'!C67,"")</f>
        <v/>
      </c>
    </row>
    <row r="75" spans="1:67" x14ac:dyDescent="0.15">
      <c r="A75" s="240" t="str">
        <f>IF('Measured Data'!$E67&gt;0,'Measured Data'!$B$1,"")</f>
        <v/>
      </c>
      <c r="B75" s="240" t="str">
        <f>IF('Measured Data'!$E67&gt;0,'Measured Data'!A66+0.1,"")</f>
        <v/>
      </c>
      <c r="C75" s="244" t="str">
        <f>IF('Measured Data'!$E67&gt;0,'Measured Data'!B66,"")</f>
        <v/>
      </c>
      <c r="D75" s="249" t="str">
        <f>IF('Measured Data'!$E67&gt;0,'Measured Data'!C66,"")</f>
        <v/>
      </c>
      <c r="E75" s="240" t="str">
        <f>IF('Measured Data'!$E67&gt;0,'Measured Data'!D66,"")</f>
        <v/>
      </c>
      <c r="F75" s="240" t="str">
        <f>IF('Measured Data'!$E67&gt;0,'Measured Data'!E66,"")</f>
        <v/>
      </c>
      <c r="G75" s="240" t="str">
        <f>IF('Measured Data'!$E67&gt;0,'Measured Data'!G66,"")</f>
        <v/>
      </c>
      <c r="H75" s="245" t="str">
        <f>IF('Measured Data'!$E67&gt;0,'Measured Data'!H66,"")</f>
        <v/>
      </c>
      <c r="I75" s="245" t="str">
        <f>IF('Measured Data'!$E67&gt;0,'Measured Data'!I66,"")</f>
        <v/>
      </c>
      <c r="J75" s="245" t="str">
        <f>IF('Measured Data'!$E67&gt;0,'Measured Data'!J66,"")</f>
        <v/>
      </c>
      <c r="K75" s="245" t="str">
        <f>IF('Measured Data'!$E67&gt;0,'Measured Data'!K66,"")</f>
        <v/>
      </c>
      <c r="L75" s="240" t="str">
        <f>IF('Measured Data'!$E67&gt;0,'Measured Data'!L66,"")</f>
        <v/>
      </c>
      <c r="M75" s="240" t="str">
        <f>IF('Measured Data'!$E67&gt;0,'Measured Data'!M66,"")</f>
        <v/>
      </c>
      <c r="N75" s="240" t="str">
        <f>IF('Measured Data'!$E67&gt;0,'Measured Data'!N66,"")</f>
        <v/>
      </c>
      <c r="O75" s="240" t="str">
        <f>IF('Measured Data'!$E67&gt;0,'Measured Data'!O66,"")</f>
        <v/>
      </c>
      <c r="P75" s="240" t="str">
        <f>IF('Measured Data'!$E67&gt;0,'Measured Data'!P66,"")</f>
        <v/>
      </c>
      <c r="Q75" s="240" t="str">
        <f>IF('Measured Data'!$E67&gt;0,'Measured Data'!Q66,"")</f>
        <v/>
      </c>
      <c r="R75" s="240" t="str">
        <f>IF('Measured Data'!$E67&gt;0,'Measured Data'!R66,"")</f>
        <v/>
      </c>
      <c r="S75" s="240" t="str">
        <f>IF('Measured Data'!$E67&gt;0,'Measured Data'!S66,"")</f>
        <v/>
      </c>
      <c r="T75" s="246" t="str">
        <f>IF('Measured Data'!$E67&gt;0,'Measured Data'!T66+'Measured Data'!$E67*'Measured Data'!#REF!/'In Process Calc.'!$I69,"")</f>
        <v/>
      </c>
      <c r="U75" s="246" t="str">
        <f>IF('Measured Data'!$E67&gt;0,'Measured Data'!U66+'Measured Data'!$E67*'Measured Data'!#REF!/'In Process Calc.'!$I69,"")</f>
        <v/>
      </c>
      <c r="V75" s="246" t="str">
        <f>IF('Measured Data'!$E67&gt;0,'Measured Data'!V66+'Measured Data'!$E67*'Measured Data'!#REF!/'In Process Calc.'!$I69,"")</f>
        <v/>
      </c>
      <c r="W75" s="246" t="str">
        <f>IF('Measured Data'!$E67&gt;0,'Measured Data'!W66+'Measured Data'!$E67*'Measured Data'!#REF!/'In Process Calc.'!$I69,"")</f>
        <v/>
      </c>
      <c r="X75" s="246" t="str">
        <f>IF('Measured Data'!$E67&gt;0,'Measured Data'!X66+'Measured Data'!$E67*'Measured Data'!#REF!/'In Process Calc.'!$I69,"")</f>
        <v/>
      </c>
      <c r="Y75" s="246" t="str">
        <f>IF('Measured Data'!$E67&gt;0,'Measured Data'!Y66+'Measured Data'!$E67*'Measured Data'!#REF!/'In Process Calc.'!$I69,"")</f>
        <v/>
      </c>
      <c r="Z75" s="246" t="str">
        <f>IF('Measured Data'!$E67&gt;0,'Measured Data'!Z66+'Measured Data'!$E67*'Measured Data'!#REF!/'In Process Calc.'!$I69,"")</f>
        <v/>
      </c>
      <c r="AA75" s="246" t="str">
        <f>IF('Measured Data'!$E67&gt;0,'Measured Data'!AA66+'Measured Data'!$E67*'Measured Data'!#REF!/'In Process Calc.'!$I69,"")</f>
        <v/>
      </c>
      <c r="AB75" s="246" t="str">
        <f>IF('Measured Data'!$E67&gt;0,'Measured Data'!AB66+'Measured Data'!$E67*'Measured Data'!#REF!/'In Process Calc.'!$I69,"")</f>
        <v/>
      </c>
      <c r="AC75" s="246" t="str">
        <f>IF('Measured Data'!$E67&gt;0,'Measured Data'!AC66+'Measured Data'!$E67*'Measured Data'!#REF!/'In Process Calc.'!$I69,"")</f>
        <v/>
      </c>
      <c r="AD75" s="246" t="str">
        <f>IF('Measured Data'!$E67&gt;0,'Measured Data'!AD66+'Measured Data'!$E67*'Measured Data'!#REF!/'In Process Calc.'!$I69,"")</f>
        <v/>
      </c>
      <c r="AE75" s="246" t="str">
        <f>IF('Measured Data'!$E67&gt;0,'Measured Data'!AE66+'Measured Data'!$E67*'Measured Data'!#REF!/'In Process Calc.'!$I69,"")</f>
        <v/>
      </c>
      <c r="AF75" s="246" t="str">
        <f>IF('Measured Data'!$E67&gt;0,'Measured Data'!AF66+'Measured Data'!$E67*'Measured Data'!#REF!/'In Process Calc.'!$I69,"")</f>
        <v/>
      </c>
      <c r="AG75" s="246" t="str">
        <f>IF('Measured Data'!$E67&gt;0,'Measured Data'!AG66+'Measured Data'!$E67*'Measured Data'!#REF!/'In Process Calc.'!$I69,"")</f>
        <v/>
      </c>
      <c r="AH75" s="246" t="str">
        <f>IF('Measured Data'!$E67&gt;0,'Measured Data'!AH66+'Measured Data'!$E67*'Measured Data'!#REF!/'In Process Calc.'!$I69,"")</f>
        <v/>
      </c>
      <c r="AI75" s="246" t="str">
        <f>IF('Measured Data'!$E67&gt;0,'Measured Data'!AI66+'Measured Data'!$E67*'Measured Data'!#REF!/'In Process Calc.'!$I69,"")</f>
        <v/>
      </c>
      <c r="AJ75" s="246" t="str">
        <f>IF('Measured Data'!$E67&gt;0,'Measured Data'!AJ66+'Measured Data'!$E67*'Measured Data'!#REF!/'In Process Calc.'!$I69,"")</f>
        <v/>
      </c>
      <c r="AK75" s="246" t="str">
        <f>IF('Measured Data'!$E67&gt;0,'Measured Data'!AK66+'Measured Data'!$E67*'Measured Data'!#REF!/'In Process Calc.'!$I69,"")</f>
        <v/>
      </c>
      <c r="AL75" s="246" t="str">
        <f>IF('Measured Data'!$E67&gt;0,'Measured Data'!AL66+'Measured Data'!$E67*'Measured Data'!#REF!/'In Process Calc.'!$I69,"")</f>
        <v/>
      </c>
      <c r="AM75" s="246" t="str">
        <f>IF('Measured Data'!$E67&gt;0,'Measured Data'!AM66+'Measured Data'!$E67*'Measured Data'!#REF!/'In Process Calc.'!$I69,"")</f>
        <v/>
      </c>
      <c r="AN75" s="246" t="str">
        <f>IF('Measured Data'!$E67&gt;0,'Measured Data'!AN66+'Measured Data'!$E67*'Measured Data'!#REF!/'In Process Calc.'!$I69,"")</f>
        <v/>
      </c>
      <c r="AO75" s="246" t="str">
        <f>IF('Measured Data'!$E67&gt;0,'Measured Data'!AO66+'Measured Data'!$E67*'Measured Data'!#REF!/'In Process Calc.'!$I69,"")</f>
        <v/>
      </c>
      <c r="AP75" s="246" t="str">
        <f>IF('Measured Data'!$E67&gt;0,'Measured Data'!AP66+'Measured Data'!$E67*'Measured Data'!AQ66/'In Process Calc.'!$I69,"")</f>
        <v/>
      </c>
      <c r="AQ75" s="246" t="str">
        <f>IF('Measured Data'!$E67&gt;0,'Measured Data'!#REF!+'Measured Data'!$E67*'Measured Data'!AR66/'In Process Calc.'!$I69,"")</f>
        <v/>
      </c>
      <c r="AR75" s="246" t="str">
        <f>IF('Measured Data'!$E67&gt;0,'Measured Data'!#REF!,"")</f>
        <v/>
      </c>
      <c r="AS75" s="246" t="str">
        <f>IF('Measured Data'!$E67&gt;0,'Measured Data'!#REF!,"")</f>
        <v/>
      </c>
      <c r="AT75" s="246" t="str">
        <f>IF('Measured Data'!$E67&gt;0,'Measured Data'!#REF!,"")</f>
        <v/>
      </c>
      <c r="AU75" s="246" t="str">
        <f>IF('Measured Data'!$E67&gt;0,'Measured Data'!#REF!,"")</f>
        <v/>
      </c>
      <c r="AV75" s="246" t="str">
        <f>IF('Measured Data'!$E67&gt;0,'Measured Data'!#REF!,"")</f>
        <v/>
      </c>
      <c r="AW75" s="246" t="str">
        <f>IF('Measured Data'!$E67&gt;0,'Measured Data'!#REF!,"")</f>
        <v/>
      </c>
      <c r="AX75" s="246" t="str">
        <f>IF('Measured Data'!$E67&gt;0,'Measured Data'!#REF!,"")</f>
        <v/>
      </c>
      <c r="AY75" s="246" t="str">
        <f>IF('Measured Data'!$E67&gt;0,'Measured Data'!#REF!,"")</f>
        <v/>
      </c>
      <c r="AZ75" s="246" t="str">
        <f>IF('Measured Data'!$E67&gt;0,'Measured Data'!#REF!,"")</f>
        <v/>
      </c>
      <c r="BA75" s="246" t="str">
        <f>IF('Measured Data'!$E67&gt;0,'Measured Data'!#REF!,"")</f>
        <v/>
      </c>
      <c r="BB75" s="246" t="str">
        <f>IF('Measured Data'!$E67&gt;0,'Measured Data'!#REF!,"")</f>
        <v/>
      </c>
      <c r="BC75" s="246" t="str">
        <f>IF('Measured Data'!$E67&gt;0,'Measured Data'!#REF!,"")</f>
        <v/>
      </c>
      <c r="BD75" s="246" t="str">
        <f>IF('Measured Data'!$E67&gt;0,'Measured Data'!#REF!,"")</f>
        <v/>
      </c>
      <c r="BE75" s="246" t="str">
        <f>IF('Measured Data'!$E67&gt;0,'Measured Data'!#REF!,"")</f>
        <v/>
      </c>
      <c r="BF75" s="246" t="str">
        <f>IF('Measured Data'!$E67&gt;0,'Measured Data'!#REF!,"")</f>
        <v/>
      </c>
      <c r="BG75" s="246" t="str">
        <f>IF('Measured Data'!$E67&gt;0,'Measured Data'!#REF!,"")</f>
        <v/>
      </c>
      <c r="BH75" s="246" t="str">
        <f>IF('Measured Data'!$E67&gt;0,'Measured Data'!#REF!,"")</f>
        <v/>
      </c>
      <c r="BI75" s="246" t="str">
        <f>IF('Measured Data'!$E67&gt;0,'Measured Data'!#REF!,"")</f>
        <v/>
      </c>
      <c r="BJ75" s="246" t="str">
        <f>IF('Measured Data'!$E67&gt;0,'Measured Data'!#REF!,"")</f>
        <v/>
      </c>
      <c r="BK75" s="246" t="str">
        <f>IF('Measured Data'!$E67&gt;0,'Measured Data'!#REF!,"")</f>
        <v/>
      </c>
      <c r="BL75" s="246" t="str">
        <f>IF('Measured Data'!$E67&gt;0,'Measured Data'!#REF!,"")</f>
        <v/>
      </c>
      <c r="BM75" s="246" t="str">
        <f>IF('Measured Data'!$E67&gt;0,'Measured Data'!#REF!,"")</f>
        <v/>
      </c>
      <c r="BN75" s="246" t="str">
        <f>IF('Measured Data'!$E67&gt;0,'In Process Calc.'!B68,"")</f>
        <v/>
      </c>
      <c r="BO75" s="246" t="str">
        <f>IF('Measured Data'!$E67&gt;0,'In Process Calc.'!C68,"")</f>
        <v/>
      </c>
    </row>
    <row r="76" spans="1:67" x14ac:dyDescent="0.15">
      <c r="A76" s="240" t="str">
        <f>IF('Measured Data'!$E68&gt;0,'Measured Data'!$B$1,"")</f>
        <v/>
      </c>
      <c r="B76" s="240" t="str">
        <f>IF('Measured Data'!$E68&gt;0,'Measured Data'!A67+0.1,"")</f>
        <v/>
      </c>
      <c r="C76" s="244" t="str">
        <f>IF('Measured Data'!$E68&gt;0,'Measured Data'!B67,"")</f>
        <v/>
      </c>
      <c r="D76" s="249" t="str">
        <f>IF('Measured Data'!$E68&gt;0,'Measured Data'!C67,"")</f>
        <v/>
      </c>
      <c r="E76" s="240" t="str">
        <f>IF('Measured Data'!$E68&gt;0,'Measured Data'!D67,"")</f>
        <v/>
      </c>
      <c r="F76" s="240" t="str">
        <f>IF('Measured Data'!$E68&gt;0,'Measured Data'!E67,"")</f>
        <v/>
      </c>
      <c r="G76" s="240" t="str">
        <f>IF('Measured Data'!$E68&gt;0,'Measured Data'!G67,"")</f>
        <v/>
      </c>
      <c r="H76" s="245" t="str">
        <f>IF('Measured Data'!$E68&gt;0,'Measured Data'!H67,"")</f>
        <v/>
      </c>
      <c r="I76" s="245" t="str">
        <f>IF('Measured Data'!$E68&gt;0,'Measured Data'!I67,"")</f>
        <v/>
      </c>
      <c r="J76" s="245" t="str">
        <f>IF('Measured Data'!$E68&gt;0,'Measured Data'!J67,"")</f>
        <v/>
      </c>
      <c r="K76" s="245" t="str">
        <f>IF('Measured Data'!$E68&gt;0,'Measured Data'!K67,"")</f>
        <v/>
      </c>
      <c r="L76" s="240" t="str">
        <f>IF('Measured Data'!$E68&gt;0,'Measured Data'!L67,"")</f>
        <v/>
      </c>
      <c r="M76" s="240" t="str">
        <f>IF('Measured Data'!$E68&gt;0,'Measured Data'!M67,"")</f>
        <v/>
      </c>
      <c r="N76" s="240" t="str">
        <f>IF('Measured Data'!$E68&gt;0,'Measured Data'!N67,"")</f>
        <v/>
      </c>
      <c r="O76" s="240" t="str">
        <f>IF('Measured Data'!$E68&gt;0,'Measured Data'!O67,"")</f>
        <v/>
      </c>
      <c r="P76" s="240" t="str">
        <f>IF('Measured Data'!$E68&gt;0,'Measured Data'!P67,"")</f>
        <v/>
      </c>
      <c r="Q76" s="240" t="str">
        <f>IF('Measured Data'!$E68&gt;0,'Measured Data'!Q67,"")</f>
        <v/>
      </c>
      <c r="R76" s="240" t="str">
        <f>IF('Measured Data'!$E68&gt;0,'Measured Data'!R67,"")</f>
        <v/>
      </c>
      <c r="S76" s="240" t="str">
        <f>IF('Measured Data'!$E68&gt;0,'Measured Data'!S67,"")</f>
        <v/>
      </c>
      <c r="T76" s="246" t="str">
        <f>IF('Measured Data'!$E68&gt;0,'Measured Data'!T67+'Measured Data'!$E68*'Measured Data'!#REF!/'In Process Calc.'!$I70,"")</f>
        <v/>
      </c>
      <c r="U76" s="246" t="str">
        <f>IF('Measured Data'!$E68&gt;0,'Measured Data'!U67+'Measured Data'!$E68*'Measured Data'!#REF!/'In Process Calc.'!$I70,"")</f>
        <v/>
      </c>
      <c r="V76" s="246" t="str">
        <f>IF('Measured Data'!$E68&gt;0,'Measured Data'!V67+'Measured Data'!$E68*'Measured Data'!#REF!/'In Process Calc.'!$I70,"")</f>
        <v/>
      </c>
      <c r="W76" s="246" t="str">
        <f>IF('Measured Data'!$E68&gt;0,'Measured Data'!W67+'Measured Data'!$E68*'Measured Data'!#REF!/'In Process Calc.'!$I70,"")</f>
        <v/>
      </c>
      <c r="X76" s="246" t="str">
        <f>IF('Measured Data'!$E68&gt;0,'Measured Data'!X67+'Measured Data'!$E68*'Measured Data'!#REF!/'In Process Calc.'!$I70,"")</f>
        <v/>
      </c>
      <c r="Y76" s="246" t="str">
        <f>IF('Measured Data'!$E68&gt;0,'Measured Data'!Y67+'Measured Data'!$E68*'Measured Data'!#REF!/'In Process Calc.'!$I70,"")</f>
        <v/>
      </c>
      <c r="Z76" s="246" t="str">
        <f>IF('Measured Data'!$E68&gt;0,'Measured Data'!Z67+'Measured Data'!$E68*'Measured Data'!#REF!/'In Process Calc.'!$I70,"")</f>
        <v/>
      </c>
      <c r="AA76" s="246" t="str">
        <f>IF('Measured Data'!$E68&gt;0,'Measured Data'!AA67+'Measured Data'!$E68*'Measured Data'!#REF!/'In Process Calc.'!$I70,"")</f>
        <v/>
      </c>
      <c r="AB76" s="246" t="str">
        <f>IF('Measured Data'!$E68&gt;0,'Measured Data'!AB67+'Measured Data'!$E68*'Measured Data'!#REF!/'In Process Calc.'!$I70,"")</f>
        <v/>
      </c>
      <c r="AC76" s="246" t="str">
        <f>IF('Measured Data'!$E68&gt;0,'Measured Data'!AC67+'Measured Data'!$E68*'Measured Data'!#REF!/'In Process Calc.'!$I70,"")</f>
        <v/>
      </c>
      <c r="AD76" s="246" t="str">
        <f>IF('Measured Data'!$E68&gt;0,'Measured Data'!AD67+'Measured Data'!$E68*'Measured Data'!#REF!/'In Process Calc.'!$I70,"")</f>
        <v/>
      </c>
      <c r="AE76" s="246" t="str">
        <f>IF('Measured Data'!$E68&gt;0,'Measured Data'!AE67+'Measured Data'!$E68*'Measured Data'!#REF!/'In Process Calc.'!$I70,"")</f>
        <v/>
      </c>
      <c r="AF76" s="246" t="str">
        <f>IF('Measured Data'!$E68&gt;0,'Measured Data'!AF67+'Measured Data'!$E68*'Measured Data'!#REF!/'In Process Calc.'!$I70,"")</f>
        <v/>
      </c>
      <c r="AG76" s="246" t="str">
        <f>IF('Measured Data'!$E68&gt;0,'Measured Data'!AG67+'Measured Data'!$E68*'Measured Data'!#REF!/'In Process Calc.'!$I70,"")</f>
        <v/>
      </c>
      <c r="AH76" s="246" t="str">
        <f>IF('Measured Data'!$E68&gt;0,'Measured Data'!AH67+'Measured Data'!$E68*'Measured Data'!#REF!/'In Process Calc.'!$I70,"")</f>
        <v/>
      </c>
      <c r="AI76" s="246" t="str">
        <f>IF('Measured Data'!$E68&gt;0,'Measured Data'!AI67+'Measured Data'!$E68*'Measured Data'!#REF!/'In Process Calc.'!$I70,"")</f>
        <v/>
      </c>
      <c r="AJ76" s="246" t="str">
        <f>IF('Measured Data'!$E68&gt;0,'Measured Data'!AJ67+'Measured Data'!$E68*'Measured Data'!#REF!/'In Process Calc.'!$I70,"")</f>
        <v/>
      </c>
      <c r="AK76" s="246" t="str">
        <f>IF('Measured Data'!$E68&gt;0,'Measured Data'!AK67+'Measured Data'!$E68*'Measured Data'!#REF!/'In Process Calc.'!$I70,"")</f>
        <v/>
      </c>
      <c r="AL76" s="246" t="str">
        <f>IF('Measured Data'!$E68&gt;0,'Measured Data'!AL67+'Measured Data'!$E68*'Measured Data'!#REF!/'In Process Calc.'!$I70,"")</f>
        <v/>
      </c>
      <c r="AM76" s="246" t="str">
        <f>IF('Measured Data'!$E68&gt;0,'Measured Data'!AM67+'Measured Data'!$E68*'Measured Data'!#REF!/'In Process Calc.'!$I70,"")</f>
        <v/>
      </c>
      <c r="AN76" s="246" t="str">
        <f>IF('Measured Data'!$E68&gt;0,'Measured Data'!AN67+'Measured Data'!$E68*'Measured Data'!#REF!/'In Process Calc.'!$I70,"")</f>
        <v/>
      </c>
      <c r="AO76" s="246" t="str">
        <f>IF('Measured Data'!$E68&gt;0,'Measured Data'!AO67+'Measured Data'!$E68*'Measured Data'!#REF!/'In Process Calc.'!$I70,"")</f>
        <v/>
      </c>
      <c r="AP76" s="246" t="str">
        <f>IF('Measured Data'!$E68&gt;0,'Measured Data'!AP67+'Measured Data'!$E68*'Measured Data'!AQ67/'In Process Calc.'!$I70,"")</f>
        <v/>
      </c>
      <c r="AQ76" s="246" t="str">
        <f>IF('Measured Data'!$E68&gt;0,'Measured Data'!#REF!+'Measured Data'!$E68*'Measured Data'!AR67/'In Process Calc.'!$I70,"")</f>
        <v/>
      </c>
      <c r="AR76" s="246" t="str">
        <f>IF('Measured Data'!$E68&gt;0,'Measured Data'!#REF!,"")</f>
        <v/>
      </c>
      <c r="AS76" s="246" t="str">
        <f>IF('Measured Data'!$E68&gt;0,'Measured Data'!#REF!,"")</f>
        <v/>
      </c>
      <c r="AT76" s="246" t="str">
        <f>IF('Measured Data'!$E68&gt;0,'Measured Data'!#REF!,"")</f>
        <v/>
      </c>
      <c r="AU76" s="246" t="str">
        <f>IF('Measured Data'!$E68&gt;0,'Measured Data'!#REF!,"")</f>
        <v/>
      </c>
      <c r="AV76" s="246" t="str">
        <f>IF('Measured Data'!$E68&gt;0,'Measured Data'!#REF!,"")</f>
        <v/>
      </c>
      <c r="AW76" s="246" t="str">
        <f>IF('Measured Data'!$E68&gt;0,'Measured Data'!#REF!,"")</f>
        <v/>
      </c>
      <c r="AX76" s="246" t="str">
        <f>IF('Measured Data'!$E68&gt;0,'Measured Data'!#REF!,"")</f>
        <v/>
      </c>
      <c r="AY76" s="246" t="str">
        <f>IF('Measured Data'!$E68&gt;0,'Measured Data'!#REF!,"")</f>
        <v/>
      </c>
      <c r="AZ76" s="246" t="str">
        <f>IF('Measured Data'!$E68&gt;0,'Measured Data'!#REF!,"")</f>
        <v/>
      </c>
      <c r="BA76" s="246" t="str">
        <f>IF('Measured Data'!$E68&gt;0,'Measured Data'!#REF!,"")</f>
        <v/>
      </c>
      <c r="BB76" s="246" t="str">
        <f>IF('Measured Data'!$E68&gt;0,'Measured Data'!#REF!,"")</f>
        <v/>
      </c>
      <c r="BC76" s="246" t="str">
        <f>IF('Measured Data'!$E68&gt;0,'Measured Data'!#REF!,"")</f>
        <v/>
      </c>
      <c r="BD76" s="246" t="str">
        <f>IF('Measured Data'!$E68&gt;0,'Measured Data'!#REF!,"")</f>
        <v/>
      </c>
      <c r="BE76" s="246" t="str">
        <f>IF('Measured Data'!$E68&gt;0,'Measured Data'!#REF!,"")</f>
        <v/>
      </c>
      <c r="BF76" s="246" t="str">
        <f>IF('Measured Data'!$E68&gt;0,'Measured Data'!#REF!,"")</f>
        <v/>
      </c>
      <c r="BG76" s="246" t="str">
        <f>IF('Measured Data'!$E68&gt;0,'Measured Data'!#REF!,"")</f>
        <v/>
      </c>
      <c r="BH76" s="246" t="str">
        <f>IF('Measured Data'!$E68&gt;0,'Measured Data'!#REF!,"")</f>
        <v/>
      </c>
      <c r="BI76" s="246" t="str">
        <f>IF('Measured Data'!$E68&gt;0,'Measured Data'!#REF!,"")</f>
        <v/>
      </c>
      <c r="BJ76" s="246" t="str">
        <f>IF('Measured Data'!$E68&gt;0,'Measured Data'!#REF!,"")</f>
        <v/>
      </c>
      <c r="BK76" s="246" t="str">
        <f>IF('Measured Data'!$E68&gt;0,'Measured Data'!#REF!,"")</f>
        <v/>
      </c>
      <c r="BL76" s="246" t="str">
        <f>IF('Measured Data'!$E68&gt;0,'Measured Data'!#REF!,"")</f>
        <v/>
      </c>
      <c r="BM76" s="246" t="str">
        <f>IF('Measured Data'!$E68&gt;0,'Measured Data'!#REF!,"")</f>
        <v/>
      </c>
      <c r="BN76" s="246" t="str">
        <f>IF('Measured Data'!$E68&gt;0,'In Process Calc.'!B69,"")</f>
        <v/>
      </c>
      <c r="BO76" s="246" t="str">
        <f>IF('Measured Data'!$E68&gt;0,'In Process Calc.'!C69,"")</f>
        <v/>
      </c>
    </row>
    <row r="77" spans="1:67" x14ac:dyDescent="0.15">
      <c r="A77" s="240" t="str">
        <f>IF('Measured Data'!$E69&gt;0,'Measured Data'!$B$1,"")</f>
        <v/>
      </c>
      <c r="B77" s="240" t="str">
        <f>IF('Measured Data'!$E69&gt;0,'Measured Data'!A68+0.1,"")</f>
        <v/>
      </c>
      <c r="C77" s="244" t="str">
        <f>IF('Measured Data'!$E69&gt;0,'Measured Data'!B68,"")</f>
        <v/>
      </c>
      <c r="D77" s="249" t="str">
        <f>IF('Measured Data'!$E69&gt;0,'Measured Data'!C68,"")</f>
        <v/>
      </c>
      <c r="E77" s="240" t="str">
        <f>IF('Measured Data'!$E69&gt;0,'Measured Data'!D68,"")</f>
        <v/>
      </c>
      <c r="F77" s="240" t="str">
        <f>IF('Measured Data'!$E69&gt;0,'Measured Data'!E68,"")</f>
        <v/>
      </c>
      <c r="G77" s="240" t="str">
        <f>IF('Measured Data'!$E69&gt;0,'Measured Data'!G68,"")</f>
        <v/>
      </c>
      <c r="H77" s="245" t="str">
        <f>IF('Measured Data'!$E69&gt;0,'Measured Data'!H68,"")</f>
        <v/>
      </c>
      <c r="I77" s="245" t="str">
        <f>IF('Measured Data'!$E69&gt;0,'Measured Data'!I68,"")</f>
        <v/>
      </c>
      <c r="J77" s="245" t="str">
        <f>IF('Measured Data'!$E69&gt;0,'Measured Data'!J68,"")</f>
        <v/>
      </c>
      <c r="K77" s="245" t="str">
        <f>IF('Measured Data'!$E69&gt;0,'Measured Data'!K68,"")</f>
        <v/>
      </c>
      <c r="L77" s="240" t="str">
        <f>IF('Measured Data'!$E69&gt;0,'Measured Data'!L68,"")</f>
        <v/>
      </c>
      <c r="M77" s="240" t="str">
        <f>IF('Measured Data'!$E69&gt;0,'Measured Data'!M68,"")</f>
        <v/>
      </c>
      <c r="N77" s="240" t="str">
        <f>IF('Measured Data'!$E69&gt;0,'Measured Data'!N68,"")</f>
        <v/>
      </c>
      <c r="O77" s="240" t="str">
        <f>IF('Measured Data'!$E69&gt;0,'Measured Data'!O68,"")</f>
        <v/>
      </c>
      <c r="P77" s="240" t="str">
        <f>IF('Measured Data'!$E69&gt;0,'Measured Data'!P68,"")</f>
        <v/>
      </c>
      <c r="Q77" s="240" t="str">
        <f>IF('Measured Data'!$E69&gt;0,'Measured Data'!Q68,"")</f>
        <v/>
      </c>
      <c r="R77" s="240" t="str">
        <f>IF('Measured Data'!$E69&gt;0,'Measured Data'!R68,"")</f>
        <v/>
      </c>
      <c r="S77" s="240" t="str">
        <f>IF('Measured Data'!$E69&gt;0,'Measured Data'!S68,"")</f>
        <v/>
      </c>
      <c r="T77" s="246" t="str">
        <f>IF('Measured Data'!$E69&gt;0,'Measured Data'!T68+'Measured Data'!$E69*'Measured Data'!#REF!/'In Process Calc.'!$I71,"")</f>
        <v/>
      </c>
      <c r="U77" s="246" t="str">
        <f>IF('Measured Data'!$E69&gt;0,'Measured Data'!U68+'Measured Data'!$E69*'Measured Data'!#REF!/'In Process Calc.'!$I71,"")</f>
        <v/>
      </c>
      <c r="V77" s="246" t="str">
        <f>IF('Measured Data'!$E69&gt;0,'Measured Data'!V68+'Measured Data'!$E69*'Measured Data'!#REF!/'In Process Calc.'!$I71,"")</f>
        <v/>
      </c>
      <c r="W77" s="246" t="str">
        <f>IF('Measured Data'!$E69&gt;0,'Measured Data'!W68+'Measured Data'!$E69*'Measured Data'!#REF!/'In Process Calc.'!$I71,"")</f>
        <v/>
      </c>
      <c r="X77" s="246" t="str">
        <f>IF('Measured Data'!$E69&gt;0,'Measured Data'!X68+'Measured Data'!$E69*'Measured Data'!#REF!/'In Process Calc.'!$I71,"")</f>
        <v/>
      </c>
      <c r="Y77" s="246" t="str">
        <f>IF('Measured Data'!$E69&gt;0,'Measured Data'!Y68+'Measured Data'!$E69*'Measured Data'!#REF!/'In Process Calc.'!$I71,"")</f>
        <v/>
      </c>
      <c r="Z77" s="246" t="str">
        <f>IF('Measured Data'!$E69&gt;0,'Measured Data'!Z68+'Measured Data'!$E69*'Measured Data'!#REF!/'In Process Calc.'!$I71,"")</f>
        <v/>
      </c>
      <c r="AA77" s="246" t="str">
        <f>IF('Measured Data'!$E69&gt;0,'Measured Data'!AA68+'Measured Data'!$E69*'Measured Data'!#REF!/'In Process Calc.'!$I71,"")</f>
        <v/>
      </c>
      <c r="AB77" s="246" t="str">
        <f>IF('Measured Data'!$E69&gt;0,'Measured Data'!AB68+'Measured Data'!$E69*'Measured Data'!#REF!/'In Process Calc.'!$I71,"")</f>
        <v/>
      </c>
      <c r="AC77" s="246" t="str">
        <f>IF('Measured Data'!$E69&gt;0,'Measured Data'!AC68+'Measured Data'!$E69*'Measured Data'!#REF!/'In Process Calc.'!$I71,"")</f>
        <v/>
      </c>
      <c r="AD77" s="246" t="str">
        <f>IF('Measured Data'!$E69&gt;0,'Measured Data'!AD68+'Measured Data'!$E69*'Measured Data'!#REF!/'In Process Calc.'!$I71,"")</f>
        <v/>
      </c>
      <c r="AE77" s="246" t="str">
        <f>IF('Measured Data'!$E69&gt;0,'Measured Data'!AE68+'Measured Data'!$E69*'Measured Data'!#REF!/'In Process Calc.'!$I71,"")</f>
        <v/>
      </c>
      <c r="AF77" s="246" t="str">
        <f>IF('Measured Data'!$E69&gt;0,'Measured Data'!AF68+'Measured Data'!$E69*'Measured Data'!#REF!/'In Process Calc.'!$I71,"")</f>
        <v/>
      </c>
      <c r="AG77" s="246" t="str">
        <f>IF('Measured Data'!$E69&gt;0,'Measured Data'!AG68+'Measured Data'!$E69*'Measured Data'!#REF!/'In Process Calc.'!$I71,"")</f>
        <v/>
      </c>
      <c r="AH77" s="246" t="str">
        <f>IF('Measured Data'!$E69&gt;0,'Measured Data'!AH68+'Measured Data'!$E69*'Measured Data'!#REF!/'In Process Calc.'!$I71,"")</f>
        <v/>
      </c>
      <c r="AI77" s="246" t="str">
        <f>IF('Measured Data'!$E69&gt;0,'Measured Data'!AI68+'Measured Data'!$E69*'Measured Data'!#REF!/'In Process Calc.'!$I71,"")</f>
        <v/>
      </c>
      <c r="AJ77" s="246" t="str">
        <f>IF('Measured Data'!$E69&gt;0,'Measured Data'!AJ68+'Measured Data'!$E69*'Measured Data'!#REF!/'In Process Calc.'!$I71,"")</f>
        <v/>
      </c>
      <c r="AK77" s="246" t="str">
        <f>IF('Measured Data'!$E69&gt;0,'Measured Data'!AK68+'Measured Data'!$E69*'Measured Data'!#REF!/'In Process Calc.'!$I71,"")</f>
        <v/>
      </c>
      <c r="AL77" s="246" t="str">
        <f>IF('Measured Data'!$E69&gt;0,'Measured Data'!AL68+'Measured Data'!$E69*'Measured Data'!#REF!/'In Process Calc.'!$I71,"")</f>
        <v/>
      </c>
      <c r="AM77" s="246" t="str">
        <f>IF('Measured Data'!$E69&gt;0,'Measured Data'!AM68+'Measured Data'!$E69*'Measured Data'!#REF!/'In Process Calc.'!$I71,"")</f>
        <v/>
      </c>
      <c r="AN77" s="246" t="str">
        <f>IF('Measured Data'!$E69&gt;0,'Measured Data'!AN68+'Measured Data'!$E69*'Measured Data'!#REF!/'In Process Calc.'!$I71,"")</f>
        <v/>
      </c>
      <c r="AO77" s="246" t="str">
        <f>IF('Measured Data'!$E69&gt;0,'Measured Data'!AO68+'Measured Data'!$E69*'Measured Data'!#REF!/'In Process Calc.'!$I71,"")</f>
        <v/>
      </c>
      <c r="AP77" s="246" t="str">
        <f>IF('Measured Data'!$E69&gt;0,'Measured Data'!AP68+'Measured Data'!$E69*'Measured Data'!AQ68/'In Process Calc.'!$I71,"")</f>
        <v/>
      </c>
      <c r="AQ77" s="246" t="str">
        <f>IF('Measured Data'!$E69&gt;0,'Measured Data'!#REF!+'Measured Data'!$E69*'Measured Data'!AR68/'In Process Calc.'!$I71,"")</f>
        <v/>
      </c>
      <c r="AR77" s="246" t="str">
        <f>IF('Measured Data'!$E69&gt;0,'Measured Data'!#REF!,"")</f>
        <v/>
      </c>
      <c r="AS77" s="246" t="str">
        <f>IF('Measured Data'!$E69&gt;0,'Measured Data'!#REF!,"")</f>
        <v/>
      </c>
      <c r="AT77" s="246" t="str">
        <f>IF('Measured Data'!$E69&gt;0,'Measured Data'!#REF!,"")</f>
        <v/>
      </c>
      <c r="AU77" s="246" t="str">
        <f>IF('Measured Data'!$E69&gt;0,'Measured Data'!#REF!,"")</f>
        <v/>
      </c>
      <c r="AV77" s="246" t="str">
        <f>IF('Measured Data'!$E69&gt;0,'Measured Data'!#REF!,"")</f>
        <v/>
      </c>
      <c r="AW77" s="246" t="str">
        <f>IF('Measured Data'!$E69&gt;0,'Measured Data'!#REF!,"")</f>
        <v/>
      </c>
      <c r="AX77" s="246" t="str">
        <f>IF('Measured Data'!$E69&gt;0,'Measured Data'!#REF!,"")</f>
        <v/>
      </c>
      <c r="AY77" s="246" t="str">
        <f>IF('Measured Data'!$E69&gt;0,'Measured Data'!#REF!,"")</f>
        <v/>
      </c>
      <c r="AZ77" s="246" t="str">
        <f>IF('Measured Data'!$E69&gt;0,'Measured Data'!#REF!,"")</f>
        <v/>
      </c>
      <c r="BA77" s="246" t="str">
        <f>IF('Measured Data'!$E69&gt;0,'Measured Data'!#REF!,"")</f>
        <v/>
      </c>
      <c r="BB77" s="246" t="str">
        <f>IF('Measured Data'!$E69&gt;0,'Measured Data'!#REF!,"")</f>
        <v/>
      </c>
      <c r="BC77" s="246" t="str">
        <f>IF('Measured Data'!$E69&gt;0,'Measured Data'!#REF!,"")</f>
        <v/>
      </c>
      <c r="BD77" s="246" t="str">
        <f>IF('Measured Data'!$E69&gt;0,'Measured Data'!#REF!,"")</f>
        <v/>
      </c>
      <c r="BE77" s="246" t="str">
        <f>IF('Measured Data'!$E69&gt;0,'Measured Data'!#REF!,"")</f>
        <v/>
      </c>
      <c r="BF77" s="246" t="str">
        <f>IF('Measured Data'!$E69&gt;0,'Measured Data'!#REF!,"")</f>
        <v/>
      </c>
      <c r="BG77" s="246" t="str">
        <f>IF('Measured Data'!$E69&gt;0,'Measured Data'!#REF!,"")</f>
        <v/>
      </c>
      <c r="BH77" s="246" t="str">
        <f>IF('Measured Data'!$E69&gt;0,'Measured Data'!#REF!,"")</f>
        <v/>
      </c>
      <c r="BI77" s="246" t="str">
        <f>IF('Measured Data'!$E69&gt;0,'Measured Data'!#REF!,"")</f>
        <v/>
      </c>
      <c r="BJ77" s="246" t="str">
        <f>IF('Measured Data'!$E69&gt;0,'Measured Data'!#REF!,"")</f>
        <v/>
      </c>
      <c r="BK77" s="246" t="str">
        <f>IF('Measured Data'!$E69&gt;0,'Measured Data'!#REF!,"")</f>
        <v/>
      </c>
      <c r="BL77" s="246" t="str">
        <f>IF('Measured Data'!$E69&gt;0,'Measured Data'!#REF!,"")</f>
        <v/>
      </c>
      <c r="BM77" s="246" t="str">
        <f>IF('Measured Data'!$E69&gt;0,'Measured Data'!#REF!,"")</f>
        <v/>
      </c>
      <c r="BN77" s="246" t="str">
        <f>IF('Measured Data'!$E69&gt;0,'In Process Calc.'!B70,"")</f>
        <v/>
      </c>
      <c r="BO77" s="246" t="str">
        <f>IF('Measured Data'!$E69&gt;0,'In Process Calc.'!C70,"")</f>
        <v/>
      </c>
    </row>
    <row r="78" spans="1:67" x14ac:dyDescent="0.15">
      <c r="A78" s="240" t="str">
        <f>IF('Measured Data'!$E70&gt;0,'Measured Data'!$B$1,"")</f>
        <v/>
      </c>
      <c r="B78" s="240" t="str">
        <f>IF('Measured Data'!$E70&gt;0,'Measured Data'!A69+0.1,"")</f>
        <v/>
      </c>
      <c r="C78" s="244" t="str">
        <f>IF('Measured Data'!$E70&gt;0,'Measured Data'!B69,"")</f>
        <v/>
      </c>
      <c r="D78" s="249" t="str">
        <f>IF('Measured Data'!$E70&gt;0,'Measured Data'!C69,"")</f>
        <v/>
      </c>
      <c r="E78" s="240" t="str">
        <f>IF('Measured Data'!$E70&gt;0,'Measured Data'!D69,"")</f>
        <v/>
      </c>
      <c r="F78" s="240" t="str">
        <f>IF('Measured Data'!$E70&gt;0,'Measured Data'!E69,"")</f>
        <v/>
      </c>
      <c r="G78" s="240" t="str">
        <f>IF('Measured Data'!$E70&gt;0,'Measured Data'!G69,"")</f>
        <v/>
      </c>
      <c r="H78" s="245" t="str">
        <f>IF('Measured Data'!$E70&gt;0,'Measured Data'!H69,"")</f>
        <v/>
      </c>
      <c r="I78" s="245" t="str">
        <f>IF('Measured Data'!$E70&gt;0,'Measured Data'!I69,"")</f>
        <v/>
      </c>
      <c r="J78" s="245" t="str">
        <f>IF('Measured Data'!$E70&gt;0,'Measured Data'!J69,"")</f>
        <v/>
      </c>
      <c r="K78" s="245" t="str">
        <f>IF('Measured Data'!$E70&gt;0,'Measured Data'!K69,"")</f>
        <v/>
      </c>
      <c r="L78" s="240" t="str">
        <f>IF('Measured Data'!$E70&gt;0,'Measured Data'!L69,"")</f>
        <v/>
      </c>
      <c r="M78" s="240" t="str">
        <f>IF('Measured Data'!$E70&gt;0,'Measured Data'!M69,"")</f>
        <v/>
      </c>
      <c r="N78" s="240" t="str">
        <f>IF('Measured Data'!$E70&gt;0,'Measured Data'!N69,"")</f>
        <v/>
      </c>
      <c r="O78" s="240" t="str">
        <f>IF('Measured Data'!$E70&gt;0,'Measured Data'!O69,"")</f>
        <v/>
      </c>
      <c r="P78" s="240" t="str">
        <f>IF('Measured Data'!$E70&gt;0,'Measured Data'!P69,"")</f>
        <v/>
      </c>
      <c r="Q78" s="240" t="str">
        <f>IF('Measured Data'!$E70&gt;0,'Measured Data'!Q69,"")</f>
        <v/>
      </c>
      <c r="R78" s="240" t="str">
        <f>IF('Measured Data'!$E70&gt;0,'Measured Data'!R69,"")</f>
        <v/>
      </c>
      <c r="S78" s="240" t="str">
        <f>IF('Measured Data'!$E70&gt;0,'Measured Data'!S69,"")</f>
        <v/>
      </c>
      <c r="T78" s="246" t="str">
        <f>IF('Measured Data'!$E70&gt;0,'Measured Data'!T69+'Measured Data'!$E70*'Measured Data'!#REF!/'In Process Calc.'!$I72,"")</f>
        <v/>
      </c>
      <c r="U78" s="246" t="str">
        <f>IF('Measured Data'!$E70&gt;0,'Measured Data'!U69+'Measured Data'!$E70*'Measured Data'!#REF!/'In Process Calc.'!$I72,"")</f>
        <v/>
      </c>
      <c r="V78" s="246" t="str">
        <f>IF('Measured Data'!$E70&gt;0,'Measured Data'!V69+'Measured Data'!$E70*'Measured Data'!#REF!/'In Process Calc.'!$I72,"")</f>
        <v/>
      </c>
      <c r="W78" s="246" t="str">
        <f>IF('Measured Data'!$E70&gt;0,'Measured Data'!W69+'Measured Data'!$E70*'Measured Data'!#REF!/'In Process Calc.'!$I72,"")</f>
        <v/>
      </c>
      <c r="X78" s="246" t="str">
        <f>IF('Measured Data'!$E70&gt;0,'Measured Data'!X69+'Measured Data'!$E70*'Measured Data'!#REF!/'In Process Calc.'!$I72,"")</f>
        <v/>
      </c>
      <c r="Y78" s="246" t="str">
        <f>IF('Measured Data'!$E70&gt;0,'Measured Data'!Y69+'Measured Data'!$E70*'Measured Data'!#REF!/'In Process Calc.'!$I72,"")</f>
        <v/>
      </c>
      <c r="Z78" s="246" t="str">
        <f>IF('Measured Data'!$E70&gt;0,'Measured Data'!Z69+'Measured Data'!$E70*'Measured Data'!#REF!/'In Process Calc.'!$I72,"")</f>
        <v/>
      </c>
      <c r="AA78" s="246" t="str">
        <f>IF('Measured Data'!$E70&gt;0,'Measured Data'!AA69+'Measured Data'!$E70*'Measured Data'!#REF!/'In Process Calc.'!$I72,"")</f>
        <v/>
      </c>
      <c r="AB78" s="246" t="str">
        <f>IF('Measured Data'!$E70&gt;0,'Measured Data'!AB69+'Measured Data'!$E70*'Measured Data'!#REF!/'In Process Calc.'!$I72,"")</f>
        <v/>
      </c>
      <c r="AC78" s="246" t="str">
        <f>IF('Measured Data'!$E70&gt;0,'Measured Data'!AC69+'Measured Data'!$E70*'Measured Data'!#REF!/'In Process Calc.'!$I72,"")</f>
        <v/>
      </c>
      <c r="AD78" s="246" t="str">
        <f>IF('Measured Data'!$E70&gt;0,'Measured Data'!AD69+'Measured Data'!$E70*'Measured Data'!#REF!/'In Process Calc.'!$I72,"")</f>
        <v/>
      </c>
      <c r="AE78" s="246" t="str">
        <f>IF('Measured Data'!$E70&gt;0,'Measured Data'!AE69+'Measured Data'!$E70*'Measured Data'!#REF!/'In Process Calc.'!$I72,"")</f>
        <v/>
      </c>
      <c r="AF78" s="246" t="str">
        <f>IF('Measured Data'!$E70&gt;0,'Measured Data'!AF69+'Measured Data'!$E70*'Measured Data'!#REF!/'In Process Calc.'!$I72,"")</f>
        <v/>
      </c>
      <c r="AG78" s="246" t="str">
        <f>IF('Measured Data'!$E70&gt;0,'Measured Data'!AG69+'Measured Data'!$E70*'Measured Data'!#REF!/'In Process Calc.'!$I72,"")</f>
        <v/>
      </c>
      <c r="AH78" s="246" t="str">
        <f>IF('Measured Data'!$E70&gt;0,'Measured Data'!AH69+'Measured Data'!$E70*'Measured Data'!#REF!/'In Process Calc.'!$I72,"")</f>
        <v/>
      </c>
      <c r="AI78" s="246" t="str">
        <f>IF('Measured Data'!$E70&gt;0,'Measured Data'!AI69+'Measured Data'!$E70*'Measured Data'!#REF!/'In Process Calc.'!$I72,"")</f>
        <v/>
      </c>
      <c r="AJ78" s="246" t="str">
        <f>IF('Measured Data'!$E70&gt;0,'Measured Data'!AJ69+'Measured Data'!$E70*'Measured Data'!#REF!/'In Process Calc.'!$I72,"")</f>
        <v/>
      </c>
      <c r="AK78" s="246" t="str">
        <f>IF('Measured Data'!$E70&gt;0,'Measured Data'!AK69+'Measured Data'!$E70*'Measured Data'!#REF!/'In Process Calc.'!$I72,"")</f>
        <v/>
      </c>
      <c r="AL78" s="246" t="str">
        <f>IF('Measured Data'!$E70&gt;0,'Measured Data'!AL69+'Measured Data'!$E70*'Measured Data'!#REF!/'In Process Calc.'!$I72,"")</f>
        <v/>
      </c>
      <c r="AM78" s="246" t="str">
        <f>IF('Measured Data'!$E70&gt;0,'Measured Data'!AM69+'Measured Data'!$E70*'Measured Data'!#REF!/'In Process Calc.'!$I72,"")</f>
        <v/>
      </c>
      <c r="AN78" s="246" t="str">
        <f>IF('Measured Data'!$E70&gt;0,'Measured Data'!AN69+'Measured Data'!$E70*'Measured Data'!#REF!/'In Process Calc.'!$I72,"")</f>
        <v/>
      </c>
      <c r="AO78" s="246" t="str">
        <f>IF('Measured Data'!$E70&gt;0,'Measured Data'!AO69+'Measured Data'!$E70*'Measured Data'!#REF!/'In Process Calc.'!$I72,"")</f>
        <v/>
      </c>
      <c r="AP78" s="246" t="str">
        <f>IF('Measured Data'!$E70&gt;0,'Measured Data'!AP69+'Measured Data'!$E70*'Measured Data'!AQ69/'In Process Calc.'!$I72,"")</f>
        <v/>
      </c>
      <c r="AQ78" s="246" t="str">
        <f>IF('Measured Data'!$E70&gt;0,'Measured Data'!#REF!+'Measured Data'!$E70*'Measured Data'!AR69/'In Process Calc.'!$I72,"")</f>
        <v/>
      </c>
      <c r="AR78" s="246" t="str">
        <f>IF('Measured Data'!$E70&gt;0,'Measured Data'!#REF!,"")</f>
        <v/>
      </c>
      <c r="AS78" s="246" t="str">
        <f>IF('Measured Data'!$E70&gt;0,'Measured Data'!#REF!,"")</f>
        <v/>
      </c>
      <c r="AT78" s="246" t="str">
        <f>IF('Measured Data'!$E70&gt;0,'Measured Data'!#REF!,"")</f>
        <v/>
      </c>
      <c r="AU78" s="246" t="str">
        <f>IF('Measured Data'!$E70&gt;0,'Measured Data'!#REF!,"")</f>
        <v/>
      </c>
      <c r="AV78" s="246" t="str">
        <f>IF('Measured Data'!$E70&gt;0,'Measured Data'!#REF!,"")</f>
        <v/>
      </c>
      <c r="AW78" s="246" t="str">
        <f>IF('Measured Data'!$E70&gt;0,'Measured Data'!#REF!,"")</f>
        <v/>
      </c>
      <c r="AX78" s="246" t="str">
        <f>IF('Measured Data'!$E70&gt;0,'Measured Data'!#REF!,"")</f>
        <v/>
      </c>
      <c r="AY78" s="246" t="str">
        <f>IF('Measured Data'!$E70&gt;0,'Measured Data'!#REF!,"")</f>
        <v/>
      </c>
      <c r="AZ78" s="246" t="str">
        <f>IF('Measured Data'!$E70&gt;0,'Measured Data'!#REF!,"")</f>
        <v/>
      </c>
      <c r="BA78" s="246" t="str">
        <f>IF('Measured Data'!$E70&gt;0,'Measured Data'!#REF!,"")</f>
        <v/>
      </c>
      <c r="BB78" s="246" t="str">
        <f>IF('Measured Data'!$E70&gt;0,'Measured Data'!#REF!,"")</f>
        <v/>
      </c>
      <c r="BC78" s="246" t="str">
        <f>IF('Measured Data'!$E70&gt;0,'Measured Data'!#REF!,"")</f>
        <v/>
      </c>
      <c r="BD78" s="246" t="str">
        <f>IF('Measured Data'!$E70&gt;0,'Measured Data'!#REF!,"")</f>
        <v/>
      </c>
      <c r="BE78" s="246" t="str">
        <f>IF('Measured Data'!$E70&gt;0,'Measured Data'!#REF!,"")</f>
        <v/>
      </c>
      <c r="BF78" s="246" t="str">
        <f>IF('Measured Data'!$E70&gt;0,'Measured Data'!#REF!,"")</f>
        <v/>
      </c>
      <c r="BG78" s="246" t="str">
        <f>IF('Measured Data'!$E70&gt;0,'Measured Data'!#REF!,"")</f>
        <v/>
      </c>
      <c r="BH78" s="246" t="str">
        <f>IF('Measured Data'!$E70&gt;0,'Measured Data'!#REF!,"")</f>
        <v/>
      </c>
      <c r="BI78" s="246" t="str">
        <f>IF('Measured Data'!$E70&gt;0,'Measured Data'!#REF!,"")</f>
        <v/>
      </c>
      <c r="BJ78" s="246" t="str">
        <f>IF('Measured Data'!$E70&gt;0,'Measured Data'!#REF!,"")</f>
        <v/>
      </c>
      <c r="BK78" s="246" t="str">
        <f>IF('Measured Data'!$E70&gt;0,'Measured Data'!#REF!,"")</f>
        <v/>
      </c>
      <c r="BL78" s="246" t="str">
        <f>IF('Measured Data'!$E70&gt;0,'Measured Data'!#REF!,"")</f>
        <v/>
      </c>
      <c r="BM78" s="246" t="str">
        <f>IF('Measured Data'!$E70&gt;0,'Measured Data'!#REF!,"")</f>
        <v/>
      </c>
      <c r="BN78" s="246" t="str">
        <f>IF('Measured Data'!$E70&gt;0,'In Process Calc.'!B71,"")</f>
        <v/>
      </c>
      <c r="BO78" s="246" t="str">
        <f>IF('Measured Data'!$E70&gt;0,'In Process Calc.'!C71,"")</f>
        <v/>
      </c>
    </row>
    <row r="79" spans="1:67" x14ac:dyDescent="0.15">
      <c r="A79" s="240" t="str">
        <f>IF('Measured Data'!$E71&gt;0,'Measured Data'!$B$1,"")</f>
        <v/>
      </c>
      <c r="B79" s="240" t="str">
        <f>IF('Measured Data'!$E71&gt;0,'Measured Data'!A70+0.1,"")</f>
        <v/>
      </c>
      <c r="C79" s="244" t="str">
        <f>IF('Measured Data'!$E71&gt;0,'Measured Data'!B70,"")</f>
        <v/>
      </c>
      <c r="D79" s="249" t="str">
        <f>IF('Measured Data'!$E71&gt;0,'Measured Data'!C70,"")</f>
        <v/>
      </c>
      <c r="E79" s="240" t="str">
        <f>IF('Measured Data'!$E71&gt;0,'Measured Data'!D70,"")</f>
        <v/>
      </c>
      <c r="F79" s="240" t="str">
        <f>IF('Measured Data'!$E71&gt;0,'Measured Data'!E70,"")</f>
        <v/>
      </c>
      <c r="G79" s="240" t="str">
        <f>IF('Measured Data'!$E71&gt;0,'Measured Data'!G70,"")</f>
        <v/>
      </c>
      <c r="H79" s="245" t="str">
        <f>IF('Measured Data'!$E71&gt;0,'Measured Data'!H70,"")</f>
        <v/>
      </c>
      <c r="I79" s="245" t="str">
        <f>IF('Measured Data'!$E71&gt;0,'Measured Data'!I70,"")</f>
        <v/>
      </c>
      <c r="J79" s="245" t="str">
        <f>IF('Measured Data'!$E71&gt;0,'Measured Data'!J70,"")</f>
        <v/>
      </c>
      <c r="K79" s="245" t="str">
        <f>IF('Measured Data'!$E71&gt;0,'Measured Data'!K70,"")</f>
        <v/>
      </c>
      <c r="L79" s="240" t="str">
        <f>IF('Measured Data'!$E71&gt;0,'Measured Data'!L70,"")</f>
        <v/>
      </c>
      <c r="M79" s="240" t="str">
        <f>IF('Measured Data'!$E71&gt;0,'Measured Data'!M70,"")</f>
        <v/>
      </c>
      <c r="N79" s="240" t="str">
        <f>IF('Measured Data'!$E71&gt;0,'Measured Data'!N70,"")</f>
        <v/>
      </c>
      <c r="O79" s="240" t="str">
        <f>IF('Measured Data'!$E71&gt;0,'Measured Data'!O70,"")</f>
        <v/>
      </c>
      <c r="P79" s="240" t="str">
        <f>IF('Measured Data'!$E71&gt;0,'Measured Data'!P70,"")</f>
        <v/>
      </c>
      <c r="Q79" s="240" t="str">
        <f>IF('Measured Data'!$E71&gt;0,'Measured Data'!Q70,"")</f>
        <v/>
      </c>
      <c r="R79" s="240" t="str">
        <f>IF('Measured Data'!$E71&gt;0,'Measured Data'!R70,"")</f>
        <v/>
      </c>
      <c r="S79" s="240" t="str">
        <f>IF('Measured Data'!$E71&gt;0,'Measured Data'!S70,"")</f>
        <v/>
      </c>
      <c r="T79" s="246" t="str">
        <f>IF('Measured Data'!$E71&gt;0,'Measured Data'!T70+'Measured Data'!$E71*'Measured Data'!#REF!/'In Process Calc.'!$I73,"")</f>
        <v/>
      </c>
      <c r="U79" s="246" t="str">
        <f>IF('Measured Data'!$E71&gt;0,'Measured Data'!U70+'Measured Data'!$E71*'Measured Data'!#REF!/'In Process Calc.'!$I73,"")</f>
        <v/>
      </c>
      <c r="V79" s="246" t="str">
        <f>IF('Measured Data'!$E71&gt;0,'Measured Data'!V70+'Measured Data'!$E71*'Measured Data'!#REF!/'In Process Calc.'!$I73,"")</f>
        <v/>
      </c>
      <c r="W79" s="246" t="str">
        <f>IF('Measured Data'!$E71&gt;0,'Measured Data'!W70+'Measured Data'!$E71*'Measured Data'!#REF!/'In Process Calc.'!$I73,"")</f>
        <v/>
      </c>
      <c r="X79" s="246" t="str">
        <f>IF('Measured Data'!$E71&gt;0,'Measured Data'!X70+'Measured Data'!$E71*'Measured Data'!#REF!/'In Process Calc.'!$I73,"")</f>
        <v/>
      </c>
      <c r="Y79" s="246" t="str">
        <f>IF('Measured Data'!$E71&gt;0,'Measured Data'!Y70+'Measured Data'!$E71*'Measured Data'!#REF!/'In Process Calc.'!$I73,"")</f>
        <v/>
      </c>
      <c r="Z79" s="246" t="str">
        <f>IF('Measured Data'!$E71&gt;0,'Measured Data'!Z70+'Measured Data'!$E71*'Measured Data'!#REF!/'In Process Calc.'!$I73,"")</f>
        <v/>
      </c>
      <c r="AA79" s="246" t="str">
        <f>IF('Measured Data'!$E71&gt;0,'Measured Data'!AA70+'Measured Data'!$E71*'Measured Data'!#REF!/'In Process Calc.'!$I73,"")</f>
        <v/>
      </c>
      <c r="AB79" s="246" t="str">
        <f>IF('Measured Data'!$E71&gt;0,'Measured Data'!AB70+'Measured Data'!$E71*'Measured Data'!#REF!/'In Process Calc.'!$I73,"")</f>
        <v/>
      </c>
      <c r="AC79" s="246" t="str">
        <f>IF('Measured Data'!$E71&gt;0,'Measured Data'!AC70+'Measured Data'!$E71*'Measured Data'!#REF!/'In Process Calc.'!$I73,"")</f>
        <v/>
      </c>
      <c r="AD79" s="246" t="str">
        <f>IF('Measured Data'!$E71&gt;0,'Measured Data'!AD70+'Measured Data'!$E71*'Measured Data'!#REF!/'In Process Calc.'!$I73,"")</f>
        <v/>
      </c>
      <c r="AE79" s="246" t="str">
        <f>IF('Measured Data'!$E71&gt;0,'Measured Data'!AE70+'Measured Data'!$E71*'Measured Data'!#REF!/'In Process Calc.'!$I73,"")</f>
        <v/>
      </c>
      <c r="AF79" s="246" t="str">
        <f>IF('Measured Data'!$E71&gt;0,'Measured Data'!AF70+'Measured Data'!$E71*'Measured Data'!#REF!/'In Process Calc.'!$I73,"")</f>
        <v/>
      </c>
      <c r="AG79" s="246" t="str">
        <f>IF('Measured Data'!$E71&gt;0,'Measured Data'!AG70+'Measured Data'!$E71*'Measured Data'!#REF!/'In Process Calc.'!$I73,"")</f>
        <v/>
      </c>
      <c r="AH79" s="246" t="str">
        <f>IF('Measured Data'!$E71&gt;0,'Measured Data'!AH70+'Measured Data'!$E71*'Measured Data'!#REF!/'In Process Calc.'!$I73,"")</f>
        <v/>
      </c>
      <c r="AI79" s="246" t="str">
        <f>IF('Measured Data'!$E71&gt;0,'Measured Data'!AI70+'Measured Data'!$E71*'Measured Data'!#REF!/'In Process Calc.'!$I73,"")</f>
        <v/>
      </c>
      <c r="AJ79" s="246" t="str">
        <f>IF('Measured Data'!$E71&gt;0,'Measured Data'!AJ70+'Measured Data'!$E71*'Measured Data'!#REF!/'In Process Calc.'!$I73,"")</f>
        <v/>
      </c>
      <c r="AK79" s="246" t="str">
        <f>IF('Measured Data'!$E71&gt;0,'Measured Data'!AK70+'Measured Data'!$E71*'Measured Data'!#REF!/'In Process Calc.'!$I73,"")</f>
        <v/>
      </c>
      <c r="AL79" s="246" t="str">
        <f>IF('Measured Data'!$E71&gt;0,'Measured Data'!AL70+'Measured Data'!$E71*'Measured Data'!#REF!/'In Process Calc.'!$I73,"")</f>
        <v/>
      </c>
      <c r="AM79" s="246" t="str">
        <f>IF('Measured Data'!$E71&gt;0,'Measured Data'!AM70+'Measured Data'!$E71*'Measured Data'!#REF!/'In Process Calc.'!$I73,"")</f>
        <v/>
      </c>
      <c r="AN79" s="246" t="str">
        <f>IF('Measured Data'!$E71&gt;0,'Measured Data'!AN70+'Measured Data'!$E71*'Measured Data'!#REF!/'In Process Calc.'!$I73,"")</f>
        <v/>
      </c>
      <c r="AO79" s="246" t="str">
        <f>IF('Measured Data'!$E71&gt;0,'Measured Data'!AO70+'Measured Data'!$E71*'Measured Data'!#REF!/'In Process Calc.'!$I73,"")</f>
        <v/>
      </c>
      <c r="AP79" s="246" t="str">
        <f>IF('Measured Data'!$E71&gt;0,'Measured Data'!AP70+'Measured Data'!$E71*'Measured Data'!AQ70/'In Process Calc.'!$I73,"")</f>
        <v/>
      </c>
      <c r="AQ79" s="246" t="str">
        <f>IF('Measured Data'!$E71&gt;0,'Measured Data'!#REF!+'Measured Data'!$E71*'Measured Data'!AR70/'In Process Calc.'!$I73,"")</f>
        <v/>
      </c>
      <c r="AR79" s="246" t="str">
        <f>IF('Measured Data'!$E71&gt;0,'Measured Data'!#REF!,"")</f>
        <v/>
      </c>
      <c r="AS79" s="246" t="str">
        <f>IF('Measured Data'!$E71&gt;0,'Measured Data'!#REF!,"")</f>
        <v/>
      </c>
      <c r="AT79" s="246" t="str">
        <f>IF('Measured Data'!$E71&gt;0,'Measured Data'!#REF!,"")</f>
        <v/>
      </c>
      <c r="AU79" s="246" t="str">
        <f>IF('Measured Data'!$E71&gt;0,'Measured Data'!#REF!,"")</f>
        <v/>
      </c>
      <c r="AV79" s="246" t="str">
        <f>IF('Measured Data'!$E71&gt;0,'Measured Data'!#REF!,"")</f>
        <v/>
      </c>
      <c r="AW79" s="246" t="str">
        <f>IF('Measured Data'!$E71&gt;0,'Measured Data'!#REF!,"")</f>
        <v/>
      </c>
      <c r="AX79" s="246" t="str">
        <f>IF('Measured Data'!$E71&gt;0,'Measured Data'!#REF!,"")</f>
        <v/>
      </c>
      <c r="AY79" s="246" t="str">
        <f>IF('Measured Data'!$E71&gt;0,'Measured Data'!#REF!,"")</f>
        <v/>
      </c>
      <c r="AZ79" s="246" t="str">
        <f>IF('Measured Data'!$E71&gt;0,'Measured Data'!#REF!,"")</f>
        <v/>
      </c>
      <c r="BA79" s="246" t="str">
        <f>IF('Measured Data'!$E71&gt;0,'Measured Data'!#REF!,"")</f>
        <v/>
      </c>
      <c r="BB79" s="246" t="str">
        <f>IF('Measured Data'!$E71&gt;0,'Measured Data'!#REF!,"")</f>
        <v/>
      </c>
      <c r="BC79" s="246" t="str">
        <f>IF('Measured Data'!$E71&gt;0,'Measured Data'!#REF!,"")</f>
        <v/>
      </c>
      <c r="BD79" s="246" t="str">
        <f>IF('Measured Data'!$E71&gt;0,'Measured Data'!#REF!,"")</f>
        <v/>
      </c>
      <c r="BE79" s="246" t="str">
        <f>IF('Measured Data'!$E71&gt;0,'Measured Data'!#REF!,"")</f>
        <v/>
      </c>
      <c r="BF79" s="246" t="str">
        <f>IF('Measured Data'!$E71&gt;0,'Measured Data'!#REF!,"")</f>
        <v/>
      </c>
      <c r="BG79" s="246" t="str">
        <f>IF('Measured Data'!$E71&gt;0,'Measured Data'!#REF!,"")</f>
        <v/>
      </c>
      <c r="BH79" s="246" t="str">
        <f>IF('Measured Data'!$E71&gt;0,'Measured Data'!#REF!,"")</f>
        <v/>
      </c>
      <c r="BI79" s="246" t="str">
        <f>IF('Measured Data'!$E71&gt;0,'Measured Data'!#REF!,"")</f>
        <v/>
      </c>
      <c r="BJ79" s="246" t="str">
        <f>IF('Measured Data'!$E71&gt;0,'Measured Data'!#REF!,"")</f>
        <v/>
      </c>
      <c r="BK79" s="246" t="str">
        <f>IF('Measured Data'!$E71&gt;0,'Measured Data'!#REF!,"")</f>
        <v/>
      </c>
      <c r="BL79" s="246" t="str">
        <f>IF('Measured Data'!$E71&gt;0,'Measured Data'!#REF!,"")</f>
        <v/>
      </c>
      <c r="BM79" s="246" t="str">
        <f>IF('Measured Data'!$E71&gt;0,'Measured Data'!#REF!,"")</f>
        <v/>
      </c>
      <c r="BN79" s="246" t="str">
        <f>IF('Measured Data'!$E71&gt;0,'In Process Calc.'!B72,"")</f>
        <v/>
      </c>
      <c r="BO79" s="246" t="str">
        <f>IF('Measured Data'!$E71&gt;0,'In Process Calc.'!C72,"")</f>
        <v/>
      </c>
    </row>
    <row r="80" spans="1:67" x14ac:dyDescent="0.15">
      <c r="A80" s="240" t="str">
        <f>IF('Measured Data'!$E72&gt;0,'Measured Data'!$B$1,"")</f>
        <v/>
      </c>
      <c r="B80" s="240" t="str">
        <f>IF('Measured Data'!$E72&gt;0,'Measured Data'!A71+0.1,"")</f>
        <v/>
      </c>
      <c r="C80" s="244" t="str">
        <f>IF('Measured Data'!$E72&gt;0,'Measured Data'!B71,"")</f>
        <v/>
      </c>
      <c r="D80" s="249" t="str">
        <f>IF('Measured Data'!$E72&gt;0,'Measured Data'!C71,"")</f>
        <v/>
      </c>
      <c r="E80" s="240" t="str">
        <f>IF('Measured Data'!$E72&gt;0,'Measured Data'!D71,"")</f>
        <v/>
      </c>
      <c r="F80" s="240" t="str">
        <f>IF('Measured Data'!$E72&gt;0,'Measured Data'!E71,"")</f>
        <v/>
      </c>
      <c r="G80" s="240" t="str">
        <f>IF('Measured Data'!$E72&gt;0,'Measured Data'!G71,"")</f>
        <v/>
      </c>
      <c r="H80" s="245" t="str">
        <f>IF('Measured Data'!$E72&gt;0,'Measured Data'!H71,"")</f>
        <v/>
      </c>
      <c r="I80" s="245" t="str">
        <f>IF('Measured Data'!$E72&gt;0,'Measured Data'!I71,"")</f>
        <v/>
      </c>
      <c r="J80" s="245" t="str">
        <f>IF('Measured Data'!$E72&gt;0,'Measured Data'!J71,"")</f>
        <v/>
      </c>
      <c r="K80" s="245" t="str">
        <f>IF('Measured Data'!$E72&gt;0,'Measured Data'!K71,"")</f>
        <v/>
      </c>
      <c r="L80" s="240" t="str">
        <f>IF('Measured Data'!$E72&gt;0,'Measured Data'!L71,"")</f>
        <v/>
      </c>
      <c r="M80" s="240" t="str">
        <f>IF('Measured Data'!$E72&gt;0,'Measured Data'!M71,"")</f>
        <v/>
      </c>
      <c r="N80" s="240" t="str">
        <f>IF('Measured Data'!$E72&gt;0,'Measured Data'!N71,"")</f>
        <v/>
      </c>
      <c r="O80" s="240" t="str">
        <f>IF('Measured Data'!$E72&gt;0,'Measured Data'!O71,"")</f>
        <v/>
      </c>
      <c r="P80" s="240" t="str">
        <f>IF('Measured Data'!$E72&gt;0,'Measured Data'!P71,"")</f>
        <v/>
      </c>
      <c r="Q80" s="240" t="str">
        <f>IF('Measured Data'!$E72&gt;0,'Measured Data'!Q71,"")</f>
        <v/>
      </c>
      <c r="R80" s="240" t="str">
        <f>IF('Measured Data'!$E72&gt;0,'Measured Data'!R71,"")</f>
        <v/>
      </c>
      <c r="S80" s="240" t="str">
        <f>IF('Measured Data'!$E72&gt;0,'Measured Data'!S71,"")</f>
        <v/>
      </c>
      <c r="T80" s="246" t="str">
        <f>IF('Measured Data'!$E72&gt;0,'Measured Data'!T71+'Measured Data'!$E72*'Measured Data'!#REF!/'In Process Calc.'!$I74,"")</f>
        <v/>
      </c>
      <c r="U80" s="246" t="str">
        <f>IF('Measured Data'!$E72&gt;0,'Measured Data'!U71+'Measured Data'!$E72*'Measured Data'!#REF!/'In Process Calc.'!$I74,"")</f>
        <v/>
      </c>
      <c r="V80" s="246" t="str">
        <f>IF('Measured Data'!$E72&gt;0,'Measured Data'!V71+'Measured Data'!$E72*'Measured Data'!#REF!/'In Process Calc.'!$I74,"")</f>
        <v/>
      </c>
      <c r="W80" s="246" t="str">
        <f>IF('Measured Data'!$E72&gt;0,'Measured Data'!W71+'Measured Data'!$E72*'Measured Data'!#REF!/'In Process Calc.'!$I74,"")</f>
        <v/>
      </c>
      <c r="X80" s="246" t="str">
        <f>IF('Measured Data'!$E72&gt;0,'Measured Data'!X71+'Measured Data'!$E72*'Measured Data'!#REF!/'In Process Calc.'!$I74,"")</f>
        <v/>
      </c>
      <c r="Y80" s="246" t="str">
        <f>IF('Measured Data'!$E72&gt;0,'Measured Data'!Y71+'Measured Data'!$E72*'Measured Data'!#REF!/'In Process Calc.'!$I74,"")</f>
        <v/>
      </c>
      <c r="Z80" s="246" t="str">
        <f>IF('Measured Data'!$E72&gt;0,'Measured Data'!Z71+'Measured Data'!$E72*'Measured Data'!#REF!/'In Process Calc.'!$I74,"")</f>
        <v/>
      </c>
      <c r="AA80" s="246" t="str">
        <f>IF('Measured Data'!$E72&gt;0,'Measured Data'!AA71+'Measured Data'!$E72*'Measured Data'!#REF!/'In Process Calc.'!$I74,"")</f>
        <v/>
      </c>
      <c r="AB80" s="246" t="str">
        <f>IF('Measured Data'!$E72&gt;0,'Measured Data'!AB71+'Measured Data'!$E72*'Measured Data'!#REF!/'In Process Calc.'!$I74,"")</f>
        <v/>
      </c>
      <c r="AC80" s="246" t="str">
        <f>IF('Measured Data'!$E72&gt;0,'Measured Data'!AC71+'Measured Data'!$E72*'Measured Data'!#REF!/'In Process Calc.'!$I74,"")</f>
        <v/>
      </c>
      <c r="AD80" s="246" t="str">
        <f>IF('Measured Data'!$E72&gt;0,'Measured Data'!AD71+'Measured Data'!$E72*'Measured Data'!#REF!/'In Process Calc.'!$I74,"")</f>
        <v/>
      </c>
      <c r="AE80" s="246" t="str">
        <f>IF('Measured Data'!$E72&gt;0,'Measured Data'!AE71+'Measured Data'!$E72*'Measured Data'!#REF!/'In Process Calc.'!$I74,"")</f>
        <v/>
      </c>
      <c r="AF80" s="246" t="str">
        <f>IF('Measured Data'!$E72&gt;0,'Measured Data'!AF71+'Measured Data'!$E72*'Measured Data'!#REF!/'In Process Calc.'!$I74,"")</f>
        <v/>
      </c>
      <c r="AG80" s="246" t="str">
        <f>IF('Measured Data'!$E72&gt;0,'Measured Data'!AG71+'Measured Data'!$E72*'Measured Data'!#REF!/'In Process Calc.'!$I74,"")</f>
        <v/>
      </c>
      <c r="AH80" s="246" t="str">
        <f>IF('Measured Data'!$E72&gt;0,'Measured Data'!AH71+'Measured Data'!$E72*'Measured Data'!#REF!/'In Process Calc.'!$I74,"")</f>
        <v/>
      </c>
      <c r="AI80" s="246" t="str">
        <f>IF('Measured Data'!$E72&gt;0,'Measured Data'!AI71+'Measured Data'!$E72*'Measured Data'!#REF!/'In Process Calc.'!$I74,"")</f>
        <v/>
      </c>
      <c r="AJ80" s="246" t="str">
        <f>IF('Measured Data'!$E72&gt;0,'Measured Data'!AJ71+'Measured Data'!$E72*'Measured Data'!#REF!/'In Process Calc.'!$I74,"")</f>
        <v/>
      </c>
      <c r="AK80" s="246" t="str">
        <f>IF('Measured Data'!$E72&gt;0,'Measured Data'!AK71+'Measured Data'!$E72*'Measured Data'!#REF!/'In Process Calc.'!$I74,"")</f>
        <v/>
      </c>
      <c r="AL80" s="246" t="str">
        <f>IF('Measured Data'!$E72&gt;0,'Measured Data'!AL71+'Measured Data'!$E72*'Measured Data'!#REF!/'In Process Calc.'!$I74,"")</f>
        <v/>
      </c>
      <c r="AM80" s="246" t="str">
        <f>IF('Measured Data'!$E72&gt;0,'Measured Data'!AM71+'Measured Data'!$E72*'Measured Data'!#REF!/'In Process Calc.'!$I74,"")</f>
        <v/>
      </c>
      <c r="AN80" s="246" t="str">
        <f>IF('Measured Data'!$E72&gt;0,'Measured Data'!AN71+'Measured Data'!$E72*'Measured Data'!#REF!/'In Process Calc.'!$I74,"")</f>
        <v/>
      </c>
      <c r="AO80" s="246" t="str">
        <f>IF('Measured Data'!$E72&gt;0,'Measured Data'!AO71+'Measured Data'!$E72*'Measured Data'!#REF!/'In Process Calc.'!$I74,"")</f>
        <v/>
      </c>
      <c r="AP80" s="246" t="str">
        <f>IF('Measured Data'!$E72&gt;0,'Measured Data'!AP71+'Measured Data'!$E72*'Measured Data'!AQ71/'In Process Calc.'!$I74,"")</f>
        <v/>
      </c>
      <c r="AQ80" s="246" t="str">
        <f>IF('Measured Data'!$E72&gt;0,'Measured Data'!#REF!+'Measured Data'!$E72*'Measured Data'!AR71/'In Process Calc.'!$I74,"")</f>
        <v/>
      </c>
      <c r="AR80" s="246" t="str">
        <f>IF('Measured Data'!$E72&gt;0,'Measured Data'!#REF!,"")</f>
        <v/>
      </c>
      <c r="AS80" s="246" t="str">
        <f>IF('Measured Data'!$E72&gt;0,'Measured Data'!#REF!,"")</f>
        <v/>
      </c>
      <c r="AT80" s="246" t="str">
        <f>IF('Measured Data'!$E72&gt;0,'Measured Data'!#REF!,"")</f>
        <v/>
      </c>
      <c r="AU80" s="246" t="str">
        <f>IF('Measured Data'!$E72&gt;0,'Measured Data'!#REF!,"")</f>
        <v/>
      </c>
      <c r="AV80" s="246" t="str">
        <f>IF('Measured Data'!$E72&gt;0,'Measured Data'!#REF!,"")</f>
        <v/>
      </c>
      <c r="AW80" s="246" t="str">
        <f>IF('Measured Data'!$E72&gt;0,'Measured Data'!#REF!,"")</f>
        <v/>
      </c>
      <c r="AX80" s="246" t="str">
        <f>IF('Measured Data'!$E72&gt;0,'Measured Data'!#REF!,"")</f>
        <v/>
      </c>
      <c r="AY80" s="246" t="str">
        <f>IF('Measured Data'!$E72&gt;0,'Measured Data'!#REF!,"")</f>
        <v/>
      </c>
      <c r="AZ80" s="246" t="str">
        <f>IF('Measured Data'!$E72&gt;0,'Measured Data'!#REF!,"")</f>
        <v/>
      </c>
      <c r="BA80" s="246" t="str">
        <f>IF('Measured Data'!$E72&gt;0,'Measured Data'!#REF!,"")</f>
        <v/>
      </c>
      <c r="BB80" s="246" t="str">
        <f>IF('Measured Data'!$E72&gt;0,'Measured Data'!#REF!,"")</f>
        <v/>
      </c>
      <c r="BC80" s="246" t="str">
        <f>IF('Measured Data'!$E72&gt;0,'Measured Data'!#REF!,"")</f>
        <v/>
      </c>
      <c r="BD80" s="246" t="str">
        <f>IF('Measured Data'!$E72&gt;0,'Measured Data'!#REF!,"")</f>
        <v/>
      </c>
      <c r="BE80" s="246" t="str">
        <f>IF('Measured Data'!$E72&gt;0,'Measured Data'!#REF!,"")</f>
        <v/>
      </c>
      <c r="BF80" s="246" t="str">
        <f>IF('Measured Data'!$E72&gt;0,'Measured Data'!#REF!,"")</f>
        <v/>
      </c>
      <c r="BG80" s="246" t="str">
        <f>IF('Measured Data'!$E72&gt;0,'Measured Data'!#REF!,"")</f>
        <v/>
      </c>
      <c r="BH80" s="246" t="str">
        <f>IF('Measured Data'!$E72&gt;0,'Measured Data'!#REF!,"")</f>
        <v/>
      </c>
      <c r="BI80" s="246" t="str">
        <f>IF('Measured Data'!$E72&gt;0,'Measured Data'!#REF!,"")</f>
        <v/>
      </c>
      <c r="BJ80" s="246" t="str">
        <f>IF('Measured Data'!$E72&gt;0,'Measured Data'!#REF!,"")</f>
        <v/>
      </c>
      <c r="BK80" s="246" t="str">
        <f>IF('Measured Data'!$E72&gt;0,'Measured Data'!#REF!,"")</f>
        <v/>
      </c>
      <c r="BL80" s="246" t="str">
        <f>IF('Measured Data'!$E72&gt;0,'Measured Data'!#REF!,"")</f>
        <v/>
      </c>
      <c r="BM80" s="246" t="str">
        <f>IF('Measured Data'!$E72&gt;0,'Measured Data'!#REF!,"")</f>
        <v/>
      </c>
      <c r="BN80" s="246" t="str">
        <f>IF('Measured Data'!$E72&gt;0,'In Process Calc.'!B73,"")</f>
        <v/>
      </c>
      <c r="BO80" s="246" t="str">
        <f>IF('Measured Data'!$E72&gt;0,'In Process Calc.'!C73,"")</f>
        <v/>
      </c>
    </row>
    <row r="81" spans="1:67" x14ac:dyDescent="0.15">
      <c r="A81" s="240" t="str">
        <f>IF('Measured Data'!$E73&gt;0,'Measured Data'!$B$1,"")</f>
        <v/>
      </c>
      <c r="B81" s="240" t="str">
        <f>IF('Measured Data'!$E73&gt;0,'Measured Data'!A72+0.1,"")</f>
        <v/>
      </c>
      <c r="C81" s="244" t="str">
        <f>IF('Measured Data'!$E73&gt;0,'Measured Data'!B72,"")</f>
        <v/>
      </c>
      <c r="D81" s="249" t="str">
        <f>IF('Measured Data'!$E73&gt;0,'Measured Data'!C72,"")</f>
        <v/>
      </c>
      <c r="E81" s="240" t="str">
        <f>IF('Measured Data'!$E73&gt;0,'Measured Data'!D72,"")</f>
        <v/>
      </c>
      <c r="F81" s="240" t="str">
        <f>IF('Measured Data'!$E73&gt;0,'Measured Data'!E72,"")</f>
        <v/>
      </c>
      <c r="G81" s="240" t="str">
        <f>IF('Measured Data'!$E73&gt;0,'Measured Data'!G72,"")</f>
        <v/>
      </c>
      <c r="H81" s="245" t="str">
        <f>IF('Measured Data'!$E73&gt;0,'Measured Data'!H72,"")</f>
        <v/>
      </c>
      <c r="I81" s="245" t="str">
        <f>IF('Measured Data'!$E73&gt;0,'Measured Data'!I72,"")</f>
        <v/>
      </c>
      <c r="J81" s="245" t="str">
        <f>IF('Measured Data'!$E73&gt;0,'Measured Data'!J72,"")</f>
        <v/>
      </c>
      <c r="K81" s="245" t="str">
        <f>IF('Measured Data'!$E73&gt;0,'Measured Data'!K72,"")</f>
        <v/>
      </c>
      <c r="L81" s="240" t="str">
        <f>IF('Measured Data'!$E73&gt;0,'Measured Data'!L72,"")</f>
        <v/>
      </c>
      <c r="M81" s="240" t="str">
        <f>IF('Measured Data'!$E73&gt;0,'Measured Data'!M72,"")</f>
        <v/>
      </c>
      <c r="N81" s="240" t="str">
        <f>IF('Measured Data'!$E73&gt;0,'Measured Data'!N72,"")</f>
        <v/>
      </c>
      <c r="O81" s="240" t="str">
        <f>IF('Measured Data'!$E73&gt;0,'Measured Data'!O72,"")</f>
        <v/>
      </c>
      <c r="P81" s="240" t="str">
        <f>IF('Measured Data'!$E73&gt;0,'Measured Data'!P72,"")</f>
        <v/>
      </c>
      <c r="Q81" s="240" t="str">
        <f>IF('Measured Data'!$E73&gt;0,'Measured Data'!Q72,"")</f>
        <v/>
      </c>
      <c r="R81" s="240" t="str">
        <f>IF('Measured Data'!$E73&gt;0,'Measured Data'!R72,"")</f>
        <v/>
      </c>
      <c r="S81" s="240" t="str">
        <f>IF('Measured Data'!$E73&gt;0,'Measured Data'!S72,"")</f>
        <v/>
      </c>
      <c r="T81" s="246" t="str">
        <f>IF('Measured Data'!$E73&gt;0,'Measured Data'!T72+'Measured Data'!$E73*'Measured Data'!#REF!/'In Process Calc.'!$I75,"")</f>
        <v/>
      </c>
      <c r="U81" s="246" t="str">
        <f>IF('Measured Data'!$E73&gt;0,'Measured Data'!U72+'Measured Data'!$E73*'Measured Data'!#REF!/'In Process Calc.'!$I75,"")</f>
        <v/>
      </c>
      <c r="V81" s="246" t="str">
        <f>IF('Measured Data'!$E73&gt;0,'Measured Data'!V72+'Measured Data'!$E73*'Measured Data'!#REF!/'In Process Calc.'!$I75,"")</f>
        <v/>
      </c>
      <c r="W81" s="246" t="str">
        <f>IF('Measured Data'!$E73&gt;0,'Measured Data'!W72+'Measured Data'!$E73*'Measured Data'!#REF!/'In Process Calc.'!$I75,"")</f>
        <v/>
      </c>
      <c r="X81" s="246" t="str">
        <f>IF('Measured Data'!$E73&gt;0,'Measured Data'!X72+'Measured Data'!$E73*'Measured Data'!#REF!/'In Process Calc.'!$I75,"")</f>
        <v/>
      </c>
      <c r="Y81" s="246" t="str">
        <f>IF('Measured Data'!$E73&gt;0,'Measured Data'!Y72+'Measured Data'!$E73*'Measured Data'!#REF!/'In Process Calc.'!$I75,"")</f>
        <v/>
      </c>
      <c r="Z81" s="246" t="str">
        <f>IF('Measured Data'!$E73&gt;0,'Measured Data'!Z72+'Measured Data'!$E73*'Measured Data'!#REF!/'In Process Calc.'!$I75,"")</f>
        <v/>
      </c>
      <c r="AA81" s="246" t="str">
        <f>IF('Measured Data'!$E73&gt;0,'Measured Data'!AA72+'Measured Data'!$E73*'Measured Data'!#REF!/'In Process Calc.'!$I75,"")</f>
        <v/>
      </c>
      <c r="AB81" s="246" t="str">
        <f>IF('Measured Data'!$E73&gt;0,'Measured Data'!AB72+'Measured Data'!$E73*'Measured Data'!#REF!/'In Process Calc.'!$I75,"")</f>
        <v/>
      </c>
      <c r="AC81" s="246" t="str">
        <f>IF('Measured Data'!$E73&gt;0,'Measured Data'!AC72+'Measured Data'!$E73*'Measured Data'!#REF!/'In Process Calc.'!$I75,"")</f>
        <v/>
      </c>
      <c r="AD81" s="246" t="str">
        <f>IF('Measured Data'!$E73&gt;0,'Measured Data'!AD72+'Measured Data'!$E73*'Measured Data'!#REF!/'In Process Calc.'!$I75,"")</f>
        <v/>
      </c>
      <c r="AE81" s="246" t="str">
        <f>IF('Measured Data'!$E73&gt;0,'Measured Data'!AE72+'Measured Data'!$E73*'Measured Data'!#REF!/'In Process Calc.'!$I75,"")</f>
        <v/>
      </c>
      <c r="AF81" s="246" t="str">
        <f>IF('Measured Data'!$E73&gt;0,'Measured Data'!AF72+'Measured Data'!$E73*'Measured Data'!#REF!/'In Process Calc.'!$I75,"")</f>
        <v/>
      </c>
      <c r="AG81" s="246" t="str">
        <f>IF('Measured Data'!$E73&gt;0,'Measured Data'!AG72+'Measured Data'!$E73*'Measured Data'!#REF!/'In Process Calc.'!$I75,"")</f>
        <v/>
      </c>
      <c r="AH81" s="246" t="str">
        <f>IF('Measured Data'!$E73&gt;0,'Measured Data'!AH72+'Measured Data'!$E73*'Measured Data'!#REF!/'In Process Calc.'!$I75,"")</f>
        <v/>
      </c>
      <c r="AI81" s="246" t="str">
        <f>IF('Measured Data'!$E73&gt;0,'Measured Data'!AI72+'Measured Data'!$E73*'Measured Data'!#REF!/'In Process Calc.'!$I75,"")</f>
        <v/>
      </c>
      <c r="AJ81" s="246" t="str">
        <f>IF('Measured Data'!$E73&gt;0,'Measured Data'!AJ72+'Measured Data'!$E73*'Measured Data'!#REF!/'In Process Calc.'!$I75,"")</f>
        <v/>
      </c>
      <c r="AK81" s="246" t="str">
        <f>IF('Measured Data'!$E73&gt;0,'Measured Data'!AK72+'Measured Data'!$E73*'Measured Data'!#REF!/'In Process Calc.'!$I75,"")</f>
        <v/>
      </c>
      <c r="AL81" s="246" t="str">
        <f>IF('Measured Data'!$E73&gt;0,'Measured Data'!AL72+'Measured Data'!$E73*'Measured Data'!#REF!/'In Process Calc.'!$I75,"")</f>
        <v/>
      </c>
      <c r="AM81" s="246" t="str">
        <f>IF('Measured Data'!$E73&gt;0,'Measured Data'!AM72+'Measured Data'!$E73*'Measured Data'!#REF!/'In Process Calc.'!$I75,"")</f>
        <v/>
      </c>
      <c r="AN81" s="246" t="str">
        <f>IF('Measured Data'!$E73&gt;0,'Measured Data'!AN72+'Measured Data'!$E73*'Measured Data'!#REF!/'In Process Calc.'!$I75,"")</f>
        <v/>
      </c>
      <c r="AO81" s="246" t="str">
        <f>IF('Measured Data'!$E73&gt;0,'Measured Data'!AO72+'Measured Data'!$E73*'Measured Data'!#REF!/'In Process Calc.'!$I75,"")</f>
        <v/>
      </c>
      <c r="AP81" s="246" t="str">
        <f>IF('Measured Data'!$E73&gt;0,'Measured Data'!AP72+'Measured Data'!$E73*'Measured Data'!AQ72/'In Process Calc.'!$I75,"")</f>
        <v/>
      </c>
      <c r="AQ81" s="246" t="str">
        <f>IF('Measured Data'!$E73&gt;0,'Measured Data'!#REF!+'Measured Data'!$E73*'Measured Data'!AR72/'In Process Calc.'!$I75,"")</f>
        <v/>
      </c>
      <c r="AR81" s="246" t="str">
        <f>IF('Measured Data'!$E73&gt;0,'Measured Data'!#REF!,"")</f>
        <v/>
      </c>
      <c r="AS81" s="246" t="str">
        <f>IF('Measured Data'!$E73&gt;0,'Measured Data'!#REF!,"")</f>
        <v/>
      </c>
      <c r="AT81" s="246" t="str">
        <f>IF('Measured Data'!$E73&gt;0,'Measured Data'!#REF!,"")</f>
        <v/>
      </c>
      <c r="AU81" s="246" t="str">
        <f>IF('Measured Data'!$E73&gt;0,'Measured Data'!#REF!,"")</f>
        <v/>
      </c>
      <c r="AV81" s="246" t="str">
        <f>IF('Measured Data'!$E73&gt;0,'Measured Data'!#REF!,"")</f>
        <v/>
      </c>
      <c r="AW81" s="246" t="str">
        <f>IF('Measured Data'!$E73&gt;0,'Measured Data'!#REF!,"")</f>
        <v/>
      </c>
      <c r="AX81" s="246" t="str">
        <f>IF('Measured Data'!$E73&gt;0,'Measured Data'!#REF!,"")</f>
        <v/>
      </c>
      <c r="AY81" s="246" t="str">
        <f>IF('Measured Data'!$E73&gt;0,'Measured Data'!#REF!,"")</f>
        <v/>
      </c>
      <c r="AZ81" s="246" t="str">
        <f>IF('Measured Data'!$E73&gt;0,'Measured Data'!#REF!,"")</f>
        <v/>
      </c>
      <c r="BA81" s="246" t="str">
        <f>IF('Measured Data'!$E73&gt;0,'Measured Data'!#REF!,"")</f>
        <v/>
      </c>
      <c r="BB81" s="246" t="str">
        <f>IF('Measured Data'!$E73&gt;0,'Measured Data'!#REF!,"")</f>
        <v/>
      </c>
      <c r="BC81" s="246" t="str">
        <f>IF('Measured Data'!$E73&gt;0,'Measured Data'!#REF!,"")</f>
        <v/>
      </c>
      <c r="BD81" s="246" t="str">
        <f>IF('Measured Data'!$E73&gt;0,'Measured Data'!#REF!,"")</f>
        <v/>
      </c>
      <c r="BE81" s="246" t="str">
        <f>IF('Measured Data'!$E73&gt;0,'Measured Data'!#REF!,"")</f>
        <v/>
      </c>
      <c r="BF81" s="246" t="str">
        <f>IF('Measured Data'!$E73&gt;0,'Measured Data'!#REF!,"")</f>
        <v/>
      </c>
      <c r="BG81" s="246" t="str">
        <f>IF('Measured Data'!$E73&gt;0,'Measured Data'!#REF!,"")</f>
        <v/>
      </c>
      <c r="BH81" s="246" t="str">
        <f>IF('Measured Data'!$E73&gt;0,'Measured Data'!#REF!,"")</f>
        <v/>
      </c>
      <c r="BI81" s="246" t="str">
        <f>IF('Measured Data'!$E73&gt;0,'Measured Data'!#REF!,"")</f>
        <v/>
      </c>
      <c r="BJ81" s="246" t="str">
        <f>IF('Measured Data'!$E73&gt;0,'Measured Data'!#REF!,"")</f>
        <v/>
      </c>
      <c r="BK81" s="246" t="str">
        <f>IF('Measured Data'!$E73&gt;0,'Measured Data'!#REF!,"")</f>
        <v/>
      </c>
      <c r="BL81" s="246" t="str">
        <f>IF('Measured Data'!$E73&gt;0,'Measured Data'!#REF!,"")</f>
        <v/>
      </c>
      <c r="BM81" s="246" t="str">
        <f>IF('Measured Data'!$E73&gt;0,'Measured Data'!#REF!,"")</f>
        <v/>
      </c>
      <c r="BN81" s="246" t="str">
        <f>IF('Measured Data'!$E73&gt;0,'In Process Calc.'!B74,"")</f>
        <v/>
      </c>
      <c r="BO81" s="246" t="str">
        <f>IF('Measured Data'!$E73&gt;0,'In Process Calc.'!C74,"")</f>
        <v/>
      </c>
    </row>
    <row r="82" spans="1:67" x14ac:dyDescent="0.15">
      <c r="A82" s="240" t="str">
        <f>IF('Measured Data'!$E74&gt;0,'Measured Data'!$B$1,"")</f>
        <v/>
      </c>
      <c r="B82" s="240" t="str">
        <f>IF('Measured Data'!$E74&gt;0,'Measured Data'!A73+0.1,"")</f>
        <v/>
      </c>
      <c r="C82" s="244" t="str">
        <f>IF('Measured Data'!$E74&gt;0,'Measured Data'!B73,"")</f>
        <v/>
      </c>
      <c r="D82" s="249" t="str">
        <f>IF('Measured Data'!$E74&gt;0,'Measured Data'!C73,"")</f>
        <v/>
      </c>
      <c r="E82" s="240" t="str">
        <f>IF('Measured Data'!$E74&gt;0,'Measured Data'!D73,"")</f>
        <v/>
      </c>
      <c r="F82" s="240" t="str">
        <f>IF('Measured Data'!$E74&gt;0,'Measured Data'!E73,"")</f>
        <v/>
      </c>
      <c r="G82" s="240" t="str">
        <f>IF('Measured Data'!$E74&gt;0,'Measured Data'!G73,"")</f>
        <v/>
      </c>
      <c r="H82" s="245" t="str">
        <f>IF('Measured Data'!$E74&gt;0,'Measured Data'!H73,"")</f>
        <v/>
      </c>
      <c r="I82" s="245" t="str">
        <f>IF('Measured Data'!$E74&gt;0,'Measured Data'!I73,"")</f>
        <v/>
      </c>
      <c r="J82" s="245" t="str">
        <f>IF('Measured Data'!$E74&gt;0,'Measured Data'!J73,"")</f>
        <v/>
      </c>
      <c r="K82" s="245" t="str">
        <f>IF('Measured Data'!$E74&gt;0,'Measured Data'!K73,"")</f>
        <v/>
      </c>
      <c r="L82" s="240" t="str">
        <f>IF('Measured Data'!$E74&gt;0,'Measured Data'!L73,"")</f>
        <v/>
      </c>
      <c r="M82" s="240" t="str">
        <f>IF('Measured Data'!$E74&gt;0,'Measured Data'!M73,"")</f>
        <v/>
      </c>
      <c r="N82" s="240" t="str">
        <f>IF('Measured Data'!$E74&gt;0,'Measured Data'!N73,"")</f>
        <v/>
      </c>
      <c r="O82" s="240" t="str">
        <f>IF('Measured Data'!$E74&gt;0,'Measured Data'!O73,"")</f>
        <v/>
      </c>
      <c r="P82" s="240" t="str">
        <f>IF('Measured Data'!$E74&gt;0,'Measured Data'!P73,"")</f>
        <v/>
      </c>
      <c r="Q82" s="240" t="str">
        <f>IF('Measured Data'!$E74&gt;0,'Measured Data'!Q73,"")</f>
        <v/>
      </c>
      <c r="R82" s="240" t="str">
        <f>IF('Measured Data'!$E74&gt;0,'Measured Data'!R73,"")</f>
        <v/>
      </c>
      <c r="S82" s="240" t="str">
        <f>IF('Measured Data'!$E74&gt;0,'Measured Data'!S73,"")</f>
        <v/>
      </c>
      <c r="T82" s="246" t="str">
        <f>IF('Measured Data'!$E74&gt;0,'Measured Data'!T73+'Measured Data'!$E74*'Measured Data'!#REF!/'In Process Calc.'!$I76,"")</f>
        <v/>
      </c>
      <c r="U82" s="246" t="str">
        <f>IF('Measured Data'!$E74&gt;0,'Measured Data'!U73+'Measured Data'!$E74*'Measured Data'!#REF!/'In Process Calc.'!$I76,"")</f>
        <v/>
      </c>
      <c r="V82" s="246" t="str">
        <f>IF('Measured Data'!$E74&gt;0,'Measured Data'!V73+'Measured Data'!$E74*'Measured Data'!#REF!/'In Process Calc.'!$I76,"")</f>
        <v/>
      </c>
      <c r="W82" s="246" t="str">
        <f>IF('Measured Data'!$E74&gt;0,'Measured Data'!W73+'Measured Data'!$E74*'Measured Data'!#REF!/'In Process Calc.'!$I76,"")</f>
        <v/>
      </c>
      <c r="X82" s="246" t="str">
        <f>IF('Measured Data'!$E74&gt;0,'Measured Data'!X73+'Measured Data'!$E74*'Measured Data'!#REF!/'In Process Calc.'!$I76,"")</f>
        <v/>
      </c>
      <c r="Y82" s="246" t="str">
        <f>IF('Measured Data'!$E74&gt;0,'Measured Data'!Y73+'Measured Data'!$E74*'Measured Data'!#REF!/'In Process Calc.'!$I76,"")</f>
        <v/>
      </c>
      <c r="Z82" s="246" t="str">
        <f>IF('Measured Data'!$E74&gt;0,'Measured Data'!Z73+'Measured Data'!$E74*'Measured Data'!#REF!/'In Process Calc.'!$I76,"")</f>
        <v/>
      </c>
      <c r="AA82" s="246" t="str">
        <f>IF('Measured Data'!$E74&gt;0,'Measured Data'!AA73+'Measured Data'!$E74*'Measured Data'!#REF!/'In Process Calc.'!$I76,"")</f>
        <v/>
      </c>
      <c r="AB82" s="246" t="str">
        <f>IF('Measured Data'!$E74&gt;0,'Measured Data'!AB73+'Measured Data'!$E74*'Measured Data'!#REF!/'In Process Calc.'!$I76,"")</f>
        <v/>
      </c>
      <c r="AC82" s="246" t="str">
        <f>IF('Measured Data'!$E74&gt;0,'Measured Data'!AC73+'Measured Data'!$E74*'Measured Data'!#REF!/'In Process Calc.'!$I76,"")</f>
        <v/>
      </c>
      <c r="AD82" s="246" t="str">
        <f>IF('Measured Data'!$E74&gt;0,'Measured Data'!AD73+'Measured Data'!$E74*'Measured Data'!#REF!/'In Process Calc.'!$I76,"")</f>
        <v/>
      </c>
      <c r="AE82" s="246" t="str">
        <f>IF('Measured Data'!$E74&gt;0,'Measured Data'!AE73+'Measured Data'!$E74*'Measured Data'!#REF!/'In Process Calc.'!$I76,"")</f>
        <v/>
      </c>
      <c r="AF82" s="246" t="str">
        <f>IF('Measured Data'!$E74&gt;0,'Measured Data'!AF73+'Measured Data'!$E74*'Measured Data'!#REF!/'In Process Calc.'!$I76,"")</f>
        <v/>
      </c>
      <c r="AG82" s="246" t="str">
        <f>IF('Measured Data'!$E74&gt;0,'Measured Data'!AG73+'Measured Data'!$E74*'Measured Data'!#REF!/'In Process Calc.'!$I76,"")</f>
        <v/>
      </c>
      <c r="AH82" s="246" t="str">
        <f>IF('Measured Data'!$E74&gt;0,'Measured Data'!AH73+'Measured Data'!$E74*'Measured Data'!#REF!/'In Process Calc.'!$I76,"")</f>
        <v/>
      </c>
      <c r="AI82" s="246" t="str">
        <f>IF('Measured Data'!$E74&gt;0,'Measured Data'!AI73+'Measured Data'!$E74*'Measured Data'!#REF!/'In Process Calc.'!$I76,"")</f>
        <v/>
      </c>
      <c r="AJ82" s="246" t="str">
        <f>IF('Measured Data'!$E74&gt;0,'Measured Data'!AJ73+'Measured Data'!$E74*'Measured Data'!#REF!/'In Process Calc.'!$I76,"")</f>
        <v/>
      </c>
      <c r="AK82" s="246" t="str">
        <f>IF('Measured Data'!$E74&gt;0,'Measured Data'!AK73+'Measured Data'!$E74*'Measured Data'!#REF!/'In Process Calc.'!$I76,"")</f>
        <v/>
      </c>
      <c r="AL82" s="246" t="str">
        <f>IF('Measured Data'!$E74&gt;0,'Measured Data'!AL73+'Measured Data'!$E74*'Measured Data'!#REF!/'In Process Calc.'!$I76,"")</f>
        <v/>
      </c>
      <c r="AM82" s="246" t="str">
        <f>IF('Measured Data'!$E74&gt;0,'Measured Data'!AM73+'Measured Data'!$E74*'Measured Data'!#REF!/'In Process Calc.'!$I76,"")</f>
        <v/>
      </c>
      <c r="AN82" s="246" t="str">
        <f>IF('Measured Data'!$E74&gt;0,'Measured Data'!AN73+'Measured Data'!$E74*'Measured Data'!#REF!/'In Process Calc.'!$I76,"")</f>
        <v/>
      </c>
      <c r="AO82" s="246" t="str">
        <f>IF('Measured Data'!$E74&gt;0,'Measured Data'!AO73+'Measured Data'!$E74*'Measured Data'!#REF!/'In Process Calc.'!$I76,"")</f>
        <v/>
      </c>
      <c r="AP82" s="246" t="str">
        <f>IF('Measured Data'!$E74&gt;0,'Measured Data'!AP73+'Measured Data'!$E74*'Measured Data'!AQ73/'In Process Calc.'!$I76,"")</f>
        <v/>
      </c>
      <c r="AQ82" s="246" t="str">
        <f>IF('Measured Data'!$E74&gt;0,'Measured Data'!#REF!+'Measured Data'!$E74*'Measured Data'!AR73/'In Process Calc.'!$I76,"")</f>
        <v/>
      </c>
      <c r="AR82" s="246" t="str">
        <f>IF('Measured Data'!$E74&gt;0,'Measured Data'!#REF!,"")</f>
        <v/>
      </c>
      <c r="AS82" s="246" t="str">
        <f>IF('Measured Data'!$E74&gt;0,'Measured Data'!#REF!,"")</f>
        <v/>
      </c>
      <c r="AT82" s="246" t="str">
        <f>IF('Measured Data'!$E74&gt;0,'Measured Data'!#REF!,"")</f>
        <v/>
      </c>
      <c r="AU82" s="246" t="str">
        <f>IF('Measured Data'!$E74&gt;0,'Measured Data'!#REF!,"")</f>
        <v/>
      </c>
      <c r="AV82" s="246" t="str">
        <f>IF('Measured Data'!$E74&gt;0,'Measured Data'!#REF!,"")</f>
        <v/>
      </c>
      <c r="AW82" s="246" t="str">
        <f>IF('Measured Data'!$E74&gt;0,'Measured Data'!#REF!,"")</f>
        <v/>
      </c>
      <c r="AX82" s="246" t="str">
        <f>IF('Measured Data'!$E74&gt;0,'Measured Data'!#REF!,"")</f>
        <v/>
      </c>
      <c r="AY82" s="246" t="str">
        <f>IF('Measured Data'!$E74&gt;0,'Measured Data'!#REF!,"")</f>
        <v/>
      </c>
      <c r="AZ82" s="246" t="str">
        <f>IF('Measured Data'!$E74&gt;0,'Measured Data'!#REF!,"")</f>
        <v/>
      </c>
      <c r="BA82" s="246" t="str">
        <f>IF('Measured Data'!$E74&gt;0,'Measured Data'!#REF!,"")</f>
        <v/>
      </c>
      <c r="BB82" s="246" t="str">
        <f>IF('Measured Data'!$E74&gt;0,'Measured Data'!#REF!,"")</f>
        <v/>
      </c>
      <c r="BC82" s="246" t="str">
        <f>IF('Measured Data'!$E74&gt;0,'Measured Data'!#REF!,"")</f>
        <v/>
      </c>
      <c r="BD82" s="246" t="str">
        <f>IF('Measured Data'!$E74&gt;0,'Measured Data'!#REF!,"")</f>
        <v/>
      </c>
      <c r="BE82" s="246" t="str">
        <f>IF('Measured Data'!$E74&gt;0,'Measured Data'!#REF!,"")</f>
        <v/>
      </c>
      <c r="BF82" s="246" t="str">
        <f>IF('Measured Data'!$E74&gt;0,'Measured Data'!#REF!,"")</f>
        <v/>
      </c>
      <c r="BG82" s="246" t="str">
        <f>IF('Measured Data'!$E74&gt;0,'Measured Data'!#REF!,"")</f>
        <v/>
      </c>
      <c r="BH82" s="246" t="str">
        <f>IF('Measured Data'!$E74&gt;0,'Measured Data'!#REF!,"")</f>
        <v/>
      </c>
      <c r="BI82" s="246" t="str">
        <f>IF('Measured Data'!$E74&gt;0,'Measured Data'!#REF!,"")</f>
        <v/>
      </c>
      <c r="BJ82" s="246" t="str">
        <f>IF('Measured Data'!$E74&gt;0,'Measured Data'!#REF!,"")</f>
        <v/>
      </c>
      <c r="BK82" s="246" t="str">
        <f>IF('Measured Data'!$E74&gt;0,'Measured Data'!#REF!,"")</f>
        <v/>
      </c>
      <c r="BL82" s="246" t="str">
        <f>IF('Measured Data'!$E74&gt;0,'Measured Data'!#REF!,"")</f>
        <v/>
      </c>
      <c r="BM82" s="246" t="str">
        <f>IF('Measured Data'!$E74&gt;0,'Measured Data'!#REF!,"")</f>
        <v/>
      </c>
      <c r="BN82" s="246" t="str">
        <f>IF('Measured Data'!$E74&gt;0,'In Process Calc.'!B75,"")</f>
        <v/>
      </c>
      <c r="BO82" s="246" t="str">
        <f>IF('Measured Data'!$E74&gt;0,'In Process Calc.'!C75,"")</f>
        <v/>
      </c>
    </row>
    <row r="83" spans="1:67" x14ac:dyDescent="0.15">
      <c r="A83" s="240" t="str">
        <f>IF('Measured Data'!$E75&gt;0,'Measured Data'!$B$1,"")</f>
        <v/>
      </c>
      <c r="B83" s="240" t="str">
        <f>IF('Measured Data'!$E75&gt;0,'Measured Data'!A74+0.1,"")</f>
        <v/>
      </c>
      <c r="C83" s="244" t="str">
        <f>IF('Measured Data'!$E75&gt;0,'Measured Data'!B74,"")</f>
        <v/>
      </c>
      <c r="D83" s="249" t="str">
        <f>IF('Measured Data'!$E75&gt;0,'Measured Data'!C74,"")</f>
        <v/>
      </c>
      <c r="E83" s="240" t="str">
        <f>IF('Measured Data'!$E75&gt;0,'Measured Data'!D74,"")</f>
        <v/>
      </c>
      <c r="F83" s="240" t="str">
        <f>IF('Measured Data'!$E75&gt;0,'Measured Data'!E74,"")</f>
        <v/>
      </c>
      <c r="G83" s="240" t="str">
        <f>IF('Measured Data'!$E75&gt;0,'Measured Data'!G74,"")</f>
        <v/>
      </c>
      <c r="H83" s="245" t="str">
        <f>IF('Measured Data'!$E75&gt;0,'Measured Data'!H74,"")</f>
        <v/>
      </c>
      <c r="I83" s="245" t="str">
        <f>IF('Measured Data'!$E75&gt;0,'Measured Data'!I74,"")</f>
        <v/>
      </c>
      <c r="J83" s="245" t="str">
        <f>IF('Measured Data'!$E75&gt;0,'Measured Data'!J74,"")</f>
        <v/>
      </c>
      <c r="K83" s="245" t="str">
        <f>IF('Measured Data'!$E75&gt;0,'Measured Data'!K74,"")</f>
        <v/>
      </c>
      <c r="L83" s="240" t="str">
        <f>IF('Measured Data'!$E75&gt;0,'Measured Data'!L74,"")</f>
        <v/>
      </c>
      <c r="M83" s="240" t="str">
        <f>IF('Measured Data'!$E75&gt;0,'Measured Data'!M74,"")</f>
        <v/>
      </c>
      <c r="N83" s="240" t="str">
        <f>IF('Measured Data'!$E75&gt;0,'Measured Data'!N74,"")</f>
        <v/>
      </c>
      <c r="O83" s="240" t="str">
        <f>IF('Measured Data'!$E75&gt;0,'Measured Data'!O74,"")</f>
        <v/>
      </c>
      <c r="P83" s="240" t="str">
        <f>IF('Measured Data'!$E75&gt;0,'Measured Data'!P74,"")</f>
        <v/>
      </c>
      <c r="Q83" s="240" t="str">
        <f>IF('Measured Data'!$E75&gt;0,'Measured Data'!Q74,"")</f>
        <v/>
      </c>
      <c r="R83" s="240" t="str">
        <f>IF('Measured Data'!$E75&gt;0,'Measured Data'!R74,"")</f>
        <v/>
      </c>
      <c r="S83" s="240" t="str">
        <f>IF('Measured Data'!$E75&gt;0,'Measured Data'!S74,"")</f>
        <v/>
      </c>
      <c r="T83" s="246" t="str">
        <f>IF('Measured Data'!$E75&gt;0,'Measured Data'!T74+'Measured Data'!$E75*'Measured Data'!#REF!/'In Process Calc.'!$I77,"")</f>
        <v/>
      </c>
      <c r="U83" s="246" t="str">
        <f>IF('Measured Data'!$E75&gt;0,'Measured Data'!U74+'Measured Data'!$E75*'Measured Data'!#REF!/'In Process Calc.'!$I77,"")</f>
        <v/>
      </c>
      <c r="V83" s="246" t="str">
        <f>IF('Measured Data'!$E75&gt;0,'Measured Data'!V74+'Measured Data'!$E75*'Measured Data'!#REF!/'In Process Calc.'!$I77,"")</f>
        <v/>
      </c>
      <c r="W83" s="246" t="str">
        <f>IF('Measured Data'!$E75&gt;0,'Measured Data'!W74+'Measured Data'!$E75*'Measured Data'!#REF!/'In Process Calc.'!$I77,"")</f>
        <v/>
      </c>
      <c r="X83" s="246" t="str">
        <f>IF('Measured Data'!$E75&gt;0,'Measured Data'!X74+'Measured Data'!$E75*'Measured Data'!#REF!/'In Process Calc.'!$I77,"")</f>
        <v/>
      </c>
      <c r="Y83" s="246" t="str">
        <f>IF('Measured Data'!$E75&gt;0,'Measured Data'!Y74+'Measured Data'!$E75*'Measured Data'!#REF!/'In Process Calc.'!$I77,"")</f>
        <v/>
      </c>
      <c r="Z83" s="246" t="str">
        <f>IF('Measured Data'!$E75&gt;0,'Measured Data'!Z74+'Measured Data'!$E75*'Measured Data'!#REF!/'In Process Calc.'!$I77,"")</f>
        <v/>
      </c>
      <c r="AA83" s="246" t="str">
        <f>IF('Measured Data'!$E75&gt;0,'Measured Data'!AA74+'Measured Data'!$E75*'Measured Data'!#REF!/'In Process Calc.'!$I77,"")</f>
        <v/>
      </c>
      <c r="AB83" s="246" t="str">
        <f>IF('Measured Data'!$E75&gt;0,'Measured Data'!AB74+'Measured Data'!$E75*'Measured Data'!#REF!/'In Process Calc.'!$I77,"")</f>
        <v/>
      </c>
      <c r="AC83" s="246" t="str">
        <f>IF('Measured Data'!$E75&gt;0,'Measured Data'!AC74+'Measured Data'!$E75*'Measured Data'!#REF!/'In Process Calc.'!$I77,"")</f>
        <v/>
      </c>
      <c r="AD83" s="246" t="str">
        <f>IF('Measured Data'!$E75&gt;0,'Measured Data'!AD74+'Measured Data'!$E75*'Measured Data'!#REF!/'In Process Calc.'!$I77,"")</f>
        <v/>
      </c>
      <c r="AE83" s="246" t="str">
        <f>IF('Measured Data'!$E75&gt;0,'Measured Data'!AE74+'Measured Data'!$E75*'Measured Data'!#REF!/'In Process Calc.'!$I77,"")</f>
        <v/>
      </c>
      <c r="AF83" s="246" t="str">
        <f>IF('Measured Data'!$E75&gt;0,'Measured Data'!AF74+'Measured Data'!$E75*'Measured Data'!#REF!/'In Process Calc.'!$I77,"")</f>
        <v/>
      </c>
      <c r="AG83" s="246" t="str">
        <f>IF('Measured Data'!$E75&gt;0,'Measured Data'!AG74+'Measured Data'!$E75*'Measured Data'!#REF!/'In Process Calc.'!$I77,"")</f>
        <v/>
      </c>
      <c r="AH83" s="246" t="str">
        <f>IF('Measured Data'!$E75&gt;0,'Measured Data'!AH74+'Measured Data'!$E75*'Measured Data'!#REF!/'In Process Calc.'!$I77,"")</f>
        <v/>
      </c>
      <c r="AI83" s="246" t="str">
        <f>IF('Measured Data'!$E75&gt;0,'Measured Data'!AI74+'Measured Data'!$E75*'Measured Data'!#REF!/'In Process Calc.'!$I77,"")</f>
        <v/>
      </c>
      <c r="AJ83" s="246" t="str">
        <f>IF('Measured Data'!$E75&gt;0,'Measured Data'!AJ74+'Measured Data'!$E75*'Measured Data'!#REF!/'In Process Calc.'!$I77,"")</f>
        <v/>
      </c>
      <c r="AK83" s="246" t="str">
        <f>IF('Measured Data'!$E75&gt;0,'Measured Data'!AK74+'Measured Data'!$E75*'Measured Data'!#REF!/'In Process Calc.'!$I77,"")</f>
        <v/>
      </c>
      <c r="AL83" s="246" t="str">
        <f>IF('Measured Data'!$E75&gt;0,'Measured Data'!AL74+'Measured Data'!$E75*'Measured Data'!#REF!/'In Process Calc.'!$I77,"")</f>
        <v/>
      </c>
      <c r="AM83" s="246" t="str">
        <f>IF('Measured Data'!$E75&gt;0,'Measured Data'!AM74+'Measured Data'!$E75*'Measured Data'!#REF!/'In Process Calc.'!$I77,"")</f>
        <v/>
      </c>
      <c r="AN83" s="246" t="str">
        <f>IF('Measured Data'!$E75&gt;0,'Measured Data'!AN74+'Measured Data'!$E75*'Measured Data'!#REF!/'In Process Calc.'!$I77,"")</f>
        <v/>
      </c>
      <c r="AO83" s="246" t="str">
        <f>IF('Measured Data'!$E75&gt;0,'Measured Data'!AO74+'Measured Data'!$E75*'Measured Data'!#REF!/'In Process Calc.'!$I77,"")</f>
        <v/>
      </c>
      <c r="AP83" s="246" t="str">
        <f>IF('Measured Data'!$E75&gt;0,'Measured Data'!AP74+'Measured Data'!$E75*'Measured Data'!AQ74/'In Process Calc.'!$I77,"")</f>
        <v/>
      </c>
      <c r="AQ83" s="246" t="str">
        <f>IF('Measured Data'!$E75&gt;0,'Measured Data'!#REF!+'Measured Data'!$E75*'Measured Data'!AR74/'In Process Calc.'!$I77,"")</f>
        <v/>
      </c>
      <c r="AR83" s="246" t="str">
        <f>IF('Measured Data'!$E75&gt;0,'Measured Data'!#REF!,"")</f>
        <v/>
      </c>
      <c r="AS83" s="246" t="str">
        <f>IF('Measured Data'!$E75&gt;0,'Measured Data'!#REF!,"")</f>
        <v/>
      </c>
      <c r="AT83" s="246" t="str">
        <f>IF('Measured Data'!$E75&gt;0,'Measured Data'!#REF!,"")</f>
        <v/>
      </c>
      <c r="AU83" s="246" t="str">
        <f>IF('Measured Data'!$E75&gt;0,'Measured Data'!#REF!,"")</f>
        <v/>
      </c>
      <c r="AV83" s="246" t="str">
        <f>IF('Measured Data'!$E75&gt;0,'Measured Data'!#REF!,"")</f>
        <v/>
      </c>
      <c r="AW83" s="246" t="str">
        <f>IF('Measured Data'!$E75&gt;0,'Measured Data'!#REF!,"")</f>
        <v/>
      </c>
      <c r="AX83" s="246" t="str">
        <f>IF('Measured Data'!$E75&gt;0,'Measured Data'!#REF!,"")</f>
        <v/>
      </c>
      <c r="AY83" s="246" t="str">
        <f>IF('Measured Data'!$E75&gt;0,'Measured Data'!#REF!,"")</f>
        <v/>
      </c>
      <c r="AZ83" s="246" t="str">
        <f>IF('Measured Data'!$E75&gt;0,'Measured Data'!#REF!,"")</f>
        <v/>
      </c>
      <c r="BA83" s="246" t="str">
        <f>IF('Measured Data'!$E75&gt;0,'Measured Data'!#REF!,"")</f>
        <v/>
      </c>
      <c r="BB83" s="246" t="str">
        <f>IF('Measured Data'!$E75&gt;0,'Measured Data'!#REF!,"")</f>
        <v/>
      </c>
      <c r="BC83" s="246" t="str">
        <f>IF('Measured Data'!$E75&gt;0,'Measured Data'!#REF!,"")</f>
        <v/>
      </c>
      <c r="BD83" s="246" t="str">
        <f>IF('Measured Data'!$E75&gt;0,'Measured Data'!#REF!,"")</f>
        <v/>
      </c>
      <c r="BE83" s="246" t="str">
        <f>IF('Measured Data'!$E75&gt;0,'Measured Data'!#REF!,"")</f>
        <v/>
      </c>
      <c r="BF83" s="246" t="str">
        <f>IF('Measured Data'!$E75&gt;0,'Measured Data'!#REF!,"")</f>
        <v/>
      </c>
      <c r="BG83" s="246" t="str">
        <f>IF('Measured Data'!$E75&gt;0,'Measured Data'!#REF!,"")</f>
        <v/>
      </c>
      <c r="BH83" s="246" t="str">
        <f>IF('Measured Data'!$E75&gt;0,'Measured Data'!#REF!,"")</f>
        <v/>
      </c>
      <c r="BI83" s="246" t="str">
        <f>IF('Measured Data'!$E75&gt;0,'Measured Data'!#REF!,"")</f>
        <v/>
      </c>
      <c r="BJ83" s="246" t="str">
        <f>IF('Measured Data'!$E75&gt;0,'Measured Data'!#REF!,"")</f>
        <v/>
      </c>
      <c r="BK83" s="246" t="str">
        <f>IF('Measured Data'!$E75&gt;0,'Measured Data'!#REF!,"")</f>
        <v/>
      </c>
      <c r="BL83" s="246" t="str">
        <f>IF('Measured Data'!$E75&gt;0,'Measured Data'!#REF!,"")</f>
        <v/>
      </c>
      <c r="BM83" s="246" t="str">
        <f>IF('Measured Data'!$E75&gt;0,'Measured Data'!#REF!,"")</f>
        <v/>
      </c>
      <c r="BN83" s="246" t="str">
        <f>IF('Measured Data'!$E75&gt;0,'In Process Calc.'!B76,"")</f>
        <v/>
      </c>
      <c r="BO83" s="246" t="str">
        <f>IF('Measured Data'!$E75&gt;0,'In Process Calc.'!C76,"")</f>
        <v/>
      </c>
    </row>
    <row r="84" spans="1:67" x14ac:dyDescent="0.15">
      <c r="A84" s="240" t="str">
        <f>IF('Measured Data'!$E76&gt;0,'Measured Data'!$B$1,"")</f>
        <v/>
      </c>
      <c r="B84" s="240" t="str">
        <f>IF('Measured Data'!$E76&gt;0,'Measured Data'!A75+0.1,"")</f>
        <v/>
      </c>
      <c r="C84" s="244" t="str">
        <f>IF('Measured Data'!$E76&gt;0,'Measured Data'!B75,"")</f>
        <v/>
      </c>
      <c r="D84" s="249" t="str">
        <f>IF('Measured Data'!$E76&gt;0,'Measured Data'!C75,"")</f>
        <v/>
      </c>
      <c r="E84" s="240" t="str">
        <f>IF('Measured Data'!$E76&gt;0,'Measured Data'!D75,"")</f>
        <v/>
      </c>
      <c r="F84" s="240" t="str">
        <f>IF('Measured Data'!$E76&gt;0,'Measured Data'!E75,"")</f>
        <v/>
      </c>
      <c r="G84" s="240" t="str">
        <f>IF('Measured Data'!$E76&gt;0,'Measured Data'!G75,"")</f>
        <v/>
      </c>
      <c r="H84" s="245" t="str">
        <f>IF('Measured Data'!$E76&gt;0,'Measured Data'!H75,"")</f>
        <v/>
      </c>
      <c r="I84" s="245" t="str">
        <f>IF('Measured Data'!$E76&gt;0,'Measured Data'!I75,"")</f>
        <v/>
      </c>
      <c r="J84" s="245" t="str">
        <f>IF('Measured Data'!$E76&gt;0,'Measured Data'!J75,"")</f>
        <v/>
      </c>
      <c r="K84" s="245" t="str">
        <f>IF('Measured Data'!$E76&gt;0,'Measured Data'!K75,"")</f>
        <v/>
      </c>
      <c r="L84" s="240" t="str">
        <f>IF('Measured Data'!$E76&gt;0,'Measured Data'!L75,"")</f>
        <v/>
      </c>
      <c r="M84" s="240" t="str">
        <f>IF('Measured Data'!$E76&gt;0,'Measured Data'!M75,"")</f>
        <v/>
      </c>
      <c r="N84" s="240" t="str">
        <f>IF('Measured Data'!$E76&gt;0,'Measured Data'!N75,"")</f>
        <v/>
      </c>
      <c r="O84" s="240" t="str">
        <f>IF('Measured Data'!$E76&gt;0,'Measured Data'!O75,"")</f>
        <v/>
      </c>
      <c r="P84" s="240" t="str">
        <f>IF('Measured Data'!$E76&gt;0,'Measured Data'!P75,"")</f>
        <v/>
      </c>
      <c r="Q84" s="240" t="str">
        <f>IF('Measured Data'!$E76&gt;0,'Measured Data'!Q75,"")</f>
        <v/>
      </c>
      <c r="R84" s="240" t="str">
        <f>IF('Measured Data'!$E76&gt;0,'Measured Data'!R75,"")</f>
        <v/>
      </c>
      <c r="S84" s="240" t="str">
        <f>IF('Measured Data'!$E76&gt;0,'Measured Data'!S75,"")</f>
        <v/>
      </c>
      <c r="T84" s="246" t="str">
        <f>IF('Measured Data'!$E76&gt;0,'Measured Data'!T75+'Measured Data'!$E76*'Measured Data'!#REF!/'In Process Calc.'!$I78,"")</f>
        <v/>
      </c>
      <c r="U84" s="246" t="str">
        <f>IF('Measured Data'!$E76&gt;0,'Measured Data'!U75+'Measured Data'!$E76*'Measured Data'!#REF!/'In Process Calc.'!$I78,"")</f>
        <v/>
      </c>
      <c r="V84" s="246" t="str">
        <f>IF('Measured Data'!$E76&gt;0,'Measured Data'!V75+'Measured Data'!$E76*'Measured Data'!#REF!/'In Process Calc.'!$I78,"")</f>
        <v/>
      </c>
      <c r="W84" s="246" t="str">
        <f>IF('Measured Data'!$E76&gt;0,'Measured Data'!W75+'Measured Data'!$E76*'Measured Data'!#REF!/'In Process Calc.'!$I78,"")</f>
        <v/>
      </c>
      <c r="X84" s="246" t="str">
        <f>IF('Measured Data'!$E76&gt;0,'Measured Data'!X75+'Measured Data'!$E76*'Measured Data'!#REF!/'In Process Calc.'!$I78,"")</f>
        <v/>
      </c>
      <c r="Y84" s="246" t="str">
        <f>IF('Measured Data'!$E76&gt;0,'Measured Data'!Y75+'Measured Data'!$E76*'Measured Data'!#REF!/'In Process Calc.'!$I78,"")</f>
        <v/>
      </c>
      <c r="Z84" s="246" t="str">
        <f>IF('Measured Data'!$E76&gt;0,'Measured Data'!Z75+'Measured Data'!$E76*'Measured Data'!#REF!/'In Process Calc.'!$I78,"")</f>
        <v/>
      </c>
      <c r="AA84" s="246" t="str">
        <f>IF('Measured Data'!$E76&gt;0,'Measured Data'!AA75+'Measured Data'!$E76*'Measured Data'!#REF!/'In Process Calc.'!$I78,"")</f>
        <v/>
      </c>
      <c r="AB84" s="246" t="str">
        <f>IF('Measured Data'!$E76&gt;0,'Measured Data'!AB75+'Measured Data'!$E76*'Measured Data'!#REF!/'In Process Calc.'!$I78,"")</f>
        <v/>
      </c>
      <c r="AC84" s="246" t="str">
        <f>IF('Measured Data'!$E76&gt;0,'Measured Data'!AC75+'Measured Data'!$E76*'Measured Data'!#REF!/'In Process Calc.'!$I78,"")</f>
        <v/>
      </c>
      <c r="AD84" s="246" t="str">
        <f>IF('Measured Data'!$E76&gt;0,'Measured Data'!AD75+'Measured Data'!$E76*'Measured Data'!#REF!/'In Process Calc.'!$I78,"")</f>
        <v/>
      </c>
      <c r="AE84" s="246" t="str">
        <f>IF('Measured Data'!$E76&gt;0,'Measured Data'!AE75+'Measured Data'!$E76*'Measured Data'!#REF!/'In Process Calc.'!$I78,"")</f>
        <v/>
      </c>
      <c r="AF84" s="246" t="str">
        <f>IF('Measured Data'!$E76&gt;0,'Measured Data'!AF75+'Measured Data'!$E76*'Measured Data'!#REF!/'In Process Calc.'!$I78,"")</f>
        <v/>
      </c>
      <c r="AG84" s="246" t="str">
        <f>IF('Measured Data'!$E76&gt;0,'Measured Data'!AG75+'Measured Data'!$E76*'Measured Data'!#REF!/'In Process Calc.'!$I78,"")</f>
        <v/>
      </c>
      <c r="AH84" s="246" t="str">
        <f>IF('Measured Data'!$E76&gt;0,'Measured Data'!AH75+'Measured Data'!$E76*'Measured Data'!#REF!/'In Process Calc.'!$I78,"")</f>
        <v/>
      </c>
      <c r="AI84" s="246" t="str">
        <f>IF('Measured Data'!$E76&gt;0,'Measured Data'!AI75+'Measured Data'!$E76*'Measured Data'!#REF!/'In Process Calc.'!$I78,"")</f>
        <v/>
      </c>
      <c r="AJ84" s="246" t="str">
        <f>IF('Measured Data'!$E76&gt;0,'Measured Data'!AJ75+'Measured Data'!$E76*'Measured Data'!#REF!/'In Process Calc.'!$I78,"")</f>
        <v/>
      </c>
      <c r="AK84" s="246" t="str">
        <f>IF('Measured Data'!$E76&gt;0,'Measured Data'!AK75+'Measured Data'!$E76*'Measured Data'!#REF!/'In Process Calc.'!$I78,"")</f>
        <v/>
      </c>
      <c r="AL84" s="246" t="str">
        <f>IF('Measured Data'!$E76&gt;0,'Measured Data'!AL75+'Measured Data'!$E76*'Measured Data'!#REF!/'In Process Calc.'!$I78,"")</f>
        <v/>
      </c>
      <c r="AM84" s="246" t="str">
        <f>IF('Measured Data'!$E76&gt;0,'Measured Data'!AM75+'Measured Data'!$E76*'Measured Data'!#REF!/'In Process Calc.'!$I78,"")</f>
        <v/>
      </c>
      <c r="AN84" s="246" t="str">
        <f>IF('Measured Data'!$E76&gt;0,'Measured Data'!AN75+'Measured Data'!$E76*'Measured Data'!#REF!/'In Process Calc.'!$I78,"")</f>
        <v/>
      </c>
      <c r="AO84" s="246" t="str">
        <f>IF('Measured Data'!$E76&gt;0,'Measured Data'!AO75+'Measured Data'!$E76*'Measured Data'!#REF!/'In Process Calc.'!$I78,"")</f>
        <v/>
      </c>
      <c r="AP84" s="246" t="str">
        <f>IF('Measured Data'!$E76&gt;0,'Measured Data'!AP75+'Measured Data'!$E76*'Measured Data'!AQ75/'In Process Calc.'!$I78,"")</f>
        <v/>
      </c>
      <c r="AQ84" s="246" t="str">
        <f>IF('Measured Data'!$E76&gt;0,'Measured Data'!#REF!+'Measured Data'!$E76*'Measured Data'!AR75/'In Process Calc.'!$I78,"")</f>
        <v/>
      </c>
      <c r="AR84" s="246" t="str">
        <f>IF('Measured Data'!$E76&gt;0,'Measured Data'!#REF!,"")</f>
        <v/>
      </c>
      <c r="AS84" s="246" t="str">
        <f>IF('Measured Data'!$E76&gt;0,'Measured Data'!#REF!,"")</f>
        <v/>
      </c>
      <c r="AT84" s="246" t="str">
        <f>IF('Measured Data'!$E76&gt;0,'Measured Data'!#REF!,"")</f>
        <v/>
      </c>
      <c r="AU84" s="246" t="str">
        <f>IF('Measured Data'!$E76&gt;0,'Measured Data'!#REF!,"")</f>
        <v/>
      </c>
      <c r="AV84" s="246" t="str">
        <f>IF('Measured Data'!$E76&gt;0,'Measured Data'!#REF!,"")</f>
        <v/>
      </c>
      <c r="AW84" s="246" t="str">
        <f>IF('Measured Data'!$E76&gt;0,'Measured Data'!#REF!,"")</f>
        <v/>
      </c>
      <c r="AX84" s="246" t="str">
        <f>IF('Measured Data'!$E76&gt;0,'Measured Data'!#REF!,"")</f>
        <v/>
      </c>
      <c r="AY84" s="246" t="str">
        <f>IF('Measured Data'!$E76&gt;0,'Measured Data'!#REF!,"")</f>
        <v/>
      </c>
      <c r="AZ84" s="246" t="str">
        <f>IF('Measured Data'!$E76&gt;0,'Measured Data'!#REF!,"")</f>
        <v/>
      </c>
      <c r="BA84" s="246" t="str">
        <f>IF('Measured Data'!$E76&gt;0,'Measured Data'!#REF!,"")</f>
        <v/>
      </c>
      <c r="BB84" s="246" t="str">
        <f>IF('Measured Data'!$E76&gt;0,'Measured Data'!#REF!,"")</f>
        <v/>
      </c>
      <c r="BC84" s="246" t="str">
        <f>IF('Measured Data'!$E76&gt;0,'Measured Data'!#REF!,"")</f>
        <v/>
      </c>
      <c r="BD84" s="246" t="str">
        <f>IF('Measured Data'!$E76&gt;0,'Measured Data'!#REF!,"")</f>
        <v/>
      </c>
      <c r="BE84" s="246" t="str">
        <f>IF('Measured Data'!$E76&gt;0,'Measured Data'!#REF!,"")</f>
        <v/>
      </c>
      <c r="BF84" s="246" t="str">
        <f>IF('Measured Data'!$E76&gt;0,'Measured Data'!#REF!,"")</f>
        <v/>
      </c>
      <c r="BG84" s="246" t="str">
        <f>IF('Measured Data'!$E76&gt;0,'Measured Data'!#REF!,"")</f>
        <v/>
      </c>
      <c r="BH84" s="246" t="str">
        <f>IF('Measured Data'!$E76&gt;0,'Measured Data'!#REF!,"")</f>
        <v/>
      </c>
      <c r="BI84" s="246" t="str">
        <f>IF('Measured Data'!$E76&gt;0,'Measured Data'!#REF!,"")</f>
        <v/>
      </c>
      <c r="BJ84" s="246" t="str">
        <f>IF('Measured Data'!$E76&gt;0,'Measured Data'!#REF!,"")</f>
        <v/>
      </c>
      <c r="BK84" s="246" t="str">
        <f>IF('Measured Data'!$E76&gt;0,'Measured Data'!#REF!,"")</f>
        <v/>
      </c>
      <c r="BL84" s="246" t="str">
        <f>IF('Measured Data'!$E76&gt;0,'Measured Data'!#REF!,"")</f>
        <v/>
      </c>
      <c r="BM84" s="246" t="str">
        <f>IF('Measured Data'!$E76&gt;0,'Measured Data'!#REF!,"")</f>
        <v/>
      </c>
      <c r="BN84" s="246" t="str">
        <f>IF('Measured Data'!$E76&gt;0,'In Process Calc.'!B77,"")</f>
        <v/>
      </c>
      <c r="BO84" s="246" t="str">
        <f>IF('Measured Data'!$E76&gt;0,'In Process Calc.'!C77,"")</f>
        <v/>
      </c>
    </row>
    <row r="85" spans="1:67" x14ac:dyDescent="0.15">
      <c r="A85" s="240" t="str">
        <f>IF('Measured Data'!$E77&gt;0,'Measured Data'!$B$1,"")</f>
        <v/>
      </c>
      <c r="B85" s="240" t="str">
        <f>IF('Measured Data'!$E77&gt;0,'Measured Data'!A76+0.1,"")</f>
        <v/>
      </c>
      <c r="C85" s="244" t="str">
        <f>IF('Measured Data'!$E77&gt;0,'Measured Data'!B76,"")</f>
        <v/>
      </c>
      <c r="D85" s="249" t="str">
        <f>IF('Measured Data'!$E77&gt;0,'Measured Data'!C76,"")</f>
        <v/>
      </c>
      <c r="E85" s="240" t="str">
        <f>IF('Measured Data'!$E77&gt;0,'Measured Data'!D76,"")</f>
        <v/>
      </c>
      <c r="F85" s="240" t="str">
        <f>IF('Measured Data'!$E77&gt;0,'Measured Data'!E76,"")</f>
        <v/>
      </c>
      <c r="G85" s="240" t="str">
        <f>IF('Measured Data'!$E77&gt;0,'Measured Data'!G76,"")</f>
        <v/>
      </c>
      <c r="H85" s="245" t="str">
        <f>IF('Measured Data'!$E77&gt;0,'Measured Data'!H76,"")</f>
        <v/>
      </c>
      <c r="I85" s="245" t="str">
        <f>IF('Measured Data'!$E77&gt;0,'Measured Data'!I76,"")</f>
        <v/>
      </c>
      <c r="J85" s="245" t="str">
        <f>IF('Measured Data'!$E77&gt;0,'Measured Data'!J76,"")</f>
        <v/>
      </c>
      <c r="K85" s="245" t="str">
        <f>IF('Measured Data'!$E77&gt;0,'Measured Data'!K76,"")</f>
        <v/>
      </c>
      <c r="L85" s="240" t="str">
        <f>IF('Measured Data'!$E77&gt;0,'Measured Data'!L76,"")</f>
        <v/>
      </c>
      <c r="M85" s="240" t="str">
        <f>IF('Measured Data'!$E77&gt;0,'Measured Data'!M76,"")</f>
        <v/>
      </c>
      <c r="N85" s="240" t="str">
        <f>IF('Measured Data'!$E77&gt;0,'Measured Data'!N76,"")</f>
        <v/>
      </c>
      <c r="O85" s="240" t="str">
        <f>IF('Measured Data'!$E77&gt;0,'Measured Data'!O76,"")</f>
        <v/>
      </c>
      <c r="P85" s="240" t="str">
        <f>IF('Measured Data'!$E77&gt;0,'Measured Data'!P76,"")</f>
        <v/>
      </c>
      <c r="Q85" s="240" t="str">
        <f>IF('Measured Data'!$E77&gt;0,'Measured Data'!Q76,"")</f>
        <v/>
      </c>
      <c r="R85" s="240" t="str">
        <f>IF('Measured Data'!$E77&gt;0,'Measured Data'!R76,"")</f>
        <v/>
      </c>
      <c r="S85" s="240" t="str">
        <f>IF('Measured Data'!$E77&gt;0,'Measured Data'!S76,"")</f>
        <v/>
      </c>
      <c r="T85" s="246" t="str">
        <f>IF('Measured Data'!$E77&gt;0,'Measured Data'!T76+'Measured Data'!$E77*'Measured Data'!#REF!/'In Process Calc.'!$I79,"")</f>
        <v/>
      </c>
      <c r="U85" s="246" t="str">
        <f>IF('Measured Data'!$E77&gt;0,'Measured Data'!U76+'Measured Data'!$E77*'Measured Data'!#REF!/'In Process Calc.'!$I79,"")</f>
        <v/>
      </c>
      <c r="V85" s="246" t="str">
        <f>IF('Measured Data'!$E77&gt;0,'Measured Data'!V76+'Measured Data'!$E77*'Measured Data'!#REF!/'In Process Calc.'!$I79,"")</f>
        <v/>
      </c>
      <c r="W85" s="246" t="str">
        <f>IF('Measured Data'!$E77&gt;0,'Measured Data'!W76+'Measured Data'!$E77*'Measured Data'!#REF!/'In Process Calc.'!$I79,"")</f>
        <v/>
      </c>
      <c r="X85" s="246" t="str">
        <f>IF('Measured Data'!$E77&gt;0,'Measured Data'!X76+'Measured Data'!$E77*'Measured Data'!#REF!/'In Process Calc.'!$I79,"")</f>
        <v/>
      </c>
      <c r="Y85" s="246" t="str">
        <f>IF('Measured Data'!$E77&gt;0,'Measured Data'!Y76+'Measured Data'!$E77*'Measured Data'!#REF!/'In Process Calc.'!$I79,"")</f>
        <v/>
      </c>
      <c r="Z85" s="246" t="str">
        <f>IF('Measured Data'!$E77&gt;0,'Measured Data'!Z76+'Measured Data'!$E77*'Measured Data'!#REF!/'In Process Calc.'!$I79,"")</f>
        <v/>
      </c>
      <c r="AA85" s="246" t="str">
        <f>IF('Measured Data'!$E77&gt;0,'Measured Data'!AA76+'Measured Data'!$E77*'Measured Data'!#REF!/'In Process Calc.'!$I79,"")</f>
        <v/>
      </c>
      <c r="AB85" s="246" t="str">
        <f>IF('Measured Data'!$E77&gt;0,'Measured Data'!AB76+'Measured Data'!$E77*'Measured Data'!#REF!/'In Process Calc.'!$I79,"")</f>
        <v/>
      </c>
      <c r="AC85" s="246" t="str">
        <f>IF('Measured Data'!$E77&gt;0,'Measured Data'!AC76+'Measured Data'!$E77*'Measured Data'!#REF!/'In Process Calc.'!$I79,"")</f>
        <v/>
      </c>
      <c r="AD85" s="246" t="str">
        <f>IF('Measured Data'!$E77&gt;0,'Measured Data'!AD76+'Measured Data'!$E77*'Measured Data'!#REF!/'In Process Calc.'!$I79,"")</f>
        <v/>
      </c>
      <c r="AE85" s="246" t="str">
        <f>IF('Measured Data'!$E77&gt;0,'Measured Data'!AE76+'Measured Data'!$E77*'Measured Data'!#REF!/'In Process Calc.'!$I79,"")</f>
        <v/>
      </c>
      <c r="AF85" s="246" t="str">
        <f>IF('Measured Data'!$E77&gt;0,'Measured Data'!AF76+'Measured Data'!$E77*'Measured Data'!#REF!/'In Process Calc.'!$I79,"")</f>
        <v/>
      </c>
      <c r="AG85" s="246" t="str">
        <f>IF('Measured Data'!$E77&gt;0,'Measured Data'!AG76+'Measured Data'!$E77*'Measured Data'!#REF!/'In Process Calc.'!$I79,"")</f>
        <v/>
      </c>
      <c r="AH85" s="246" t="str">
        <f>IF('Measured Data'!$E77&gt;0,'Measured Data'!AH76+'Measured Data'!$E77*'Measured Data'!#REF!/'In Process Calc.'!$I79,"")</f>
        <v/>
      </c>
      <c r="AI85" s="246" t="str">
        <f>IF('Measured Data'!$E77&gt;0,'Measured Data'!AI76+'Measured Data'!$E77*'Measured Data'!#REF!/'In Process Calc.'!$I79,"")</f>
        <v/>
      </c>
      <c r="AJ85" s="246" t="str">
        <f>IF('Measured Data'!$E77&gt;0,'Measured Data'!AJ76+'Measured Data'!$E77*'Measured Data'!#REF!/'In Process Calc.'!$I79,"")</f>
        <v/>
      </c>
      <c r="AK85" s="246" t="str">
        <f>IF('Measured Data'!$E77&gt;0,'Measured Data'!AK76+'Measured Data'!$E77*'Measured Data'!#REF!/'In Process Calc.'!$I79,"")</f>
        <v/>
      </c>
      <c r="AL85" s="246" t="str">
        <f>IF('Measured Data'!$E77&gt;0,'Measured Data'!AL76+'Measured Data'!$E77*'Measured Data'!#REF!/'In Process Calc.'!$I79,"")</f>
        <v/>
      </c>
      <c r="AM85" s="246" t="str">
        <f>IF('Measured Data'!$E77&gt;0,'Measured Data'!AM76+'Measured Data'!$E77*'Measured Data'!#REF!/'In Process Calc.'!$I79,"")</f>
        <v/>
      </c>
      <c r="AN85" s="246" t="str">
        <f>IF('Measured Data'!$E77&gt;0,'Measured Data'!AN76+'Measured Data'!$E77*'Measured Data'!#REF!/'In Process Calc.'!$I79,"")</f>
        <v/>
      </c>
      <c r="AO85" s="246" t="str">
        <f>IF('Measured Data'!$E77&gt;0,'Measured Data'!AO76+'Measured Data'!$E77*'Measured Data'!#REF!/'In Process Calc.'!$I79,"")</f>
        <v/>
      </c>
      <c r="AP85" s="246" t="str">
        <f>IF('Measured Data'!$E77&gt;0,'Measured Data'!AP76+'Measured Data'!$E77*'Measured Data'!AQ76/'In Process Calc.'!$I79,"")</f>
        <v/>
      </c>
      <c r="AQ85" s="246" t="str">
        <f>IF('Measured Data'!$E77&gt;0,'Measured Data'!#REF!+'Measured Data'!$E77*'Measured Data'!AR76/'In Process Calc.'!$I79,"")</f>
        <v/>
      </c>
      <c r="AR85" s="246" t="str">
        <f>IF('Measured Data'!$E77&gt;0,'Measured Data'!#REF!,"")</f>
        <v/>
      </c>
      <c r="AS85" s="246" t="str">
        <f>IF('Measured Data'!$E77&gt;0,'Measured Data'!#REF!,"")</f>
        <v/>
      </c>
      <c r="AT85" s="246" t="str">
        <f>IF('Measured Data'!$E77&gt;0,'Measured Data'!#REF!,"")</f>
        <v/>
      </c>
      <c r="AU85" s="246" t="str">
        <f>IF('Measured Data'!$E77&gt;0,'Measured Data'!#REF!,"")</f>
        <v/>
      </c>
      <c r="AV85" s="246" t="str">
        <f>IF('Measured Data'!$E77&gt;0,'Measured Data'!#REF!,"")</f>
        <v/>
      </c>
      <c r="AW85" s="246" t="str">
        <f>IF('Measured Data'!$E77&gt;0,'Measured Data'!#REF!,"")</f>
        <v/>
      </c>
      <c r="AX85" s="246" t="str">
        <f>IF('Measured Data'!$E77&gt;0,'Measured Data'!#REF!,"")</f>
        <v/>
      </c>
      <c r="AY85" s="246" t="str">
        <f>IF('Measured Data'!$E77&gt;0,'Measured Data'!#REF!,"")</f>
        <v/>
      </c>
      <c r="AZ85" s="246" t="str">
        <f>IF('Measured Data'!$E77&gt;0,'Measured Data'!#REF!,"")</f>
        <v/>
      </c>
      <c r="BA85" s="246" t="str">
        <f>IF('Measured Data'!$E77&gt;0,'Measured Data'!#REF!,"")</f>
        <v/>
      </c>
      <c r="BB85" s="246" t="str">
        <f>IF('Measured Data'!$E77&gt;0,'Measured Data'!#REF!,"")</f>
        <v/>
      </c>
      <c r="BC85" s="246" t="str">
        <f>IF('Measured Data'!$E77&gt;0,'Measured Data'!#REF!,"")</f>
        <v/>
      </c>
      <c r="BD85" s="246" t="str">
        <f>IF('Measured Data'!$E77&gt;0,'Measured Data'!#REF!,"")</f>
        <v/>
      </c>
      <c r="BE85" s="246" t="str">
        <f>IF('Measured Data'!$E77&gt;0,'Measured Data'!#REF!,"")</f>
        <v/>
      </c>
      <c r="BF85" s="246" t="str">
        <f>IF('Measured Data'!$E77&gt;0,'Measured Data'!#REF!,"")</f>
        <v/>
      </c>
      <c r="BG85" s="246" t="str">
        <f>IF('Measured Data'!$E77&gt;0,'Measured Data'!#REF!,"")</f>
        <v/>
      </c>
      <c r="BH85" s="246" t="str">
        <f>IF('Measured Data'!$E77&gt;0,'Measured Data'!#REF!,"")</f>
        <v/>
      </c>
      <c r="BI85" s="246" t="str">
        <f>IF('Measured Data'!$E77&gt;0,'Measured Data'!#REF!,"")</f>
        <v/>
      </c>
      <c r="BJ85" s="246" t="str">
        <f>IF('Measured Data'!$E77&gt;0,'Measured Data'!#REF!,"")</f>
        <v/>
      </c>
      <c r="BK85" s="246" t="str">
        <f>IF('Measured Data'!$E77&gt;0,'Measured Data'!#REF!,"")</f>
        <v/>
      </c>
      <c r="BL85" s="246" t="str">
        <f>IF('Measured Data'!$E77&gt;0,'Measured Data'!#REF!,"")</f>
        <v/>
      </c>
      <c r="BM85" s="246" t="str">
        <f>IF('Measured Data'!$E77&gt;0,'Measured Data'!#REF!,"")</f>
        <v/>
      </c>
      <c r="BN85" s="246" t="str">
        <f>IF('Measured Data'!$E77&gt;0,'In Process Calc.'!B78,"")</f>
        <v/>
      </c>
      <c r="BO85" s="246" t="str">
        <f>IF('Measured Data'!$E77&gt;0,'In Process Calc.'!C78,"")</f>
        <v/>
      </c>
    </row>
    <row r="86" spans="1:67" x14ac:dyDescent="0.15">
      <c r="A86" s="240" t="str">
        <f>IF('Measured Data'!$E78&gt;0,'Measured Data'!$B$1,"")</f>
        <v/>
      </c>
      <c r="B86" s="240" t="str">
        <f>IF('Measured Data'!$E78&gt;0,'Measured Data'!A77+0.1,"")</f>
        <v/>
      </c>
      <c r="C86" s="244" t="str">
        <f>IF('Measured Data'!$E78&gt;0,'Measured Data'!B77,"")</f>
        <v/>
      </c>
      <c r="D86" s="249" t="str">
        <f>IF('Measured Data'!$E78&gt;0,'Measured Data'!C77,"")</f>
        <v/>
      </c>
      <c r="E86" s="240" t="str">
        <f>IF('Measured Data'!$E78&gt;0,'Measured Data'!D77,"")</f>
        <v/>
      </c>
      <c r="F86" s="240" t="str">
        <f>IF('Measured Data'!$E78&gt;0,'Measured Data'!E77,"")</f>
        <v/>
      </c>
      <c r="G86" s="240" t="str">
        <f>IF('Measured Data'!$E78&gt;0,'Measured Data'!G77,"")</f>
        <v/>
      </c>
      <c r="H86" s="245" t="str">
        <f>IF('Measured Data'!$E78&gt;0,'Measured Data'!H77,"")</f>
        <v/>
      </c>
      <c r="I86" s="245" t="str">
        <f>IF('Measured Data'!$E78&gt;0,'Measured Data'!I77,"")</f>
        <v/>
      </c>
      <c r="J86" s="245" t="str">
        <f>IF('Measured Data'!$E78&gt;0,'Measured Data'!J77,"")</f>
        <v/>
      </c>
      <c r="K86" s="245" t="str">
        <f>IF('Measured Data'!$E78&gt;0,'Measured Data'!K77,"")</f>
        <v/>
      </c>
      <c r="L86" s="240" t="str">
        <f>IF('Measured Data'!$E78&gt;0,'Measured Data'!L77,"")</f>
        <v/>
      </c>
      <c r="M86" s="240" t="str">
        <f>IF('Measured Data'!$E78&gt;0,'Measured Data'!M77,"")</f>
        <v/>
      </c>
      <c r="N86" s="240" t="str">
        <f>IF('Measured Data'!$E78&gt;0,'Measured Data'!N77,"")</f>
        <v/>
      </c>
      <c r="O86" s="240" t="str">
        <f>IF('Measured Data'!$E78&gt;0,'Measured Data'!O77,"")</f>
        <v/>
      </c>
      <c r="P86" s="240" t="str">
        <f>IF('Measured Data'!$E78&gt;0,'Measured Data'!P77,"")</f>
        <v/>
      </c>
      <c r="Q86" s="240" t="str">
        <f>IF('Measured Data'!$E78&gt;0,'Measured Data'!Q77,"")</f>
        <v/>
      </c>
      <c r="R86" s="240" t="str">
        <f>IF('Measured Data'!$E78&gt;0,'Measured Data'!R77,"")</f>
        <v/>
      </c>
      <c r="S86" s="240" t="str">
        <f>IF('Measured Data'!$E78&gt;0,'Measured Data'!S77,"")</f>
        <v/>
      </c>
      <c r="T86" s="246" t="str">
        <f>IF('Measured Data'!$E78&gt;0,'Measured Data'!T77+'Measured Data'!$E78*'Measured Data'!#REF!/'In Process Calc.'!$I80,"")</f>
        <v/>
      </c>
      <c r="U86" s="246" t="str">
        <f>IF('Measured Data'!$E78&gt;0,'Measured Data'!U77+'Measured Data'!$E78*'Measured Data'!#REF!/'In Process Calc.'!$I80,"")</f>
        <v/>
      </c>
      <c r="V86" s="246" t="str">
        <f>IF('Measured Data'!$E78&gt;0,'Measured Data'!V77+'Measured Data'!$E78*'Measured Data'!#REF!/'In Process Calc.'!$I80,"")</f>
        <v/>
      </c>
      <c r="W86" s="246" t="str">
        <f>IF('Measured Data'!$E78&gt;0,'Measured Data'!W77+'Measured Data'!$E78*'Measured Data'!#REF!/'In Process Calc.'!$I80,"")</f>
        <v/>
      </c>
      <c r="X86" s="246" t="str">
        <f>IF('Measured Data'!$E78&gt;0,'Measured Data'!X77+'Measured Data'!$E78*'Measured Data'!#REF!/'In Process Calc.'!$I80,"")</f>
        <v/>
      </c>
      <c r="Y86" s="246" t="str">
        <f>IF('Measured Data'!$E78&gt;0,'Measured Data'!Y77+'Measured Data'!$E78*'Measured Data'!#REF!/'In Process Calc.'!$I80,"")</f>
        <v/>
      </c>
      <c r="Z86" s="246" t="str">
        <f>IF('Measured Data'!$E78&gt;0,'Measured Data'!Z77+'Measured Data'!$E78*'Measured Data'!#REF!/'In Process Calc.'!$I80,"")</f>
        <v/>
      </c>
      <c r="AA86" s="246" t="str">
        <f>IF('Measured Data'!$E78&gt;0,'Measured Data'!AA77+'Measured Data'!$E78*'Measured Data'!#REF!/'In Process Calc.'!$I80,"")</f>
        <v/>
      </c>
      <c r="AB86" s="246" t="str">
        <f>IF('Measured Data'!$E78&gt;0,'Measured Data'!AB77+'Measured Data'!$E78*'Measured Data'!#REF!/'In Process Calc.'!$I80,"")</f>
        <v/>
      </c>
      <c r="AC86" s="246" t="str">
        <f>IF('Measured Data'!$E78&gt;0,'Measured Data'!AC77+'Measured Data'!$E78*'Measured Data'!#REF!/'In Process Calc.'!$I80,"")</f>
        <v/>
      </c>
      <c r="AD86" s="246" t="str">
        <f>IF('Measured Data'!$E78&gt;0,'Measured Data'!AD77+'Measured Data'!$E78*'Measured Data'!#REF!/'In Process Calc.'!$I80,"")</f>
        <v/>
      </c>
      <c r="AE86" s="246" t="str">
        <f>IF('Measured Data'!$E78&gt;0,'Measured Data'!AE77+'Measured Data'!$E78*'Measured Data'!#REF!/'In Process Calc.'!$I80,"")</f>
        <v/>
      </c>
      <c r="AF86" s="246" t="str">
        <f>IF('Measured Data'!$E78&gt;0,'Measured Data'!AF77+'Measured Data'!$E78*'Measured Data'!#REF!/'In Process Calc.'!$I80,"")</f>
        <v/>
      </c>
      <c r="AG86" s="246" t="str">
        <f>IF('Measured Data'!$E78&gt;0,'Measured Data'!AG77+'Measured Data'!$E78*'Measured Data'!#REF!/'In Process Calc.'!$I80,"")</f>
        <v/>
      </c>
      <c r="AH86" s="246" t="str">
        <f>IF('Measured Data'!$E78&gt;0,'Measured Data'!AH77+'Measured Data'!$E78*'Measured Data'!#REF!/'In Process Calc.'!$I80,"")</f>
        <v/>
      </c>
      <c r="AI86" s="246" t="str">
        <f>IF('Measured Data'!$E78&gt;0,'Measured Data'!AI77+'Measured Data'!$E78*'Measured Data'!#REF!/'In Process Calc.'!$I80,"")</f>
        <v/>
      </c>
      <c r="AJ86" s="246" t="str">
        <f>IF('Measured Data'!$E78&gt;0,'Measured Data'!AJ77+'Measured Data'!$E78*'Measured Data'!#REF!/'In Process Calc.'!$I80,"")</f>
        <v/>
      </c>
      <c r="AK86" s="246" t="str">
        <f>IF('Measured Data'!$E78&gt;0,'Measured Data'!AK77+'Measured Data'!$E78*'Measured Data'!#REF!/'In Process Calc.'!$I80,"")</f>
        <v/>
      </c>
      <c r="AL86" s="246" t="str">
        <f>IF('Measured Data'!$E78&gt;0,'Measured Data'!AL77+'Measured Data'!$E78*'Measured Data'!#REF!/'In Process Calc.'!$I80,"")</f>
        <v/>
      </c>
      <c r="AM86" s="246" t="str">
        <f>IF('Measured Data'!$E78&gt;0,'Measured Data'!AM77+'Measured Data'!$E78*'Measured Data'!#REF!/'In Process Calc.'!$I80,"")</f>
        <v/>
      </c>
      <c r="AN86" s="246" t="str">
        <f>IF('Measured Data'!$E78&gt;0,'Measured Data'!AN77+'Measured Data'!$E78*'Measured Data'!#REF!/'In Process Calc.'!$I80,"")</f>
        <v/>
      </c>
      <c r="AO86" s="246" t="str">
        <f>IF('Measured Data'!$E78&gt;0,'Measured Data'!AO77+'Measured Data'!$E78*'Measured Data'!#REF!/'In Process Calc.'!$I80,"")</f>
        <v/>
      </c>
      <c r="AP86" s="246" t="str">
        <f>IF('Measured Data'!$E78&gt;0,'Measured Data'!AP77+'Measured Data'!$E78*'Measured Data'!AQ77/'In Process Calc.'!$I80,"")</f>
        <v/>
      </c>
      <c r="AQ86" s="246" t="str">
        <f>IF('Measured Data'!$E78&gt;0,'Measured Data'!#REF!+'Measured Data'!$E78*'Measured Data'!AR77/'In Process Calc.'!$I80,"")</f>
        <v/>
      </c>
      <c r="AR86" s="246" t="str">
        <f>IF('Measured Data'!$E78&gt;0,'Measured Data'!#REF!,"")</f>
        <v/>
      </c>
      <c r="AS86" s="246" t="str">
        <f>IF('Measured Data'!$E78&gt;0,'Measured Data'!#REF!,"")</f>
        <v/>
      </c>
      <c r="AT86" s="246" t="str">
        <f>IF('Measured Data'!$E78&gt;0,'Measured Data'!#REF!,"")</f>
        <v/>
      </c>
      <c r="AU86" s="246" t="str">
        <f>IF('Measured Data'!$E78&gt;0,'Measured Data'!#REF!,"")</f>
        <v/>
      </c>
      <c r="AV86" s="246" t="str">
        <f>IF('Measured Data'!$E78&gt;0,'Measured Data'!#REF!,"")</f>
        <v/>
      </c>
      <c r="AW86" s="246" t="str">
        <f>IF('Measured Data'!$E78&gt;0,'Measured Data'!#REF!,"")</f>
        <v/>
      </c>
      <c r="AX86" s="246" t="str">
        <f>IF('Measured Data'!$E78&gt;0,'Measured Data'!#REF!,"")</f>
        <v/>
      </c>
      <c r="AY86" s="246" t="str">
        <f>IF('Measured Data'!$E78&gt;0,'Measured Data'!#REF!,"")</f>
        <v/>
      </c>
      <c r="AZ86" s="246" t="str">
        <f>IF('Measured Data'!$E78&gt;0,'Measured Data'!#REF!,"")</f>
        <v/>
      </c>
      <c r="BA86" s="246" t="str">
        <f>IF('Measured Data'!$E78&gt;0,'Measured Data'!#REF!,"")</f>
        <v/>
      </c>
      <c r="BB86" s="246" t="str">
        <f>IF('Measured Data'!$E78&gt;0,'Measured Data'!#REF!,"")</f>
        <v/>
      </c>
      <c r="BC86" s="246" t="str">
        <f>IF('Measured Data'!$E78&gt;0,'Measured Data'!#REF!,"")</f>
        <v/>
      </c>
      <c r="BD86" s="246" t="str">
        <f>IF('Measured Data'!$E78&gt;0,'Measured Data'!#REF!,"")</f>
        <v/>
      </c>
      <c r="BE86" s="246" t="str">
        <f>IF('Measured Data'!$E78&gt;0,'Measured Data'!#REF!,"")</f>
        <v/>
      </c>
      <c r="BF86" s="246" t="str">
        <f>IF('Measured Data'!$E78&gt;0,'Measured Data'!#REF!,"")</f>
        <v/>
      </c>
      <c r="BG86" s="246" t="str">
        <f>IF('Measured Data'!$E78&gt;0,'Measured Data'!#REF!,"")</f>
        <v/>
      </c>
      <c r="BH86" s="246" t="str">
        <f>IF('Measured Data'!$E78&gt;0,'Measured Data'!#REF!,"")</f>
        <v/>
      </c>
      <c r="BI86" s="246" t="str">
        <f>IF('Measured Data'!$E78&gt;0,'Measured Data'!#REF!,"")</f>
        <v/>
      </c>
      <c r="BJ86" s="246" t="str">
        <f>IF('Measured Data'!$E78&gt;0,'Measured Data'!#REF!,"")</f>
        <v/>
      </c>
      <c r="BK86" s="246" t="str">
        <f>IF('Measured Data'!$E78&gt;0,'Measured Data'!#REF!,"")</f>
        <v/>
      </c>
      <c r="BL86" s="246" t="str">
        <f>IF('Measured Data'!$E78&gt;0,'Measured Data'!#REF!,"")</f>
        <v/>
      </c>
      <c r="BM86" s="246" t="str">
        <f>IF('Measured Data'!$E78&gt;0,'Measured Data'!#REF!,"")</f>
        <v/>
      </c>
      <c r="BN86" s="246" t="str">
        <f>IF('Measured Data'!$E78&gt;0,'In Process Calc.'!B79,"")</f>
        <v/>
      </c>
      <c r="BO86" s="246" t="str">
        <f>IF('Measured Data'!$E78&gt;0,'In Process Calc.'!C79,"")</f>
        <v/>
      </c>
    </row>
    <row r="87" spans="1:67" x14ac:dyDescent="0.15">
      <c r="A87" s="240" t="str">
        <f>IF('Measured Data'!$E79&gt;0,'Measured Data'!$B$1,"")</f>
        <v/>
      </c>
      <c r="B87" s="240" t="str">
        <f>IF('Measured Data'!$E79&gt;0,'Measured Data'!A78+0.1,"")</f>
        <v/>
      </c>
      <c r="C87" s="244" t="str">
        <f>IF('Measured Data'!$E79&gt;0,'Measured Data'!B78,"")</f>
        <v/>
      </c>
      <c r="D87" s="249" t="str">
        <f>IF('Measured Data'!$E79&gt;0,'Measured Data'!C78,"")</f>
        <v/>
      </c>
      <c r="E87" s="240" t="str">
        <f>IF('Measured Data'!$E79&gt;0,'Measured Data'!D78,"")</f>
        <v/>
      </c>
      <c r="F87" s="240" t="str">
        <f>IF('Measured Data'!$E79&gt;0,'Measured Data'!E78,"")</f>
        <v/>
      </c>
      <c r="G87" s="240" t="str">
        <f>IF('Measured Data'!$E79&gt;0,'Measured Data'!G78,"")</f>
        <v/>
      </c>
      <c r="H87" s="245" t="str">
        <f>IF('Measured Data'!$E79&gt;0,'Measured Data'!H78,"")</f>
        <v/>
      </c>
      <c r="I87" s="245" t="str">
        <f>IF('Measured Data'!$E79&gt;0,'Measured Data'!I78,"")</f>
        <v/>
      </c>
      <c r="J87" s="245" t="str">
        <f>IF('Measured Data'!$E79&gt;0,'Measured Data'!J78,"")</f>
        <v/>
      </c>
      <c r="K87" s="245" t="str">
        <f>IF('Measured Data'!$E79&gt;0,'Measured Data'!K78,"")</f>
        <v/>
      </c>
      <c r="L87" s="240" t="str">
        <f>IF('Measured Data'!$E79&gt;0,'Measured Data'!L78,"")</f>
        <v/>
      </c>
      <c r="M87" s="240" t="str">
        <f>IF('Measured Data'!$E79&gt;0,'Measured Data'!M78,"")</f>
        <v/>
      </c>
      <c r="N87" s="240" t="str">
        <f>IF('Measured Data'!$E79&gt;0,'Measured Data'!N78,"")</f>
        <v/>
      </c>
      <c r="O87" s="240" t="str">
        <f>IF('Measured Data'!$E79&gt;0,'Measured Data'!O78,"")</f>
        <v/>
      </c>
      <c r="P87" s="240" t="str">
        <f>IF('Measured Data'!$E79&gt;0,'Measured Data'!P78,"")</f>
        <v/>
      </c>
      <c r="Q87" s="240" t="str">
        <f>IF('Measured Data'!$E79&gt;0,'Measured Data'!Q78,"")</f>
        <v/>
      </c>
      <c r="R87" s="240" t="str">
        <f>IF('Measured Data'!$E79&gt;0,'Measured Data'!R78,"")</f>
        <v/>
      </c>
      <c r="S87" s="240" t="str">
        <f>IF('Measured Data'!$E79&gt;0,'Measured Data'!S78,"")</f>
        <v/>
      </c>
      <c r="T87" s="246" t="str">
        <f>IF('Measured Data'!$E79&gt;0,'Measured Data'!T78+'Measured Data'!$E79*'Measured Data'!#REF!/'In Process Calc.'!$I81,"")</f>
        <v/>
      </c>
      <c r="U87" s="246" t="str">
        <f>IF('Measured Data'!$E79&gt;0,'Measured Data'!U78+'Measured Data'!$E79*'Measured Data'!#REF!/'In Process Calc.'!$I81,"")</f>
        <v/>
      </c>
      <c r="V87" s="246" t="str">
        <f>IF('Measured Data'!$E79&gt;0,'Measured Data'!V78+'Measured Data'!$E79*'Measured Data'!#REF!/'In Process Calc.'!$I81,"")</f>
        <v/>
      </c>
      <c r="W87" s="246" t="str">
        <f>IF('Measured Data'!$E79&gt;0,'Measured Data'!W78+'Measured Data'!$E79*'Measured Data'!#REF!/'In Process Calc.'!$I81,"")</f>
        <v/>
      </c>
      <c r="X87" s="246" t="str">
        <f>IF('Measured Data'!$E79&gt;0,'Measured Data'!X78+'Measured Data'!$E79*'Measured Data'!#REF!/'In Process Calc.'!$I81,"")</f>
        <v/>
      </c>
      <c r="Y87" s="246" t="str">
        <f>IF('Measured Data'!$E79&gt;0,'Measured Data'!Y78+'Measured Data'!$E79*'Measured Data'!#REF!/'In Process Calc.'!$I81,"")</f>
        <v/>
      </c>
      <c r="Z87" s="246" t="str">
        <f>IF('Measured Data'!$E79&gt;0,'Measured Data'!Z78+'Measured Data'!$E79*'Measured Data'!#REF!/'In Process Calc.'!$I81,"")</f>
        <v/>
      </c>
      <c r="AA87" s="246" t="str">
        <f>IF('Measured Data'!$E79&gt;0,'Measured Data'!AA78+'Measured Data'!$E79*'Measured Data'!#REF!/'In Process Calc.'!$I81,"")</f>
        <v/>
      </c>
      <c r="AB87" s="246" t="str">
        <f>IF('Measured Data'!$E79&gt;0,'Measured Data'!AB78+'Measured Data'!$E79*'Measured Data'!#REF!/'In Process Calc.'!$I81,"")</f>
        <v/>
      </c>
      <c r="AC87" s="246" t="str">
        <f>IF('Measured Data'!$E79&gt;0,'Measured Data'!AC78+'Measured Data'!$E79*'Measured Data'!#REF!/'In Process Calc.'!$I81,"")</f>
        <v/>
      </c>
      <c r="AD87" s="246" t="str">
        <f>IF('Measured Data'!$E79&gt;0,'Measured Data'!AD78+'Measured Data'!$E79*'Measured Data'!#REF!/'In Process Calc.'!$I81,"")</f>
        <v/>
      </c>
      <c r="AE87" s="246" t="str">
        <f>IF('Measured Data'!$E79&gt;0,'Measured Data'!AE78+'Measured Data'!$E79*'Measured Data'!#REF!/'In Process Calc.'!$I81,"")</f>
        <v/>
      </c>
      <c r="AF87" s="246" t="str">
        <f>IF('Measured Data'!$E79&gt;0,'Measured Data'!AF78+'Measured Data'!$E79*'Measured Data'!#REF!/'In Process Calc.'!$I81,"")</f>
        <v/>
      </c>
      <c r="AG87" s="246" t="str">
        <f>IF('Measured Data'!$E79&gt;0,'Measured Data'!AG78+'Measured Data'!$E79*'Measured Data'!#REF!/'In Process Calc.'!$I81,"")</f>
        <v/>
      </c>
      <c r="AH87" s="246" t="str">
        <f>IF('Measured Data'!$E79&gt;0,'Measured Data'!AH78+'Measured Data'!$E79*'Measured Data'!#REF!/'In Process Calc.'!$I81,"")</f>
        <v/>
      </c>
      <c r="AI87" s="246" t="str">
        <f>IF('Measured Data'!$E79&gt;0,'Measured Data'!AI78+'Measured Data'!$E79*'Measured Data'!#REF!/'In Process Calc.'!$I81,"")</f>
        <v/>
      </c>
      <c r="AJ87" s="246" t="str">
        <f>IF('Measured Data'!$E79&gt;0,'Measured Data'!AJ78+'Measured Data'!$E79*'Measured Data'!#REF!/'In Process Calc.'!$I81,"")</f>
        <v/>
      </c>
      <c r="AK87" s="246" t="str">
        <f>IF('Measured Data'!$E79&gt;0,'Measured Data'!AK78+'Measured Data'!$E79*'Measured Data'!#REF!/'In Process Calc.'!$I81,"")</f>
        <v/>
      </c>
      <c r="AL87" s="246" t="str">
        <f>IF('Measured Data'!$E79&gt;0,'Measured Data'!AL78+'Measured Data'!$E79*'Measured Data'!#REF!/'In Process Calc.'!$I81,"")</f>
        <v/>
      </c>
      <c r="AM87" s="246" t="str">
        <f>IF('Measured Data'!$E79&gt;0,'Measured Data'!AM78+'Measured Data'!$E79*'Measured Data'!#REF!/'In Process Calc.'!$I81,"")</f>
        <v/>
      </c>
      <c r="AN87" s="246" t="str">
        <f>IF('Measured Data'!$E79&gt;0,'Measured Data'!AN78+'Measured Data'!$E79*'Measured Data'!#REF!/'In Process Calc.'!$I81,"")</f>
        <v/>
      </c>
      <c r="AO87" s="246" t="str">
        <f>IF('Measured Data'!$E79&gt;0,'Measured Data'!AO78+'Measured Data'!$E79*'Measured Data'!#REF!/'In Process Calc.'!$I81,"")</f>
        <v/>
      </c>
      <c r="AP87" s="246" t="str">
        <f>IF('Measured Data'!$E79&gt;0,'Measured Data'!AP78+'Measured Data'!$E79*'Measured Data'!AQ78/'In Process Calc.'!$I81,"")</f>
        <v/>
      </c>
      <c r="AQ87" s="246" t="str">
        <f>IF('Measured Data'!$E79&gt;0,'Measured Data'!#REF!+'Measured Data'!$E79*'Measured Data'!AR78/'In Process Calc.'!$I81,"")</f>
        <v/>
      </c>
      <c r="AR87" s="246" t="str">
        <f>IF('Measured Data'!$E79&gt;0,'Measured Data'!#REF!,"")</f>
        <v/>
      </c>
      <c r="AS87" s="246" t="str">
        <f>IF('Measured Data'!$E79&gt;0,'Measured Data'!#REF!,"")</f>
        <v/>
      </c>
      <c r="AT87" s="246" t="str">
        <f>IF('Measured Data'!$E79&gt;0,'Measured Data'!#REF!,"")</f>
        <v/>
      </c>
      <c r="AU87" s="246" t="str">
        <f>IF('Measured Data'!$E79&gt;0,'Measured Data'!#REF!,"")</f>
        <v/>
      </c>
      <c r="AV87" s="246" t="str">
        <f>IF('Measured Data'!$E79&gt;0,'Measured Data'!#REF!,"")</f>
        <v/>
      </c>
      <c r="AW87" s="246" t="str">
        <f>IF('Measured Data'!$E79&gt;0,'Measured Data'!#REF!,"")</f>
        <v/>
      </c>
      <c r="AX87" s="246" t="str">
        <f>IF('Measured Data'!$E79&gt;0,'Measured Data'!#REF!,"")</f>
        <v/>
      </c>
      <c r="AY87" s="246" t="str">
        <f>IF('Measured Data'!$E79&gt;0,'Measured Data'!#REF!,"")</f>
        <v/>
      </c>
      <c r="AZ87" s="246" t="str">
        <f>IF('Measured Data'!$E79&gt;0,'Measured Data'!#REF!,"")</f>
        <v/>
      </c>
      <c r="BA87" s="246" t="str">
        <f>IF('Measured Data'!$E79&gt;0,'Measured Data'!#REF!,"")</f>
        <v/>
      </c>
      <c r="BB87" s="246" t="str">
        <f>IF('Measured Data'!$E79&gt;0,'Measured Data'!#REF!,"")</f>
        <v/>
      </c>
      <c r="BC87" s="246" t="str">
        <f>IF('Measured Data'!$E79&gt;0,'Measured Data'!#REF!,"")</f>
        <v/>
      </c>
      <c r="BD87" s="246" t="str">
        <f>IF('Measured Data'!$E79&gt;0,'Measured Data'!#REF!,"")</f>
        <v/>
      </c>
      <c r="BE87" s="246" t="str">
        <f>IF('Measured Data'!$E79&gt;0,'Measured Data'!#REF!,"")</f>
        <v/>
      </c>
      <c r="BF87" s="246" t="str">
        <f>IF('Measured Data'!$E79&gt;0,'Measured Data'!#REF!,"")</f>
        <v/>
      </c>
      <c r="BG87" s="246" t="str">
        <f>IF('Measured Data'!$E79&gt;0,'Measured Data'!#REF!,"")</f>
        <v/>
      </c>
      <c r="BH87" s="246" t="str">
        <f>IF('Measured Data'!$E79&gt;0,'Measured Data'!#REF!,"")</f>
        <v/>
      </c>
      <c r="BI87" s="246" t="str">
        <f>IF('Measured Data'!$E79&gt;0,'Measured Data'!#REF!,"")</f>
        <v/>
      </c>
      <c r="BJ87" s="246" t="str">
        <f>IF('Measured Data'!$E79&gt;0,'Measured Data'!#REF!,"")</f>
        <v/>
      </c>
      <c r="BK87" s="246" t="str">
        <f>IF('Measured Data'!$E79&gt;0,'Measured Data'!#REF!,"")</f>
        <v/>
      </c>
      <c r="BL87" s="246" t="str">
        <f>IF('Measured Data'!$E79&gt;0,'Measured Data'!#REF!,"")</f>
        <v/>
      </c>
      <c r="BM87" s="246" t="str">
        <f>IF('Measured Data'!$E79&gt;0,'Measured Data'!#REF!,"")</f>
        <v/>
      </c>
      <c r="BN87" s="246" t="str">
        <f>IF('Measured Data'!$E79&gt;0,'In Process Calc.'!B80,"")</f>
        <v/>
      </c>
      <c r="BO87" s="246" t="str">
        <f>IF('Measured Data'!$E79&gt;0,'In Process Calc.'!C80,"")</f>
        <v/>
      </c>
    </row>
    <row r="88" spans="1:67" x14ac:dyDescent="0.15">
      <c r="A88" s="240" t="str">
        <f>IF('Measured Data'!$E80&gt;0,'Measured Data'!$B$1,"")</f>
        <v/>
      </c>
      <c r="B88" s="240" t="str">
        <f>IF('Measured Data'!$E80&gt;0,'Measured Data'!A79+0.1,"")</f>
        <v/>
      </c>
      <c r="C88" s="244" t="str">
        <f>IF('Measured Data'!$E80&gt;0,'Measured Data'!B79,"")</f>
        <v/>
      </c>
      <c r="D88" s="249" t="str">
        <f>IF('Measured Data'!$E80&gt;0,'Measured Data'!C79,"")</f>
        <v/>
      </c>
      <c r="E88" s="240" t="str">
        <f>IF('Measured Data'!$E80&gt;0,'Measured Data'!D79,"")</f>
        <v/>
      </c>
      <c r="F88" s="240" t="str">
        <f>IF('Measured Data'!$E80&gt;0,'Measured Data'!E79,"")</f>
        <v/>
      </c>
      <c r="G88" s="240" t="str">
        <f>IF('Measured Data'!$E80&gt;0,'Measured Data'!G79,"")</f>
        <v/>
      </c>
      <c r="H88" s="245" t="str">
        <f>IF('Measured Data'!$E80&gt;0,'Measured Data'!H79,"")</f>
        <v/>
      </c>
      <c r="I88" s="245" t="str">
        <f>IF('Measured Data'!$E80&gt;0,'Measured Data'!I79,"")</f>
        <v/>
      </c>
      <c r="J88" s="245" t="str">
        <f>IF('Measured Data'!$E80&gt;0,'Measured Data'!J79,"")</f>
        <v/>
      </c>
      <c r="K88" s="245" t="str">
        <f>IF('Measured Data'!$E80&gt;0,'Measured Data'!K79,"")</f>
        <v/>
      </c>
      <c r="L88" s="240" t="str">
        <f>IF('Measured Data'!$E80&gt;0,'Measured Data'!L79,"")</f>
        <v/>
      </c>
      <c r="M88" s="240" t="str">
        <f>IF('Measured Data'!$E80&gt;0,'Measured Data'!M79,"")</f>
        <v/>
      </c>
      <c r="N88" s="240" t="str">
        <f>IF('Measured Data'!$E80&gt;0,'Measured Data'!N79,"")</f>
        <v/>
      </c>
      <c r="O88" s="240" t="str">
        <f>IF('Measured Data'!$E80&gt;0,'Measured Data'!O79,"")</f>
        <v/>
      </c>
      <c r="P88" s="240" t="str">
        <f>IF('Measured Data'!$E80&gt;0,'Measured Data'!P79,"")</f>
        <v/>
      </c>
      <c r="Q88" s="240" t="str">
        <f>IF('Measured Data'!$E80&gt;0,'Measured Data'!Q79,"")</f>
        <v/>
      </c>
      <c r="R88" s="240" t="str">
        <f>IF('Measured Data'!$E80&gt;0,'Measured Data'!R79,"")</f>
        <v/>
      </c>
      <c r="S88" s="240" t="str">
        <f>IF('Measured Data'!$E80&gt;0,'Measured Data'!S79,"")</f>
        <v/>
      </c>
      <c r="T88" s="246" t="str">
        <f>IF('Measured Data'!$E80&gt;0,'Measured Data'!T79+'Measured Data'!$E80*'Measured Data'!#REF!/'In Process Calc.'!$I82,"")</f>
        <v/>
      </c>
      <c r="U88" s="246" t="str">
        <f>IF('Measured Data'!$E80&gt;0,'Measured Data'!U79+'Measured Data'!$E80*'Measured Data'!#REF!/'In Process Calc.'!$I82,"")</f>
        <v/>
      </c>
      <c r="V88" s="246" t="str">
        <f>IF('Measured Data'!$E80&gt;0,'Measured Data'!V79+'Measured Data'!$E80*'Measured Data'!#REF!/'In Process Calc.'!$I82,"")</f>
        <v/>
      </c>
      <c r="W88" s="246" t="str">
        <f>IF('Measured Data'!$E80&gt;0,'Measured Data'!W79+'Measured Data'!$E80*'Measured Data'!#REF!/'In Process Calc.'!$I82,"")</f>
        <v/>
      </c>
      <c r="X88" s="246" t="str">
        <f>IF('Measured Data'!$E80&gt;0,'Measured Data'!X79+'Measured Data'!$E80*'Measured Data'!#REF!/'In Process Calc.'!$I82,"")</f>
        <v/>
      </c>
      <c r="Y88" s="246" t="str">
        <f>IF('Measured Data'!$E80&gt;0,'Measured Data'!Y79+'Measured Data'!$E80*'Measured Data'!#REF!/'In Process Calc.'!$I82,"")</f>
        <v/>
      </c>
      <c r="Z88" s="246" t="str">
        <f>IF('Measured Data'!$E80&gt;0,'Measured Data'!Z79+'Measured Data'!$E80*'Measured Data'!#REF!/'In Process Calc.'!$I82,"")</f>
        <v/>
      </c>
      <c r="AA88" s="246" t="str">
        <f>IF('Measured Data'!$E80&gt;0,'Measured Data'!AA79+'Measured Data'!$E80*'Measured Data'!#REF!/'In Process Calc.'!$I82,"")</f>
        <v/>
      </c>
      <c r="AB88" s="246" t="str">
        <f>IF('Measured Data'!$E80&gt;0,'Measured Data'!AB79+'Measured Data'!$E80*'Measured Data'!#REF!/'In Process Calc.'!$I82,"")</f>
        <v/>
      </c>
      <c r="AC88" s="246" t="str">
        <f>IF('Measured Data'!$E80&gt;0,'Measured Data'!AC79+'Measured Data'!$E80*'Measured Data'!#REF!/'In Process Calc.'!$I82,"")</f>
        <v/>
      </c>
      <c r="AD88" s="246" t="str">
        <f>IF('Measured Data'!$E80&gt;0,'Measured Data'!AD79+'Measured Data'!$E80*'Measured Data'!#REF!/'In Process Calc.'!$I82,"")</f>
        <v/>
      </c>
      <c r="AE88" s="246" t="str">
        <f>IF('Measured Data'!$E80&gt;0,'Measured Data'!AE79+'Measured Data'!$E80*'Measured Data'!#REF!/'In Process Calc.'!$I82,"")</f>
        <v/>
      </c>
      <c r="AF88" s="246" t="str">
        <f>IF('Measured Data'!$E80&gt;0,'Measured Data'!AF79+'Measured Data'!$E80*'Measured Data'!#REF!/'In Process Calc.'!$I82,"")</f>
        <v/>
      </c>
      <c r="AG88" s="246" t="str">
        <f>IF('Measured Data'!$E80&gt;0,'Measured Data'!AG79+'Measured Data'!$E80*'Measured Data'!#REF!/'In Process Calc.'!$I82,"")</f>
        <v/>
      </c>
      <c r="AH88" s="246" t="str">
        <f>IF('Measured Data'!$E80&gt;0,'Measured Data'!AH79+'Measured Data'!$E80*'Measured Data'!#REF!/'In Process Calc.'!$I82,"")</f>
        <v/>
      </c>
      <c r="AI88" s="246" t="str">
        <f>IF('Measured Data'!$E80&gt;0,'Measured Data'!AI79+'Measured Data'!$E80*'Measured Data'!#REF!/'In Process Calc.'!$I82,"")</f>
        <v/>
      </c>
      <c r="AJ88" s="246" t="str">
        <f>IF('Measured Data'!$E80&gt;0,'Measured Data'!AJ79+'Measured Data'!$E80*'Measured Data'!#REF!/'In Process Calc.'!$I82,"")</f>
        <v/>
      </c>
      <c r="AK88" s="246" t="str">
        <f>IF('Measured Data'!$E80&gt;0,'Measured Data'!AK79+'Measured Data'!$E80*'Measured Data'!#REF!/'In Process Calc.'!$I82,"")</f>
        <v/>
      </c>
      <c r="AL88" s="246" t="str">
        <f>IF('Measured Data'!$E80&gt;0,'Measured Data'!AL79+'Measured Data'!$E80*'Measured Data'!#REF!/'In Process Calc.'!$I82,"")</f>
        <v/>
      </c>
      <c r="AM88" s="246" t="str">
        <f>IF('Measured Data'!$E80&gt;0,'Measured Data'!AM79+'Measured Data'!$E80*'Measured Data'!#REF!/'In Process Calc.'!$I82,"")</f>
        <v/>
      </c>
      <c r="AN88" s="246" t="str">
        <f>IF('Measured Data'!$E80&gt;0,'Measured Data'!AN79+'Measured Data'!$E80*'Measured Data'!#REF!/'In Process Calc.'!$I82,"")</f>
        <v/>
      </c>
      <c r="AO88" s="246" t="str">
        <f>IF('Measured Data'!$E80&gt;0,'Measured Data'!AO79+'Measured Data'!$E80*'Measured Data'!#REF!/'In Process Calc.'!$I82,"")</f>
        <v/>
      </c>
      <c r="AP88" s="246" t="str">
        <f>IF('Measured Data'!$E80&gt;0,'Measured Data'!AP79+'Measured Data'!$E80*'Measured Data'!AQ79/'In Process Calc.'!$I82,"")</f>
        <v/>
      </c>
      <c r="AQ88" s="246" t="str">
        <f>IF('Measured Data'!$E80&gt;0,'Measured Data'!#REF!+'Measured Data'!$E80*'Measured Data'!AR79/'In Process Calc.'!$I82,"")</f>
        <v/>
      </c>
      <c r="AR88" s="246" t="str">
        <f>IF('Measured Data'!$E80&gt;0,'Measured Data'!#REF!,"")</f>
        <v/>
      </c>
      <c r="AS88" s="246" t="str">
        <f>IF('Measured Data'!$E80&gt;0,'Measured Data'!#REF!,"")</f>
        <v/>
      </c>
      <c r="AT88" s="246" t="str">
        <f>IF('Measured Data'!$E80&gt;0,'Measured Data'!#REF!,"")</f>
        <v/>
      </c>
      <c r="AU88" s="246" t="str">
        <f>IF('Measured Data'!$E80&gt;0,'Measured Data'!#REF!,"")</f>
        <v/>
      </c>
      <c r="AV88" s="246" t="str">
        <f>IF('Measured Data'!$E80&gt;0,'Measured Data'!#REF!,"")</f>
        <v/>
      </c>
      <c r="AW88" s="246" t="str">
        <f>IF('Measured Data'!$E80&gt;0,'Measured Data'!#REF!,"")</f>
        <v/>
      </c>
      <c r="AX88" s="246" t="str">
        <f>IF('Measured Data'!$E80&gt;0,'Measured Data'!#REF!,"")</f>
        <v/>
      </c>
      <c r="AY88" s="246" t="str">
        <f>IF('Measured Data'!$E80&gt;0,'Measured Data'!#REF!,"")</f>
        <v/>
      </c>
      <c r="AZ88" s="246" t="str">
        <f>IF('Measured Data'!$E80&gt;0,'Measured Data'!#REF!,"")</f>
        <v/>
      </c>
      <c r="BA88" s="246" t="str">
        <f>IF('Measured Data'!$E80&gt;0,'Measured Data'!#REF!,"")</f>
        <v/>
      </c>
      <c r="BB88" s="246" t="str">
        <f>IF('Measured Data'!$E80&gt;0,'Measured Data'!#REF!,"")</f>
        <v/>
      </c>
      <c r="BC88" s="246" t="str">
        <f>IF('Measured Data'!$E80&gt;0,'Measured Data'!#REF!,"")</f>
        <v/>
      </c>
      <c r="BD88" s="246" t="str">
        <f>IF('Measured Data'!$E80&gt;0,'Measured Data'!#REF!,"")</f>
        <v/>
      </c>
      <c r="BE88" s="246" t="str">
        <f>IF('Measured Data'!$E80&gt;0,'Measured Data'!#REF!,"")</f>
        <v/>
      </c>
      <c r="BF88" s="246" t="str">
        <f>IF('Measured Data'!$E80&gt;0,'Measured Data'!#REF!,"")</f>
        <v/>
      </c>
      <c r="BG88" s="246" t="str">
        <f>IF('Measured Data'!$E80&gt;0,'Measured Data'!#REF!,"")</f>
        <v/>
      </c>
      <c r="BH88" s="246" t="str">
        <f>IF('Measured Data'!$E80&gt;0,'Measured Data'!#REF!,"")</f>
        <v/>
      </c>
      <c r="BI88" s="246" t="str">
        <f>IF('Measured Data'!$E80&gt;0,'Measured Data'!#REF!,"")</f>
        <v/>
      </c>
      <c r="BJ88" s="246" t="str">
        <f>IF('Measured Data'!$E80&gt;0,'Measured Data'!#REF!,"")</f>
        <v/>
      </c>
      <c r="BK88" s="246" t="str">
        <f>IF('Measured Data'!$E80&gt;0,'Measured Data'!#REF!,"")</f>
        <v/>
      </c>
      <c r="BL88" s="246" t="str">
        <f>IF('Measured Data'!$E80&gt;0,'Measured Data'!#REF!,"")</f>
        <v/>
      </c>
      <c r="BM88" s="246" t="str">
        <f>IF('Measured Data'!$E80&gt;0,'Measured Data'!#REF!,"")</f>
        <v/>
      </c>
      <c r="BN88" s="246" t="str">
        <f>IF('Measured Data'!$E80&gt;0,'In Process Calc.'!B81,"")</f>
        <v/>
      </c>
      <c r="BO88" s="246" t="str">
        <f>IF('Measured Data'!$E80&gt;0,'In Process Calc.'!C81,"")</f>
        <v/>
      </c>
    </row>
    <row r="89" spans="1:67" x14ac:dyDescent="0.15">
      <c r="A89" s="240" t="str">
        <f>IF('Measured Data'!$E81&gt;0,'Measured Data'!$B$1,"")</f>
        <v/>
      </c>
      <c r="B89" s="240" t="str">
        <f>IF('Measured Data'!$E81&gt;0,'Measured Data'!A80+0.1,"")</f>
        <v/>
      </c>
      <c r="C89" s="244" t="str">
        <f>IF('Measured Data'!$E81&gt;0,'Measured Data'!B80,"")</f>
        <v/>
      </c>
      <c r="D89" s="249" t="str">
        <f>IF('Measured Data'!$E81&gt;0,'Measured Data'!C80,"")</f>
        <v/>
      </c>
      <c r="E89" s="240" t="str">
        <f>IF('Measured Data'!$E81&gt;0,'Measured Data'!D80,"")</f>
        <v/>
      </c>
      <c r="F89" s="240" t="str">
        <f>IF('Measured Data'!$E81&gt;0,'Measured Data'!E80,"")</f>
        <v/>
      </c>
      <c r="G89" s="240" t="str">
        <f>IF('Measured Data'!$E81&gt;0,'Measured Data'!G80,"")</f>
        <v/>
      </c>
      <c r="H89" s="245" t="str">
        <f>IF('Measured Data'!$E81&gt;0,'Measured Data'!H80,"")</f>
        <v/>
      </c>
      <c r="I89" s="245" t="str">
        <f>IF('Measured Data'!$E81&gt;0,'Measured Data'!I80,"")</f>
        <v/>
      </c>
      <c r="J89" s="245" t="str">
        <f>IF('Measured Data'!$E81&gt;0,'Measured Data'!J80,"")</f>
        <v/>
      </c>
      <c r="K89" s="245" t="str">
        <f>IF('Measured Data'!$E81&gt;0,'Measured Data'!K80,"")</f>
        <v/>
      </c>
      <c r="L89" s="240" t="str">
        <f>IF('Measured Data'!$E81&gt;0,'Measured Data'!L80,"")</f>
        <v/>
      </c>
      <c r="M89" s="240" t="str">
        <f>IF('Measured Data'!$E81&gt;0,'Measured Data'!M80,"")</f>
        <v/>
      </c>
      <c r="N89" s="240" t="str">
        <f>IF('Measured Data'!$E81&gt;0,'Measured Data'!N80,"")</f>
        <v/>
      </c>
      <c r="O89" s="240" t="str">
        <f>IF('Measured Data'!$E81&gt;0,'Measured Data'!O80,"")</f>
        <v/>
      </c>
      <c r="P89" s="240" t="str">
        <f>IF('Measured Data'!$E81&gt;0,'Measured Data'!P80,"")</f>
        <v/>
      </c>
      <c r="Q89" s="240" t="str">
        <f>IF('Measured Data'!$E81&gt;0,'Measured Data'!Q80,"")</f>
        <v/>
      </c>
      <c r="R89" s="240" t="str">
        <f>IF('Measured Data'!$E81&gt;0,'Measured Data'!R80,"")</f>
        <v/>
      </c>
      <c r="S89" s="240" t="str">
        <f>IF('Measured Data'!$E81&gt;0,'Measured Data'!S80,"")</f>
        <v/>
      </c>
      <c r="T89" s="246" t="str">
        <f>IF('Measured Data'!$E81&gt;0,'Measured Data'!T80+'Measured Data'!$E81*'Measured Data'!#REF!/'In Process Calc.'!$I83,"")</f>
        <v/>
      </c>
      <c r="U89" s="246" t="str">
        <f>IF('Measured Data'!$E81&gt;0,'Measured Data'!U80+'Measured Data'!$E81*'Measured Data'!#REF!/'In Process Calc.'!$I83,"")</f>
        <v/>
      </c>
      <c r="V89" s="246" t="str">
        <f>IF('Measured Data'!$E81&gt;0,'Measured Data'!V80+'Measured Data'!$E81*'Measured Data'!#REF!/'In Process Calc.'!$I83,"")</f>
        <v/>
      </c>
      <c r="W89" s="246" t="str">
        <f>IF('Measured Data'!$E81&gt;0,'Measured Data'!W80+'Measured Data'!$E81*'Measured Data'!#REF!/'In Process Calc.'!$I83,"")</f>
        <v/>
      </c>
      <c r="X89" s="246" t="str">
        <f>IF('Measured Data'!$E81&gt;0,'Measured Data'!X80+'Measured Data'!$E81*'Measured Data'!#REF!/'In Process Calc.'!$I83,"")</f>
        <v/>
      </c>
      <c r="Y89" s="246" t="str">
        <f>IF('Measured Data'!$E81&gt;0,'Measured Data'!Y80+'Measured Data'!$E81*'Measured Data'!#REF!/'In Process Calc.'!$I83,"")</f>
        <v/>
      </c>
      <c r="Z89" s="246" t="str">
        <f>IF('Measured Data'!$E81&gt;0,'Measured Data'!Z80+'Measured Data'!$E81*'Measured Data'!#REF!/'In Process Calc.'!$I83,"")</f>
        <v/>
      </c>
      <c r="AA89" s="246" t="str">
        <f>IF('Measured Data'!$E81&gt;0,'Measured Data'!AA80+'Measured Data'!$E81*'Measured Data'!#REF!/'In Process Calc.'!$I83,"")</f>
        <v/>
      </c>
      <c r="AB89" s="246" t="str">
        <f>IF('Measured Data'!$E81&gt;0,'Measured Data'!AB80+'Measured Data'!$E81*'Measured Data'!#REF!/'In Process Calc.'!$I83,"")</f>
        <v/>
      </c>
      <c r="AC89" s="246" t="str">
        <f>IF('Measured Data'!$E81&gt;0,'Measured Data'!AC80+'Measured Data'!$E81*'Measured Data'!#REF!/'In Process Calc.'!$I83,"")</f>
        <v/>
      </c>
      <c r="AD89" s="246" t="str">
        <f>IF('Measured Data'!$E81&gt;0,'Measured Data'!AD80+'Measured Data'!$E81*'Measured Data'!#REF!/'In Process Calc.'!$I83,"")</f>
        <v/>
      </c>
      <c r="AE89" s="246" t="str">
        <f>IF('Measured Data'!$E81&gt;0,'Measured Data'!AE80+'Measured Data'!$E81*'Measured Data'!#REF!/'In Process Calc.'!$I83,"")</f>
        <v/>
      </c>
      <c r="AF89" s="246" t="str">
        <f>IF('Measured Data'!$E81&gt;0,'Measured Data'!AF80+'Measured Data'!$E81*'Measured Data'!#REF!/'In Process Calc.'!$I83,"")</f>
        <v/>
      </c>
      <c r="AG89" s="246" t="str">
        <f>IF('Measured Data'!$E81&gt;0,'Measured Data'!AG80+'Measured Data'!$E81*'Measured Data'!#REF!/'In Process Calc.'!$I83,"")</f>
        <v/>
      </c>
      <c r="AH89" s="246" t="str">
        <f>IF('Measured Data'!$E81&gt;0,'Measured Data'!AH80+'Measured Data'!$E81*'Measured Data'!#REF!/'In Process Calc.'!$I83,"")</f>
        <v/>
      </c>
      <c r="AI89" s="246" t="str">
        <f>IF('Measured Data'!$E81&gt;0,'Measured Data'!AI80+'Measured Data'!$E81*'Measured Data'!#REF!/'In Process Calc.'!$I83,"")</f>
        <v/>
      </c>
      <c r="AJ89" s="246" t="str">
        <f>IF('Measured Data'!$E81&gt;0,'Measured Data'!AJ80+'Measured Data'!$E81*'Measured Data'!#REF!/'In Process Calc.'!$I83,"")</f>
        <v/>
      </c>
      <c r="AK89" s="246" t="str">
        <f>IF('Measured Data'!$E81&gt;0,'Measured Data'!AK80+'Measured Data'!$E81*'Measured Data'!#REF!/'In Process Calc.'!$I83,"")</f>
        <v/>
      </c>
      <c r="AL89" s="246" t="str">
        <f>IF('Measured Data'!$E81&gt;0,'Measured Data'!AL80+'Measured Data'!$E81*'Measured Data'!#REF!/'In Process Calc.'!$I83,"")</f>
        <v/>
      </c>
      <c r="AM89" s="246" t="str">
        <f>IF('Measured Data'!$E81&gt;0,'Measured Data'!AM80+'Measured Data'!$E81*'Measured Data'!#REF!/'In Process Calc.'!$I83,"")</f>
        <v/>
      </c>
      <c r="AN89" s="246" t="str">
        <f>IF('Measured Data'!$E81&gt;0,'Measured Data'!AN80+'Measured Data'!$E81*'Measured Data'!#REF!/'In Process Calc.'!$I83,"")</f>
        <v/>
      </c>
      <c r="AO89" s="246" t="str">
        <f>IF('Measured Data'!$E81&gt;0,'Measured Data'!AO80+'Measured Data'!$E81*'Measured Data'!#REF!/'In Process Calc.'!$I83,"")</f>
        <v/>
      </c>
      <c r="AP89" s="246" t="str">
        <f>IF('Measured Data'!$E81&gt;0,'Measured Data'!AP80+'Measured Data'!$E81*'Measured Data'!AQ80/'In Process Calc.'!$I83,"")</f>
        <v/>
      </c>
      <c r="AQ89" s="246" t="str">
        <f>IF('Measured Data'!$E81&gt;0,'Measured Data'!#REF!+'Measured Data'!$E81*'Measured Data'!AR80/'In Process Calc.'!$I83,"")</f>
        <v/>
      </c>
      <c r="AR89" s="246" t="str">
        <f>IF('Measured Data'!$E81&gt;0,'Measured Data'!#REF!,"")</f>
        <v/>
      </c>
      <c r="AS89" s="246" t="str">
        <f>IF('Measured Data'!$E81&gt;0,'Measured Data'!#REF!,"")</f>
        <v/>
      </c>
      <c r="AT89" s="246" t="str">
        <f>IF('Measured Data'!$E81&gt;0,'Measured Data'!#REF!,"")</f>
        <v/>
      </c>
      <c r="AU89" s="246" t="str">
        <f>IF('Measured Data'!$E81&gt;0,'Measured Data'!#REF!,"")</f>
        <v/>
      </c>
      <c r="AV89" s="246" t="str">
        <f>IF('Measured Data'!$E81&gt;0,'Measured Data'!#REF!,"")</f>
        <v/>
      </c>
      <c r="AW89" s="246" t="str">
        <f>IF('Measured Data'!$E81&gt;0,'Measured Data'!#REF!,"")</f>
        <v/>
      </c>
      <c r="AX89" s="246" t="str">
        <f>IF('Measured Data'!$E81&gt;0,'Measured Data'!#REF!,"")</f>
        <v/>
      </c>
      <c r="AY89" s="246" t="str">
        <f>IF('Measured Data'!$E81&gt;0,'Measured Data'!#REF!,"")</f>
        <v/>
      </c>
      <c r="AZ89" s="246" t="str">
        <f>IF('Measured Data'!$E81&gt;0,'Measured Data'!#REF!,"")</f>
        <v/>
      </c>
      <c r="BA89" s="246" t="str">
        <f>IF('Measured Data'!$E81&gt;0,'Measured Data'!#REF!,"")</f>
        <v/>
      </c>
      <c r="BB89" s="246" t="str">
        <f>IF('Measured Data'!$E81&gt;0,'Measured Data'!#REF!,"")</f>
        <v/>
      </c>
      <c r="BC89" s="246" t="str">
        <f>IF('Measured Data'!$E81&gt;0,'Measured Data'!#REF!,"")</f>
        <v/>
      </c>
      <c r="BD89" s="246" t="str">
        <f>IF('Measured Data'!$E81&gt;0,'Measured Data'!#REF!,"")</f>
        <v/>
      </c>
      <c r="BE89" s="246" t="str">
        <f>IF('Measured Data'!$E81&gt;0,'Measured Data'!#REF!,"")</f>
        <v/>
      </c>
      <c r="BF89" s="246" t="str">
        <f>IF('Measured Data'!$E81&gt;0,'Measured Data'!#REF!,"")</f>
        <v/>
      </c>
      <c r="BG89" s="246" t="str">
        <f>IF('Measured Data'!$E81&gt;0,'Measured Data'!#REF!,"")</f>
        <v/>
      </c>
      <c r="BH89" s="246" t="str">
        <f>IF('Measured Data'!$E81&gt;0,'Measured Data'!#REF!,"")</f>
        <v/>
      </c>
      <c r="BI89" s="246" t="str">
        <f>IF('Measured Data'!$E81&gt;0,'Measured Data'!#REF!,"")</f>
        <v/>
      </c>
      <c r="BJ89" s="246" t="str">
        <f>IF('Measured Data'!$E81&gt;0,'Measured Data'!#REF!,"")</f>
        <v/>
      </c>
      <c r="BK89" s="246" t="str">
        <f>IF('Measured Data'!$E81&gt;0,'Measured Data'!#REF!,"")</f>
        <v/>
      </c>
      <c r="BL89" s="246" t="str">
        <f>IF('Measured Data'!$E81&gt;0,'Measured Data'!#REF!,"")</f>
        <v/>
      </c>
      <c r="BM89" s="246" t="str">
        <f>IF('Measured Data'!$E81&gt;0,'Measured Data'!#REF!,"")</f>
        <v/>
      </c>
      <c r="BN89" s="246" t="str">
        <f>IF('Measured Data'!$E81&gt;0,'In Process Calc.'!B82,"")</f>
        <v/>
      </c>
      <c r="BO89" s="246" t="str">
        <f>IF('Measured Data'!$E81&gt;0,'In Process Calc.'!C82,"")</f>
        <v/>
      </c>
    </row>
    <row r="90" spans="1:67" x14ac:dyDescent="0.15">
      <c r="A90" s="240" t="str">
        <f>IF('Measured Data'!$E82&gt;0,'Measured Data'!$B$1,"")</f>
        <v/>
      </c>
      <c r="B90" s="240" t="str">
        <f>IF('Measured Data'!$E82&gt;0,'Measured Data'!A81+0.1,"")</f>
        <v/>
      </c>
      <c r="C90" s="244" t="str">
        <f>IF('Measured Data'!$E82&gt;0,'Measured Data'!B81,"")</f>
        <v/>
      </c>
      <c r="D90" s="249" t="str">
        <f>IF('Measured Data'!$E82&gt;0,'Measured Data'!C81,"")</f>
        <v/>
      </c>
      <c r="E90" s="240" t="str">
        <f>IF('Measured Data'!$E82&gt;0,'Measured Data'!D81,"")</f>
        <v/>
      </c>
      <c r="F90" s="240" t="str">
        <f>IF('Measured Data'!$E82&gt;0,'Measured Data'!E81,"")</f>
        <v/>
      </c>
      <c r="G90" s="240" t="str">
        <f>IF('Measured Data'!$E82&gt;0,'Measured Data'!G81,"")</f>
        <v/>
      </c>
      <c r="H90" s="245" t="str">
        <f>IF('Measured Data'!$E82&gt;0,'Measured Data'!H81,"")</f>
        <v/>
      </c>
      <c r="I90" s="245" t="str">
        <f>IF('Measured Data'!$E82&gt;0,'Measured Data'!I81,"")</f>
        <v/>
      </c>
      <c r="J90" s="245" t="str">
        <f>IF('Measured Data'!$E82&gt;0,'Measured Data'!J81,"")</f>
        <v/>
      </c>
      <c r="K90" s="245" t="str">
        <f>IF('Measured Data'!$E82&gt;0,'Measured Data'!K81,"")</f>
        <v/>
      </c>
      <c r="L90" s="240" t="str">
        <f>IF('Measured Data'!$E82&gt;0,'Measured Data'!L81,"")</f>
        <v/>
      </c>
      <c r="M90" s="240" t="str">
        <f>IF('Measured Data'!$E82&gt;0,'Measured Data'!M81,"")</f>
        <v/>
      </c>
      <c r="N90" s="240" t="str">
        <f>IF('Measured Data'!$E82&gt;0,'Measured Data'!N81,"")</f>
        <v/>
      </c>
      <c r="O90" s="240" t="str">
        <f>IF('Measured Data'!$E82&gt;0,'Measured Data'!O81,"")</f>
        <v/>
      </c>
      <c r="P90" s="240" t="str">
        <f>IF('Measured Data'!$E82&gt;0,'Measured Data'!P81,"")</f>
        <v/>
      </c>
      <c r="Q90" s="240" t="str">
        <f>IF('Measured Data'!$E82&gt;0,'Measured Data'!Q81,"")</f>
        <v/>
      </c>
      <c r="R90" s="240" t="str">
        <f>IF('Measured Data'!$E82&gt;0,'Measured Data'!R81,"")</f>
        <v/>
      </c>
      <c r="S90" s="240" t="str">
        <f>IF('Measured Data'!$E82&gt;0,'Measured Data'!S81,"")</f>
        <v/>
      </c>
      <c r="T90" s="246" t="str">
        <f>IF('Measured Data'!$E82&gt;0,'Measured Data'!T81+'Measured Data'!$E82*'Measured Data'!#REF!/'In Process Calc.'!$I84,"")</f>
        <v/>
      </c>
      <c r="U90" s="246" t="str">
        <f>IF('Measured Data'!$E82&gt;0,'Measured Data'!U81+'Measured Data'!$E82*'Measured Data'!#REF!/'In Process Calc.'!$I84,"")</f>
        <v/>
      </c>
      <c r="V90" s="246" t="str">
        <f>IF('Measured Data'!$E82&gt;0,'Measured Data'!V81+'Measured Data'!$E82*'Measured Data'!#REF!/'In Process Calc.'!$I84,"")</f>
        <v/>
      </c>
      <c r="W90" s="246" t="str">
        <f>IF('Measured Data'!$E82&gt;0,'Measured Data'!W81+'Measured Data'!$E82*'Measured Data'!#REF!/'In Process Calc.'!$I84,"")</f>
        <v/>
      </c>
      <c r="X90" s="246" t="str">
        <f>IF('Measured Data'!$E82&gt;0,'Measured Data'!X81+'Measured Data'!$E82*'Measured Data'!#REF!/'In Process Calc.'!$I84,"")</f>
        <v/>
      </c>
      <c r="Y90" s="246" t="str">
        <f>IF('Measured Data'!$E82&gt;0,'Measured Data'!Y81+'Measured Data'!$E82*'Measured Data'!#REF!/'In Process Calc.'!$I84,"")</f>
        <v/>
      </c>
      <c r="Z90" s="246" t="str">
        <f>IF('Measured Data'!$E82&gt;0,'Measured Data'!Z81+'Measured Data'!$E82*'Measured Data'!#REF!/'In Process Calc.'!$I84,"")</f>
        <v/>
      </c>
      <c r="AA90" s="246" t="str">
        <f>IF('Measured Data'!$E82&gt;0,'Measured Data'!AA81+'Measured Data'!$E82*'Measured Data'!#REF!/'In Process Calc.'!$I84,"")</f>
        <v/>
      </c>
      <c r="AB90" s="246" t="str">
        <f>IF('Measured Data'!$E82&gt;0,'Measured Data'!AB81+'Measured Data'!$E82*'Measured Data'!#REF!/'In Process Calc.'!$I84,"")</f>
        <v/>
      </c>
      <c r="AC90" s="246" t="str">
        <f>IF('Measured Data'!$E82&gt;0,'Measured Data'!AC81+'Measured Data'!$E82*'Measured Data'!#REF!/'In Process Calc.'!$I84,"")</f>
        <v/>
      </c>
      <c r="AD90" s="246" t="str">
        <f>IF('Measured Data'!$E82&gt;0,'Measured Data'!AD81+'Measured Data'!$E82*'Measured Data'!#REF!/'In Process Calc.'!$I84,"")</f>
        <v/>
      </c>
      <c r="AE90" s="246" t="str">
        <f>IF('Measured Data'!$E82&gt;0,'Measured Data'!AE81+'Measured Data'!$E82*'Measured Data'!#REF!/'In Process Calc.'!$I84,"")</f>
        <v/>
      </c>
      <c r="AF90" s="246" t="str">
        <f>IF('Measured Data'!$E82&gt;0,'Measured Data'!AF81+'Measured Data'!$E82*'Measured Data'!#REF!/'In Process Calc.'!$I84,"")</f>
        <v/>
      </c>
      <c r="AG90" s="246" t="str">
        <f>IF('Measured Data'!$E82&gt;0,'Measured Data'!AG81+'Measured Data'!$E82*'Measured Data'!#REF!/'In Process Calc.'!$I84,"")</f>
        <v/>
      </c>
      <c r="AH90" s="246" t="str">
        <f>IF('Measured Data'!$E82&gt;0,'Measured Data'!AH81+'Measured Data'!$E82*'Measured Data'!#REF!/'In Process Calc.'!$I84,"")</f>
        <v/>
      </c>
      <c r="AI90" s="246" t="str">
        <f>IF('Measured Data'!$E82&gt;0,'Measured Data'!AI81+'Measured Data'!$E82*'Measured Data'!#REF!/'In Process Calc.'!$I84,"")</f>
        <v/>
      </c>
      <c r="AJ90" s="246" t="str">
        <f>IF('Measured Data'!$E82&gt;0,'Measured Data'!AJ81+'Measured Data'!$E82*'Measured Data'!#REF!/'In Process Calc.'!$I84,"")</f>
        <v/>
      </c>
      <c r="AK90" s="246" t="str">
        <f>IF('Measured Data'!$E82&gt;0,'Measured Data'!AK81+'Measured Data'!$E82*'Measured Data'!#REF!/'In Process Calc.'!$I84,"")</f>
        <v/>
      </c>
      <c r="AL90" s="246" t="str">
        <f>IF('Measured Data'!$E82&gt;0,'Measured Data'!AL81+'Measured Data'!$E82*'Measured Data'!#REF!/'In Process Calc.'!$I84,"")</f>
        <v/>
      </c>
      <c r="AM90" s="246" t="str">
        <f>IF('Measured Data'!$E82&gt;0,'Measured Data'!AM81+'Measured Data'!$E82*'Measured Data'!#REF!/'In Process Calc.'!$I84,"")</f>
        <v/>
      </c>
      <c r="AN90" s="246" t="str">
        <f>IF('Measured Data'!$E82&gt;0,'Measured Data'!AN81+'Measured Data'!$E82*'Measured Data'!#REF!/'In Process Calc.'!$I84,"")</f>
        <v/>
      </c>
      <c r="AO90" s="246" t="str">
        <f>IF('Measured Data'!$E82&gt;0,'Measured Data'!AO81+'Measured Data'!$E82*'Measured Data'!#REF!/'In Process Calc.'!$I84,"")</f>
        <v/>
      </c>
      <c r="AP90" s="246" t="str">
        <f>IF('Measured Data'!$E82&gt;0,'Measured Data'!AP81+'Measured Data'!$E82*'Measured Data'!AQ81/'In Process Calc.'!$I84,"")</f>
        <v/>
      </c>
      <c r="AQ90" s="246" t="str">
        <f>IF('Measured Data'!$E82&gt;0,'Measured Data'!#REF!+'Measured Data'!$E82*'Measured Data'!AR81/'In Process Calc.'!$I84,"")</f>
        <v/>
      </c>
      <c r="AR90" s="246" t="str">
        <f>IF('Measured Data'!$E82&gt;0,'Measured Data'!#REF!,"")</f>
        <v/>
      </c>
      <c r="AS90" s="246" t="str">
        <f>IF('Measured Data'!$E82&gt;0,'Measured Data'!#REF!,"")</f>
        <v/>
      </c>
      <c r="AT90" s="246" t="str">
        <f>IF('Measured Data'!$E82&gt;0,'Measured Data'!#REF!,"")</f>
        <v/>
      </c>
      <c r="AU90" s="246" t="str">
        <f>IF('Measured Data'!$E82&gt;0,'Measured Data'!#REF!,"")</f>
        <v/>
      </c>
      <c r="AV90" s="246" t="str">
        <f>IF('Measured Data'!$E82&gt;0,'Measured Data'!#REF!,"")</f>
        <v/>
      </c>
      <c r="AW90" s="246" t="str">
        <f>IF('Measured Data'!$E82&gt;0,'Measured Data'!#REF!,"")</f>
        <v/>
      </c>
      <c r="AX90" s="246" t="str">
        <f>IF('Measured Data'!$E82&gt;0,'Measured Data'!#REF!,"")</f>
        <v/>
      </c>
      <c r="AY90" s="246" t="str">
        <f>IF('Measured Data'!$E82&gt;0,'Measured Data'!#REF!,"")</f>
        <v/>
      </c>
      <c r="AZ90" s="246" t="str">
        <f>IF('Measured Data'!$E82&gt;0,'Measured Data'!#REF!,"")</f>
        <v/>
      </c>
      <c r="BA90" s="246" t="str">
        <f>IF('Measured Data'!$E82&gt;0,'Measured Data'!#REF!,"")</f>
        <v/>
      </c>
      <c r="BB90" s="246" t="str">
        <f>IF('Measured Data'!$E82&gt;0,'Measured Data'!#REF!,"")</f>
        <v/>
      </c>
      <c r="BC90" s="246" t="str">
        <f>IF('Measured Data'!$E82&gt;0,'Measured Data'!#REF!,"")</f>
        <v/>
      </c>
      <c r="BD90" s="246" t="str">
        <f>IF('Measured Data'!$E82&gt;0,'Measured Data'!#REF!,"")</f>
        <v/>
      </c>
      <c r="BE90" s="246" t="str">
        <f>IF('Measured Data'!$E82&gt;0,'Measured Data'!#REF!,"")</f>
        <v/>
      </c>
      <c r="BF90" s="246" t="str">
        <f>IF('Measured Data'!$E82&gt;0,'Measured Data'!#REF!,"")</f>
        <v/>
      </c>
      <c r="BG90" s="246" t="str">
        <f>IF('Measured Data'!$E82&gt;0,'Measured Data'!#REF!,"")</f>
        <v/>
      </c>
      <c r="BH90" s="246" t="str">
        <f>IF('Measured Data'!$E82&gt;0,'Measured Data'!#REF!,"")</f>
        <v/>
      </c>
      <c r="BI90" s="246" t="str">
        <f>IF('Measured Data'!$E82&gt;0,'Measured Data'!#REF!,"")</f>
        <v/>
      </c>
      <c r="BJ90" s="246" t="str">
        <f>IF('Measured Data'!$E82&gt;0,'Measured Data'!#REF!,"")</f>
        <v/>
      </c>
      <c r="BK90" s="246" t="str">
        <f>IF('Measured Data'!$E82&gt;0,'Measured Data'!#REF!,"")</f>
        <v/>
      </c>
      <c r="BL90" s="246" t="str">
        <f>IF('Measured Data'!$E82&gt;0,'Measured Data'!#REF!,"")</f>
        <v/>
      </c>
      <c r="BM90" s="246" t="str">
        <f>IF('Measured Data'!$E82&gt;0,'Measured Data'!#REF!,"")</f>
        <v/>
      </c>
      <c r="BN90" s="246" t="str">
        <f>IF('Measured Data'!$E82&gt;0,'In Process Calc.'!B83,"")</f>
        <v/>
      </c>
      <c r="BO90" s="246" t="str">
        <f>IF('Measured Data'!$E82&gt;0,'In Process Calc.'!C83,"")</f>
        <v/>
      </c>
    </row>
    <row r="91" spans="1:67" x14ac:dyDescent="0.15">
      <c r="A91" s="240" t="str">
        <f>IF('Measured Data'!$E83&gt;0,'Measured Data'!$B$1,"")</f>
        <v/>
      </c>
      <c r="B91" s="240" t="str">
        <f>IF('Measured Data'!$E83&gt;0,'Measured Data'!A82+0.1,"")</f>
        <v/>
      </c>
      <c r="C91" s="244" t="str">
        <f>IF('Measured Data'!$E83&gt;0,'Measured Data'!B82,"")</f>
        <v/>
      </c>
      <c r="D91" s="249" t="str">
        <f>IF('Measured Data'!$E83&gt;0,'Measured Data'!C82,"")</f>
        <v/>
      </c>
      <c r="E91" s="240" t="str">
        <f>IF('Measured Data'!$E83&gt;0,'Measured Data'!D82,"")</f>
        <v/>
      </c>
      <c r="F91" s="240" t="str">
        <f>IF('Measured Data'!$E83&gt;0,'Measured Data'!E82,"")</f>
        <v/>
      </c>
      <c r="G91" s="240" t="str">
        <f>IF('Measured Data'!$E83&gt;0,'Measured Data'!G82,"")</f>
        <v/>
      </c>
      <c r="H91" s="245" t="str">
        <f>IF('Measured Data'!$E83&gt;0,'Measured Data'!H82,"")</f>
        <v/>
      </c>
      <c r="I91" s="245" t="str">
        <f>IF('Measured Data'!$E83&gt;0,'Measured Data'!I82,"")</f>
        <v/>
      </c>
      <c r="J91" s="245" t="str">
        <f>IF('Measured Data'!$E83&gt;0,'Measured Data'!J82,"")</f>
        <v/>
      </c>
      <c r="K91" s="245" t="str">
        <f>IF('Measured Data'!$E83&gt;0,'Measured Data'!K82,"")</f>
        <v/>
      </c>
      <c r="L91" s="240" t="str">
        <f>IF('Measured Data'!$E83&gt;0,'Measured Data'!L82,"")</f>
        <v/>
      </c>
      <c r="M91" s="240" t="str">
        <f>IF('Measured Data'!$E83&gt;0,'Measured Data'!M82,"")</f>
        <v/>
      </c>
      <c r="N91" s="240" t="str">
        <f>IF('Measured Data'!$E83&gt;0,'Measured Data'!N82,"")</f>
        <v/>
      </c>
      <c r="O91" s="240" t="str">
        <f>IF('Measured Data'!$E83&gt;0,'Measured Data'!O82,"")</f>
        <v/>
      </c>
      <c r="P91" s="240" t="str">
        <f>IF('Measured Data'!$E83&gt;0,'Measured Data'!P82,"")</f>
        <v/>
      </c>
      <c r="Q91" s="240" t="str">
        <f>IF('Measured Data'!$E83&gt;0,'Measured Data'!Q82,"")</f>
        <v/>
      </c>
      <c r="R91" s="240" t="str">
        <f>IF('Measured Data'!$E83&gt;0,'Measured Data'!R82,"")</f>
        <v/>
      </c>
      <c r="S91" s="240" t="str">
        <f>IF('Measured Data'!$E83&gt;0,'Measured Data'!S82,"")</f>
        <v/>
      </c>
      <c r="T91" s="246" t="str">
        <f>IF('Measured Data'!$E83&gt;0,'Measured Data'!T82+'Measured Data'!$E83*'Measured Data'!#REF!/'In Process Calc.'!$I85,"")</f>
        <v/>
      </c>
      <c r="U91" s="246" t="str">
        <f>IF('Measured Data'!$E83&gt;0,'Measured Data'!U82+'Measured Data'!$E83*'Measured Data'!#REF!/'In Process Calc.'!$I85,"")</f>
        <v/>
      </c>
      <c r="V91" s="246" t="str">
        <f>IF('Measured Data'!$E83&gt;0,'Measured Data'!V82+'Measured Data'!$E83*'Measured Data'!#REF!/'In Process Calc.'!$I85,"")</f>
        <v/>
      </c>
      <c r="W91" s="246" t="str">
        <f>IF('Measured Data'!$E83&gt;0,'Measured Data'!W82+'Measured Data'!$E83*'Measured Data'!#REF!/'In Process Calc.'!$I85,"")</f>
        <v/>
      </c>
      <c r="X91" s="246" t="str">
        <f>IF('Measured Data'!$E83&gt;0,'Measured Data'!X82+'Measured Data'!$E83*'Measured Data'!#REF!/'In Process Calc.'!$I85,"")</f>
        <v/>
      </c>
      <c r="Y91" s="246" t="str">
        <f>IF('Measured Data'!$E83&gt;0,'Measured Data'!Y82+'Measured Data'!$E83*'Measured Data'!#REF!/'In Process Calc.'!$I85,"")</f>
        <v/>
      </c>
      <c r="Z91" s="246" t="str">
        <f>IF('Measured Data'!$E83&gt;0,'Measured Data'!Z82+'Measured Data'!$E83*'Measured Data'!#REF!/'In Process Calc.'!$I85,"")</f>
        <v/>
      </c>
      <c r="AA91" s="246" t="str">
        <f>IF('Measured Data'!$E83&gt;0,'Measured Data'!AA82+'Measured Data'!$E83*'Measured Data'!#REF!/'In Process Calc.'!$I85,"")</f>
        <v/>
      </c>
      <c r="AB91" s="246" t="str">
        <f>IF('Measured Data'!$E83&gt;0,'Measured Data'!AB82+'Measured Data'!$E83*'Measured Data'!#REF!/'In Process Calc.'!$I85,"")</f>
        <v/>
      </c>
      <c r="AC91" s="246" t="str">
        <f>IF('Measured Data'!$E83&gt;0,'Measured Data'!AC82+'Measured Data'!$E83*'Measured Data'!#REF!/'In Process Calc.'!$I85,"")</f>
        <v/>
      </c>
      <c r="AD91" s="246" t="str">
        <f>IF('Measured Data'!$E83&gt;0,'Measured Data'!AD82+'Measured Data'!$E83*'Measured Data'!#REF!/'In Process Calc.'!$I85,"")</f>
        <v/>
      </c>
      <c r="AE91" s="246" t="str">
        <f>IF('Measured Data'!$E83&gt;0,'Measured Data'!AE82+'Measured Data'!$E83*'Measured Data'!#REF!/'In Process Calc.'!$I85,"")</f>
        <v/>
      </c>
      <c r="AF91" s="246" t="str">
        <f>IF('Measured Data'!$E83&gt;0,'Measured Data'!AF82+'Measured Data'!$E83*'Measured Data'!#REF!/'In Process Calc.'!$I85,"")</f>
        <v/>
      </c>
      <c r="AG91" s="246" t="str">
        <f>IF('Measured Data'!$E83&gt;0,'Measured Data'!AG82+'Measured Data'!$E83*'Measured Data'!#REF!/'In Process Calc.'!$I85,"")</f>
        <v/>
      </c>
      <c r="AH91" s="246" t="str">
        <f>IF('Measured Data'!$E83&gt;0,'Measured Data'!AH82+'Measured Data'!$E83*'Measured Data'!#REF!/'In Process Calc.'!$I85,"")</f>
        <v/>
      </c>
      <c r="AI91" s="246" t="str">
        <f>IF('Measured Data'!$E83&gt;0,'Measured Data'!AI82+'Measured Data'!$E83*'Measured Data'!#REF!/'In Process Calc.'!$I85,"")</f>
        <v/>
      </c>
      <c r="AJ91" s="246" t="str">
        <f>IF('Measured Data'!$E83&gt;0,'Measured Data'!AJ82+'Measured Data'!$E83*'Measured Data'!#REF!/'In Process Calc.'!$I85,"")</f>
        <v/>
      </c>
      <c r="AK91" s="246" t="str">
        <f>IF('Measured Data'!$E83&gt;0,'Measured Data'!AK82+'Measured Data'!$E83*'Measured Data'!#REF!/'In Process Calc.'!$I85,"")</f>
        <v/>
      </c>
      <c r="AL91" s="246" t="str">
        <f>IF('Measured Data'!$E83&gt;0,'Measured Data'!AL82+'Measured Data'!$E83*'Measured Data'!#REF!/'In Process Calc.'!$I85,"")</f>
        <v/>
      </c>
      <c r="AM91" s="246" t="str">
        <f>IF('Measured Data'!$E83&gt;0,'Measured Data'!AM82+'Measured Data'!$E83*'Measured Data'!#REF!/'In Process Calc.'!$I85,"")</f>
        <v/>
      </c>
      <c r="AN91" s="246" t="str">
        <f>IF('Measured Data'!$E83&gt;0,'Measured Data'!AN82+'Measured Data'!$E83*'Measured Data'!#REF!/'In Process Calc.'!$I85,"")</f>
        <v/>
      </c>
      <c r="AO91" s="246" t="str">
        <f>IF('Measured Data'!$E83&gt;0,'Measured Data'!AO82+'Measured Data'!$E83*'Measured Data'!#REF!/'In Process Calc.'!$I85,"")</f>
        <v/>
      </c>
      <c r="AP91" s="246" t="str">
        <f>IF('Measured Data'!$E83&gt;0,'Measured Data'!AP82+'Measured Data'!$E83*'Measured Data'!AQ82/'In Process Calc.'!$I85,"")</f>
        <v/>
      </c>
      <c r="AQ91" s="246" t="str">
        <f>IF('Measured Data'!$E83&gt;0,'Measured Data'!#REF!+'Measured Data'!$E83*'Measured Data'!AR82/'In Process Calc.'!$I85,"")</f>
        <v/>
      </c>
      <c r="AR91" s="246" t="str">
        <f>IF('Measured Data'!$E83&gt;0,'Measured Data'!#REF!,"")</f>
        <v/>
      </c>
      <c r="AS91" s="246" t="str">
        <f>IF('Measured Data'!$E83&gt;0,'Measured Data'!#REF!,"")</f>
        <v/>
      </c>
      <c r="AT91" s="246" t="str">
        <f>IF('Measured Data'!$E83&gt;0,'Measured Data'!#REF!,"")</f>
        <v/>
      </c>
      <c r="AU91" s="246" t="str">
        <f>IF('Measured Data'!$E83&gt;0,'Measured Data'!#REF!,"")</f>
        <v/>
      </c>
      <c r="AV91" s="246" t="str">
        <f>IF('Measured Data'!$E83&gt;0,'Measured Data'!#REF!,"")</f>
        <v/>
      </c>
      <c r="AW91" s="246" t="str">
        <f>IF('Measured Data'!$E83&gt;0,'Measured Data'!#REF!,"")</f>
        <v/>
      </c>
      <c r="AX91" s="246" t="str">
        <f>IF('Measured Data'!$E83&gt;0,'Measured Data'!#REF!,"")</f>
        <v/>
      </c>
      <c r="AY91" s="246" t="str">
        <f>IF('Measured Data'!$E83&gt;0,'Measured Data'!#REF!,"")</f>
        <v/>
      </c>
      <c r="AZ91" s="246" t="str">
        <f>IF('Measured Data'!$E83&gt;0,'Measured Data'!#REF!,"")</f>
        <v/>
      </c>
      <c r="BA91" s="246" t="str">
        <f>IF('Measured Data'!$E83&gt;0,'Measured Data'!#REF!,"")</f>
        <v/>
      </c>
      <c r="BB91" s="246" t="str">
        <f>IF('Measured Data'!$E83&gt;0,'Measured Data'!#REF!,"")</f>
        <v/>
      </c>
      <c r="BC91" s="246" t="str">
        <f>IF('Measured Data'!$E83&gt;0,'Measured Data'!#REF!,"")</f>
        <v/>
      </c>
      <c r="BD91" s="246" t="str">
        <f>IF('Measured Data'!$E83&gt;0,'Measured Data'!#REF!,"")</f>
        <v/>
      </c>
      <c r="BE91" s="246" t="str">
        <f>IF('Measured Data'!$E83&gt;0,'Measured Data'!#REF!,"")</f>
        <v/>
      </c>
      <c r="BF91" s="246" t="str">
        <f>IF('Measured Data'!$E83&gt;0,'Measured Data'!#REF!,"")</f>
        <v/>
      </c>
      <c r="BG91" s="246" t="str">
        <f>IF('Measured Data'!$E83&gt;0,'Measured Data'!#REF!,"")</f>
        <v/>
      </c>
      <c r="BH91" s="246" t="str">
        <f>IF('Measured Data'!$E83&gt;0,'Measured Data'!#REF!,"")</f>
        <v/>
      </c>
      <c r="BI91" s="246" t="str">
        <f>IF('Measured Data'!$E83&gt;0,'Measured Data'!#REF!,"")</f>
        <v/>
      </c>
      <c r="BJ91" s="246" t="str">
        <f>IF('Measured Data'!$E83&gt;0,'Measured Data'!#REF!,"")</f>
        <v/>
      </c>
      <c r="BK91" s="246" t="str">
        <f>IF('Measured Data'!$E83&gt;0,'Measured Data'!#REF!,"")</f>
        <v/>
      </c>
      <c r="BL91" s="246" t="str">
        <f>IF('Measured Data'!$E83&gt;0,'Measured Data'!#REF!,"")</f>
        <v/>
      </c>
      <c r="BM91" s="246" t="str">
        <f>IF('Measured Data'!$E83&gt;0,'Measured Data'!#REF!,"")</f>
        <v/>
      </c>
      <c r="BN91" s="246" t="str">
        <f>IF('Measured Data'!$E83&gt;0,'In Process Calc.'!B84,"")</f>
        <v/>
      </c>
      <c r="BO91" s="246" t="str">
        <f>IF('Measured Data'!$E83&gt;0,'In Process Calc.'!C84,"")</f>
        <v/>
      </c>
    </row>
    <row r="92" spans="1:67" x14ac:dyDescent="0.15">
      <c r="A92" s="240" t="str">
        <f>IF('Measured Data'!$E84&gt;0,'Measured Data'!$B$1,"")</f>
        <v/>
      </c>
      <c r="B92" s="240" t="str">
        <f>IF('Measured Data'!$E84&gt;0,'Measured Data'!A83+0.1,"")</f>
        <v/>
      </c>
      <c r="C92" s="244" t="str">
        <f>IF('Measured Data'!$E84&gt;0,'Measured Data'!B83,"")</f>
        <v/>
      </c>
      <c r="D92" s="249" t="str">
        <f>IF('Measured Data'!$E84&gt;0,'Measured Data'!C83,"")</f>
        <v/>
      </c>
      <c r="E92" s="240" t="str">
        <f>IF('Measured Data'!$E84&gt;0,'Measured Data'!D83,"")</f>
        <v/>
      </c>
      <c r="F92" s="240" t="str">
        <f>IF('Measured Data'!$E84&gt;0,'Measured Data'!E83,"")</f>
        <v/>
      </c>
      <c r="G92" s="240" t="str">
        <f>IF('Measured Data'!$E84&gt;0,'Measured Data'!G83,"")</f>
        <v/>
      </c>
      <c r="H92" s="245" t="str">
        <f>IF('Measured Data'!$E84&gt;0,'Measured Data'!H83,"")</f>
        <v/>
      </c>
      <c r="I92" s="245" t="str">
        <f>IF('Measured Data'!$E84&gt;0,'Measured Data'!I83,"")</f>
        <v/>
      </c>
      <c r="J92" s="245" t="str">
        <f>IF('Measured Data'!$E84&gt;0,'Measured Data'!J83,"")</f>
        <v/>
      </c>
      <c r="K92" s="245" t="str">
        <f>IF('Measured Data'!$E84&gt;0,'Measured Data'!K83,"")</f>
        <v/>
      </c>
      <c r="L92" s="240" t="str">
        <f>IF('Measured Data'!$E84&gt;0,'Measured Data'!L83,"")</f>
        <v/>
      </c>
      <c r="M92" s="240" t="str">
        <f>IF('Measured Data'!$E84&gt;0,'Measured Data'!M83,"")</f>
        <v/>
      </c>
      <c r="N92" s="240" t="str">
        <f>IF('Measured Data'!$E84&gt;0,'Measured Data'!N83,"")</f>
        <v/>
      </c>
      <c r="O92" s="240" t="str">
        <f>IF('Measured Data'!$E84&gt;0,'Measured Data'!O83,"")</f>
        <v/>
      </c>
      <c r="P92" s="240" t="str">
        <f>IF('Measured Data'!$E84&gt;0,'Measured Data'!P83,"")</f>
        <v/>
      </c>
      <c r="Q92" s="240" t="str">
        <f>IF('Measured Data'!$E84&gt;0,'Measured Data'!Q83,"")</f>
        <v/>
      </c>
      <c r="R92" s="240" t="str">
        <f>IF('Measured Data'!$E84&gt;0,'Measured Data'!R83,"")</f>
        <v/>
      </c>
      <c r="S92" s="240" t="str">
        <f>IF('Measured Data'!$E84&gt;0,'Measured Data'!S83,"")</f>
        <v/>
      </c>
      <c r="T92" s="246" t="str">
        <f>IF('Measured Data'!$E84&gt;0,'Measured Data'!T83+'Measured Data'!$E84*'Measured Data'!#REF!/'In Process Calc.'!$I86,"")</f>
        <v/>
      </c>
      <c r="U92" s="246" t="str">
        <f>IF('Measured Data'!$E84&gt;0,'Measured Data'!U83+'Measured Data'!$E84*'Measured Data'!#REF!/'In Process Calc.'!$I86,"")</f>
        <v/>
      </c>
      <c r="V92" s="246" t="str">
        <f>IF('Measured Data'!$E84&gt;0,'Measured Data'!V83+'Measured Data'!$E84*'Measured Data'!#REF!/'In Process Calc.'!$I86,"")</f>
        <v/>
      </c>
      <c r="W92" s="246" t="str">
        <f>IF('Measured Data'!$E84&gt;0,'Measured Data'!W83+'Measured Data'!$E84*'Measured Data'!#REF!/'In Process Calc.'!$I86,"")</f>
        <v/>
      </c>
      <c r="X92" s="246" t="str">
        <f>IF('Measured Data'!$E84&gt;0,'Measured Data'!X83+'Measured Data'!$E84*'Measured Data'!#REF!/'In Process Calc.'!$I86,"")</f>
        <v/>
      </c>
      <c r="Y92" s="246" t="str">
        <f>IF('Measured Data'!$E84&gt;0,'Measured Data'!Y83+'Measured Data'!$E84*'Measured Data'!#REF!/'In Process Calc.'!$I86,"")</f>
        <v/>
      </c>
      <c r="Z92" s="246" t="str">
        <f>IF('Measured Data'!$E84&gt;0,'Measured Data'!Z83+'Measured Data'!$E84*'Measured Data'!#REF!/'In Process Calc.'!$I86,"")</f>
        <v/>
      </c>
      <c r="AA92" s="246" t="str">
        <f>IF('Measured Data'!$E84&gt;0,'Measured Data'!AA83+'Measured Data'!$E84*'Measured Data'!#REF!/'In Process Calc.'!$I86,"")</f>
        <v/>
      </c>
      <c r="AB92" s="246" t="str">
        <f>IF('Measured Data'!$E84&gt;0,'Measured Data'!AB83+'Measured Data'!$E84*'Measured Data'!#REF!/'In Process Calc.'!$I86,"")</f>
        <v/>
      </c>
      <c r="AC92" s="246" t="str">
        <f>IF('Measured Data'!$E84&gt;0,'Measured Data'!AC83+'Measured Data'!$E84*'Measured Data'!#REF!/'In Process Calc.'!$I86,"")</f>
        <v/>
      </c>
      <c r="AD92" s="246" t="str">
        <f>IF('Measured Data'!$E84&gt;0,'Measured Data'!AD83+'Measured Data'!$E84*'Measured Data'!#REF!/'In Process Calc.'!$I86,"")</f>
        <v/>
      </c>
      <c r="AE92" s="246" t="str">
        <f>IF('Measured Data'!$E84&gt;0,'Measured Data'!AE83+'Measured Data'!$E84*'Measured Data'!#REF!/'In Process Calc.'!$I86,"")</f>
        <v/>
      </c>
      <c r="AF92" s="246" t="str">
        <f>IF('Measured Data'!$E84&gt;0,'Measured Data'!AF83+'Measured Data'!$E84*'Measured Data'!#REF!/'In Process Calc.'!$I86,"")</f>
        <v/>
      </c>
      <c r="AG92" s="246" t="str">
        <f>IF('Measured Data'!$E84&gt;0,'Measured Data'!AG83+'Measured Data'!$E84*'Measured Data'!#REF!/'In Process Calc.'!$I86,"")</f>
        <v/>
      </c>
      <c r="AH92" s="246" t="str">
        <f>IF('Measured Data'!$E84&gt;0,'Measured Data'!AH83+'Measured Data'!$E84*'Measured Data'!#REF!/'In Process Calc.'!$I86,"")</f>
        <v/>
      </c>
      <c r="AI92" s="246" t="str">
        <f>IF('Measured Data'!$E84&gt;0,'Measured Data'!AI83+'Measured Data'!$E84*'Measured Data'!#REF!/'In Process Calc.'!$I86,"")</f>
        <v/>
      </c>
      <c r="AJ92" s="246" t="str">
        <f>IF('Measured Data'!$E84&gt;0,'Measured Data'!AJ83+'Measured Data'!$E84*'Measured Data'!#REF!/'In Process Calc.'!$I86,"")</f>
        <v/>
      </c>
      <c r="AK92" s="246" t="str">
        <f>IF('Measured Data'!$E84&gt;0,'Measured Data'!AK83+'Measured Data'!$E84*'Measured Data'!#REF!/'In Process Calc.'!$I86,"")</f>
        <v/>
      </c>
      <c r="AL92" s="246" t="str">
        <f>IF('Measured Data'!$E84&gt;0,'Measured Data'!AL83+'Measured Data'!$E84*'Measured Data'!#REF!/'In Process Calc.'!$I86,"")</f>
        <v/>
      </c>
      <c r="AM92" s="246" t="str">
        <f>IF('Measured Data'!$E84&gt;0,'Measured Data'!AM83+'Measured Data'!$E84*'Measured Data'!#REF!/'In Process Calc.'!$I86,"")</f>
        <v/>
      </c>
      <c r="AN92" s="246" t="str">
        <f>IF('Measured Data'!$E84&gt;0,'Measured Data'!AN83+'Measured Data'!$E84*'Measured Data'!#REF!/'In Process Calc.'!$I86,"")</f>
        <v/>
      </c>
      <c r="AO92" s="246" t="str">
        <f>IF('Measured Data'!$E84&gt;0,'Measured Data'!AO83+'Measured Data'!$E84*'Measured Data'!#REF!/'In Process Calc.'!$I86,"")</f>
        <v/>
      </c>
      <c r="AP92" s="246" t="str">
        <f>IF('Measured Data'!$E84&gt;0,'Measured Data'!AP83+'Measured Data'!$E84*'Measured Data'!AQ83/'In Process Calc.'!$I86,"")</f>
        <v/>
      </c>
      <c r="AQ92" s="246" t="str">
        <f>IF('Measured Data'!$E84&gt;0,'Measured Data'!#REF!+'Measured Data'!$E84*'Measured Data'!AR83/'In Process Calc.'!$I86,"")</f>
        <v/>
      </c>
      <c r="AR92" s="246" t="str">
        <f>IF('Measured Data'!$E84&gt;0,'Measured Data'!#REF!,"")</f>
        <v/>
      </c>
      <c r="AS92" s="246" t="str">
        <f>IF('Measured Data'!$E84&gt;0,'Measured Data'!#REF!,"")</f>
        <v/>
      </c>
      <c r="AT92" s="246" t="str">
        <f>IF('Measured Data'!$E84&gt;0,'Measured Data'!#REF!,"")</f>
        <v/>
      </c>
      <c r="AU92" s="246" t="str">
        <f>IF('Measured Data'!$E84&gt;0,'Measured Data'!#REF!,"")</f>
        <v/>
      </c>
      <c r="AV92" s="246" t="str">
        <f>IF('Measured Data'!$E84&gt;0,'Measured Data'!#REF!,"")</f>
        <v/>
      </c>
      <c r="AW92" s="246" t="str">
        <f>IF('Measured Data'!$E84&gt;0,'Measured Data'!#REF!,"")</f>
        <v/>
      </c>
      <c r="AX92" s="246" t="str">
        <f>IF('Measured Data'!$E84&gt;0,'Measured Data'!#REF!,"")</f>
        <v/>
      </c>
      <c r="AY92" s="246" t="str">
        <f>IF('Measured Data'!$E84&gt;0,'Measured Data'!#REF!,"")</f>
        <v/>
      </c>
      <c r="AZ92" s="246" t="str">
        <f>IF('Measured Data'!$E84&gt;0,'Measured Data'!#REF!,"")</f>
        <v/>
      </c>
      <c r="BA92" s="246" t="str">
        <f>IF('Measured Data'!$E84&gt;0,'Measured Data'!#REF!,"")</f>
        <v/>
      </c>
      <c r="BB92" s="246" t="str">
        <f>IF('Measured Data'!$E84&gt;0,'Measured Data'!#REF!,"")</f>
        <v/>
      </c>
      <c r="BC92" s="246" t="str">
        <f>IF('Measured Data'!$E84&gt;0,'Measured Data'!#REF!,"")</f>
        <v/>
      </c>
      <c r="BD92" s="246" t="str">
        <f>IF('Measured Data'!$E84&gt;0,'Measured Data'!#REF!,"")</f>
        <v/>
      </c>
      <c r="BE92" s="246" t="str">
        <f>IF('Measured Data'!$E84&gt;0,'Measured Data'!#REF!,"")</f>
        <v/>
      </c>
      <c r="BF92" s="246" t="str">
        <f>IF('Measured Data'!$E84&gt;0,'Measured Data'!#REF!,"")</f>
        <v/>
      </c>
      <c r="BG92" s="246" t="str">
        <f>IF('Measured Data'!$E84&gt;0,'Measured Data'!#REF!,"")</f>
        <v/>
      </c>
      <c r="BH92" s="246" t="str">
        <f>IF('Measured Data'!$E84&gt;0,'Measured Data'!#REF!,"")</f>
        <v/>
      </c>
      <c r="BI92" s="246" t="str">
        <f>IF('Measured Data'!$E84&gt;0,'Measured Data'!#REF!,"")</f>
        <v/>
      </c>
      <c r="BJ92" s="246" t="str">
        <f>IF('Measured Data'!$E84&gt;0,'Measured Data'!#REF!,"")</f>
        <v/>
      </c>
      <c r="BK92" s="246" t="str">
        <f>IF('Measured Data'!$E84&gt;0,'Measured Data'!#REF!,"")</f>
        <v/>
      </c>
      <c r="BL92" s="246" t="str">
        <f>IF('Measured Data'!$E84&gt;0,'Measured Data'!#REF!,"")</f>
        <v/>
      </c>
      <c r="BM92" s="246" t="str">
        <f>IF('Measured Data'!$E84&gt;0,'Measured Data'!#REF!,"")</f>
        <v/>
      </c>
      <c r="BN92" s="246" t="str">
        <f>IF('Measured Data'!$E84&gt;0,'In Process Calc.'!B85,"")</f>
        <v/>
      </c>
      <c r="BO92" s="246" t="str">
        <f>IF('Measured Data'!$E84&gt;0,'In Process Calc.'!C85,"")</f>
        <v/>
      </c>
    </row>
    <row r="93" spans="1:67" x14ac:dyDescent="0.15">
      <c r="A93" s="240" t="str">
        <f>IF('Measured Data'!$E85&gt;0,'Measured Data'!$B$1,"")</f>
        <v/>
      </c>
      <c r="B93" s="240" t="str">
        <f>IF('Measured Data'!$E85&gt;0,'Measured Data'!A84+0.1,"")</f>
        <v/>
      </c>
      <c r="C93" s="244" t="str">
        <f>IF('Measured Data'!$E85&gt;0,'Measured Data'!B84,"")</f>
        <v/>
      </c>
      <c r="D93" s="249" t="str">
        <f>IF('Measured Data'!$E85&gt;0,'Measured Data'!C84,"")</f>
        <v/>
      </c>
      <c r="E93" s="240" t="str">
        <f>IF('Measured Data'!$E85&gt;0,'Measured Data'!D84,"")</f>
        <v/>
      </c>
      <c r="F93" s="240" t="str">
        <f>IF('Measured Data'!$E85&gt;0,'Measured Data'!E84,"")</f>
        <v/>
      </c>
      <c r="G93" s="240" t="str">
        <f>IF('Measured Data'!$E85&gt;0,'Measured Data'!G84,"")</f>
        <v/>
      </c>
      <c r="H93" s="245" t="str">
        <f>IF('Measured Data'!$E85&gt;0,'Measured Data'!H84,"")</f>
        <v/>
      </c>
      <c r="I93" s="245" t="str">
        <f>IF('Measured Data'!$E85&gt;0,'Measured Data'!I84,"")</f>
        <v/>
      </c>
      <c r="J93" s="245" t="str">
        <f>IF('Measured Data'!$E85&gt;0,'Measured Data'!J84,"")</f>
        <v/>
      </c>
      <c r="K93" s="245" t="str">
        <f>IF('Measured Data'!$E85&gt;0,'Measured Data'!K84,"")</f>
        <v/>
      </c>
      <c r="L93" s="240" t="str">
        <f>IF('Measured Data'!$E85&gt;0,'Measured Data'!L84,"")</f>
        <v/>
      </c>
      <c r="M93" s="240" t="str">
        <f>IF('Measured Data'!$E85&gt;0,'Measured Data'!M84,"")</f>
        <v/>
      </c>
      <c r="N93" s="240" t="str">
        <f>IF('Measured Data'!$E85&gt;0,'Measured Data'!N84,"")</f>
        <v/>
      </c>
      <c r="O93" s="240" t="str">
        <f>IF('Measured Data'!$E85&gt;0,'Measured Data'!O84,"")</f>
        <v/>
      </c>
      <c r="P93" s="240" t="str">
        <f>IF('Measured Data'!$E85&gt;0,'Measured Data'!P84,"")</f>
        <v/>
      </c>
      <c r="Q93" s="240" t="str">
        <f>IF('Measured Data'!$E85&gt;0,'Measured Data'!Q84,"")</f>
        <v/>
      </c>
      <c r="R93" s="240" t="str">
        <f>IF('Measured Data'!$E85&gt;0,'Measured Data'!R84,"")</f>
        <v/>
      </c>
      <c r="S93" s="240" t="str">
        <f>IF('Measured Data'!$E85&gt;0,'Measured Data'!S84,"")</f>
        <v/>
      </c>
      <c r="T93" s="246" t="str">
        <f>IF('Measured Data'!$E85&gt;0,'Measured Data'!T84+'Measured Data'!$E85*'Measured Data'!#REF!/'In Process Calc.'!$I87,"")</f>
        <v/>
      </c>
      <c r="U93" s="246" t="str">
        <f>IF('Measured Data'!$E85&gt;0,'Measured Data'!U84+'Measured Data'!$E85*'Measured Data'!#REF!/'In Process Calc.'!$I87,"")</f>
        <v/>
      </c>
      <c r="V93" s="246" t="str">
        <f>IF('Measured Data'!$E85&gt;0,'Measured Data'!V84+'Measured Data'!$E85*'Measured Data'!#REF!/'In Process Calc.'!$I87,"")</f>
        <v/>
      </c>
      <c r="W93" s="246" t="str">
        <f>IF('Measured Data'!$E85&gt;0,'Measured Data'!W84+'Measured Data'!$E85*'Measured Data'!#REF!/'In Process Calc.'!$I87,"")</f>
        <v/>
      </c>
      <c r="X93" s="246" t="str">
        <f>IF('Measured Data'!$E85&gt;0,'Measured Data'!X84+'Measured Data'!$E85*'Measured Data'!#REF!/'In Process Calc.'!$I87,"")</f>
        <v/>
      </c>
      <c r="Y93" s="246" t="str">
        <f>IF('Measured Data'!$E85&gt;0,'Measured Data'!Y84+'Measured Data'!$E85*'Measured Data'!#REF!/'In Process Calc.'!$I87,"")</f>
        <v/>
      </c>
      <c r="Z93" s="246" t="str">
        <f>IF('Measured Data'!$E85&gt;0,'Measured Data'!Z84+'Measured Data'!$E85*'Measured Data'!#REF!/'In Process Calc.'!$I87,"")</f>
        <v/>
      </c>
      <c r="AA93" s="246" t="str">
        <f>IF('Measured Data'!$E85&gt;0,'Measured Data'!AA84+'Measured Data'!$E85*'Measured Data'!#REF!/'In Process Calc.'!$I87,"")</f>
        <v/>
      </c>
      <c r="AB93" s="246" t="str">
        <f>IF('Measured Data'!$E85&gt;0,'Measured Data'!AB84+'Measured Data'!$E85*'Measured Data'!#REF!/'In Process Calc.'!$I87,"")</f>
        <v/>
      </c>
      <c r="AC93" s="246" t="str">
        <f>IF('Measured Data'!$E85&gt;0,'Measured Data'!AC84+'Measured Data'!$E85*'Measured Data'!#REF!/'In Process Calc.'!$I87,"")</f>
        <v/>
      </c>
      <c r="AD93" s="246" t="str">
        <f>IF('Measured Data'!$E85&gt;0,'Measured Data'!AD84+'Measured Data'!$E85*'Measured Data'!#REF!/'In Process Calc.'!$I87,"")</f>
        <v/>
      </c>
      <c r="AE93" s="246" t="str">
        <f>IF('Measured Data'!$E85&gt;0,'Measured Data'!AE84+'Measured Data'!$E85*'Measured Data'!#REF!/'In Process Calc.'!$I87,"")</f>
        <v/>
      </c>
      <c r="AF93" s="246" t="str">
        <f>IF('Measured Data'!$E85&gt;0,'Measured Data'!AF84+'Measured Data'!$E85*'Measured Data'!#REF!/'In Process Calc.'!$I87,"")</f>
        <v/>
      </c>
      <c r="AG93" s="246" t="str">
        <f>IF('Measured Data'!$E85&gt;0,'Measured Data'!AG84+'Measured Data'!$E85*'Measured Data'!#REF!/'In Process Calc.'!$I87,"")</f>
        <v/>
      </c>
      <c r="AH93" s="246" t="str">
        <f>IF('Measured Data'!$E85&gt;0,'Measured Data'!AH84+'Measured Data'!$E85*'Measured Data'!#REF!/'In Process Calc.'!$I87,"")</f>
        <v/>
      </c>
      <c r="AI93" s="246" t="str">
        <f>IF('Measured Data'!$E85&gt;0,'Measured Data'!AI84+'Measured Data'!$E85*'Measured Data'!#REF!/'In Process Calc.'!$I87,"")</f>
        <v/>
      </c>
      <c r="AJ93" s="246" t="str">
        <f>IF('Measured Data'!$E85&gt;0,'Measured Data'!AJ84+'Measured Data'!$E85*'Measured Data'!#REF!/'In Process Calc.'!$I87,"")</f>
        <v/>
      </c>
      <c r="AK93" s="246" t="str">
        <f>IF('Measured Data'!$E85&gt;0,'Measured Data'!AK84+'Measured Data'!$E85*'Measured Data'!#REF!/'In Process Calc.'!$I87,"")</f>
        <v/>
      </c>
      <c r="AL93" s="246" t="str">
        <f>IF('Measured Data'!$E85&gt;0,'Measured Data'!AL84+'Measured Data'!$E85*'Measured Data'!#REF!/'In Process Calc.'!$I87,"")</f>
        <v/>
      </c>
      <c r="AM93" s="246" t="str">
        <f>IF('Measured Data'!$E85&gt;0,'Measured Data'!AM84+'Measured Data'!$E85*'Measured Data'!#REF!/'In Process Calc.'!$I87,"")</f>
        <v/>
      </c>
      <c r="AN93" s="246" t="str">
        <f>IF('Measured Data'!$E85&gt;0,'Measured Data'!AN84+'Measured Data'!$E85*'Measured Data'!#REF!/'In Process Calc.'!$I87,"")</f>
        <v/>
      </c>
      <c r="AO93" s="246" t="str">
        <f>IF('Measured Data'!$E85&gt;0,'Measured Data'!AO84+'Measured Data'!$E85*'Measured Data'!#REF!/'In Process Calc.'!$I87,"")</f>
        <v/>
      </c>
      <c r="AP93" s="246" t="str">
        <f>IF('Measured Data'!$E85&gt;0,'Measured Data'!AP84+'Measured Data'!$E85*'Measured Data'!AQ84/'In Process Calc.'!$I87,"")</f>
        <v/>
      </c>
      <c r="AQ93" s="246" t="str">
        <f>IF('Measured Data'!$E85&gt;0,'Measured Data'!#REF!+'Measured Data'!$E85*'Measured Data'!AR84/'In Process Calc.'!$I87,"")</f>
        <v/>
      </c>
      <c r="AR93" s="246" t="str">
        <f>IF('Measured Data'!$E85&gt;0,'Measured Data'!#REF!,"")</f>
        <v/>
      </c>
      <c r="AS93" s="246" t="str">
        <f>IF('Measured Data'!$E85&gt;0,'Measured Data'!#REF!,"")</f>
        <v/>
      </c>
      <c r="AT93" s="246" t="str">
        <f>IF('Measured Data'!$E85&gt;0,'Measured Data'!#REF!,"")</f>
        <v/>
      </c>
      <c r="AU93" s="246" t="str">
        <f>IF('Measured Data'!$E85&gt;0,'Measured Data'!#REF!,"")</f>
        <v/>
      </c>
      <c r="AV93" s="246" t="str">
        <f>IF('Measured Data'!$E85&gt;0,'Measured Data'!#REF!,"")</f>
        <v/>
      </c>
      <c r="AW93" s="246" t="str">
        <f>IF('Measured Data'!$E85&gt;0,'Measured Data'!#REF!,"")</f>
        <v/>
      </c>
      <c r="AX93" s="246" t="str">
        <f>IF('Measured Data'!$E85&gt;0,'Measured Data'!#REF!,"")</f>
        <v/>
      </c>
      <c r="AY93" s="246" t="str">
        <f>IF('Measured Data'!$E85&gt;0,'Measured Data'!#REF!,"")</f>
        <v/>
      </c>
      <c r="AZ93" s="246" t="str">
        <f>IF('Measured Data'!$E85&gt;0,'Measured Data'!#REF!,"")</f>
        <v/>
      </c>
      <c r="BA93" s="246" t="str">
        <f>IF('Measured Data'!$E85&gt;0,'Measured Data'!#REF!,"")</f>
        <v/>
      </c>
      <c r="BB93" s="246" t="str">
        <f>IF('Measured Data'!$E85&gt;0,'Measured Data'!#REF!,"")</f>
        <v/>
      </c>
      <c r="BC93" s="246" t="str">
        <f>IF('Measured Data'!$E85&gt;0,'Measured Data'!#REF!,"")</f>
        <v/>
      </c>
      <c r="BD93" s="246" t="str">
        <f>IF('Measured Data'!$E85&gt;0,'Measured Data'!#REF!,"")</f>
        <v/>
      </c>
      <c r="BE93" s="246" t="str">
        <f>IF('Measured Data'!$E85&gt;0,'Measured Data'!#REF!,"")</f>
        <v/>
      </c>
      <c r="BF93" s="246" t="str">
        <f>IF('Measured Data'!$E85&gt;0,'Measured Data'!#REF!,"")</f>
        <v/>
      </c>
      <c r="BG93" s="246" t="str">
        <f>IF('Measured Data'!$E85&gt;0,'Measured Data'!#REF!,"")</f>
        <v/>
      </c>
      <c r="BH93" s="246" t="str">
        <f>IF('Measured Data'!$E85&gt;0,'Measured Data'!#REF!,"")</f>
        <v/>
      </c>
      <c r="BI93" s="246" t="str">
        <f>IF('Measured Data'!$E85&gt;0,'Measured Data'!#REF!,"")</f>
        <v/>
      </c>
      <c r="BJ93" s="246" t="str">
        <f>IF('Measured Data'!$E85&gt;0,'Measured Data'!#REF!,"")</f>
        <v/>
      </c>
      <c r="BK93" s="246" t="str">
        <f>IF('Measured Data'!$E85&gt;0,'Measured Data'!#REF!,"")</f>
        <v/>
      </c>
      <c r="BL93" s="246" t="str">
        <f>IF('Measured Data'!$E85&gt;0,'Measured Data'!#REF!,"")</f>
        <v/>
      </c>
      <c r="BM93" s="246" t="str">
        <f>IF('Measured Data'!$E85&gt;0,'Measured Data'!#REF!,"")</f>
        <v/>
      </c>
      <c r="BN93" s="246" t="str">
        <f>IF('Measured Data'!$E85&gt;0,'In Process Calc.'!B86,"")</f>
        <v/>
      </c>
      <c r="BO93" s="246" t="str">
        <f>IF('Measured Data'!$E85&gt;0,'In Process Calc.'!C86,"")</f>
        <v/>
      </c>
    </row>
    <row r="94" spans="1:67" x14ac:dyDescent="0.15">
      <c r="A94" s="240" t="str">
        <f>IF('Measured Data'!$E86&gt;0,'Measured Data'!$B$1,"")</f>
        <v/>
      </c>
      <c r="B94" s="240" t="str">
        <f>IF('Measured Data'!$E86&gt;0,'Measured Data'!A85+0.1,"")</f>
        <v/>
      </c>
      <c r="C94" s="244" t="str">
        <f>IF('Measured Data'!$E86&gt;0,'Measured Data'!B85,"")</f>
        <v/>
      </c>
      <c r="D94" s="249" t="str">
        <f>IF('Measured Data'!$E86&gt;0,'Measured Data'!C85,"")</f>
        <v/>
      </c>
      <c r="E94" s="240" t="str">
        <f>IF('Measured Data'!$E86&gt;0,'Measured Data'!D85,"")</f>
        <v/>
      </c>
      <c r="F94" s="240" t="str">
        <f>IF('Measured Data'!$E86&gt;0,'Measured Data'!E85,"")</f>
        <v/>
      </c>
      <c r="G94" s="240" t="str">
        <f>IF('Measured Data'!$E86&gt;0,'Measured Data'!G85,"")</f>
        <v/>
      </c>
      <c r="H94" s="245" t="str">
        <f>IF('Measured Data'!$E86&gt;0,'Measured Data'!H85,"")</f>
        <v/>
      </c>
      <c r="I94" s="245" t="str">
        <f>IF('Measured Data'!$E86&gt;0,'Measured Data'!I85,"")</f>
        <v/>
      </c>
      <c r="J94" s="245" t="str">
        <f>IF('Measured Data'!$E86&gt;0,'Measured Data'!J85,"")</f>
        <v/>
      </c>
      <c r="K94" s="245" t="str">
        <f>IF('Measured Data'!$E86&gt;0,'Measured Data'!K85,"")</f>
        <v/>
      </c>
      <c r="L94" s="240" t="str">
        <f>IF('Measured Data'!$E86&gt;0,'Measured Data'!L85,"")</f>
        <v/>
      </c>
      <c r="M94" s="240" t="str">
        <f>IF('Measured Data'!$E86&gt;0,'Measured Data'!M85,"")</f>
        <v/>
      </c>
      <c r="N94" s="240" t="str">
        <f>IF('Measured Data'!$E86&gt;0,'Measured Data'!N85,"")</f>
        <v/>
      </c>
      <c r="O94" s="240" t="str">
        <f>IF('Measured Data'!$E86&gt;0,'Measured Data'!O85,"")</f>
        <v/>
      </c>
      <c r="P94" s="240" t="str">
        <f>IF('Measured Data'!$E86&gt;0,'Measured Data'!P85,"")</f>
        <v/>
      </c>
      <c r="Q94" s="240" t="str">
        <f>IF('Measured Data'!$E86&gt;0,'Measured Data'!Q85,"")</f>
        <v/>
      </c>
      <c r="R94" s="240" t="str">
        <f>IF('Measured Data'!$E86&gt;0,'Measured Data'!R85,"")</f>
        <v/>
      </c>
      <c r="S94" s="240" t="str">
        <f>IF('Measured Data'!$E86&gt;0,'Measured Data'!S85,"")</f>
        <v/>
      </c>
      <c r="T94" s="246" t="str">
        <f>IF('Measured Data'!$E86&gt;0,'Measured Data'!T85+'Measured Data'!$E86*'Measured Data'!#REF!/'In Process Calc.'!$I88,"")</f>
        <v/>
      </c>
      <c r="U94" s="246" t="str">
        <f>IF('Measured Data'!$E86&gt;0,'Measured Data'!U85+'Measured Data'!$E86*'Measured Data'!#REF!/'In Process Calc.'!$I88,"")</f>
        <v/>
      </c>
      <c r="V94" s="246" t="str">
        <f>IF('Measured Data'!$E86&gt;0,'Measured Data'!V85+'Measured Data'!$E86*'Measured Data'!#REF!/'In Process Calc.'!$I88,"")</f>
        <v/>
      </c>
      <c r="W94" s="246" t="str">
        <f>IF('Measured Data'!$E86&gt;0,'Measured Data'!W85+'Measured Data'!$E86*'Measured Data'!#REF!/'In Process Calc.'!$I88,"")</f>
        <v/>
      </c>
      <c r="X94" s="246" t="str">
        <f>IF('Measured Data'!$E86&gt;0,'Measured Data'!X85+'Measured Data'!$E86*'Measured Data'!#REF!/'In Process Calc.'!$I88,"")</f>
        <v/>
      </c>
      <c r="Y94" s="246" t="str">
        <f>IF('Measured Data'!$E86&gt;0,'Measured Data'!Y85+'Measured Data'!$E86*'Measured Data'!#REF!/'In Process Calc.'!$I88,"")</f>
        <v/>
      </c>
      <c r="Z94" s="246" t="str">
        <f>IF('Measured Data'!$E86&gt;0,'Measured Data'!Z85+'Measured Data'!$E86*'Measured Data'!#REF!/'In Process Calc.'!$I88,"")</f>
        <v/>
      </c>
      <c r="AA94" s="246" t="str">
        <f>IF('Measured Data'!$E86&gt;0,'Measured Data'!AA85+'Measured Data'!$E86*'Measured Data'!#REF!/'In Process Calc.'!$I88,"")</f>
        <v/>
      </c>
      <c r="AB94" s="246" t="str">
        <f>IF('Measured Data'!$E86&gt;0,'Measured Data'!AB85+'Measured Data'!$E86*'Measured Data'!#REF!/'In Process Calc.'!$I88,"")</f>
        <v/>
      </c>
      <c r="AC94" s="246" t="str">
        <f>IF('Measured Data'!$E86&gt;0,'Measured Data'!AC85+'Measured Data'!$E86*'Measured Data'!#REF!/'In Process Calc.'!$I88,"")</f>
        <v/>
      </c>
      <c r="AD94" s="246" t="str">
        <f>IF('Measured Data'!$E86&gt;0,'Measured Data'!AD85+'Measured Data'!$E86*'Measured Data'!#REF!/'In Process Calc.'!$I88,"")</f>
        <v/>
      </c>
      <c r="AE94" s="246" t="str">
        <f>IF('Measured Data'!$E86&gt;0,'Measured Data'!AE85+'Measured Data'!$E86*'Measured Data'!#REF!/'In Process Calc.'!$I88,"")</f>
        <v/>
      </c>
      <c r="AF94" s="246" t="str">
        <f>IF('Measured Data'!$E86&gt;0,'Measured Data'!AF85+'Measured Data'!$E86*'Measured Data'!#REF!/'In Process Calc.'!$I88,"")</f>
        <v/>
      </c>
      <c r="AG94" s="246" t="str">
        <f>IF('Measured Data'!$E86&gt;0,'Measured Data'!AG85+'Measured Data'!$E86*'Measured Data'!#REF!/'In Process Calc.'!$I88,"")</f>
        <v/>
      </c>
      <c r="AH94" s="246" t="str">
        <f>IF('Measured Data'!$E86&gt;0,'Measured Data'!AH85+'Measured Data'!$E86*'Measured Data'!#REF!/'In Process Calc.'!$I88,"")</f>
        <v/>
      </c>
      <c r="AI94" s="246" t="str">
        <f>IF('Measured Data'!$E86&gt;0,'Measured Data'!AI85+'Measured Data'!$E86*'Measured Data'!#REF!/'In Process Calc.'!$I88,"")</f>
        <v/>
      </c>
      <c r="AJ94" s="246" t="str">
        <f>IF('Measured Data'!$E86&gt;0,'Measured Data'!AJ85+'Measured Data'!$E86*'Measured Data'!#REF!/'In Process Calc.'!$I88,"")</f>
        <v/>
      </c>
      <c r="AK94" s="246" t="str">
        <f>IF('Measured Data'!$E86&gt;0,'Measured Data'!AK85+'Measured Data'!$E86*'Measured Data'!#REF!/'In Process Calc.'!$I88,"")</f>
        <v/>
      </c>
      <c r="AL94" s="246" t="str">
        <f>IF('Measured Data'!$E86&gt;0,'Measured Data'!AL85+'Measured Data'!$E86*'Measured Data'!#REF!/'In Process Calc.'!$I88,"")</f>
        <v/>
      </c>
      <c r="AM94" s="246" t="str">
        <f>IF('Measured Data'!$E86&gt;0,'Measured Data'!AM85+'Measured Data'!$E86*'Measured Data'!#REF!/'In Process Calc.'!$I88,"")</f>
        <v/>
      </c>
      <c r="AN94" s="246" t="str">
        <f>IF('Measured Data'!$E86&gt;0,'Measured Data'!AN85+'Measured Data'!$E86*'Measured Data'!#REF!/'In Process Calc.'!$I88,"")</f>
        <v/>
      </c>
      <c r="AO94" s="246" t="str">
        <f>IF('Measured Data'!$E86&gt;0,'Measured Data'!AO85+'Measured Data'!$E86*'Measured Data'!#REF!/'In Process Calc.'!$I88,"")</f>
        <v/>
      </c>
      <c r="AP94" s="246" t="str">
        <f>IF('Measured Data'!$E86&gt;0,'Measured Data'!AP85+'Measured Data'!$E86*'Measured Data'!AQ85/'In Process Calc.'!$I88,"")</f>
        <v/>
      </c>
      <c r="AQ94" s="246" t="str">
        <f>IF('Measured Data'!$E86&gt;0,'Measured Data'!#REF!+'Measured Data'!$E86*'Measured Data'!AR85/'In Process Calc.'!$I88,"")</f>
        <v/>
      </c>
      <c r="AR94" s="246" t="str">
        <f>IF('Measured Data'!$E86&gt;0,'Measured Data'!#REF!,"")</f>
        <v/>
      </c>
      <c r="AS94" s="246" t="str">
        <f>IF('Measured Data'!$E86&gt;0,'Measured Data'!#REF!,"")</f>
        <v/>
      </c>
      <c r="AT94" s="246" t="str">
        <f>IF('Measured Data'!$E86&gt;0,'Measured Data'!#REF!,"")</f>
        <v/>
      </c>
      <c r="AU94" s="246" t="str">
        <f>IF('Measured Data'!$E86&gt;0,'Measured Data'!#REF!,"")</f>
        <v/>
      </c>
      <c r="AV94" s="246" t="str">
        <f>IF('Measured Data'!$E86&gt;0,'Measured Data'!#REF!,"")</f>
        <v/>
      </c>
      <c r="AW94" s="246" t="str">
        <f>IF('Measured Data'!$E86&gt;0,'Measured Data'!#REF!,"")</f>
        <v/>
      </c>
      <c r="AX94" s="246" t="str">
        <f>IF('Measured Data'!$E86&gt;0,'Measured Data'!#REF!,"")</f>
        <v/>
      </c>
      <c r="AY94" s="246" t="str">
        <f>IF('Measured Data'!$E86&gt;0,'Measured Data'!#REF!,"")</f>
        <v/>
      </c>
      <c r="AZ94" s="246" t="str">
        <f>IF('Measured Data'!$E86&gt;0,'Measured Data'!#REF!,"")</f>
        <v/>
      </c>
      <c r="BA94" s="246" t="str">
        <f>IF('Measured Data'!$E86&gt;0,'Measured Data'!#REF!,"")</f>
        <v/>
      </c>
      <c r="BB94" s="246" t="str">
        <f>IF('Measured Data'!$E86&gt;0,'Measured Data'!#REF!,"")</f>
        <v/>
      </c>
      <c r="BC94" s="246" t="str">
        <f>IF('Measured Data'!$E86&gt;0,'Measured Data'!#REF!,"")</f>
        <v/>
      </c>
      <c r="BD94" s="246" t="str">
        <f>IF('Measured Data'!$E86&gt;0,'Measured Data'!#REF!,"")</f>
        <v/>
      </c>
      <c r="BE94" s="246" t="str">
        <f>IF('Measured Data'!$E86&gt;0,'Measured Data'!#REF!,"")</f>
        <v/>
      </c>
      <c r="BF94" s="246" t="str">
        <f>IF('Measured Data'!$E86&gt;0,'Measured Data'!#REF!,"")</f>
        <v/>
      </c>
      <c r="BG94" s="246" t="str">
        <f>IF('Measured Data'!$E86&gt;0,'Measured Data'!#REF!,"")</f>
        <v/>
      </c>
      <c r="BH94" s="246" t="str">
        <f>IF('Measured Data'!$E86&gt;0,'Measured Data'!#REF!,"")</f>
        <v/>
      </c>
      <c r="BI94" s="246" t="str">
        <f>IF('Measured Data'!$E86&gt;0,'Measured Data'!#REF!,"")</f>
        <v/>
      </c>
      <c r="BJ94" s="246" t="str">
        <f>IF('Measured Data'!$E86&gt;0,'Measured Data'!#REF!,"")</f>
        <v/>
      </c>
      <c r="BK94" s="246" t="str">
        <f>IF('Measured Data'!$E86&gt;0,'Measured Data'!#REF!,"")</f>
        <v/>
      </c>
      <c r="BL94" s="246" t="str">
        <f>IF('Measured Data'!$E86&gt;0,'Measured Data'!#REF!,"")</f>
        <v/>
      </c>
      <c r="BM94" s="246" t="str">
        <f>IF('Measured Data'!$E86&gt;0,'Measured Data'!#REF!,"")</f>
        <v/>
      </c>
      <c r="BN94" s="246" t="str">
        <f>IF('Measured Data'!$E86&gt;0,'In Process Calc.'!B87,"")</f>
        <v/>
      </c>
      <c r="BO94" s="246" t="str">
        <f>IF('Measured Data'!$E86&gt;0,'In Process Calc.'!C87,"")</f>
        <v/>
      </c>
    </row>
    <row r="95" spans="1:67" x14ac:dyDescent="0.15">
      <c r="A95" s="240" t="str">
        <f>IF('Measured Data'!$E87&gt;0,'Measured Data'!$B$1,"")</f>
        <v/>
      </c>
      <c r="B95" s="240" t="str">
        <f>IF('Measured Data'!$E87&gt;0,'Measured Data'!A86+0.1,"")</f>
        <v/>
      </c>
      <c r="C95" s="244" t="str">
        <f>IF('Measured Data'!$E87&gt;0,'Measured Data'!B86,"")</f>
        <v/>
      </c>
      <c r="D95" s="249" t="str">
        <f>IF('Measured Data'!$E87&gt;0,'Measured Data'!C86,"")</f>
        <v/>
      </c>
      <c r="E95" s="240" t="str">
        <f>IF('Measured Data'!$E87&gt;0,'Measured Data'!D86,"")</f>
        <v/>
      </c>
      <c r="F95" s="240" t="str">
        <f>IF('Measured Data'!$E87&gt;0,'Measured Data'!E86,"")</f>
        <v/>
      </c>
      <c r="G95" s="240" t="str">
        <f>IF('Measured Data'!$E87&gt;0,'Measured Data'!G86,"")</f>
        <v/>
      </c>
      <c r="H95" s="245" t="str">
        <f>IF('Measured Data'!$E87&gt;0,'Measured Data'!H86,"")</f>
        <v/>
      </c>
      <c r="I95" s="245" t="str">
        <f>IF('Measured Data'!$E87&gt;0,'Measured Data'!I86,"")</f>
        <v/>
      </c>
      <c r="J95" s="245" t="str">
        <f>IF('Measured Data'!$E87&gt;0,'Measured Data'!J86,"")</f>
        <v/>
      </c>
      <c r="K95" s="245" t="str">
        <f>IF('Measured Data'!$E87&gt;0,'Measured Data'!K86,"")</f>
        <v/>
      </c>
      <c r="L95" s="240" t="str">
        <f>IF('Measured Data'!$E87&gt;0,'Measured Data'!L86,"")</f>
        <v/>
      </c>
      <c r="M95" s="240" t="str">
        <f>IF('Measured Data'!$E87&gt;0,'Measured Data'!M86,"")</f>
        <v/>
      </c>
      <c r="N95" s="240" t="str">
        <f>IF('Measured Data'!$E87&gt;0,'Measured Data'!N86,"")</f>
        <v/>
      </c>
      <c r="O95" s="240" t="str">
        <f>IF('Measured Data'!$E87&gt;0,'Measured Data'!O86,"")</f>
        <v/>
      </c>
      <c r="P95" s="240" t="str">
        <f>IF('Measured Data'!$E87&gt;0,'Measured Data'!P86,"")</f>
        <v/>
      </c>
      <c r="Q95" s="240" t="str">
        <f>IF('Measured Data'!$E87&gt;0,'Measured Data'!Q86,"")</f>
        <v/>
      </c>
      <c r="R95" s="240" t="str">
        <f>IF('Measured Data'!$E87&gt;0,'Measured Data'!R86,"")</f>
        <v/>
      </c>
      <c r="S95" s="240" t="str">
        <f>IF('Measured Data'!$E87&gt;0,'Measured Data'!S86,"")</f>
        <v/>
      </c>
      <c r="T95" s="246" t="str">
        <f>IF('Measured Data'!$E87&gt;0,'Measured Data'!T86+'Measured Data'!$E87*'Measured Data'!#REF!/'In Process Calc.'!$I89,"")</f>
        <v/>
      </c>
      <c r="U95" s="246" t="str">
        <f>IF('Measured Data'!$E87&gt;0,'Measured Data'!U86+'Measured Data'!$E87*'Measured Data'!#REF!/'In Process Calc.'!$I89,"")</f>
        <v/>
      </c>
      <c r="V95" s="246" t="str">
        <f>IF('Measured Data'!$E87&gt;0,'Measured Data'!V86+'Measured Data'!$E87*'Measured Data'!#REF!/'In Process Calc.'!$I89,"")</f>
        <v/>
      </c>
      <c r="W95" s="246" t="str">
        <f>IF('Measured Data'!$E87&gt;0,'Measured Data'!W86+'Measured Data'!$E87*'Measured Data'!#REF!/'In Process Calc.'!$I89,"")</f>
        <v/>
      </c>
      <c r="X95" s="246" t="str">
        <f>IF('Measured Data'!$E87&gt;0,'Measured Data'!X86+'Measured Data'!$E87*'Measured Data'!#REF!/'In Process Calc.'!$I89,"")</f>
        <v/>
      </c>
      <c r="Y95" s="246" t="str">
        <f>IF('Measured Data'!$E87&gt;0,'Measured Data'!Y86+'Measured Data'!$E87*'Measured Data'!#REF!/'In Process Calc.'!$I89,"")</f>
        <v/>
      </c>
      <c r="Z95" s="246" t="str">
        <f>IF('Measured Data'!$E87&gt;0,'Measured Data'!Z86+'Measured Data'!$E87*'Measured Data'!#REF!/'In Process Calc.'!$I89,"")</f>
        <v/>
      </c>
      <c r="AA95" s="246" t="str">
        <f>IF('Measured Data'!$E87&gt;0,'Measured Data'!AA86+'Measured Data'!$E87*'Measured Data'!#REF!/'In Process Calc.'!$I89,"")</f>
        <v/>
      </c>
      <c r="AB95" s="246" t="str">
        <f>IF('Measured Data'!$E87&gt;0,'Measured Data'!AB86+'Measured Data'!$E87*'Measured Data'!#REF!/'In Process Calc.'!$I89,"")</f>
        <v/>
      </c>
      <c r="AC95" s="246" t="str">
        <f>IF('Measured Data'!$E87&gt;0,'Measured Data'!AC86+'Measured Data'!$E87*'Measured Data'!#REF!/'In Process Calc.'!$I89,"")</f>
        <v/>
      </c>
      <c r="AD95" s="246" t="str">
        <f>IF('Measured Data'!$E87&gt;0,'Measured Data'!AD86+'Measured Data'!$E87*'Measured Data'!#REF!/'In Process Calc.'!$I89,"")</f>
        <v/>
      </c>
      <c r="AE95" s="246" t="str">
        <f>IF('Measured Data'!$E87&gt;0,'Measured Data'!AE86+'Measured Data'!$E87*'Measured Data'!#REF!/'In Process Calc.'!$I89,"")</f>
        <v/>
      </c>
      <c r="AF95" s="246" t="str">
        <f>IF('Measured Data'!$E87&gt;0,'Measured Data'!AF86+'Measured Data'!$E87*'Measured Data'!#REF!/'In Process Calc.'!$I89,"")</f>
        <v/>
      </c>
      <c r="AG95" s="246" t="str">
        <f>IF('Measured Data'!$E87&gt;0,'Measured Data'!AG86+'Measured Data'!$E87*'Measured Data'!#REF!/'In Process Calc.'!$I89,"")</f>
        <v/>
      </c>
      <c r="AH95" s="246" t="str">
        <f>IF('Measured Data'!$E87&gt;0,'Measured Data'!AH86+'Measured Data'!$E87*'Measured Data'!#REF!/'In Process Calc.'!$I89,"")</f>
        <v/>
      </c>
      <c r="AI95" s="246" t="str">
        <f>IF('Measured Data'!$E87&gt;0,'Measured Data'!AI86+'Measured Data'!$E87*'Measured Data'!#REF!/'In Process Calc.'!$I89,"")</f>
        <v/>
      </c>
      <c r="AJ95" s="246" t="str">
        <f>IF('Measured Data'!$E87&gt;0,'Measured Data'!AJ86+'Measured Data'!$E87*'Measured Data'!#REF!/'In Process Calc.'!$I89,"")</f>
        <v/>
      </c>
      <c r="AK95" s="246" t="str">
        <f>IF('Measured Data'!$E87&gt;0,'Measured Data'!AK86+'Measured Data'!$E87*'Measured Data'!#REF!/'In Process Calc.'!$I89,"")</f>
        <v/>
      </c>
      <c r="AL95" s="246" t="str">
        <f>IF('Measured Data'!$E87&gt;0,'Measured Data'!AL86+'Measured Data'!$E87*'Measured Data'!#REF!/'In Process Calc.'!$I89,"")</f>
        <v/>
      </c>
      <c r="AM95" s="246" t="str">
        <f>IF('Measured Data'!$E87&gt;0,'Measured Data'!AM86+'Measured Data'!$E87*'Measured Data'!#REF!/'In Process Calc.'!$I89,"")</f>
        <v/>
      </c>
      <c r="AN95" s="246" t="str">
        <f>IF('Measured Data'!$E87&gt;0,'Measured Data'!AN86+'Measured Data'!$E87*'Measured Data'!#REF!/'In Process Calc.'!$I89,"")</f>
        <v/>
      </c>
      <c r="AO95" s="246" t="str">
        <f>IF('Measured Data'!$E87&gt;0,'Measured Data'!AO86+'Measured Data'!$E87*'Measured Data'!#REF!/'In Process Calc.'!$I89,"")</f>
        <v/>
      </c>
      <c r="AP95" s="246" t="str">
        <f>IF('Measured Data'!$E87&gt;0,'Measured Data'!AP86+'Measured Data'!$E87*'Measured Data'!AQ86/'In Process Calc.'!$I89,"")</f>
        <v/>
      </c>
      <c r="AQ95" s="246" t="str">
        <f>IF('Measured Data'!$E87&gt;0,'Measured Data'!#REF!+'Measured Data'!$E87*'Measured Data'!AR86/'In Process Calc.'!$I89,"")</f>
        <v/>
      </c>
      <c r="AR95" s="246" t="str">
        <f>IF('Measured Data'!$E87&gt;0,'Measured Data'!#REF!,"")</f>
        <v/>
      </c>
      <c r="AS95" s="246" t="str">
        <f>IF('Measured Data'!$E87&gt;0,'Measured Data'!#REF!,"")</f>
        <v/>
      </c>
      <c r="AT95" s="246" t="str">
        <f>IF('Measured Data'!$E87&gt;0,'Measured Data'!#REF!,"")</f>
        <v/>
      </c>
      <c r="AU95" s="246" t="str">
        <f>IF('Measured Data'!$E87&gt;0,'Measured Data'!#REF!,"")</f>
        <v/>
      </c>
      <c r="AV95" s="246" t="str">
        <f>IF('Measured Data'!$E87&gt;0,'Measured Data'!#REF!,"")</f>
        <v/>
      </c>
      <c r="AW95" s="246" t="str">
        <f>IF('Measured Data'!$E87&gt;0,'Measured Data'!#REF!,"")</f>
        <v/>
      </c>
      <c r="AX95" s="246" t="str">
        <f>IF('Measured Data'!$E87&gt;0,'Measured Data'!#REF!,"")</f>
        <v/>
      </c>
      <c r="AY95" s="246" t="str">
        <f>IF('Measured Data'!$E87&gt;0,'Measured Data'!#REF!,"")</f>
        <v/>
      </c>
      <c r="AZ95" s="246" t="str">
        <f>IF('Measured Data'!$E87&gt;0,'Measured Data'!#REF!,"")</f>
        <v/>
      </c>
      <c r="BA95" s="246" t="str">
        <f>IF('Measured Data'!$E87&gt;0,'Measured Data'!#REF!,"")</f>
        <v/>
      </c>
      <c r="BB95" s="246" t="str">
        <f>IF('Measured Data'!$E87&gt;0,'Measured Data'!#REF!,"")</f>
        <v/>
      </c>
      <c r="BC95" s="246" t="str">
        <f>IF('Measured Data'!$E87&gt;0,'Measured Data'!#REF!,"")</f>
        <v/>
      </c>
      <c r="BD95" s="246" t="str">
        <f>IF('Measured Data'!$E87&gt;0,'Measured Data'!#REF!,"")</f>
        <v/>
      </c>
      <c r="BE95" s="246" t="str">
        <f>IF('Measured Data'!$E87&gt;0,'Measured Data'!#REF!,"")</f>
        <v/>
      </c>
      <c r="BF95" s="246" t="str">
        <f>IF('Measured Data'!$E87&gt;0,'Measured Data'!#REF!,"")</f>
        <v/>
      </c>
      <c r="BG95" s="246" t="str">
        <f>IF('Measured Data'!$E87&gt;0,'Measured Data'!#REF!,"")</f>
        <v/>
      </c>
      <c r="BH95" s="246" t="str">
        <f>IF('Measured Data'!$E87&gt;0,'Measured Data'!#REF!,"")</f>
        <v/>
      </c>
      <c r="BI95" s="246" t="str">
        <f>IF('Measured Data'!$E87&gt;0,'Measured Data'!#REF!,"")</f>
        <v/>
      </c>
      <c r="BJ95" s="246" t="str">
        <f>IF('Measured Data'!$E87&gt;0,'Measured Data'!#REF!,"")</f>
        <v/>
      </c>
      <c r="BK95" s="246" t="str">
        <f>IF('Measured Data'!$E87&gt;0,'Measured Data'!#REF!,"")</f>
        <v/>
      </c>
      <c r="BL95" s="246" t="str">
        <f>IF('Measured Data'!$E87&gt;0,'Measured Data'!#REF!,"")</f>
        <v/>
      </c>
      <c r="BM95" s="246" t="str">
        <f>IF('Measured Data'!$E87&gt;0,'Measured Data'!#REF!,"")</f>
        <v/>
      </c>
      <c r="BN95" s="246" t="str">
        <f>IF('Measured Data'!$E87&gt;0,'In Process Calc.'!B88,"")</f>
        <v/>
      </c>
      <c r="BO95" s="246" t="str">
        <f>IF('Measured Data'!$E87&gt;0,'In Process Calc.'!C88,"")</f>
        <v/>
      </c>
    </row>
    <row r="96" spans="1:67" x14ac:dyDescent="0.15">
      <c r="A96" s="240" t="str">
        <f>IF('Measured Data'!$E88&gt;0,'Measured Data'!$B$1,"")</f>
        <v/>
      </c>
      <c r="B96" s="240" t="str">
        <f>IF('Measured Data'!$E88&gt;0,'Measured Data'!A87+0.1,"")</f>
        <v/>
      </c>
      <c r="C96" s="244" t="str">
        <f>IF('Measured Data'!$E88&gt;0,'Measured Data'!B87,"")</f>
        <v/>
      </c>
      <c r="D96" s="249" t="str">
        <f>IF('Measured Data'!$E88&gt;0,'Measured Data'!C87,"")</f>
        <v/>
      </c>
      <c r="E96" s="240" t="str">
        <f>IF('Measured Data'!$E88&gt;0,'Measured Data'!D87,"")</f>
        <v/>
      </c>
      <c r="F96" s="240" t="str">
        <f>IF('Measured Data'!$E88&gt;0,'Measured Data'!E87,"")</f>
        <v/>
      </c>
      <c r="G96" s="240" t="str">
        <f>IF('Measured Data'!$E88&gt;0,'Measured Data'!G87,"")</f>
        <v/>
      </c>
      <c r="H96" s="245" t="str">
        <f>IF('Measured Data'!$E88&gt;0,'Measured Data'!H87,"")</f>
        <v/>
      </c>
      <c r="I96" s="245" t="str">
        <f>IF('Measured Data'!$E88&gt;0,'Measured Data'!I87,"")</f>
        <v/>
      </c>
      <c r="J96" s="245" t="str">
        <f>IF('Measured Data'!$E88&gt;0,'Measured Data'!J87,"")</f>
        <v/>
      </c>
      <c r="K96" s="245" t="str">
        <f>IF('Measured Data'!$E88&gt;0,'Measured Data'!K87,"")</f>
        <v/>
      </c>
      <c r="L96" s="240" t="str">
        <f>IF('Measured Data'!$E88&gt;0,'Measured Data'!L87,"")</f>
        <v/>
      </c>
      <c r="M96" s="240" t="str">
        <f>IF('Measured Data'!$E88&gt;0,'Measured Data'!M87,"")</f>
        <v/>
      </c>
      <c r="N96" s="240" t="str">
        <f>IF('Measured Data'!$E88&gt;0,'Measured Data'!N87,"")</f>
        <v/>
      </c>
      <c r="O96" s="240" t="str">
        <f>IF('Measured Data'!$E88&gt;0,'Measured Data'!O87,"")</f>
        <v/>
      </c>
      <c r="P96" s="240" t="str">
        <f>IF('Measured Data'!$E88&gt;0,'Measured Data'!P87,"")</f>
        <v/>
      </c>
      <c r="Q96" s="240" t="str">
        <f>IF('Measured Data'!$E88&gt;0,'Measured Data'!Q87,"")</f>
        <v/>
      </c>
      <c r="R96" s="240" t="str">
        <f>IF('Measured Data'!$E88&gt;0,'Measured Data'!R87,"")</f>
        <v/>
      </c>
      <c r="S96" s="240" t="str">
        <f>IF('Measured Data'!$E88&gt;0,'Measured Data'!S87,"")</f>
        <v/>
      </c>
      <c r="T96" s="246" t="str">
        <f>IF('Measured Data'!$E88&gt;0,'Measured Data'!T87+'Measured Data'!$E88*'Measured Data'!#REF!/'In Process Calc.'!$I90,"")</f>
        <v/>
      </c>
      <c r="U96" s="246" t="str">
        <f>IF('Measured Data'!$E88&gt;0,'Measured Data'!U87+'Measured Data'!$E88*'Measured Data'!#REF!/'In Process Calc.'!$I90,"")</f>
        <v/>
      </c>
      <c r="V96" s="246" t="str">
        <f>IF('Measured Data'!$E88&gt;0,'Measured Data'!V87+'Measured Data'!$E88*'Measured Data'!#REF!/'In Process Calc.'!$I90,"")</f>
        <v/>
      </c>
      <c r="W96" s="246" t="str">
        <f>IF('Measured Data'!$E88&gt;0,'Measured Data'!W87+'Measured Data'!$E88*'Measured Data'!#REF!/'In Process Calc.'!$I90,"")</f>
        <v/>
      </c>
      <c r="X96" s="246" t="str">
        <f>IF('Measured Data'!$E88&gt;0,'Measured Data'!X87+'Measured Data'!$E88*'Measured Data'!#REF!/'In Process Calc.'!$I90,"")</f>
        <v/>
      </c>
      <c r="Y96" s="246" t="str">
        <f>IF('Measured Data'!$E88&gt;0,'Measured Data'!Y87+'Measured Data'!$E88*'Measured Data'!#REF!/'In Process Calc.'!$I90,"")</f>
        <v/>
      </c>
      <c r="Z96" s="246" t="str">
        <f>IF('Measured Data'!$E88&gt;0,'Measured Data'!Z87+'Measured Data'!$E88*'Measured Data'!#REF!/'In Process Calc.'!$I90,"")</f>
        <v/>
      </c>
      <c r="AA96" s="246" t="str">
        <f>IF('Measured Data'!$E88&gt;0,'Measured Data'!AA87+'Measured Data'!$E88*'Measured Data'!#REF!/'In Process Calc.'!$I90,"")</f>
        <v/>
      </c>
      <c r="AB96" s="246" t="str">
        <f>IF('Measured Data'!$E88&gt;0,'Measured Data'!AB87+'Measured Data'!$E88*'Measured Data'!#REF!/'In Process Calc.'!$I90,"")</f>
        <v/>
      </c>
      <c r="AC96" s="246" t="str">
        <f>IF('Measured Data'!$E88&gt;0,'Measured Data'!AC87+'Measured Data'!$E88*'Measured Data'!#REF!/'In Process Calc.'!$I90,"")</f>
        <v/>
      </c>
      <c r="AD96" s="246" t="str">
        <f>IF('Measured Data'!$E88&gt;0,'Measured Data'!AD87+'Measured Data'!$E88*'Measured Data'!#REF!/'In Process Calc.'!$I90,"")</f>
        <v/>
      </c>
      <c r="AE96" s="246" t="str">
        <f>IF('Measured Data'!$E88&gt;0,'Measured Data'!AE87+'Measured Data'!$E88*'Measured Data'!#REF!/'In Process Calc.'!$I90,"")</f>
        <v/>
      </c>
      <c r="AF96" s="246" t="str">
        <f>IF('Measured Data'!$E88&gt;0,'Measured Data'!AF87+'Measured Data'!$E88*'Measured Data'!#REF!/'In Process Calc.'!$I90,"")</f>
        <v/>
      </c>
      <c r="AG96" s="246" t="str">
        <f>IF('Measured Data'!$E88&gt;0,'Measured Data'!AG87+'Measured Data'!$E88*'Measured Data'!#REF!/'In Process Calc.'!$I90,"")</f>
        <v/>
      </c>
      <c r="AH96" s="246" t="str">
        <f>IF('Measured Data'!$E88&gt;0,'Measured Data'!AH87+'Measured Data'!$E88*'Measured Data'!#REF!/'In Process Calc.'!$I90,"")</f>
        <v/>
      </c>
      <c r="AI96" s="246" t="str">
        <f>IF('Measured Data'!$E88&gt;0,'Measured Data'!AI87+'Measured Data'!$E88*'Measured Data'!#REF!/'In Process Calc.'!$I90,"")</f>
        <v/>
      </c>
      <c r="AJ96" s="246" t="str">
        <f>IF('Measured Data'!$E88&gt;0,'Measured Data'!AJ87+'Measured Data'!$E88*'Measured Data'!#REF!/'In Process Calc.'!$I90,"")</f>
        <v/>
      </c>
      <c r="AK96" s="246" t="str">
        <f>IF('Measured Data'!$E88&gt;0,'Measured Data'!AK87+'Measured Data'!$E88*'Measured Data'!#REF!/'In Process Calc.'!$I90,"")</f>
        <v/>
      </c>
      <c r="AL96" s="246" t="str">
        <f>IF('Measured Data'!$E88&gt;0,'Measured Data'!AL87+'Measured Data'!$E88*'Measured Data'!#REF!/'In Process Calc.'!$I90,"")</f>
        <v/>
      </c>
      <c r="AM96" s="246" t="str">
        <f>IF('Measured Data'!$E88&gt;0,'Measured Data'!AM87+'Measured Data'!$E88*'Measured Data'!#REF!/'In Process Calc.'!$I90,"")</f>
        <v/>
      </c>
      <c r="AN96" s="246" t="str">
        <f>IF('Measured Data'!$E88&gt;0,'Measured Data'!AN87+'Measured Data'!$E88*'Measured Data'!#REF!/'In Process Calc.'!$I90,"")</f>
        <v/>
      </c>
      <c r="AO96" s="246" t="str">
        <f>IF('Measured Data'!$E88&gt;0,'Measured Data'!AO87+'Measured Data'!$E88*'Measured Data'!#REF!/'In Process Calc.'!$I90,"")</f>
        <v/>
      </c>
      <c r="AP96" s="246" t="str">
        <f>IF('Measured Data'!$E88&gt;0,'Measured Data'!AP87+'Measured Data'!$E88*'Measured Data'!AQ87/'In Process Calc.'!$I90,"")</f>
        <v/>
      </c>
      <c r="AQ96" s="246" t="str">
        <f>IF('Measured Data'!$E88&gt;0,'Measured Data'!#REF!+'Measured Data'!$E88*'Measured Data'!AR87/'In Process Calc.'!$I90,"")</f>
        <v/>
      </c>
      <c r="AR96" s="246" t="str">
        <f>IF('Measured Data'!$E88&gt;0,'Measured Data'!#REF!,"")</f>
        <v/>
      </c>
      <c r="AS96" s="246" t="str">
        <f>IF('Measured Data'!$E88&gt;0,'Measured Data'!#REF!,"")</f>
        <v/>
      </c>
      <c r="AT96" s="246" t="str">
        <f>IF('Measured Data'!$E88&gt;0,'Measured Data'!#REF!,"")</f>
        <v/>
      </c>
      <c r="AU96" s="246" t="str">
        <f>IF('Measured Data'!$E88&gt;0,'Measured Data'!#REF!,"")</f>
        <v/>
      </c>
      <c r="AV96" s="246" t="str">
        <f>IF('Measured Data'!$E88&gt;0,'Measured Data'!#REF!,"")</f>
        <v/>
      </c>
      <c r="AW96" s="246" t="str">
        <f>IF('Measured Data'!$E88&gt;0,'Measured Data'!#REF!,"")</f>
        <v/>
      </c>
      <c r="AX96" s="246" t="str">
        <f>IF('Measured Data'!$E88&gt;0,'Measured Data'!#REF!,"")</f>
        <v/>
      </c>
      <c r="AY96" s="246" t="str">
        <f>IF('Measured Data'!$E88&gt;0,'Measured Data'!#REF!,"")</f>
        <v/>
      </c>
      <c r="AZ96" s="246" t="str">
        <f>IF('Measured Data'!$E88&gt;0,'Measured Data'!#REF!,"")</f>
        <v/>
      </c>
      <c r="BA96" s="246" t="str">
        <f>IF('Measured Data'!$E88&gt;0,'Measured Data'!#REF!,"")</f>
        <v/>
      </c>
      <c r="BB96" s="246" t="str">
        <f>IF('Measured Data'!$E88&gt;0,'Measured Data'!#REF!,"")</f>
        <v/>
      </c>
      <c r="BC96" s="246" t="str">
        <f>IF('Measured Data'!$E88&gt;0,'Measured Data'!#REF!,"")</f>
        <v/>
      </c>
      <c r="BD96" s="246" t="str">
        <f>IF('Measured Data'!$E88&gt;0,'Measured Data'!#REF!,"")</f>
        <v/>
      </c>
      <c r="BE96" s="246" t="str">
        <f>IF('Measured Data'!$E88&gt;0,'Measured Data'!#REF!,"")</f>
        <v/>
      </c>
      <c r="BF96" s="246" t="str">
        <f>IF('Measured Data'!$E88&gt;0,'Measured Data'!#REF!,"")</f>
        <v/>
      </c>
      <c r="BG96" s="246" t="str">
        <f>IF('Measured Data'!$E88&gt;0,'Measured Data'!#REF!,"")</f>
        <v/>
      </c>
      <c r="BH96" s="246" t="str">
        <f>IF('Measured Data'!$E88&gt;0,'Measured Data'!#REF!,"")</f>
        <v/>
      </c>
      <c r="BI96" s="246" t="str">
        <f>IF('Measured Data'!$E88&gt;0,'Measured Data'!#REF!,"")</f>
        <v/>
      </c>
      <c r="BJ96" s="246" t="str">
        <f>IF('Measured Data'!$E88&gt;0,'Measured Data'!#REF!,"")</f>
        <v/>
      </c>
      <c r="BK96" s="246" t="str">
        <f>IF('Measured Data'!$E88&gt;0,'Measured Data'!#REF!,"")</f>
        <v/>
      </c>
      <c r="BL96" s="246" t="str">
        <f>IF('Measured Data'!$E88&gt;0,'Measured Data'!#REF!,"")</f>
        <v/>
      </c>
      <c r="BM96" s="246" t="str">
        <f>IF('Measured Data'!$E88&gt;0,'Measured Data'!#REF!,"")</f>
        <v/>
      </c>
      <c r="BN96" s="246" t="str">
        <f>IF('Measured Data'!$E88&gt;0,'In Process Calc.'!B89,"")</f>
        <v/>
      </c>
      <c r="BO96" s="246" t="str">
        <f>IF('Measured Data'!$E88&gt;0,'In Process Calc.'!C89,"")</f>
        <v/>
      </c>
    </row>
    <row r="97" spans="1:67" x14ac:dyDescent="0.15">
      <c r="A97" s="240" t="str">
        <f>IF('Measured Data'!$E89&gt;0,'Measured Data'!$B$1,"")</f>
        <v/>
      </c>
      <c r="B97" s="240" t="str">
        <f>IF('Measured Data'!$E89&gt;0,'Measured Data'!A88+0.1,"")</f>
        <v/>
      </c>
      <c r="C97" s="244" t="str">
        <f>IF('Measured Data'!$E89&gt;0,'Measured Data'!B88,"")</f>
        <v/>
      </c>
      <c r="D97" s="249" t="str">
        <f>IF('Measured Data'!$E89&gt;0,'Measured Data'!C88,"")</f>
        <v/>
      </c>
      <c r="E97" s="240" t="str">
        <f>IF('Measured Data'!$E89&gt;0,'Measured Data'!D88,"")</f>
        <v/>
      </c>
      <c r="F97" s="240" t="str">
        <f>IF('Measured Data'!$E89&gt;0,'Measured Data'!E88,"")</f>
        <v/>
      </c>
      <c r="G97" s="240" t="str">
        <f>IF('Measured Data'!$E89&gt;0,'Measured Data'!G88,"")</f>
        <v/>
      </c>
      <c r="H97" s="245" t="str">
        <f>IF('Measured Data'!$E89&gt;0,'Measured Data'!H88,"")</f>
        <v/>
      </c>
      <c r="I97" s="245" t="str">
        <f>IF('Measured Data'!$E89&gt;0,'Measured Data'!I88,"")</f>
        <v/>
      </c>
      <c r="J97" s="245" t="str">
        <f>IF('Measured Data'!$E89&gt;0,'Measured Data'!J88,"")</f>
        <v/>
      </c>
      <c r="K97" s="245" t="str">
        <f>IF('Measured Data'!$E89&gt;0,'Measured Data'!K88,"")</f>
        <v/>
      </c>
      <c r="L97" s="240" t="str">
        <f>IF('Measured Data'!$E89&gt;0,'Measured Data'!L88,"")</f>
        <v/>
      </c>
      <c r="M97" s="240" t="str">
        <f>IF('Measured Data'!$E89&gt;0,'Measured Data'!M88,"")</f>
        <v/>
      </c>
      <c r="N97" s="240" t="str">
        <f>IF('Measured Data'!$E89&gt;0,'Measured Data'!N88,"")</f>
        <v/>
      </c>
      <c r="O97" s="240" t="str">
        <f>IF('Measured Data'!$E89&gt;0,'Measured Data'!O88,"")</f>
        <v/>
      </c>
      <c r="P97" s="240" t="str">
        <f>IF('Measured Data'!$E89&gt;0,'Measured Data'!P88,"")</f>
        <v/>
      </c>
      <c r="Q97" s="240" t="str">
        <f>IF('Measured Data'!$E89&gt;0,'Measured Data'!Q88,"")</f>
        <v/>
      </c>
      <c r="R97" s="240" t="str">
        <f>IF('Measured Data'!$E89&gt;0,'Measured Data'!R88,"")</f>
        <v/>
      </c>
      <c r="S97" s="240" t="str">
        <f>IF('Measured Data'!$E89&gt;0,'Measured Data'!S88,"")</f>
        <v/>
      </c>
      <c r="T97" s="246" t="str">
        <f>IF('Measured Data'!$E89&gt;0,'Measured Data'!T88+'Measured Data'!$E89*'Measured Data'!#REF!/'In Process Calc.'!$I91,"")</f>
        <v/>
      </c>
      <c r="U97" s="246" t="str">
        <f>IF('Measured Data'!$E89&gt;0,'Measured Data'!U88+'Measured Data'!$E89*'Measured Data'!#REF!/'In Process Calc.'!$I91,"")</f>
        <v/>
      </c>
      <c r="V97" s="246" t="str">
        <f>IF('Measured Data'!$E89&gt;0,'Measured Data'!V88+'Measured Data'!$E89*'Measured Data'!#REF!/'In Process Calc.'!$I91,"")</f>
        <v/>
      </c>
      <c r="W97" s="246" t="str">
        <f>IF('Measured Data'!$E89&gt;0,'Measured Data'!W88+'Measured Data'!$E89*'Measured Data'!#REF!/'In Process Calc.'!$I91,"")</f>
        <v/>
      </c>
      <c r="X97" s="246" t="str">
        <f>IF('Measured Data'!$E89&gt;0,'Measured Data'!X88+'Measured Data'!$E89*'Measured Data'!#REF!/'In Process Calc.'!$I91,"")</f>
        <v/>
      </c>
      <c r="Y97" s="246" t="str">
        <f>IF('Measured Data'!$E89&gt;0,'Measured Data'!Y88+'Measured Data'!$E89*'Measured Data'!#REF!/'In Process Calc.'!$I91,"")</f>
        <v/>
      </c>
      <c r="Z97" s="246" t="str">
        <f>IF('Measured Data'!$E89&gt;0,'Measured Data'!Z88+'Measured Data'!$E89*'Measured Data'!#REF!/'In Process Calc.'!$I91,"")</f>
        <v/>
      </c>
      <c r="AA97" s="246" t="str">
        <f>IF('Measured Data'!$E89&gt;0,'Measured Data'!AA88+'Measured Data'!$E89*'Measured Data'!#REF!/'In Process Calc.'!$I91,"")</f>
        <v/>
      </c>
      <c r="AB97" s="246" t="str">
        <f>IF('Measured Data'!$E89&gt;0,'Measured Data'!AB88+'Measured Data'!$E89*'Measured Data'!#REF!/'In Process Calc.'!$I91,"")</f>
        <v/>
      </c>
      <c r="AC97" s="246" t="str">
        <f>IF('Measured Data'!$E89&gt;0,'Measured Data'!AC88+'Measured Data'!$E89*'Measured Data'!#REF!/'In Process Calc.'!$I91,"")</f>
        <v/>
      </c>
      <c r="AD97" s="246" t="str">
        <f>IF('Measured Data'!$E89&gt;0,'Measured Data'!AD88+'Measured Data'!$E89*'Measured Data'!#REF!/'In Process Calc.'!$I91,"")</f>
        <v/>
      </c>
      <c r="AE97" s="246" t="str">
        <f>IF('Measured Data'!$E89&gt;0,'Measured Data'!AE88+'Measured Data'!$E89*'Measured Data'!#REF!/'In Process Calc.'!$I91,"")</f>
        <v/>
      </c>
      <c r="AF97" s="246" t="str">
        <f>IF('Measured Data'!$E89&gt;0,'Measured Data'!AF88+'Measured Data'!$E89*'Measured Data'!#REF!/'In Process Calc.'!$I91,"")</f>
        <v/>
      </c>
      <c r="AG97" s="246" t="str">
        <f>IF('Measured Data'!$E89&gt;0,'Measured Data'!AG88+'Measured Data'!$E89*'Measured Data'!#REF!/'In Process Calc.'!$I91,"")</f>
        <v/>
      </c>
      <c r="AH97" s="246" t="str">
        <f>IF('Measured Data'!$E89&gt;0,'Measured Data'!AH88+'Measured Data'!$E89*'Measured Data'!#REF!/'In Process Calc.'!$I91,"")</f>
        <v/>
      </c>
      <c r="AI97" s="246" t="str">
        <f>IF('Measured Data'!$E89&gt;0,'Measured Data'!AI88+'Measured Data'!$E89*'Measured Data'!#REF!/'In Process Calc.'!$I91,"")</f>
        <v/>
      </c>
      <c r="AJ97" s="246" t="str">
        <f>IF('Measured Data'!$E89&gt;0,'Measured Data'!AJ88+'Measured Data'!$E89*'Measured Data'!#REF!/'In Process Calc.'!$I91,"")</f>
        <v/>
      </c>
      <c r="AK97" s="246" t="str">
        <f>IF('Measured Data'!$E89&gt;0,'Measured Data'!AK88+'Measured Data'!$E89*'Measured Data'!#REF!/'In Process Calc.'!$I91,"")</f>
        <v/>
      </c>
      <c r="AL97" s="246" t="str">
        <f>IF('Measured Data'!$E89&gt;0,'Measured Data'!AL88+'Measured Data'!$E89*'Measured Data'!#REF!/'In Process Calc.'!$I91,"")</f>
        <v/>
      </c>
      <c r="AM97" s="246" t="str">
        <f>IF('Measured Data'!$E89&gt;0,'Measured Data'!AM88+'Measured Data'!$E89*'Measured Data'!#REF!/'In Process Calc.'!$I91,"")</f>
        <v/>
      </c>
      <c r="AN97" s="246" t="str">
        <f>IF('Measured Data'!$E89&gt;0,'Measured Data'!AN88+'Measured Data'!$E89*'Measured Data'!#REF!/'In Process Calc.'!$I91,"")</f>
        <v/>
      </c>
      <c r="AO97" s="246" t="str">
        <f>IF('Measured Data'!$E89&gt;0,'Measured Data'!AO88+'Measured Data'!$E89*'Measured Data'!#REF!/'In Process Calc.'!$I91,"")</f>
        <v/>
      </c>
      <c r="AP97" s="246" t="str">
        <f>IF('Measured Data'!$E89&gt;0,'Measured Data'!AP88+'Measured Data'!$E89*'Measured Data'!AQ88/'In Process Calc.'!$I91,"")</f>
        <v/>
      </c>
      <c r="AQ97" s="246" t="str">
        <f>IF('Measured Data'!$E89&gt;0,'Measured Data'!#REF!+'Measured Data'!$E89*'Measured Data'!AR88/'In Process Calc.'!$I91,"")</f>
        <v/>
      </c>
      <c r="AR97" s="246" t="str">
        <f>IF('Measured Data'!$E89&gt;0,'Measured Data'!#REF!,"")</f>
        <v/>
      </c>
      <c r="AS97" s="246" t="str">
        <f>IF('Measured Data'!$E89&gt;0,'Measured Data'!#REF!,"")</f>
        <v/>
      </c>
      <c r="AT97" s="246" t="str">
        <f>IF('Measured Data'!$E89&gt;0,'Measured Data'!#REF!,"")</f>
        <v/>
      </c>
      <c r="AU97" s="246" t="str">
        <f>IF('Measured Data'!$E89&gt;0,'Measured Data'!#REF!,"")</f>
        <v/>
      </c>
      <c r="AV97" s="246" t="str">
        <f>IF('Measured Data'!$E89&gt;0,'Measured Data'!#REF!,"")</f>
        <v/>
      </c>
      <c r="AW97" s="246" t="str">
        <f>IF('Measured Data'!$E89&gt;0,'Measured Data'!#REF!,"")</f>
        <v/>
      </c>
      <c r="AX97" s="246" t="str">
        <f>IF('Measured Data'!$E89&gt;0,'Measured Data'!#REF!,"")</f>
        <v/>
      </c>
      <c r="AY97" s="246" t="str">
        <f>IF('Measured Data'!$E89&gt;0,'Measured Data'!#REF!,"")</f>
        <v/>
      </c>
      <c r="AZ97" s="246" t="str">
        <f>IF('Measured Data'!$E89&gt;0,'Measured Data'!#REF!,"")</f>
        <v/>
      </c>
      <c r="BA97" s="246" t="str">
        <f>IF('Measured Data'!$E89&gt;0,'Measured Data'!#REF!,"")</f>
        <v/>
      </c>
      <c r="BB97" s="246" t="str">
        <f>IF('Measured Data'!$E89&gt;0,'Measured Data'!#REF!,"")</f>
        <v/>
      </c>
      <c r="BC97" s="246" t="str">
        <f>IF('Measured Data'!$E89&gt;0,'Measured Data'!#REF!,"")</f>
        <v/>
      </c>
      <c r="BD97" s="246" t="str">
        <f>IF('Measured Data'!$E89&gt;0,'Measured Data'!#REF!,"")</f>
        <v/>
      </c>
      <c r="BE97" s="246" t="str">
        <f>IF('Measured Data'!$E89&gt;0,'Measured Data'!#REF!,"")</f>
        <v/>
      </c>
      <c r="BF97" s="246" t="str">
        <f>IF('Measured Data'!$E89&gt;0,'Measured Data'!#REF!,"")</f>
        <v/>
      </c>
      <c r="BG97" s="246" t="str">
        <f>IF('Measured Data'!$E89&gt;0,'Measured Data'!#REF!,"")</f>
        <v/>
      </c>
      <c r="BH97" s="246" t="str">
        <f>IF('Measured Data'!$E89&gt;0,'Measured Data'!#REF!,"")</f>
        <v/>
      </c>
      <c r="BI97" s="246" t="str">
        <f>IF('Measured Data'!$E89&gt;0,'Measured Data'!#REF!,"")</f>
        <v/>
      </c>
      <c r="BJ97" s="246" t="str">
        <f>IF('Measured Data'!$E89&gt;0,'Measured Data'!#REF!,"")</f>
        <v/>
      </c>
      <c r="BK97" s="246" t="str">
        <f>IF('Measured Data'!$E89&gt;0,'Measured Data'!#REF!,"")</f>
        <v/>
      </c>
      <c r="BL97" s="246" t="str">
        <f>IF('Measured Data'!$E89&gt;0,'Measured Data'!#REF!,"")</f>
        <v/>
      </c>
      <c r="BM97" s="246" t="str">
        <f>IF('Measured Data'!$E89&gt;0,'Measured Data'!#REF!,"")</f>
        <v/>
      </c>
      <c r="BN97" s="246" t="str">
        <f>IF('Measured Data'!$E89&gt;0,'In Process Calc.'!B90,"")</f>
        <v/>
      </c>
      <c r="BO97" s="246" t="str">
        <f>IF('Measured Data'!$E89&gt;0,'In Process Calc.'!C90,"")</f>
        <v/>
      </c>
    </row>
    <row r="98" spans="1:67" x14ac:dyDescent="0.15">
      <c r="A98" s="240" t="str">
        <f>IF('Measured Data'!$E90&gt;0,'Measured Data'!$B$1,"")</f>
        <v/>
      </c>
      <c r="B98" s="240" t="str">
        <f>IF('Measured Data'!$E90&gt;0,'Measured Data'!A89+0.1,"")</f>
        <v/>
      </c>
      <c r="C98" s="244" t="str">
        <f>IF('Measured Data'!$E90&gt;0,'Measured Data'!B89,"")</f>
        <v/>
      </c>
      <c r="D98" s="249" t="str">
        <f>IF('Measured Data'!$E90&gt;0,'Measured Data'!C89,"")</f>
        <v/>
      </c>
      <c r="E98" s="240" t="str">
        <f>IF('Measured Data'!$E90&gt;0,'Measured Data'!D89,"")</f>
        <v/>
      </c>
      <c r="F98" s="240" t="str">
        <f>IF('Measured Data'!$E90&gt;0,'Measured Data'!E89,"")</f>
        <v/>
      </c>
      <c r="G98" s="240" t="str">
        <f>IF('Measured Data'!$E90&gt;0,'Measured Data'!G89,"")</f>
        <v/>
      </c>
      <c r="H98" s="245" t="str">
        <f>IF('Measured Data'!$E90&gt;0,'Measured Data'!H89,"")</f>
        <v/>
      </c>
      <c r="I98" s="245" t="str">
        <f>IF('Measured Data'!$E90&gt;0,'Measured Data'!I89,"")</f>
        <v/>
      </c>
      <c r="J98" s="245" t="str">
        <f>IF('Measured Data'!$E90&gt;0,'Measured Data'!J89,"")</f>
        <v/>
      </c>
      <c r="K98" s="245" t="str">
        <f>IF('Measured Data'!$E90&gt;0,'Measured Data'!K89,"")</f>
        <v/>
      </c>
      <c r="L98" s="240" t="str">
        <f>IF('Measured Data'!$E90&gt;0,'Measured Data'!L89,"")</f>
        <v/>
      </c>
      <c r="M98" s="240" t="str">
        <f>IF('Measured Data'!$E90&gt;0,'Measured Data'!M89,"")</f>
        <v/>
      </c>
      <c r="N98" s="240" t="str">
        <f>IF('Measured Data'!$E90&gt;0,'Measured Data'!N89,"")</f>
        <v/>
      </c>
      <c r="O98" s="240" t="str">
        <f>IF('Measured Data'!$E90&gt;0,'Measured Data'!O89,"")</f>
        <v/>
      </c>
      <c r="P98" s="240" t="str">
        <f>IF('Measured Data'!$E90&gt;0,'Measured Data'!P89,"")</f>
        <v/>
      </c>
      <c r="Q98" s="240" t="str">
        <f>IF('Measured Data'!$E90&gt;0,'Measured Data'!Q89,"")</f>
        <v/>
      </c>
      <c r="R98" s="240" t="str">
        <f>IF('Measured Data'!$E90&gt;0,'Measured Data'!R89,"")</f>
        <v/>
      </c>
      <c r="S98" s="240" t="str">
        <f>IF('Measured Data'!$E90&gt;0,'Measured Data'!S89,"")</f>
        <v/>
      </c>
      <c r="T98" s="246" t="str">
        <f>IF('Measured Data'!$E90&gt;0,'Measured Data'!T89+'Measured Data'!$E90*'Measured Data'!#REF!/'In Process Calc.'!$I92,"")</f>
        <v/>
      </c>
      <c r="U98" s="246" t="str">
        <f>IF('Measured Data'!$E90&gt;0,'Measured Data'!U89+'Measured Data'!$E90*'Measured Data'!#REF!/'In Process Calc.'!$I92,"")</f>
        <v/>
      </c>
      <c r="V98" s="246" t="str">
        <f>IF('Measured Data'!$E90&gt;0,'Measured Data'!V89+'Measured Data'!$E90*'Measured Data'!#REF!/'In Process Calc.'!$I92,"")</f>
        <v/>
      </c>
      <c r="W98" s="246" t="str">
        <f>IF('Measured Data'!$E90&gt;0,'Measured Data'!W89+'Measured Data'!$E90*'Measured Data'!#REF!/'In Process Calc.'!$I92,"")</f>
        <v/>
      </c>
      <c r="X98" s="246" t="str">
        <f>IF('Measured Data'!$E90&gt;0,'Measured Data'!X89+'Measured Data'!$E90*'Measured Data'!#REF!/'In Process Calc.'!$I92,"")</f>
        <v/>
      </c>
      <c r="Y98" s="246" t="str">
        <f>IF('Measured Data'!$E90&gt;0,'Measured Data'!Y89+'Measured Data'!$E90*'Measured Data'!#REF!/'In Process Calc.'!$I92,"")</f>
        <v/>
      </c>
      <c r="Z98" s="246" t="str">
        <f>IF('Measured Data'!$E90&gt;0,'Measured Data'!Z89+'Measured Data'!$E90*'Measured Data'!#REF!/'In Process Calc.'!$I92,"")</f>
        <v/>
      </c>
      <c r="AA98" s="246" t="str">
        <f>IF('Measured Data'!$E90&gt;0,'Measured Data'!AA89+'Measured Data'!$E90*'Measured Data'!#REF!/'In Process Calc.'!$I92,"")</f>
        <v/>
      </c>
      <c r="AB98" s="246" t="str">
        <f>IF('Measured Data'!$E90&gt;0,'Measured Data'!AB89+'Measured Data'!$E90*'Measured Data'!#REF!/'In Process Calc.'!$I92,"")</f>
        <v/>
      </c>
      <c r="AC98" s="246" t="str">
        <f>IF('Measured Data'!$E90&gt;0,'Measured Data'!AC89+'Measured Data'!$E90*'Measured Data'!#REF!/'In Process Calc.'!$I92,"")</f>
        <v/>
      </c>
      <c r="AD98" s="246" t="str">
        <f>IF('Measured Data'!$E90&gt;0,'Measured Data'!AD89+'Measured Data'!$E90*'Measured Data'!#REF!/'In Process Calc.'!$I92,"")</f>
        <v/>
      </c>
      <c r="AE98" s="246" t="str">
        <f>IF('Measured Data'!$E90&gt;0,'Measured Data'!AE89+'Measured Data'!$E90*'Measured Data'!#REF!/'In Process Calc.'!$I92,"")</f>
        <v/>
      </c>
      <c r="AF98" s="246" t="str">
        <f>IF('Measured Data'!$E90&gt;0,'Measured Data'!AF89+'Measured Data'!$E90*'Measured Data'!#REF!/'In Process Calc.'!$I92,"")</f>
        <v/>
      </c>
      <c r="AG98" s="246" t="str">
        <f>IF('Measured Data'!$E90&gt;0,'Measured Data'!AG89+'Measured Data'!$E90*'Measured Data'!#REF!/'In Process Calc.'!$I92,"")</f>
        <v/>
      </c>
      <c r="AH98" s="246" t="str">
        <f>IF('Measured Data'!$E90&gt;0,'Measured Data'!AH89+'Measured Data'!$E90*'Measured Data'!#REF!/'In Process Calc.'!$I92,"")</f>
        <v/>
      </c>
      <c r="AI98" s="246" t="str">
        <f>IF('Measured Data'!$E90&gt;0,'Measured Data'!AI89+'Measured Data'!$E90*'Measured Data'!#REF!/'In Process Calc.'!$I92,"")</f>
        <v/>
      </c>
      <c r="AJ98" s="246" t="str">
        <f>IF('Measured Data'!$E90&gt;0,'Measured Data'!AJ89+'Measured Data'!$E90*'Measured Data'!#REF!/'In Process Calc.'!$I92,"")</f>
        <v/>
      </c>
      <c r="AK98" s="246" t="str">
        <f>IF('Measured Data'!$E90&gt;0,'Measured Data'!AK89+'Measured Data'!$E90*'Measured Data'!#REF!/'In Process Calc.'!$I92,"")</f>
        <v/>
      </c>
      <c r="AL98" s="246" t="str">
        <f>IF('Measured Data'!$E90&gt;0,'Measured Data'!AL89+'Measured Data'!$E90*'Measured Data'!#REF!/'In Process Calc.'!$I92,"")</f>
        <v/>
      </c>
      <c r="AM98" s="246" t="str">
        <f>IF('Measured Data'!$E90&gt;0,'Measured Data'!AM89+'Measured Data'!$E90*'Measured Data'!#REF!/'In Process Calc.'!$I92,"")</f>
        <v/>
      </c>
      <c r="AN98" s="246" t="str">
        <f>IF('Measured Data'!$E90&gt;0,'Measured Data'!AN89+'Measured Data'!$E90*'Measured Data'!#REF!/'In Process Calc.'!$I92,"")</f>
        <v/>
      </c>
      <c r="AO98" s="246" t="str">
        <f>IF('Measured Data'!$E90&gt;0,'Measured Data'!AO89+'Measured Data'!$E90*'Measured Data'!#REF!/'In Process Calc.'!$I92,"")</f>
        <v/>
      </c>
      <c r="AP98" s="246" t="str">
        <f>IF('Measured Data'!$E90&gt;0,'Measured Data'!AP89+'Measured Data'!$E90*'Measured Data'!AQ89/'In Process Calc.'!$I92,"")</f>
        <v/>
      </c>
      <c r="AQ98" s="246" t="str">
        <f>IF('Measured Data'!$E90&gt;0,'Measured Data'!#REF!+'Measured Data'!$E90*'Measured Data'!AR89/'In Process Calc.'!$I92,"")</f>
        <v/>
      </c>
      <c r="AR98" s="246" t="str">
        <f>IF('Measured Data'!$E90&gt;0,'Measured Data'!#REF!,"")</f>
        <v/>
      </c>
      <c r="AS98" s="246" t="str">
        <f>IF('Measured Data'!$E90&gt;0,'Measured Data'!#REF!,"")</f>
        <v/>
      </c>
      <c r="AT98" s="246" t="str">
        <f>IF('Measured Data'!$E90&gt;0,'Measured Data'!#REF!,"")</f>
        <v/>
      </c>
      <c r="AU98" s="246" t="str">
        <f>IF('Measured Data'!$E90&gt;0,'Measured Data'!#REF!,"")</f>
        <v/>
      </c>
      <c r="AV98" s="246" t="str">
        <f>IF('Measured Data'!$E90&gt;0,'Measured Data'!#REF!,"")</f>
        <v/>
      </c>
      <c r="AW98" s="246" t="str">
        <f>IF('Measured Data'!$E90&gt;0,'Measured Data'!#REF!,"")</f>
        <v/>
      </c>
      <c r="AX98" s="246" t="str">
        <f>IF('Measured Data'!$E90&gt;0,'Measured Data'!#REF!,"")</f>
        <v/>
      </c>
      <c r="AY98" s="246" t="str">
        <f>IF('Measured Data'!$E90&gt;0,'Measured Data'!#REF!,"")</f>
        <v/>
      </c>
      <c r="AZ98" s="246" t="str">
        <f>IF('Measured Data'!$E90&gt;0,'Measured Data'!#REF!,"")</f>
        <v/>
      </c>
      <c r="BA98" s="246" t="str">
        <f>IF('Measured Data'!$E90&gt;0,'Measured Data'!#REF!,"")</f>
        <v/>
      </c>
      <c r="BB98" s="246" t="str">
        <f>IF('Measured Data'!$E90&gt;0,'Measured Data'!#REF!,"")</f>
        <v/>
      </c>
      <c r="BC98" s="246" t="str">
        <f>IF('Measured Data'!$E90&gt;0,'Measured Data'!#REF!,"")</f>
        <v/>
      </c>
      <c r="BD98" s="246" t="str">
        <f>IF('Measured Data'!$E90&gt;0,'Measured Data'!#REF!,"")</f>
        <v/>
      </c>
      <c r="BE98" s="246" t="str">
        <f>IF('Measured Data'!$E90&gt;0,'Measured Data'!#REF!,"")</f>
        <v/>
      </c>
      <c r="BF98" s="246" t="str">
        <f>IF('Measured Data'!$E90&gt;0,'Measured Data'!#REF!,"")</f>
        <v/>
      </c>
      <c r="BG98" s="246" t="str">
        <f>IF('Measured Data'!$E90&gt;0,'Measured Data'!#REF!,"")</f>
        <v/>
      </c>
      <c r="BH98" s="246" t="str">
        <f>IF('Measured Data'!$E90&gt;0,'Measured Data'!#REF!,"")</f>
        <v/>
      </c>
      <c r="BI98" s="246" t="str">
        <f>IF('Measured Data'!$E90&gt;0,'Measured Data'!#REF!,"")</f>
        <v/>
      </c>
      <c r="BJ98" s="246" t="str">
        <f>IF('Measured Data'!$E90&gt;0,'Measured Data'!#REF!,"")</f>
        <v/>
      </c>
      <c r="BK98" s="246" t="str">
        <f>IF('Measured Data'!$E90&gt;0,'Measured Data'!#REF!,"")</f>
        <v/>
      </c>
      <c r="BL98" s="246" t="str">
        <f>IF('Measured Data'!$E90&gt;0,'Measured Data'!#REF!,"")</f>
        <v/>
      </c>
      <c r="BM98" s="246" t="str">
        <f>IF('Measured Data'!$E90&gt;0,'Measured Data'!#REF!,"")</f>
        <v/>
      </c>
      <c r="BN98" s="246" t="str">
        <f>IF('Measured Data'!$E90&gt;0,'In Process Calc.'!B91,"")</f>
        <v/>
      </c>
      <c r="BO98" s="246" t="str">
        <f>IF('Measured Data'!$E90&gt;0,'In Process Calc.'!C91,"")</f>
        <v/>
      </c>
    </row>
    <row r="99" spans="1:67" x14ac:dyDescent="0.15">
      <c r="A99" s="240" t="str">
        <f>IF('Measured Data'!$E91&gt;0,'Measured Data'!$B$1,"")</f>
        <v/>
      </c>
      <c r="B99" s="240" t="str">
        <f>IF('Measured Data'!$E91&gt;0,'Measured Data'!A90+0.1,"")</f>
        <v/>
      </c>
      <c r="C99" s="244" t="str">
        <f>IF('Measured Data'!$E91&gt;0,'Measured Data'!B90,"")</f>
        <v/>
      </c>
      <c r="D99" s="249" t="str">
        <f>IF('Measured Data'!$E91&gt;0,'Measured Data'!C90,"")</f>
        <v/>
      </c>
      <c r="E99" s="240" t="str">
        <f>IF('Measured Data'!$E91&gt;0,'Measured Data'!D90,"")</f>
        <v/>
      </c>
      <c r="F99" s="240" t="str">
        <f>IF('Measured Data'!$E91&gt;0,'Measured Data'!E90,"")</f>
        <v/>
      </c>
      <c r="G99" s="240" t="str">
        <f>IF('Measured Data'!$E91&gt;0,'Measured Data'!G90,"")</f>
        <v/>
      </c>
      <c r="H99" s="245" t="str">
        <f>IF('Measured Data'!$E91&gt;0,'Measured Data'!H90,"")</f>
        <v/>
      </c>
      <c r="I99" s="245" t="str">
        <f>IF('Measured Data'!$E91&gt;0,'Measured Data'!I90,"")</f>
        <v/>
      </c>
      <c r="J99" s="245" t="str">
        <f>IF('Measured Data'!$E91&gt;0,'Measured Data'!J90,"")</f>
        <v/>
      </c>
      <c r="K99" s="245" t="str">
        <f>IF('Measured Data'!$E91&gt;0,'Measured Data'!K90,"")</f>
        <v/>
      </c>
      <c r="L99" s="240" t="str">
        <f>IF('Measured Data'!$E91&gt;0,'Measured Data'!L90,"")</f>
        <v/>
      </c>
      <c r="M99" s="240" t="str">
        <f>IF('Measured Data'!$E91&gt;0,'Measured Data'!M90,"")</f>
        <v/>
      </c>
      <c r="N99" s="240" t="str">
        <f>IF('Measured Data'!$E91&gt;0,'Measured Data'!N90,"")</f>
        <v/>
      </c>
      <c r="O99" s="240" t="str">
        <f>IF('Measured Data'!$E91&gt;0,'Measured Data'!O90,"")</f>
        <v/>
      </c>
      <c r="P99" s="240" t="str">
        <f>IF('Measured Data'!$E91&gt;0,'Measured Data'!P90,"")</f>
        <v/>
      </c>
      <c r="Q99" s="240" t="str">
        <f>IF('Measured Data'!$E91&gt;0,'Measured Data'!Q90,"")</f>
        <v/>
      </c>
      <c r="R99" s="240" t="str">
        <f>IF('Measured Data'!$E91&gt;0,'Measured Data'!R90,"")</f>
        <v/>
      </c>
      <c r="S99" s="240" t="str">
        <f>IF('Measured Data'!$E91&gt;0,'Measured Data'!S90,"")</f>
        <v/>
      </c>
      <c r="T99" s="246" t="str">
        <f>IF('Measured Data'!$E91&gt;0,'Measured Data'!T90+'Measured Data'!$E91*'Measured Data'!#REF!/'In Process Calc.'!$I93,"")</f>
        <v/>
      </c>
      <c r="U99" s="246" t="str">
        <f>IF('Measured Data'!$E91&gt;0,'Measured Data'!U90+'Measured Data'!$E91*'Measured Data'!#REF!/'In Process Calc.'!$I93,"")</f>
        <v/>
      </c>
      <c r="V99" s="246" t="str">
        <f>IF('Measured Data'!$E91&gt;0,'Measured Data'!V90+'Measured Data'!$E91*'Measured Data'!#REF!/'In Process Calc.'!$I93,"")</f>
        <v/>
      </c>
      <c r="W99" s="246" t="str">
        <f>IF('Measured Data'!$E91&gt;0,'Measured Data'!W90+'Measured Data'!$E91*'Measured Data'!#REF!/'In Process Calc.'!$I93,"")</f>
        <v/>
      </c>
      <c r="X99" s="246" t="str">
        <f>IF('Measured Data'!$E91&gt;0,'Measured Data'!X90+'Measured Data'!$E91*'Measured Data'!#REF!/'In Process Calc.'!$I93,"")</f>
        <v/>
      </c>
      <c r="Y99" s="246" t="str">
        <f>IF('Measured Data'!$E91&gt;0,'Measured Data'!Y90+'Measured Data'!$E91*'Measured Data'!#REF!/'In Process Calc.'!$I93,"")</f>
        <v/>
      </c>
      <c r="Z99" s="246" t="str">
        <f>IF('Measured Data'!$E91&gt;0,'Measured Data'!Z90+'Measured Data'!$E91*'Measured Data'!#REF!/'In Process Calc.'!$I93,"")</f>
        <v/>
      </c>
      <c r="AA99" s="246" t="str">
        <f>IF('Measured Data'!$E91&gt;0,'Measured Data'!AA90+'Measured Data'!$E91*'Measured Data'!#REF!/'In Process Calc.'!$I93,"")</f>
        <v/>
      </c>
      <c r="AB99" s="246" t="str">
        <f>IF('Measured Data'!$E91&gt;0,'Measured Data'!AB90+'Measured Data'!$E91*'Measured Data'!#REF!/'In Process Calc.'!$I93,"")</f>
        <v/>
      </c>
      <c r="AC99" s="246" t="str">
        <f>IF('Measured Data'!$E91&gt;0,'Measured Data'!AC90+'Measured Data'!$E91*'Measured Data'!#REF!/'In Process Calc.'!$I93,"")</f>
        <v/>
      </c>
      <c r="AD99" s="246" t="str">
        <f>IF('Measured Data'!$E91&gt;0,'Measured Data'!AD90+'Measured Data'!$E91*'Measured Data'!#REF!/'In Process Calc.'!$I93,"")</f>
        <v/>
      </c>
      <c r="AE99" s="246" t="str">
        <f>IF('Measured Data'!$E91&gt;0,'Measured Data'!AE90+'Measured Data'!$E91*'Measured Data'!#REF!/'In Process Calc.'!$I93,"")</f>
        <v/>
      </c>
      <c r="AF99" s="246" t="str">
        <f>IF('Measured Data'!$E91&gt;0,'Measured Data'!AF90+'Measured Data'!$E91*'Measured Data'!#REF!/'In Process Calc.'!$I93,"")</f>
        <v/>
      </c>
      <c r="AG99" s="246" t="str">
        <f>IF('Measured Data'!$E91&gt;0,'Measured Data'!AG90+'Measured Data'!$E91*'Measured Data'!#REF!/'In Process Calc.'!$I93,"")</f>
        <v/>
      </c>
      <c r="AH99" s="246" t="str">
        <f>IF('Measured Data'!$E91&gt;0,'Measured Data'!AH90+'Measured Data'!$E91*'Measured Data'!#REF!/'In Process Calc.'!$I93,"")</f>
        <v/>
      </c>
      <c r="AI99" s="246" t="str">
        <f>IF('Measured Data'!$E91&gt;0,'Measured Data'!AI90+'Measured Data'!$E91*'Measured Data'!#REF!/'In Process Calc.'!$I93,"")</f>
        <v/>
      </c>
      <c r="AJ99" s="246" t="str">
        <f>IF('Measured Data'!$E91&gt;0,'Measured Data'!AJ90+'Measured Data'!$E91*'Measured Data'!#REF!/'In Process Calc.'!$I93,"")</f>
        <v/>
      </c>
      <c r="AK99" s="246" t="str">
        <f>IF('Measured Data'!$E91&gt;0,'Measured Data'!AK90+'Measured Data'!$E91*'Measured Data'!#REF!/'In Process Calc.'!$I93,"")</f>
        <v/>
      </c>
      <c r="AL99" s="246" t="str">
        <f>IF('Measured Data'!$E91&gt;0,'Measured Data'!AL90+'Measured Data'!$E91*'Measured Data'!#REF!/'In Process Calc.'!$I93,"")</f>
        <v/>
      </c>
      <c r="AM99" s="246" t="str">
        <f>IF('Measured Data'!$E91&gt;0,'Measured Data'!AM90+'Measured Data'!$E91*'Measured Data'!#REF!/'In Process Calc.'!$I93,"")</f>
        <v/>
      </c>
      <c r="AN99" s="246" t="str">
        <f>IF('Measured Data'!$E91&gt;0,'Measured Data'!AN90+'Measured Data'!$E91*'Measured Data'!#REF!/'In Process Calc.'!$I93,"")</f>
        <v/>
      </c>
      <c r="AO99" s="246" t="str">
        <f>IF('Measured Data'!$E91&gt;0,'Measured Data'!AO90+'Measured Data'!$E91*'Measured Data'!#REF!/'In Process Calc.'!$I93,"")</f>
        <v/>
      </c>
      <c r="AP99" s="246" t="str">
        <f>IF('Measured Data'!$E91&gt;0,'Measured Data'!AP90+'Measured Data'!$E91*'Measured Data'!AQ90/'In Process Calc.'!$I93,"")</f>
        <v/>
      </c>
      <c r="AQ99" s="246" t="str">
        <f>IF('Measured Data'!$E91&gt;0,'Measured Data'!#REF!+'Measured Data'!$E91*'Measured Data'!AR90/'In Process Calc.'!$I93,"")</f>
        <v/>
      </c>
      <c r="AR99" s="246" t="str">
        <f>IF('Measured Data'!$E91&gt;0,'Measured Data'!#REF!,"")</f>
        <v/>
      </c>
      <c r="AS99" s="246" t="str">
        <f>IF('Measured Data'!$E91&gt;0,'Measured Data'!#REF!,"")</f>
        <v/>
      </c>
      <c r="AT99" s="246" t="str">
        <f>IF('Measured Data'!$E91&gt;0,'Measured Data'!#REF!,"")</f>
        <v/>
      </c>
      <c r="AU99" s="246" t="str">
        <f>IF('Measured Data'!$E91&gt;0,'Measured Data'!#REF!,"")</f>
        <v/>
      </c>
      <c r="AV99" s="246" t="str">
        <f>IF('Measured Data'!$E91&gt;0,'Measured Data'!#REF!,"")</f>
        <v/>
      </c>
      <c r="AW99" s="246" t="str">
        <f>IF('Measured Data'!$E91&gt;0,'Measured Data'!#REF!,"")</f>
        <v/>
      </c>
      <c r="AX99" s="246" t="str">
        <f>IF('Measured Data'!$E91&gt;0,'Measured Data'!#REF!,"")</f>
        <v/>
      </c>
      <c r="AY99" s="246" t="str">
        <f>IF('Measured Data'!$E91&gt;0,'Measured Data'!#REF!,"")</f>
        <v/>
      </c>
      <c r="AZ99" s="246" t="str">
        <f>IF('Measured Data'!$E91&gt;0,'Measured Data'!#REF!,"")</f>
        <v/>
      </c>
      <c r="BA99" s="246" t="str">
        <f>IF('Measured Data'!$E91&gt;0,'Measured Data'!#REF!,"")</f>
        <v/>
      </c>
      <c r="BB99" s="246" t="str">
        <f>IF('Measured Data'!$E91&gt;0,'Measured Data'!#REF!,"")</f>
        <v/>
      </c>
      <c r="BC99" s="246" t="str">
        <f>IF('Measured Data'!$E91&gt;0,'Measured Data'!#REF!,"")</f>
        <v/>
      </c>
      <c r="BD99" s="246" t="str">
        <f>IF('Measured Data'!$E91&gt;0,'Measured Data'!#REF!,"")</f>
        <v/>
      </c>
      <c r="BE99" s="246" t="str">
        <f>IF('Measured Data'!$E91&gt;0,'Measured Data'!#REF!,"")</f>
        <v/>
      </c>
      <c r="BF99" s="246" t="str">
        <f>IF('Measured Data'!$E91&gt;0,'Measured Data'!#REF!,"")</f>
        <v/>
      </c>
      <c r="BG99" s="246" t="str">
        <f>IF('Measured Data'!$E91&gt;0,'Measured Data'!#REF!,"")</f>
        <v/>
      </c>
      <c r="BH99" s="246" t="str">
        <f>IF('Measured Data'!$E91&gt;0,'Measured Data'!#REF!,"")</f>
        <v/>
      </c>
      <c r="BI99" s="246" t="str">
        <f>IF('Measured Data'!$E91&gt;0,'Measured Data'!#REF!,"")</f>
        <v/>
      </c>
      <c r="BJ99" s="246" t="str">
        <f>IF('Measured Data'!$E91&gt;0,'Measured Data'!#REF!,"")</f>
        <v/>
      </c>
      <c r="BK99" s="246" t="str">
        <f>IF('Measured Data'!$E91&gt;0,'Measured Data'!#REF!,"")</f>
        <v/>
      </c>
      <c r="BL99" s="246" t="str">
        <f>IF('Measured Data'!$E91&gt;0,'Measured Data'!#REF!,"")</f>
        <v/>
      </c>
      <c r="BM99" s="246" t="str">
        <f>IF('Measured Data'!$E91&gt;0,'Measured Data'!#REF!,"")</f>
        <v/>
      </c>
      <c r="BN99" s="246" t="str">
        <f>IF('Measured Data'!$E91&gt;0,'In Process Calc.'!B92,"")</f>
        <v/>
      </c>
      <c r="BO99" s="246" t="str">
        <f>IF('Measured Data'!$E91&gt;0,'In Process Calc.'!C92,"")</f>
        <v/>
      </c>
    </row>
    <row r="100" spans="1:67" x14ac:dyDescent="0.15">
      <c r="A100" s="240" t="str">
        <f>IF('Measured Data'!$E92&gt;0,'Measured Data'!$B$1,"")</f>
        <v/>
      </c>
      <c r="B100" s="240" t="str">
        <f>IF('Measured Data'!$E92&gt;0,'Measured Data'!A91+0.1,"")</f>
        <v/>
      </c>
      <c r="C100" s="244" t="str">
        <f>IF('Measured Data'!$E92&gt;0,'Measured Data'!B91,"")</f>
        <v/>
      </c>
      <c r="D100" s="249" t="str">
        <f>IF('Measured Data'!$E92&gt;0,'Measured Data'!C91,"")</f>
        <v/>
      </c>
      <c r="E100" s="240" t="str">
        <f>IF('Measured Data'!$E92&gt;0,'Measured Data'!D91,"")</f>
        <v/>
      </c>
      <c r="F100" s="240" t="str">
        <f>IF('Measured Data'!$E92&gt;0,'Measured Data'!E91,"")</f>
        <v/>
      </c>
      <c r="G100" s="240" t="str">
        <f>IF('Measured Data'!$E92&gt;0,'Measured Data'!G91,"")</f>
        <v/>
      </c>
      <c r="H100" s="245" t="str">
        <f>IF('Measured Data'!$E92&gt;0,'Measured Data'!H91,"")</f>
        <v/>
      </c>
      <c r="I100" s="245" t="str">
        <f>IF('Measured Data'!$E92&gt;0,'Measured Data'!I91,"")</f>
        <v/>
      </c>
      <c r="J100" s="245" t="str">
        <f>IF('Measured Data'!$E92&gt;0,'Measured Data'!J91,"")</f>
        <v/>
      </c>
      <c r="K100" s="245" t="str">
        <f>IF('Measured Data'!$E92&gt;0,'Measured Data'!K91,"")</f>
        <v/>
      </c>
      <c r="L100" s="240" t="str">
        <f>IF('Measured Data'!$E92&gt;0,'Measured Data'!L91,"")</f>
        <v/>
      </c>
      <c r="M100" s="240" t="str">
        <f>IF('Measured Data'!$E92&gt;0,'Measured Data'!M91,"")</f>
        <v/>
      </c>
      <c r="N100" s="240" t="str">
        <f>IF('Measured Data'!$E92&gt;0,'Measured Data'!N91,"")</f>
        <v/>
      </c>
      <c r="O100" s="240" t="str">
        <f>IF('Measured Data'!$E92&gt;0,'Measured Data'!O91,"")</f>
        <v/>
      </c>
      <c r="P100" s="240" t="str">
        <f>IF('Measured Data'!$E92&gt;0,'Measured Data'!P91,"")</f>
        <v/>
      </c>
      <c r="Q100" s="240" t="str">
        <f>IF('Measured Data'!$E92&gt;0,'Measured Data'!Q91,"")</f>
        <v/>
      </c>
      <c r="R100" s="240" t="str">
        <f>IF('Measured Data'!$E92&gt;0,'Measured Data'!R91,"")</f>
        <v/>
      </c>
      <c r="S100" s="240" t="str">
        <f>IF('Measured Data'!$E92&gt;0,'Measured Data'!S91,"")</f>
        <v/>
      </c>
      <c r="T100" s="246" t="str">
        <f>IF('Measured Data'!$E92&gt;0,'Measured Data'!T91+'Measured Data'!$E92*'Measured Data'!#REF!/'In Process Calc.'!$I94,"")</f>
        <v/>
      </c>
      <c r="U100" s="246" t="str">
        <f>IF('Measured Data'!$E92&gt;0,'Measured Data'!U91+'Measured Data'!$E92*'Measured Data'!#REF!/'In Process Calc.'!$I94,"")</f>
        <v/>
      </c>
      <c r="V100" s="246" t="str">
        <f>IF('Measured Data'!$E92&gt;0,'Measured Data'!V91+'Measured Data'!$E92*'Measured Data'!#REF!/'In Process Calc.'!$I94,"")</f>
        <v/>
      </c>
      <c r="W100" s="246" t="str">
        <f>IF('Measured Data'!$E92&gt;0,'Measured Data'!W91+'Measured Data'!$E92*'Measured Data'!#REF!/'In Process Calc.'!$I94,"")</f>
        <v/>
      </c>
      <c r="X100" s="246" t="str">
        <f>IF('Measured Data'!$E92&gt;0,'Measured Data'!X91+'Measured Data'!$E92*'Measured Data'!#REF!/'In Process Calc.'!$I94,"")</f>
        <v/>
      </c>
      <c r="Y100" s="246" t="str">
        <f>IF('Measured Data'!$E92&gt;0,'Measured Data'!Y91+'Measured Data'!$E92*'Measured Data'!#REF!/'In Process Calc.'!$I94,"")</f>
        <v/>
      </c>
      <c r="Z100" s="246" t="str">
        <f>IF('Measured Data'!$E92&gt;0,'Measured Data'!Z91+'Measured Data'!$E92*'Measured Data'!#REF!/'In Process Calc.'!$I94,"")</f>
        <v/>
      </c>
      <c r="AA100" s="246" t="str">
        <f>IF('Measured Data'!$E92&gt;0,'Measured Data'!AA91+'Measured Data'!$E92*'Measured Data'!#REF!/'In Process Calc.'!$I94,"")</f>
        <v/>
      </c>
      <c r="AB100" s="246" t="str">
        <f>IF('Measured Data'!$E92&gt;0,'Measured Data'!AB91+'Measured Data'!$E92*'Measured Data'!#REF!/'In Process Calc.'!$I94,"")</f>
        <v/>
      </c>
      <c r="AC100" s="246" t="str">
        <f>IF('Measured Data'!$E92&gt;0,'Measured Data'!AC91+'Measured Data'!$E92*'Measured Data'!#REF!/'In Process Calc.'!$I94,"")</f>
        <v/>
      </c>
      <c r="AD100" s="246" t="str">
        <f>IF('Measured Data'!$E92&gt;0,'Measured Data'!AD91+'Measured Data'!$E92*'Measured Data'!#REF!/'In Process Calc.'!$I94,"")</f>
        <v/>
      </c>
      <c r="AE100" s="246" t="str">
        <f>IF('Measured Data'!$E92&gt;0,'Measured Data'!AE91+'Measured Data'!$E92*'Measured Data'!#REF!/'In Process Calc.'!$I94,"")</f>
        <v/>
      </c>
      <c r="AF100" s="246" t="str">
        <f>IF('Measured Data'!$E92&gt;0,'Measured Data'!AF91+'Measured Data'!$E92*'Measured Data'!#REF!/'In Process Calc.'!$I94,"")</f>
        <v/>
      </c>
      <c r="AG100" s="246" t="str">
        <f>IF('Measured Data'!$E92&gt;0,'Measured Data'!AG91+'Measured Data'!$E92*'Measured Data'!#REF!/'In Process Calc.'!$I94,"")</f>
        <v/>
      </c>
      <c r="AH100" s="246" t="str">
        <f>IF('Measured Data'!$E92&gt;0,'Measured Data'!AH91+'Measured Data'!$E92*'Measured Data'!#REF!/'In Process Calc.'!$I94,"")</f>
        <v/>
      </c>
      <c r="AI100" s="246" t="str">
        <f>IF('Measured Data'!$E92&gt;0,'Measured Data'!AI91+'Measured Data'!$E92*'Measured Data'!#REF!/'In Process Calc.'!$I94,"")</f>
        <v/>
      </c>
      <c r="AJ100" s="246" t="str">
        <f>IF('Measured Data'!$E92&gt;0,'Measured Data'!AJ91+'Measured Data'!$E92*'Measured Data'!#REF!/'In Process Calc.'!$I94,"")</f>
        <v/>
      </c>
      <c r="AK100" s="246" t="str">
        <f>IF('Measured Data'!$E92&gt;0,'Measured Data'!AK91+'Measured Data'!$E92*'Measured Data'!#REF!/'In Process Calc.'!$I94,"")</f>
        <v/>
      </c>
      <c r="AL100" s="246" t="str">
        <f>IF('Measured Data'!$E92&gt;0,'Measured Data'!AL91+'Measured Data'!$E92*'Measured Data'!#REF!/'In Process Calc.'!$I94,"")</f>
        <v/>
      </c>
      <c r="AM100" s="246" t="str">
        <f>IF('Measured Data'!$E92&gt;0,'Measured Data'!AM91+'Measured Data'!$E92*'Measured Data'!#REF!/'In Process Calc.'!$I94,"")</f>
        <v/>
      </c>
      <c r="AN100" s="246" t="str">
        <f>IF('Measured Data'!$E92&gt;0,'Measured Data'!AN91+'Measured Data'!$E92*'Measured Data'!#REF!/'In Process Calc.'!$I94,"")</f>
        <v/>
      </c>
      <c r="AO100" s="246" t="str">
        <f>IF('Measured Data'!$E92&gt;0,'Measured Data'!AO91+'Measured Data'!$E92*'Measured Data'!#REF!/'In Process Calc.'!$I94,"")</f>
        <v/>
      </c>
      <c r="AP100" s="246" t="str">
        <f>IF('Measured Data'!$E92&gt;0,'Measured Data'!AP91+'Measured Data'!$E92*'Measured Data'!AQ91/'In Process Calc.'!$I94,"")</f>
        <v/>
      </c>
      <c r="AQ100" s="246" t="str">
        <f>IF('Measured Data'!$E92&gt;0,'Measured Data'!#REF!+'Measured Data'!$E92*'Measured Data'!AR91/'In Process Calc.'!$I94,"")</f>
        <v/>
      </c>
      <c r="AR100" s="246" t="str">
        <f>IF('Measured Data'!$E92&gt;0,'Measured Data'!#REF!,"")</f>
        <v/>
      </c>
      <c r="AS100" s="246" t="str">
        <f>IF('Measured Data'!$E92&gt;0,'Measured Data'!#REF!,"")</f>
        <v/>
      </c>
      <c r="AT100" s="246" t="str">
        <f>IF('Measured Data'!$E92&gt;0,'Measured Data'!#REF!,"")</f>
        <v/>
      </c>
      <c r="AU100" s="246" t="str">
        <f>IF('Measured Data'!$E92&gt;0,'Measured Data'!#REF!,"")</f>
        <v/>
      </c>
      <c r="AV100" s="246" t="str">
        <f>IF('Measured Data'!$E92&gt;0,'Measured Data'!#REF!,"")</f>
        <v/>
      </c>
      <c r="AW100" s="246" t="str">
        <f>IF('Measured Data'!$E92&gt;0,'Measured Data'!#REF!,"")</f>
        <v/>
      </c>
      <c r="AX100" s="246" t="str">
        <f>IF('Measured Data'!$E92&gt;0,'Measured Data'!#REF!,"")</f>
        <v/>
      </c>
      <c r="AY100" s="246" t="str">
        <f>IF('Measured Data'!$E92&gt;0,'Measured Data'!#REF!,"")</f>
        <v/>
      </c>
      <c r="AZ100" s="246" t="str">
        <f>IF('Measured Data'!$E92&gt;0,'Measured Data'!#REF!,"")</f>
        <v/>
      </c>
      <c r="BA100" s="246" t="str">
        <f>IF('Measured Data'!$E92&gt;0,'Measured Data'!#REF!,"")</f>
        <v/>
      </c>
      <c r="BB100" s="246" t="str">
        <f>IF('Measured Data'!$E92&gt;0,'Measured Data'!#REF!,"")</f>
        <v/>
      </c>
      <c r="BC100" s="246" t="str">
        <f>IF('Measured Data'!$E92&gt;0,'Measured Data'!#REF!,"")</f>
        <v/>
      </c>
      <c r="BD100" s="246" t="str">
        <f>IF('Measured Data'!$E92&gt;0,'Measured Data'!#REF!,"")</f>
        <v/>
      </c>
      <c r="BE100" s="246" t="str">
        <f>IF('Measured Data'!$E92&gt;0,'Measured Data'!#REF!,"")</f>
        <v/>
      </c>
      <c r="BF100" s="246" t="str">
        <f>IF('Measured Data'!$E92&gt;0,'Measured Data'!#REF!,"")</f>
        <v/>
      </c>
      <c r="BG100" s="246" t="str">
        <f>IF('Measured Data'!$E92&gt;0,'Measured Data'!#REF!,"")</f>
        <v/>
      </c>
      <c r="BH100" s="246" t="str">
        <f>IF('Measured Data'!$E92&gt;0,'Measured Data'!#REF!,"")</f>
        <v/>
      </c>
      <c r="BI100" s="246" t="str">
        <f>IF('Measured Data'!$E92&gt;0,'Measured Data'!#REF!,"")</f>
        <v/>
      </c>
      <c r="BJ100" s="246" t="str">
        <f>IF('Measured Data'!$E92&gt;0,'Measured Data'!#REF!,"")</f>
        <v/>
      </c>
      <c r="BK100" s="246" t="str">
        <f>IF('Measured Data'!$E92&gt;0,'Measured Data'!#REF!,"")</f>
        <v/>
      </c>
      <c r="BL100" s="246" t="str">
        <f>IF('Measured Data'!$E92&gt;0,'Measured Data'!#REF!,"")</f>
        <v/>
      </c>
      <c r="BM100" s="246" t="str">
        <f>IF('Measured Data'!$E92&gt;0,'Measured Data'!#REF!,"")</f>
        <v/>
      </c>
      <c r="BN100" s="246" t="str">
        <f>IF('Measured Data'!$E92&gt;0,'In Process Calc.'!B93,"")</f>
        <v/>
      </c>
      <c r="BO100" s="246" t="str">
        <f>IF('Measured Data'!$E92&gt;0,'In Process Calc.'!C93,"")</f>
        <v/>
      </c>
    </row>
    <row r="101" spans="1:67" x14ac:dyDescent="0.15">
      <c r="A101" s="240" t="str">
        <f>IF('Measured Data'!$E93&gt;0,'Measured Data'!$B$1,"")</f>
        <v/>
      </c>
      <c r="B101" s="240" t="str">
        <f>IF('Measured Data'!$E93&gt;0,'Measured Data'!A92+0.1,"")</f>
        <v/>
      </c>
      <c r="C101" s="244" t="str">
        <f>IF('Measured Data'!$E93&gt;0,'Measured Data'!B92,"")</f>
        <v/>
      </c>
      <c r="D101" s="249" t="str">
        <f>IF('Measured Data'!$E93&gt;0,'Measured Data'!C92,"")</f>
        <v/>
      </c>
      <c r="E101" s="240" t="str">
        <f>IF('Measured Data'!$E93&gt;0,'Measured Data'!D92,"")</f>
        <v/>
      </c>
      <c r="F101" s="240" t="str">
        <f>IF('Measured Data'!$E93&gt;0,'Measured Data'!E92,"")</f>
        <v/>
      </c>
      <c r="G101" s="240" t="str">
        <f>IF('Measured Data'!$E93&gt;0,'Measured Data'!G92,"")</f>
        <v/>
      </c>
      <c r="H101" s="245" t="str">
        <f>IF('Measured Data'!$E93&gt;0,'Measured Data'!H92,"")</f>
        <v/>
      </c>
      <c r="I101" s="245" t="str">
        <f>IF('Measured Data'!$E93&gt;0,'Measured Data'!I92,"")</f>
        <v/>
      </c>
      <c r="J101" s="245" t="str">
        <f>IF('Measured Data'!$E93&gt;0,'Measured Data'!J92,"")</f>
        <v/>
      </c>
      <c r="K101" s="245" t="str">
        <f>IF('Measured Data'!$E93&gt;0,'Measured Data'!K92,"")</f>
        <v/>
      </c>
      <c r="L101" s="240" t="str">
        <f>IF('Measured Data'!$E93&gt;0,'Measured Data'!L92,"")</f>
        <v/>
      </c>
      <c r="M101" s="240" t="str">
        <f>IF('Measured Data'!$E93&gt;0,'Measured Data'!M92,"")</f>
        <v/>
      </c>
      <c r="N101" s="240" t="str">
        <f>IF('Measured Data'!$E93&gt;0,'Measured Data'!N92,"")</f>
        <v/>
      </c>
      <c r="O101" s="240" t="str">
        <f>IF('Measured Data'!$E93&gt;0,'Measured Data'!O92,"")</f>
        <v/>
      </c>
      <c r="P101" s="240" t="str">
        <f>IF('Measured Data'!$E93&gt;0,'Measured Data'!P92,"")</f>
        <v/>
      </c>
      <c r="Q101" s="240" t="str">
        <f>IF('Measured Data'!$E93&gt;0,'Measured Data'!Q92,"")</f>
        <v/>
      </c>
      <c r="R101" s="240" t="str">
        <f>IF('Measured Data'!$E93&gt;0,'Measured Data'!R92,"")</f>
        <v/>
      </c>
      <c r="S101" s="240" t="str">
        <f>IF('Measured Data'!$E93&gt;0,'Measured Data'!S92,"")</f>
        <v/>
      </c>
      <c r="T101" s="246" t="str">
        <f>IF('Measured Data'!$E93&gt;0,'Measured Data'!T92+'Measured Data'!$E93*'Measured Data'!#REF!/'In Process Calc.'!$I95,"")</f>
        <v/>
      </c>
      <c r="U101" s="246" t="str">
        <f>IF('Measured Data'!$E93&gt;0,'Measured Data'!U92+'Measured Data'!$E93*'Measured Data'!#REF!/'In Process Calc.'!$I95,"")</f>
        <v/>
      </c>
      <c r="V101" s="246" t="str">
        <f>IF('Measured Data'!$E93&gt;0,'Measured Data'!V92+'Measured Data'!$E93*'Measured Data'!#REF!/'In Process Calc.'!$I95,"")</f>
        <v/>
      </c>
      <c r="W101" s="246" t="str">
        <f>IF('Measured Data'!$E93&gt;0,'Measured Data'!W92+'Measured Data'!$E93*'Measured Data'!#REF!/'In Process Calc.'!$I95,"")</f>
        <v/>
      </c>
      <c r="X101" s="246" t="str">
        <f>IF('Measured Data'!$E93&gt;0,'Measured Data'!X92+'Measured Data'!$E93*'Measured Data'!#REF!/'In Process Calc.'!$I95,"")</f>
        <v/>
      </c>
      <c r="Y101" s="246" t="str">
        <f>IF('Measured Data'!$E93&gt;0,'Measured Data'!Y92+'Measured Data'!$E93*'Measured Data'!#REF!/'In Process Calc.'!$I95,"")</f>
        <v/>
      </c>
      <c r="Z101" s="246" t="str">
        <f>IF('Measured Data'!$E93&gt;0,'Measured Data'!Z92+'Measured Data'!$E93*'Measured Data'!#REF!/'In Process Calc.'!$I95,"")</f>
        <v/>
      </c>
      <c r="AA101" s="246" t="str">
        <f>IF('Measured Data'!$E93&gt;0,'Measured Data'!AA92+'Measured Data'!$E93*'Measured Data'!#REF!/'In Process Calc.'!$I95,"")</f>
        <v/>
      </c>
      <c r="AB101" s="246" t="str">
        <f>IF('Measured Data'!$E93&gt;0,'Measured Data'!AB92+'Measured Data'!$E93*'Measured Data'!#REF!/'In Process Calc.'!$I95,"")</f>
        <v/>
      </c>
      <c r="AC101" s="246" t="str">
        <f>IF('Measured Data'!$E93&gt;0,'Measured Data'!AC92+'Measured Data'!$E93*'Measured Data'!#REF!/'In Process Calc.'!$I95,"")</f>
        <v/>
      </c>
      <c r="AD101" s="246" t="str">
        <f>IF('Measured Data'!$E93&gt;0,'Measured Data'!AD92+'Measured Data'!$E93*'Measured Data'!#REF!/'In Process Calc.'!$I95,"")</f>
        <v/>
      </c>
      <c r="AE101" s="246" t="str">
        <f>IF('Measured Data'!$E93&gt;0,'Measured Data'!AE92+'Measured Data'!$E93*'Measured Data'!#REF!/'In Process Calc.'!$I95,"")</f>
        <v/>
      </c>
      <c r="AF101" s="246" t="str">
        <f>IF('Measured Data'!$E93&gt;0,'Measured Data'!AF92+'Measured Data'!$E93*'Measured Data'!#REF!/'In Process Calc.'!$I95,"")</f>
        <v/>
      </c>
      <c r="AG101" s="246" t="str">
        <f>IF('Measured Data'!$E93&gt;0,'Measured Data'!AG92+'Measured Data'!$E93*'Measured Data'!#REF!/'In Process Calc.'!$I95,"")</f>
        <v/>
      </c>
      <c r="AH101" s="246" t="str">
        <f>IF('Measured Data'!$E93&gt;0,'Measured Data'!AH92+'Measured Data'!$E93*'Measured Data'!#REF!/'In Process Calc.'!$I95,"")</f>
        <v/>
      </c>
      <c r="AI101" s="246" t="str">
        <f>IF('Measured Data'!$E93&gt;0,'Measured Data'!AI92+'Measured Data'!$E93*'Measured Data'!#REF!/'In Process Calc.'!$I95,"")</f>
        <v/>
      </c>
      <c r="AJ101" s="246" t="str">
        <f>IF('Measured Data'!$E93&gt;0,'Measured Data'!AJ92+'Measured Data'!$E93*'Measured Data'!#REF!/'In Process Calc.'!$I95,"")</f>
        <v/>
      </c>
      <c r="AK101" s="246" t="str">
        <f>IF('Measured Data'!$E93&gt;0,'Measured Data'!AK92+'Measured Data'!$E93*'Measured Data'!#REF!/'In Process Calc.'!$I95,"")</f>
        <v/>
      </c>
      <c r="AL101" s="246" t="str">
        <f>IF('Measured Data'!$E93&gt;0,'Measured Data'!AL92+'Measured Data'!$E93*'Measured Data'!#REF!/'In Process Calc.'!$I95,"")</f>
        <v/>
      </c>
      <c r="AM101" s="246" t="str">
        <f>IF('Measured Data'!$E93&gt;0,'Measured Data'!AM92+'Measured Data'!$E93*'Measured Data'!#REF!/'In Process Calc.'!$I95,"")</f>
        <v/>
      </c>
      <c r="AN101" s="246" t="str">
        <f>IF('Measured Data'!$E93&gt;0,'Measured Data'!AN92+'Measured Data'!$E93*'Measured Data'!#REF!/'In Process Calc.'!$I95,"")</f>
        <v/>
      </c>
      <c r="AO101" s="246" t="str">
        <f>IF('Measured Data'!$E93&gt;0,'Measured Data'!AO92+'Measured Data'!$E93*'Measured Data'!#REF!/'In Process Calc.'!$I95,"")</f>
        <v/>
      </c>
      <c r="AP101" s="246" t="str">
        <f>IF('Measured Data'!$E93&gt;0,'Measured Data'!AP92+'Measured Data'!$E93*'Measured Data'!AQ92/'In Process Calc.'!$I95,"")</f>
        <v/>
      </c>
      <c r="AQ101" s="246" t="str">
        <f>IF('Measured Data'!$E93&gt;0,'Measured Data'!#REF!+'Measured Data'!$E93*'Measured Data'!AR92/'In Process Calc.'!$I95,"")</f>
        <v/>
      </c>
      <c r="AR101" s="246" t="str">
        <f>IF('Measured Data'!$E93&gt;0,'Measured Data'!#REF!,"")</f>
        <v/>
      </c>
      <c r="AS101" s="246" t="str">
        <f>IF('Measured Data'!$E93&gt;0,'Measured Data'!#REF!,"")</f>
        <v/>
      </c>
      <c r="AT101" s="246" t="str">
        <f>IF('Measured Data'!$E93&gt;0,'Measured Data'!#REF!,"")</f>
        <v/>
      </c>
      <c r="AU101" s="246" t="str">
        <f>IF('Measured Data'!$E93&gt;0,'Measured Data'!#REF!,"")</f>
        <v/>
      </c>
      <c r="AV101" s="246" t="str">
        <f>IF('Measured Data'!$E93&gt;0,'Measured Data'!#REF!,"")</f>
        <v/>
      </c>
      <c r="AW101" s="246" t="str">
        <f>IF('Measured Data'!$E93&gt;0,'Measured Data'!#REF!,"")</f>
        <v/>
      </c>
      <c r="AX101" s="246" t="str">
        <f>IF('Measured Data'!$E93&gt;0,'Measured Data'!#REF!,"")</f>
        <v/>
      </c>
      <c r="AY101" s="246" t="str">
        <f>IF('Measured Data'!$E93&gt;0,'Measured Data'!#REF!,"")</f>
        <v/>
      </c>
      <c r="AZ101" s="246" t="str">
        <f>IF('Measured Data'!$E93&gt;0,'Measured Data'!#REF!,"")</f>
        <v/>
      </c>
      <c r="BA101" s="246" t="str">
        <f>IF('Measured Data'!$E93&gt;0,'Measured Data'!#REF!,"")</f>
        <v/>
      </c>
      <c r="BB101" s="246" t="str">
        <f>IF('Measured Data'!$E93&gt;0,'Measured Data'!#REF!,"")</f>
        <v/>
      </c>
      <c r="BC101" s="246" t="str">
        <f>IF('Measured Data'!$E93&gt;0,'Measured Data'!#REF!,"")</f>
        <v/>
      </c>
      <c r="BD101" s="246" t="str">
        <f>IF('Measured Data'!$E93&gt;0,'Measured Data'!#REF!,"")</f>
        <v/>
      </c>
      <c r="BE101" s="246" t="str">
        <f>IF('Measured Data'!$E93&gt;0,'Measured Data'!#REF!,"")</f>
        <v/>
      </c>
      <c r="BF101" s="246" t="str">
        <f>IF('Measured Data'!$E93&gt;0,'Measured Data'!#REF!,"")</f>
        <v/>
      </c>
      <c r="BG101" s="246" t="str">
        <f>IF('Measured Data'!$E93&gt;0,'Measured Data'!#REF!,"")</f>
        <v/>
      </c>
      <c r="BH101" s="246" t="str">
        <f>IF('Measured Data'!$E93&gt;0,'Measured Data'!#REF!,"")</f>
        <v/>
      </c>
      <c r="BI101" s="246" t="str">
        <f>IF('Measured Data'!$E93&gt;0,'Measured Data'!#REF!,"")</f>
        <v/>
      </c>
      <c r="BJ101" s="246" t="str">
        <f>IF('Measured Data'!$E93&gt;0,'Measured Data'!#REF!,"")</f>
        <v/>
      </c>
      <c r="BK101" s="246" t="str">
        <f>IF('Measured Data'!$E93&gt;0,'Measured Data'!#REF!,"")</f>
        <v/>
      </c>
      <c r="BL101" s="246" t="str">
        <f>IF('Measured Data'!$E93&gt;0,'Measured Data'!#REF!,"")</f>
        <v/>
      </c>
      <c r="BM101" s="246" t="str">
        <f>IF('Measured Data'!$E93&gt;0,'Measured Data'!#REF!,"")</f>
        <v/>
      </c>
      <c r="BN101" s="246" t="str">
        <f>IF('Measured Data'!$E93&gt;0,'In Process Calc.'!B94,"")</f>
        <v/>
      </c>
      <c r="BO101" s="246" t="str">
        <f>IF('Measured Data'!$E93&gt;0,'In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2022-08-09T15:02:10Z</dcterms:modified>
</cp:coreProperties>
</file>