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A1B78481-234F-234C-B439-3BFEBB562990}" xr6:coauthVersionLast="47" xr6:coauthVersionMax="47" xr10:uidLastSave="{00000000-0000-0000-0000-000000000000}"/>
  <bookViews>
    <workbookView xWindow="0" yWindow="0" windowWidth="28800" windowHeight="1800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W11" i="1504"/>
  <c r="R10" i="1504"/>
  <c r="I10" i="1506" s="1"/>
  <c r="R8" i="1504"/>
  <c r="I8" i="1506" s="1"/>
  <c r="R6" i="1504"/>
  <c r="I6" i="1506" s="1"/>
  <c r="W6" i="1504"/>
  <c r="R13" i="1504"/>
  <c r="I13" i="1506" s="1"/>
  <c r="R2" i="1504"/>
  <c r="I2" i="1506" s="1"/>
  <c r="R12" i="1504"/>
  <c r="I12" i="1506" s="1"/>
  <c r="W12" i="1504"/>
  <c r="R5" i="1504"/>
  <c r="I5" i="1506" s="1"/>
  <c r="R4" i="1504"/>
  <c r="I4" i="1506" s="1"/>
  <c r="W4" i="1504"/>
  <c r="R9" i="1504"/>
  <c r="I9" i="1506" s="1"/>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9" i="1504" l="1"/>
  <c r="W13" i="1504"/>
  <c r="W2" i="1504"/>
  <c r="W10"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S8" i="1502" s="1"/>
  <c r="AJ38" i="1495"/>
  <c r="B11" i="1502"/>
  <c r="S11" i="1502" s="1"/>
  <c r="G9" i="1502" l="1"/>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B8" i="7"/>
  <c r="B9" i="7"/>
  <c r="B10" i="7"/>
  <c r="B11" i="7"/>
  <c r="B12" i="7"/>
  <c r="F11" i="1506" s="1"/>
  <c r="A4" i="7"/>
  <c r="A5" i="7"/>
  <c r="A6" i="7"/>
  <c r="A7" i="7"/>
  <c r="A8" i="7"/>
  <c r="A9" i="7"/>
  <c r="A10" i="7"/>
  <c r="A11" i="7"/>
  <c r="A12" i="7"/>
  <c r="F6" i="1506" l="1"/>
  <c r="F3"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9" i="1502" l="1"/>
  <c r="R3" i="1502"/>
  <c r="R6" i="1502"/>
  <c r="R11" i="1502"/>
  <c r="L2" i="1502"/>
  <c r="AJ26" i="1495" l="1"/>
  <c r="AJ3" i="1495"/>
  <c r="CC9" i="1499"/>
  <c r="CG47" i="1499"/>
  <c r="CG48" i="1499"/>
  <c r="CG49" i="1499"/>
  <c r="CG37" i="1499"/>
  <c r="CG3" i="1499"/>
  <c r="F2" i="1502" l="1"/>
  <c r="C2" i="1502"/>
  <c r="M2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P4" i="7" l="1"/>
  <c r="AB4" i="7"/>
  <c r="T4" i="7"/>
  <c r="S4" i="7"/>
  <c r="R4" i="7"/>
  <c r="O4" i="7"/>
  <c r="V2" i="1504"/>
  <c r="H2" i="1506"/>
  <c r="K2" i="1506"/>
  <c r="Y2" i="1504"/>
  <c r="L2" i="1506"/>
  <c r="Z2" i="1504"/>
  <c r="J2" i="1506"/>
  <c r="X2" i="1504"/>
  <c r="AA4" i="7"/>
  <c r="AZ4" i="1499" s="1"/>
  <c r="M4" i="7"/>
  <c r="AL4" i="1499" s="1"/>
  <c r="Y4" i="7"/>
  <c r="N4" i="7"/>
  <c r="AM4" i="1499" s="1"/>
  <c r="AJ4" i="7"/>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1499"/>
  <c r="BQ4" i="7"/>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O4" i="7" l="1"/>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C5" i="7"/>
  <c r="BG4" i="7"/>
  <c r="AD5" i="7"/>
  <c r="AU4" i="1499"/>
  <c r="BP4" i="7"/>
  <c r="AH5" i="7"/>
  <c r="BN4" i="7"/>
  <c r="BD4" i="7"/>
  <c r="Y5" i="7"/>
  <c r="BB4" i="7"/>
  <c r="BB4" i="1499"/>
  <c r="AE5" i="7"/>
  <c r="Z5" i="7"/>
  <c r="BF4" i="1499"/>
  <c r="BJ4" i="7"/>
  <c r="AU4" i="7"/>
  <c r="BF4" i="7"/>
  <c r="AF5" i="7"/>
  <c r="AA5" i="7"/>
  <c r="AX4" i="1499"/>
  <c r="AB5" i="7"/>
  <c r="AQ4" i="7"/>
  <c r="AJ4" i="1499"/>
  <c r="W5" i="7"/>
  <c r="V5" i="7"/>
  <c r="O5" i="7"/>
  <c r="AK5" i="7"/>
  <c r="BJ5" i="1499" s="1"/>
  <c r="R5" i="7"/>
  <c r="BK4" i="1499"/>
  <c r="AM4" i="7"/>
  <c r="BL4" i="1499" s="1"/>
  <c r="T5" i="7"/>
  <c r="Q5" i="7"/>
  <c r="P5" i="7"/>
  <c r="N5" i="7"/>
  <c r="X5" i="7"/>
  <c r="BR4" i="7"/>
  <c r="A5" i="1495"/>
  <c r="Q3" i="1502" s="1"/>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I5" i="7" l="1"/>
  <c r="U5" i="7"/>
  <c r="AJ5" i="7"/>
  <c r="AJ6" i="7" s="1"/>
  <c r="AG5" i="7"/>
  <c r="AG6" i="7"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I6" i="7"/>
  <c r="AH6" i="7"/>
  <c r="AA6" i="7"/>
  <c r="BS4" i="7"/>
  <c r="BT4" i="7" s="1"/>
  <c r="AF6" i="7"/>
  <c r="AD6" i="7"/>
  <c r="Z6" i="7"/>
  <c r="AL5" i="7"/>
  <c r="AM5" i="7" s="1"/>
  <c r="BL5" i="1499" s="1"/>
  <c r="AW5" i="1499"/>
  <c r="X6" i="7"/>
  <c r="BE5" i="7"/>
  <c r="AY5" i="7"/>
  <c r="AQ5" i="1499"/>
  <c r="AR5" i="1499"/>
  <c r="S6" i="7"/>
  <c r="AZ5" i="7"/>
  <c r="AZ5" i="1499"/>
  <c r="BH5" i="7"/>
  <c r="N6" i="7"/>
  <c r="AU5" i="7"/>
  <c r="AM5" i="1499"/>
  <c r="BF5" i="1499"/>
  <c r="BN5" i="7"/>
  <c r="AY5" i="1499"/>
  <c r="BG5" i="7"/>
  <c r="BO5" i="7"/>
  <c r="BG5" i="1499"/>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B6" i="7" l="1"/>
  <c r="P6" i="7"/>
  <c r="AN6" i="7" s="1"/>
  <c r="BM6" i="1499" s="1"/>
  <c r="R6" i="7"/>
  <c r="AC6" i="7"/>
  <c r="A21" i="1495"/>
  <c r="EK21" i="1500" s="1"/>
  <c r="K4" i="1506"/>
  <c r="Y4" i="1504"/>
  <c r="J4" i="1506"/>
  <c r="X4" i="1504"/>
  <c r="H4" i="1506"/>
  <c r="V4" i="1504"/>
  <c r="L4" i="1506"/>
  <c r="Z4" i="1504"/>
  <c r="BK5" i="1499"/>
  <c r="AS6" i="1499"/>
  <c r="BA6" i="7"/>
  <c r="BM6" i="7"/>
  <c r="BE6" i="1499"/>
  <c r="AR6" i="1499"/>
  <c r="AZ6" i="7"/>
  <c r="BI6" i="7"/>
  <c r="BA6" i="1499"/>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l="1"/>
  <c r="F2" i="1506"/>
  <c r="BZ6" i="7"/>
  <c r="BS6" i="7"/>
  <c r="BT6" i="7" s="1"/>
  <c r="BU6" i="7"/>
  <c r="BV6" i="7" s="1"/>
  <c r="AM6" i="7"/>
  <c r="BL6" i="1499"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DS8"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BM9" i="7"/>
  <c r="BP9" i="7"/>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E9" i="1499" l="1"/>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M9" i="1499"/>
  <c r="BR9" i="7"/>
  <c r="EB9" i="1500" s="1"/>
  <c r="AH10" i="7"/>
  <c r="BE9" i="7"/>
  <c r="DO9" i="1500" s="1"/>
  <c r="X10" i="7"/>
  <c r="P10" i="1499" s="1"/>
  <c r="AE10" i="7"/>
  <c r="P9" i="1499"/>
  <c r="D9" i="1499"/>
  <c r="O10" i="7"/>
  <c r="AV10" i="7" s="1"/>
  <c r="AI10" i="7"/>
  <c r="BH10" i="1499" s="1"/>
  <c r="P10" i="7"/>
  <c r="H10" i="1499" s="1"/>
  <c r="AJ10" i="7"/>
  <c r="AS10" i="7"/>
  <c r="S9" i="1499"/>
  <c r="AT9" i="1499"/>
  <c r="V10" i="7"/>
  <c r="AU10" i="1499" s="1"/>
  <c r="Z10" i="7"/>
  <c r="R10" i="1499" s="1"/>
  <c r="BH9" i="7"/>
  <c r="DR9" i="1500" s="1"/>
  <c r="AF10" i="7"/>
  <c r="U9" i="1499"/>
  <c r="AK10" i="7"/>
  <c r="AC10" i="1499" s="1"/>
  <c r="AZ9" i="1499"/>
  <c r="Z9" i="1499"/>
  <c r="AA9" i="1499"/>
  <c r="T9" i="1499"/>
  <c r="BG9" i="7"/>
  <c r="DQ9" i="1500" s="1"/>
  <c r="AY9" i="1499"/>
  <c r="AT9" i="7"/>
  <c r="DD9" i="1500" s="1"/>
  <c r="AN9" i="1499"/>
  <c r="C9" i="1499"/>
  <c r="E9"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AQ9" i="1499"/>
  <c r="AY9" i="7"/>
  <c r="DI9" i="1500" s="1"/>
  <c r="J9" i="1499"/>
  <c r="S10" i="7"/>
  <c r="K10" i="1499" s="1"/>
  <c r="AR9" i="1499"/>
  <c r="AZ9" i="7"/>
  <c r="BX9" i="7" s="1"/>
  <c r="AA10" i="1499"/>
  <c r="BI9" i="1499"/>
  <c r="BQ9" i="7"/>
  <c r="EA9" i="1500" s="1"/>
  <c r="AO10" i="1499"/>
  <c r="AW10" i="7"/>
  <c r="BF9" i="7"/>
  <c r="DP9" i="1500" s="1"/>
  <c r="AX9" i="1499"/>
  <c r="Q9" i="1499"/>
  <c r="AE8" i="1499"/>
  <c r="AB9" i="1499"/>
  <c r="K9" i="1499"/>
  <c r="BI10" i="7"/>
  <c r="BA10" i="1499"/>
  <c r="BR10" i="7"/>
  <c r="AP11" i="7"/>
  <c r="EE8" i="1500"/>
  <c r="EC8" i="1500"/>
  <c r="BT22" i="1500"/>
  <c r="DB8" i="1500"/>
  <c r="DE9" i="1500"/>
  <c r="B17" i="1500"/>
  <c r="BP9" i="1500"/>
  <c r="CV8" i="1500"/>
  <c r="CX8" i="1500"/>
  <c r="BT15" i="1500"/>
  <c r="CZ9" i="1500"/>
  <c r="DL9" i="1500"/>
  <c r="ED8" i="1500"/>
  <c r="EF8" i="1500"/>
  <c r="DW9" i="1500"/>
  <c r="DZ9" i="1500"/>
  <c r="DU9" i="1500"/>
  <c r="DS9" i="1500"/>
  <c r="DC9" i="1500"/>
  <c r="AD10" i="7" l="1"/>
  <c r="A25" i="1495"/>
  <c r="EK25" i="1500" s="1"/>
  <c r="G10" i="1499"/>
  <c r="L10" i="7"/>
  <c r="D10" i="1499" s="1"/>
  <c r="BJ10" i="1499"/>
  <c r="R10" i="7"/>
  <c r="AY10" i="7" s="1"/>
  <c r="T10" i="7"/>
  <c r="L10" i="1499" s="1"/>
  <c r="I10" i="7"/>
  <c r="CQ10" i="7" s="1"/>
  <c r="AG10" i="7"/>
  <c r="H8" i="1506"/>
  <c r="V8" i="1504"/>
  <c r="J8" i="1506"/>
  <c r="X8" i="1504"/>
  <c r="K8" i="1506"/>
  <c r="Y8" i="1504"/>
  <c r="BB10" i="7"/>
  <c r="CG10" i="7"/>
  <c r="S9" i="1504" s="1"/>
  <c r="AT10" i="1499"/>
  <c r="L8" i="1506"/>
  <c r="Z8" i="1504"/>
  <c r="AY10" i="1499"/>
  <c r="AZ10" i="1499"/>
  <c r="BG10" i="7"/>
  <c r="BC10" i="7"/>
  <c r="BP10" i="7"/>
  <c r="N10" i="1499"/>
  <c r="W10" i="1499"/>
  <c r="AN10" i="1499"/>
  <c r="BL10" i="7"/>
  <c r="BE10" i="7"/>
  <c r="S10" i="1499"/>
  <c r="X10" i="1499"/>
  <c r="AQ10" i="7"/>
  <c r="AR10" i="7" s="1"/>
  <c r="L9" i="1502" s="1"/>
  <c r="BE10" i="1499"/>
  <c r="Z10" i="1499"/>
  <c r="BM10" i="7"/>
  <c r="T10" i="1499"/>
  <c r="BD10" i="1499"/>
  <c r="AW10" i="1499"/>
  <c r="BC10" i="1499"/>
  <c r="AJ10" i="1499"/>
  <c r="AM10" i="1499"/>
  <c r="AD9" i="1499"/>
  <c r="BW9" i="7"/>
  <c r="EG9" i="1500" s="1"/>
  <c r="AF9" i="1499"/>
  <c r="I10" i="1499"/>
  <c r="BZ9" i="7"/>
  <c r="EJ9" i="1500" s="1"/>
  <c r="BG10" i="1499"/>
  <c r="AM9" i="7"/>
  <c r="BL9" i="1499" s="1"/>
  <c r="BD10" i="7"/>
  <c r="AV10" i="1499"/>
  <c r="O10" i="1499"/>
  <c r="DT9" i="1500"/>
  <c r="BN10" i="7"/>
  <c r="BF10" i="1499"/>
  <c r="F10" i="1499"/>
  <c r="Y10" i="1499"/>
  <c r="BO10" i="7"/>
  <c r="BB10" i="1499"/>
  <c r="AX10" i="7"/>
  <c r="BJ10" i="7"/>
  <c r="AP10" i="1499"/>
  <c r="E10" i="1499"/>
  <c r="BY9" i="7"/>
  <c r="EI9" i="1500" s="1"/>
  <c r="DA9" i="1500"/>
  <c r="AL10" i="1499"/>
  <c r="BI10" i="1499"/>
  <c r="BQ10" i="7"/>
  <c r="AB10" i="1499"/>
  <c r="BU9" i="7"/>
  <c r="BV9" i="7" s="1"/>
  <c r="BS9" i="7"/>
  <c r="BT9" i="7" s="1"/>
  <c r="AR10" i="1499"/>
  <c r="AZ10" i="7"/>
  <c r="BX10" i="7" s="1"/>
  <c r="BF10" i="7"/>
  <c r="AX10" i="1499"/>
  <c r="AQ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CN10" i="7" l="1"/>
  <c r="CO10" i="7"/>
  <c r="CE10" i="7"/>
  <c r="AL10" i="7"/>
  <c r="AD10" i="1499" s="1"/>
  <c r="P11" i="7"/>
  <c r="AA11" i="7"/>
  <c r="AZ11" i="1499" s="1"/>
  <c r="CV10" i="7"/>
  <c r="CC10" i="7"/>
  <c r="T9" i="1504" s="1"/>
  <c r="K9" i="1506" s="1"/>
  <c r="CJ10" i="7"/>
  <c r="CW10" i="7"/>
  <c r="CM10" i="7"/>
  <c r="V11" i="7"/>
  <c r="N11" i="1499" s="1"/>
  <c r="CD10" i="7"/>
  <c r="U9" i="1504" s="1"/>
  <c r="CL10" i="7"/>
  <c r="CP10" i="7"/>
  <c r="CF10" i="7"/>
  <c r="Q9" i="1504" s="1"/>
  <c r="AS10" i="1499"/>
  <c r="Q11" i="7"/>
  <c r="AX11" i="7" s="1"/>
  <c r="AE11" i="7"/>
  <c r="BL11" i="7" s="1"/>
  <c r="CB10" i="7"/>
  <c r="CU10" i="7"/>
  <c r="CI10" i="7"/>
  <c r="CT10" i="7"/>
  <c r="CR10" i="7"/>
  <c r="Y11" i="7"/>
  <c r="Q11" i="1499" s="1"/>
  <c r="CA10" i="7"/>
  <c r="A26" i="1495"/>
  <c r="EK26" i="1500" s="1"/>
  <c r="AF11" i="7"/>
  <c r="BE11" i="1499" s="1"/>
  <c r="J10" i="1499"/>
  <c r="AN10" i="7"/>
  <c r="BA10" i="7"/>
  <c r="BS10" i="7" s="1"/>
  <c r="BT10" i="7" s="1"/>
  <c r="AC11" i="7"/>
  <c r="AK10" i="1499"/>
  <c r="X11" i="7"/>
  <c r="BE11" i="7" s="1"/>
  <c r="CH10" i="7"/>
  <c r="CS10" i="7"/>
  <c r="CK10" i="7"/>
  <c r="D11" i="7"/>
  <c r="S11" i="7" s="1"/>
  <c r="BK10" i="7"/>
  <c r="V10" i="1499"/>
  <c r="J9" i="1506"/>
  <c r="X9" i="1504"/>
  <c r="L9" i="1506"/>
  <c r="Z9" i="1504"/>
  <c r="A11" i="1495"/>
  <c r="Q9" i="1502" s="1"/>
  <c r="I11" i="7"/>
  <c r="H9" i="1506"/>
  <c r="V9" i="1504"/>
  <c r="Z11" i="7"/>
  <c r="AY11" i="1499" s="1"/>
  <c r="AB11" i="7"/>
  <c r="T11" i="1499" s="1"/>
  <c r="Y9" i="1504"/>
  <c r="N11" i="7"/>
  <c r="AG11" i="7"/>
  <c r="BN11" i="7" s="1"/>
  <c r="W11" i="7"/>
  <c r="O11" i="1499" s="1"/>
  <c r="AD11" i="7"/>
  <c r="L11" i="7"/>
  <c r="AP11" i="1499"/>
  <c r="AW11" i="1499"/>
  <c r="W11" i="1499"/>
  <c r="Y11" i="1499"/>
  <c r="BH11" i="7"/>
  <c r="AM11" i="1499"/>
  <c r="AU11" i="1499"/>
  <c r="BG11" i="7"/>
  <c r="BC11" i="7"/>
  <c r="AU11" i="7"/>
  <c r="BU10" i="7"/>
  <c r="BV10" i="7" s="1"/>
  <c r="AE9" i="1499"/>
  <c r="BJ11" i="7"/>
  <c r="BB11" i="1499"/>
  <c r="U11" i="1499"/>
  <c r="BZ10" i="7"/>
  <c r="EC9" i="1500"/>
  <c r="EE9" i="1500"/>
  <c r="BW10" i="7"/>
  <c r="BM10" i="1499"/>
  <c r="AF10" i="1499"/>
  <c r="BK10" i="1499"/>
  <c r="AM10" i="7"/>
  <c r="AX11" i="1499"/>
  <c r="BF11" i="7"/>
  <c r="BY10"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K11" i="1499" l="1"/>
  <c r="AR11" i="1499"/>
  <c r="AZ11" i="7"/>
  <c r="BX11" i="7" s="1"/>
  <c r="H11" i="1499"/>
  <c r="AO11" i="1499"/>
  <c r="AW11" i="7"/>
  <c r="S11" i="1499"/>
  <c r="BA11" i="1499"/>
  <c r="BD11" i="1499"/>
  <c r="BI11" i="7"/>
  <c r="R11" i="1499"/>
  <c r="P11" i="1499"/>
  <c r="A27" i="1495"/>
  <c r="O11" i="7"/>
  <c r="AI11" i="7"/>
  <c r="AS11" i="7"/>
  <c r="R11" i="7"/>
  <c r="K11" i="7"/>
  <c r="T11" i="7"/>
  <c r="T12" i="7" s="1"/>
  <c r="BM11" i="7"/>
  <c r="X11" i="1499"/>
  <c r="AH11" i="7"/>
  <c r="U11" i="7"/>
  <c r="I11" i="1499"/>
  <c r="BF11" i="1499"/>
  <c r="AJ11" i="7"/>
  <c r="M11" i="7"/>
  <c r="M12" i="7" s="1"/>
  <c r="AT12" i="7" s="1"/>
  <c r="AK11" i="7"/>
  <c r="V11" i="1499"/>
  <c r="D12" i="7"/>
  <c r="P12" i="7" s="1"/>
  <c r="EK27" i="1500"/>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V11" i="1499"/>
  <c r="AE12" i="7"/>
  <c r="AB11" i="1499"/>
  <c r="F11" i="1499"/>
  <c r="AK12" i="7"/>
  <c r="BR12" i="7" s="1"/>
  <c r="O12" i="7"/>
  <c r="BK11" i="7"/>
  <c r="BD11" i="7"/>
  <c r="AK11" i="1499"/>
  <c r="D11" i="1499"/>
  <c r="BW11"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S12" i="1499" l="1"/>
  <c r="L12" i="1499"/>
  <c r="M11" i="1499"/>
  <c r="BB11" i="7"/>
  <c r="AT11" i="1499"/>
  <c r="AA11" i="1499"/>
  <c r="BH11" i="1499"/>
  <c r="BP11" i="7"/>
  <c r="DZ11" i="1500" s="1"/>
  <c r="Z11" i="1499"/>
  <c r="BG11" i="1499"/>
  <c r="BO11" i="7"/>
  <c r="G11" i="1499"/>
  <c r="AV11" i="7"/>
  <c r="BS11" i="7" s="1"/>
  <c r="BT11" i="7" s="1"/>
  <c r="AN11" i="1499"/>
  <c r="AN11" i="7"/>
  <c r="AC11" i="1499"/>
  <c r="BR11" i="7"/>
  <c r="BJ11" i="1499"/>
  <c r="L11" i="1499"/>
  <c r="AS11" i="1499"/>
  <c r="BA11" i="7"/>
  <c r="R12" i="7"/>
  <c r="AQ12" i="1499" s="1"/>
  <c r="BI11" i="1499"/>
  <c r="BQ11" i="7"/>
  <c r="AJ11" i="1499"/>
  <c r="AQ11" i="7"/>
  <c r="AR11" i="7" s="1"/>
  <c r="L10" i="1502" s="1"/>
  <c r="C11" i="1499"/>
  <c r="AL11" i="1499"/>
  <c r="E11" i="1499"/>
  <c r="AT11" i="7"/>
  <c r="AL11" i="7"/>
  <c r="BK11" i="1499" s="1"/>
  <c r="AH12" i="7"/>
  <c r="BO12" i="7" s="1"/>
  <c r="AY11" i="7"/>
  <c r="J11" i="1499"/>
  <c r="AQ11" i="1499"/>
  <c r="G12" i="1499"/>
  <c r="AV12" i="7"/>
  <c r="AN12" i="1499"/>
  <c r="L10" i="1506"/>
  <c r="Z10" i="1504"/>
  <c r="K10" i="1506"/>
  <c r="Y10" i="1504"/>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Z12" i="7"/>
  <c r="N12" i="7"/>
  <c r="AJ12" i="7"/>
  <c r="Y12" i="7"/>
  <c r="H10" i="1506"/>
  <c r="V10" i="1504"/>
  <c r="BG12" i="1499"/>
  <c r="Z12" i="1499"/>
  <c r="L12" i="7"/>
  <c r="Q12" i="7"/>
  <c r="AD12" i="7"/>
  <c r="CZ21" i="1500"/>
  <c r="DE11" i="1500"/>
  <c r="DG11" i="1500"/>
  <c r="EG10" i="1500"/>
  <c r="EI10" i="1500"/>
  <c r="DB10" i="1500"/>
  <c r="CV10" i="1500"/>
  <c r="CX10" i="1500"/>
  <c r="BP11" i="1500"/>
  <c r="DL11" i="1500"/>
  <c r="ED10" i="1500"/>
  <c r="EF10" i="1500"/>
  <c r="DY11" i="1500"/>
  <c r="DV11" i="1500"/>
  <c r="DW11" i="1500"/>
  <c r="DM11" i="1500"/>
  <c r="EA11" i="1500"/>
  <c r="DU11" i="1500"/>
  <c r="DR11" i="1500"/>
  <c r="DT11" i="1500"/>
  <c r="DS11" i="1500"/>
  <c r="DD11" i="1500"/>
  <c r="DX11" i="1500"/>
  <c r="DN11" i="1500"/>
  <c r="DK11" i="1500"/>
  <c r="DO11" i="1500"/>
  <c r="DQ11" i="1500"/>
  <c r="DC11" i="1500"/>
  <c r="DA11" i="1500"/>
  <c r="DF11" i="1500"/>
  <c r="EB11" i="1500"/>
  <c r="DP11" i="1500"/>
  <c r="C3" i="1492"/>
  <c r="B3" i="1492"/>
  <c r="BZ11" i="7" l="1"/>
  <c r="BY11" i="7"/>
  <c r="AD11" i="1499"/>
  <c r="BU11" i="7"/>
  <c r="BV11" i="7" s="1"/>
  <c r="AM11" i="7"/>
  <c r="BM11" i="1499"/>
  <c r="AF11" i="1499"/>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L11" i="1499" l="1"/>
  <c r="AE11" i="1499"/>
  <c r="A28" i="1495"/>
  <c r="EK28" i="1500" s="1"/>
  <c r="Y13" i="1499"/>
  <c r="BF13" i="1499"/>
  <c r="BN13" i="7"/>
  <c r="DX20" i="1500" s="1"/>
  <c r="CQ20" i="1500"/>
  <c r="AJ13" i="7"/>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O14" i="7"/>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R14" i="7" l="1"/>
  <c r="J14" i="1499" s="1"/>
  <c r="AF14" i="7"/>
  <c r="BM14" i="7" s="1"/>
  <c r="DW21" i="1500" s="1"/>
  <c r="M14" i="7"/>
  <c r="AE14" i="7"/>
  <c r="BL14" i="7" s="1"/>
  <c r="DV21" i="1500" s="1"/>
  <c r="Q14" i="7"/>
  <c r="AH14" i="7"/>
  <c r="P14" i="7"/>
  <c r="AO14" i="1499" s="1"/>
  <c r="AJ14" i="7"/>
  <c r="AB14" i="1499" s="1"/>
  <c r="A29" i="1495"/>
  <c r="AC14" i="1499"/>
  <c r="BJ14" i="1499"/>
  <c r="CU21" i="1500"/>
  <c r="BR14" i="7"/>
  <c r="EB21" i="1500" s="1"/>
  <c r="CR21" i="1500"/>
  <c r="Z14" i="1499"/>
  <c r="BG14" i="1499"/>
  <c r="BO14" i="7"/>
  <c r="DY21" i="1500" s="1"/>
  <c r="CB21" i="1500"/>
  <c r="AQ14" i="1499"/>
  <c r="CT21" i="1500"/>
  <c r="BZ21" i="1500"/>
  <c r="H14" i="1499"/>
  <c r="BE14" i="1499"/>
  <c r="X14" i="1499"/>
  <c r="X14" i="7"/>
  <c r="L12" i="1506"/>
  <c r="Z12" i="1504"/>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X14" i="7"/>
  <c r="DH21" i="1500" s="1"/>
  <c r="I14" i="1499"/>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D14" i="1499" l="1"/>
  <c r="CP21" i="1500"/>
  <c r="BI14" i="1499"/>
  <c r="CO21" i="1500"/>
  <c r="BQ14" i="7"/>
  <c r="EA21" i="1500" s="1"/>
  <c r="AW14" i="7"/>
  <c r="DG21" i="1500" s="1"/>
  <c r="AY14" i="7"/>
  <c r="DI21" i="1500" s="1"/>
  <c r="AV14" i="1499"/>
  <c r="O14" i="1499"/>
  <c r="CG21" i="1500"/>
  <c r="BD14" i="7"/>
  <c r="DN21" i="1500" s="1"/>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G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B15" i="7"/>
  <c r="AM14" i="1499"/>
  <c r="AL14" i="7"/>
  <c r="AN14" i="7"/>
  <c r="F14" i="1499"/>
  <c r="AU14" i="7"/>
  <c r="BX21" i="1500"/>
  <c r="N15" i="7"/>
  <c r="AH15" i="7"/>
  <c r="P14" i="1499"/>
  <c r="X15" i="7"/>
  <c r="CH21" i="1500"/>
  <c r="AW14" i="1499"/>
  <c r="BE14" i="7"/>
  <c r="DO21" i="1500" s="1"/>
  <c r="BP14" i="7"/>
  <c r="DZ21" i="1500" s="1"/>
  <c r="AA14" i="1499"/>
  <c r="CS21" i="1500"/>
  <c r="BH14" i="1499"/>
  <c r="AI15" i="7"/>
  <c r="AS14" i="1499"/>
  <c r="CD21" i="1500"/>
  <c r="BA14" i="7"/>
  <c r="L14" i="1499"/>
  <c r="T15" i="7"/>
  <c r="BV21" i="1500"/>
  <c r="AK14" i="1499"/>
  <c r="D14" i="1499"/>
  <c r="L15" i="7"/>
  <c r="AU14" i="1499"/>
  <c r="BC14" i="7"/>
  <c r="DM21" i="1500" s="1"/>
  <c r="N14" i="1499"/>
  <c r="CF21" i="1500"/>
  <c r="V15" i="7"/>
  <c r="AE15" i="7"/>
  <c r="AK15" i="7"/>
  <c r="CI21" i="1500"/>
  <c r="AX14" i="1499"/>
  <c r="BF14" i="7"/>
  <c r="Q14" i="1499"/>
  <c r="Y15" i="7"/>
  <c r="AJ15" i="7"/>
  <c r="CW20" i="1500"/>
  <c r="AE13" i="1499"/>
  <c r="BL13" i="1499"/>
  <c r="L12" i="1502"/>
  <c r="DB20" i="1500"/>
  <c r="BK14" i="7"/>
  <c r="DU21" i="1500" s="1"/>
  <c r="CN21" i="1500"/>
  <c r="V14" i="1499"/>
  <c r="BC14" i="1499"/>
  <c r="AD15" i="7"/>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W15" i="7" l="1"/>
  <c r="A30" i="1495"/>
  <c r="EK30" i="1500" s="1"/>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BP36" i="1499" a="1"/>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W36" i="1499" l="1"/>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BS36" i="1499"/>
  <c r="CA19" i="1499" s="1"/>
  <c r="BU36" i="1499"/>
  <c r="BP36" i="1499"/>
  <c r="CD19" i="1499" s="1"/>
  <c r="BQ36" i="1499"/>
  <c r="CC19" i="1499" s="1"/>
  <c r="BT36" i="1499"/>
  <c r="BZ19" i="1499" s="1"/>
  <c r="BR36" i="1499"/>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P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P26" i="1499" l="1" a="1"/>
  <c r="BP26" i="1499" s="1"/>
  <c r="AD15" i="1499"/>
  <c r="BK15" i="1499"/>
  <c r="BP32" i="1499" s="1" a="1"/>
  <c r="AM15" i="7"/>
  <c r="CV22" i="1500"/>
  <c r="CX22" i="1500"/>
  <c r="BM15" i="1499"/>
  <c r="AF15" i="1499"/>
  <c r="BP19" i="1499"/>
  <c r="BQ19" i="1499"/>
  <c r="BR19" i="1499"/>
  <c r="BS19" i="1499"/>
  <c r="L14" i="1502"/>
  <c r="DB22" i="1500"/>
  <c r="BS15" i="7"/>
  <c r="BU15" i="7"/>
  <c r="D22" i="1495"/>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8" i="1495" l="1"/>
  <c r="D27" i="1495"/>
  <c r="EN27" i="1500" s="1"/>
  <c r="D23" i="1495"/>
  <c r="D19" i="1495"/>
  <c r="P2" i="1506" s="1"/>
  <c r="D21" i="1495"/>
  <c r="EN21" i="1500" s="1"/>
  <c r="D26" i="1495"/>
  <c r="EN26" i="1500" s="1"/>
  <c r="D24" i="1495"/>
  <c r="EN24" i="1500" s="1"/>
  <c r="P10" i="1506"/>
  <c r="EE22" i="1500"/>
  <c r="BV15" i="7"/>
  <c r="EF22" i="1500" s="1"/>
  <c r="P5" i="1506"/>
  <c r="EN22" i="1500"/>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6" i="1506"/>
  <c r="EN23" i="1500"/>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4" i="1506" l="1"/>
  <c r="P7" i="1506"/>
  <c r="P9" i="1506"/>
  <c r="V9" i="1506" s="1"/>
  <c r="V10" i="1506"/>
  <c r="V7" i="1506"/>
  <c r="V4" i="1506"/>
  <c r="V5" i="1506"/>
  <c r="V6" i="1506"/>
  <c r="V2" i="1506"/>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11" i="1506" l="1"/>
  <c r="V13" i="1506"/>
  <c r="V3" i="1506"/>
  <c r="V12" i="1506"/>
  <c r="V8"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G19" i="1495"/>
  <c r="S2" i="1506" s="1"/>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6" i="1500"/>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4" i="1500"/>
  <c r="CC25" i="1499"/>
  <c r="L4" i="1495"/>
  <c r="EV4" i="1500" s="1"/>
  <c r="EV12" i="1500"/>
  <c r="BZ25" i="1499"/>
  <c r="CA25" i="1499"/>
  <c r="I20" i="1492"/>
  <c r="CC7" i="1499"/>
  <c r="ER10" i="1500"/>
  <c r="X4" i="1495"/>
  <c r="FH4" i="1500" s="1"/>
  <c r="J20" i="1492"/>
  <c r="O35" i="1492"/>
  <c r="ES6" i="1500"/>
  <c r="I4" i="1495"/>
  <c r="ES4" i="1500" s="1"/>
  <c r="FB16" i="1500"/>
  <c r="R4" i="1495"/>
  <c r="FB4" i="1500" s="1"/>
  <c r="CC5" i="1499"/>
  <c r="CB6" i="1499"/>
  <c r="DD3" i="1499"/>
  <c r="CB10" i="1499"/>
  <c r="CY3" i="1499"/>
  <c r="FG14" i="1500"/>
  <c r="W4" i="1495"/>
  <c r="FG4" i="1500" s="1"/>
  <c r="CA22" i="1499"/>
  <c r="BY22" i="1499"/>
  <c r="BZ22" i="1499"/>
  <c r="CA17" i="1499"/>
  <c r="CB17" i="1499"/>
  <c r="BY17" i="1499"/>
  <c r="BZ9" i="1499"/>
  <c r="BY9" i="1499"/>
  <c r="CC28" i="1499"/>
  <c r="BY14" i="1499"/>
  <c r="CB14" i="1499"/>
  <c r="BZ14" i="1499"/>
  <c r="CA14" i="1499"/>
  <c r="DA65" i="1499" l="1"/>
  <c r="K26" i="1492"/>
  <c r="K20" i="1492"/>
  <c r="F20" i="1495"/>
  <c r="R3" i="1506" s="1"/>
  <c r="X3" i="1506" s="1"/>
  <c r="AS4" i="1495"/>
  <c r="F26" i="1492"/>
  <c r="E21" i="1495"/>
  <c r="E24" i="1495"/>
  <c r="E26" i="1495"/>
  <c r="E29" i="1495"/>
  <c r="K4" i="1495"/>
  <c r="E22" i="1495"/>
  <c r="E25" i="1495"/>
  <c r="E28" i="1495"/>
  <c r="E19" i="1495"/>
  <c r="Q2" i="1506" s="1"/>
  <c r="W2" i="1506" s="1"/>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F19" i="1495"/>
  <c r="R2" i="1506" s="1"/>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BD5" i="1495" s="1"/>
  <c r="BD6" i="1495" s="1"/>
  <c r="BD7" i="1495" s="1"/>
  <c r="BD8" i="1495" s="1"/>
  <c r="BD9" i="1495" s="1"/>
  <c r="BD10" i="1495" s="1"/>
  <c r="BD11" i="1495" s="1"/>
  <c r="BD12" i="1495" s="1"/>
  <c r="BD13" i="1495" s="1"/>
  <c r="BD14" i="1495" s="1"/>
  <c r="BD15" i="1495" s="1"/>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FL5" i="1500" s="1"/>
  <c r="AB6" i="1495"/>
  <c r="AB8" i="1495"/>
  <c r="FL8" i="1500" s="1"/>
  <c r="AB11" i="1495"/>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11" i="1500"/>
  <c r="DI3" i="1499"/>
  <c r="N4" i="1495"/>
  <c r="EX4" i="1500" s="1"/>
  <c r="F31" i="1492"/>
  <c r="L31" i="1492"/>
  <c r="P23" i="1492"/>
  <c r="O23" i="1492"/>
  <c r="CI3" i="1499"/>
  <c r="CM3" i="1499"/>
  <c r="FC16" i="1500"/>
  <c r="S4" i="1495"/>
  <c r="FC4" i="1500" s="1"/>
  <c r="Q31" i="1492"/>
  <c r="G31" i="1492"/>
  <c r="EM18" i="1500"/>
  <c r="EM17" i="1500"/>
  <c r="EM13" i="1500"/>
  <c r="EL5" i="1500"/>
  <c r="EL14" i="1500"/>
  <c r="K23" i="1492"/>
  <c r="Q23" i="1492"/>
  <c r="CN3" i="1499"/>
  <c r="CR3" i="1499"/>
  <c r="J31" i="1492"/>
  <c r="CZ3" i="1499"/>
  <c r="P31" i="1492"/>
  <c r="I23" i="1492"/>
  <c r="F23" i="1492"/>
  <c r="I31" i="1492"/>
  <c r="J23" i="1492"/>
  <c r="L23" i="1492"/>
  <c r="EP19" i="1500" l="1"/>
  <c r="EO19" i="1500"/>
  <c r="C24" i="1495"/>
  <c r="O7" i="1506" s="1"/>
  <c r="EP20" i="1500"/>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C19" i="1495"/>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8" i="1506"/>
  <c r="T8" i="1506"/>
  <c r="U6" i="1506"/>
  <c r="T6" i="1506"/>
  <c r="U10" i="1506"/>
  <c r="T10" i="1506"/>
  <c r="U3" i="1506"/>
  <c r="T3" i="1506"/>
  <c r="U4" i="1506"/>
  <c r="T4" i="1506"/>
  <c r="U11" i="1506"/>
  <c r="T11" i="1506"/>
  <c r="U12" i="1506"/>
  <c r="T12" i="1506"/>
  <c r="U5" i="1506"/>
  <c r="T5" i="1506"/>
  <c r="U2" i="1506"/>
  <c r="T2"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<sst xmlns="http://schemas.openxmlformats.org/spreadsheetml/2006/main" count="1435" uniqueCount="658">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</sst>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0.24155578300921182</c:v>
                </c:pt>
                <c:pt idx="1">
                  <c:v>0.55353535353535355</c:v>
                </c:pt>
                <c:pt idx="2">
                  <c:v>1.04</c:v>
                </c:pt>
                <c:pt idx="3">
                  <c:v>1.5747241725175525</c:v>
                </c:pt>
                <c:pt idx="4">
                  <c:v>3.1475748194014441</c:v>
                </c:pt>
                <c:pt idx="5">
                  <c:v>5.0309597523219809</c:v>
                </c:pt>
                <c:pt idx="6">
                  <c:v>9.4507772020725387</c:v>
                </c:pt>
                <c:pt idx="7">
                  <c:v>17.659352142110759</c:v>
                </c:pt>
                <c:pt idx="8">
                  <c:v>21.436227224008576</c:v>
                </c:pt>
                <c:pt idx="9">
                  <c:v>22.010582010582009</c:v>
                </c:pt>
                <c:pt idx="10">
                  <c:v>21.2085308056872</c:v>
                </c:pt>
                <c:pt idx="11">
                  <c:v>22.190611664295876</c:v>
                </c:pt>
                <c:pt idx="12">
                  <c:v>23.55694227769111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0.23599999999999999</c:v>
                </c:pt>
                <c:pt idx="1">
                  <c:v>0.69548941519946306</c:v>
                </c:pt>
                <c:pt idx="2">
                  <c:v>1.3278213129275789</c:v>
                </c:pt>
                <c:pt idx="3">
                  <c:v>1.9659552780502276</c:v>
                </c:pt>
                <c:pt idx="4">
                  <c:v>3.5995072234544048</c:v>
                </c:pt>
                <c:pt idx="5">
                  <c:v>5.1415685538074873</c:v>
                </c:pt>
                <c:pt idx="6">
                  <c:v>10.616984703484611</c:v>
                </c:pt>
                <c:pt idx="7">
                  <c:v>16.791093034934562</c:v>
                </c:pt>
                <c:pt idx="8">
                  <c:v>20.242155704523782</c:v>
                </c:pt>
                <c:pt idx="9">
                  <c:v>21.876918080102726</c:v>
                </c:pt>
                <c:pt idx="10">
                  <c:v>22.504769801628289</c:v>
                </c:pt>
                <c:pt idx="11">
                  <c:v>22.706047635099431</c:v>
                </c:pt>
                <c:pt idx="12">
                  <c:v>22.764914543377053</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3.3253464540577059E-2</c:v>
                </c:pt>
                <c:pt idx="2">
                  <c:v>4.1725939421076705E-2</c:v>
                </c:pt>
                <c:pt idx="3">
                  <c:v>4.4618910028851155E-2</c:v>
                </c:pt>
                <c:pt idx="4">
                  <c:v>4.564610453096446E-2</c:v>
                </c:pt>
                <c:pt idx="5">
                  <c:v>4.9683155882611629E-2</c:v>
                </c:pt>
                <c:pt idx="6">
                  <c:v>2.7490262230520885E-2</c:v>
                </c:pt>
                <c:pt idx="7">
                  <c:v>2.6220208268293327E-2</c:v>
                </c:pt>
                <c:pt idx="8">
                  <c:v>1.0670848474330313E-2</c:v>
                </c:pt>
                <c:pt idx="9">
                  <c:v>2.7364367573061354E-3</c:v>
                </c:pt>
                <c:pt idx="10">
                  <c:v>-1.223676676760134E-4</c:v>
                </c:pt>
                <c:pt idx="11">
                  <c:v>4.4120812060824705E-3</c:v>
                </c:pt>
                <c:pt idx="12">
                  <c:v>7.8604617769978298E-3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4.5541225320391072E-2</c:v>
                </c:pt>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29.362180463943169</c:v>
                </c:pt>
                <c:pt idx="1">
                  <c:v>26.532085482075395</c:v>
                </c:pt>
                <c:pt idx="2">
                  <c:v>24.296944806291748</c:v>
                </c:pt>
                <c:pt idx="3">
                  <c:v>22.562883785330815</c:v>
                </c:pt>
                <c:pt idx="4">
                  <c:v>19.049253915047299</c:v>
                </c:pt>
                <c:pt idx="5">
                  <c:v>16.272128805947602</c:v>
                </c:pt>
                <c:pt idx="6">
                  <c:v>17.835777047732957</c:v>
                </c:pt>
                <c:pt idx="7">
                  <c:v>20.376295513478357</c:v>
                </c:pt>
                <c:pt idx="8">
                  <c:v>20.664895848482423</c:v>
                </c:pt>
                <c:pt idx="9">
                  <c:v>19.091591282201687</c:v>
                </c:pt>
                <c:pt idx="10">
                  <c:v>16.891442129586501</c:v>
                </c:pt>
                <c:pt idx="11">
                  <c:v>17.668012387038935</c:v>
                </c:pt>
                <c:pt idx="12">
                  <c:v>24.484151143249608</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2.2845094716844017</c:v>
                </c:pt>
                <c:pt idx="1">
                  <c:v>1.7820443929039955</c:v>
                </c:pt>
                <c:pt idx="2">
                  <c:v>1.3806681800597003</c:v>
                </c:pt>
                <c:pt idx="3">
                  <c:v>1.0951693970058081</c:v>
                </c:pt>
                <c:pt idx="4">
                  <c:v>0.57947965610650998</c:v>
                </c:pt>
                <c:pt idx="5">
                  <c:v>0.21752828803698393</c:v>
                </c:pt>
                <c:pt idx="6">
                  <c:v>4.2386020132126427</c:v>
                </c:pt>
                <c:pt idx="7">
                  <c:v>10.283787540594764</c:v>
                </c:pt>
                <c:pt idx="8">
                  <c:v>16.515850924452316</c:v>
                </c:pt>
                <c:pt idx="9">
                  <c:v>22.954421051743925</c:v>
                </c:pt>
                <c:pt idx="10">
                  <c:v>29.658497909911546</c:v>
                </c:pt>
                <c:pt idx="11">
                  <c:v>36.795646659878422</c:v>
                </c:pt>
                <c:pt idx="12">
                  <c:v>44.512392285323152</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0.2815381418504041</c:v>
                </c:pt>
                <c:pt idx="1">
                  <c:v>-2.4791416882730366</c:v>
                </c:pt>
                <c:pt idx="2">
                  <c:v>-7.5958880095977959</c:v>
                </c:pt>
                <c:pt idx="3">
                  <c:v>-10.97202515438309</c:v>
                </c:pt>
                <c:pt idx="4">
                  <c:v>-15.790022526963925</c:v>
                </c:pt>
                <c:pt idx="5">
                  <c:v>-18.125851998630161</c:v>
                </c:pt>
                <c:pt idx="6">
                  <c:v>-20.704595559761081</c:v>
                </c:pt>
                <c:pt idx="7">
                  <c:v>-19.975990410946068</c:v>
                </c:pt>
                <c:pt idx="8">
                  <c:v>-18.735055645583611</c:v>
                </c:pt>
                <c:pt idx="9">
                  <c:v>-19.477929548340317</c:v>
                </c:pt>
                <c:pt idx="10">
                  <c:v>-22.572237576933137</c:v>
                </c:pt>
                <c:pt idx="11">
                  <c:v>-23.079647177829681</c:v>
                </c:pt>
                <c:pt idx="12">
                  <c:v>-15.395972100185141</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3.4607943245896715</c:v>
                </c:pt>
                <c:pt idx="1">
                  <c:v>3.8737736902536346</c:v>
                </c:pt>
                <c:pt idx="2">
                  <c:v>3.847269934927358</c:v>
                </c:pt>
                <c:pt idx="3">
                  <c:v>3.7347470707761112</c:v>
                </c:pt>
                <c:pt idx="4">
                  <c:v>3.410876365330533</c:v>
                </c:pt>
                <c:pt idx="5">
                  <c:v>3.1205647509795087</c:v>
                </c:pt>
                <c:pt idx="6">
                  <c:v>2.6716282603375063</c:v>
                </c:pt>
                <c:pt idx="7">
                  <c:v>2.1560881117629238</c:v>
                </c:pt>
                <c:pt idx="8">
                  <c:v>1.5727026483267159</c:v>
                </c:pt>
                <c:pt idx="9">
                  <c:v>1.0348860299069909</c:v>
                </c:pt>
                <c:pt idx="10">
                  <c:v>0.72167636703152693</c:v>
                </c:pt>
                <c:pt idx="11">
                  <c:v>0.88345635368330455</c:v>
                </c:pt>
                <c:pt idx="12">
                  <c:v>1.5263073069126412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0.23599999999999999</c:v>
                </c:pt>
                <c:pt idx="1">
                  <c:v>0.54800000000000004</c:v>
                </c:pt>
                <c:pt idx="2">
                  <c:v>1.04</c:v>
                </c:pt>
                <c:pt idx="3">
                  <c:v>1.57</c:v>
                </c:pt>
                <c:pt idx="4">
                  <c:v>3.05</c:v>
                </c:pt>
                <c:pt idx="5">
                  <c:v>4.875</c:v>
                </c:pt>
                <c:pt idx="6">
                  <c:v>9.1199999999999992</c:v>
                </c:pt>
                <c:pt idx="7">
                  <c:v>16.899999999999999</c:v>
                </c:pt>
                <c:pt idx="8">
                  <c:v>20</c:v>
                </c:pt>
                <c:pt idx="9">
                  <c:v>20.8</c:v>
                </c:pt>
                <c:pt idx="10">
                  <c:v>17.899999999999999</c:v>
                </c:pt>
                <c:pt idx="11">
                  <c:v>15.6</c:v>
                </c:pt>
                <c:pt idx="12">
                  <c:v>15.1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1.1558210028559266</c:v>
                </c:pt>
                <c:pt idx="1">
                  <c:v>-0.90617146315508934</c:v>
                </c:pt>
                <c:pt idx="2">
                  <c:v>7.4592418771990021E-2</c:v>
                </c:pt>
                <c:pt idx="3">
                  <c:v>1.2858280397645785</c:v>
                </c:pt>
                <c:pt idx="4">
                  <c:v>3.916334154165249</c:v>
                </c:pt>
                <c:pt idx="5">
                  <c:v>5.874206345295538</c:v>
                </c:pt>
                <c:pt idx="6">
                  <c:v>10.989107779357948</c:v>
                </c:pt>
                <c:pt idx="7">
                  <c:v>15.768803744148011</c:v>
                </c:pt>
                <c:pt idx="8">
                  <c:v>18.673452646020912</c:v>
                </c:pt>
                <c:pt idx="9">
                  <c:v>19.904224747954373</c:v>
                </c:pt>
                <c:pt idx="10">
                  <c:v>19.11462835381262</c:v>
                </c:pt>
                <c:pt idx="11">
                  <c:v>16.709432838296564</c:v>
                </c:pt>
                <c:pt idx="12">
                  <c:v>14.178739392711378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97.7</c:v>
                </c:pt>
                <c:pt idx="1">
                  <c:v>99</c:v>
                </c:pt>
                <c:pt idx="2">
                  <c:v>100</c:v>
                </c:pt>
                <c:pt idx="3">
                  <c:v>99.7</c:v>
                </c:pt>
                <c:pt idx="4">
                  <c:v>96.9</c:v>
                </c:pt>
                <c:pt idx="5">
                  <c:v>96.9</c:v>
                </c:pt>
                <c:pt idx="6">
                  <c:v>96.5</c:v>
                </c:pt>
                <c:pt idx="7">
                  <c:v>95.7</c:v>
                </c:pt>
                <c:pt idx="8">
                  <c:v>93.3</c:v>
                </c:pt>
                <c:pt idx="9">
                  <c:v>94.5</c:v>
                </c:pt>
                <c:pt idx="10">
                  <c:v>84.4</c:v>
                </c:pt>
                <c:pt idx="11">
                  <c:v>70.3</c:v>
                </c:pt>
                <c:pt idx="12">
                  <c:v>64.099999999999994</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0.54800000000000004</c:v>
                </c:pt>
                <c:pt idx="1">
                  <c:v>1.04</c:v>
                </c:pt>
                <c:pt idx="2">
                  <c:v>1.57</c:v>
                </c:pt>
                <c:pt idx="3">
                  <c:v>3.05</c:v>
                </c:pt>
                <c:pt idx="4">
                  <c:v>4.875</c:v>
                </c:pt>
                <c:pt idx="5">
                  <c:v>9.1199999999999992</c:v>
                </c:pt>
                <c:pt idx="6">
                  <c:v>16.899999999999999</c:v>
                </c:pt>
                <c:pt idx="7">
                  <c:v>20</c:v>
                </c:pt>
                <c:pt idx="8">
                  <c:v>20.8</c:v>
                </c:pt>
                <c:pt idx="9">
                  <c:v>17.899999999999999</c:v>
                </c:pt>
                <c:pt idx="10">
                  <c:v>15.6</c:v>
                </c:pt>
                <c:pt idx="11">
                  <c:v>15.1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1.7922648670216328</c:v>
                </c:pt>
                <c:pt idx="1">
                  <c:v>1.799412654442851</c:v>
                </c:pt>
                <c:pt idx="2">
                  <c:v>1.7480843061558777</c:v>
                </c:pt>
                <c:pt idx="3">
                  <c:v>1.758633803744557</c:v>
                </c:pt>
                <c:pt idx="4">
                  <c:v>1.7046318357011303</c:v>
                </c:pt>
                <c:pt idx="5">
                  <c:v>1.7117143670064106</c:v>
                </c:pt>
                <c:pt idx="6">
                  <c:v>1.7954000544273658</c:v>
                </c:pt>
                <c:pt idx="7">
                  <c:v>1.9763065026807909</c:v>
                </c:pt>
                <c:pt idx="8">
                  <c:v>1.9938954133429443</c:v>
                </c:pt>
                <c:pt idx="9">
                  <c:v>2.0733837289966437</c:v>
                </c:pt>
                <c:pt idx="10">
                  <c:v>2.1944362838126503</c:v>
                </c:pt>
                <c:pt idx="11">
                  <c:v>2.3149199094760182</c:v>
                </c:pt>
                <c:pt idx="12">
                  <c:v>2.3931106267978715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1.5675853801683126</c:v>
                </c:pt>
                <c:pt idx="1">
                  <c:v>1.5699524933911884</c:v>
                </c:pt>
                <c:pt idx="2">
                  <c:v>1.5363076502094759</c:v>
                </c:pt>
                <c:pt idx="3">
                  <c:v>1.5541088911404168</c:v>
                </c:pt>
                <c:pt idx="4">
                  <c:v>1.5448452385357447</c:v>
                </c:pt>
                <c:pt idx="5">
                  <c:v>1.5578463388363186</c:v>
                </c:pt>
                <c:pt idx="6">
                  <c:v>1.5316813062532819</c:v>
                </c:pt>
                <c:pt idx="7">
                  <c:v>1.4647523204565642</c:v>
                </c:pt>
                <c:pt idx="8">
                  <c:v>1.2668623103851844</c:v>
                </c:pt>
                <c:pt idx="9">
                  <c:v>1.0979592918028769</c:v>
                </c:pt>
                <c:pt idx="10">
                  <c:v>1.0356614391382963</c:v>
                </c:pt>
                <c:pt idx="11">
                  <c:v>1.0184947640191553</c:v>
                </c:pt>
                <c:pt idx="12">
                  <c:v>1.0271833374184207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3.366228892603083</c:v>
                </c:pt>
                <c:pt idx="1">
                  <c:v>3.3518850424676052</c:v>
                </c:pt>
                <c:pt idx="2">
                  <c:v>3.2900093178351972</c:v>
                </c:pt>
                <c:pt idx="3">
                  <c:v>3.2780103193998622</c:v>
                </c:pt>
                <c:pt idx="4">
                  <c:v>3.2306351726075762</c:v>
                </c:pt>
                <c:pt idx="5">
                  <c:v>3.1749147419944763</c:v>
                </c:pt>
                <c:pt idx="6">
                  <c:v>3.0637290297398274</c:v>
                </c:pt>
                <c:pt idx="7">
                  <c:v>2.882791559242881</c:v>
                </c:pt>
                <c:pt idx="8">
                  <c:v>2.5353120112754395</c:v>
                </c:pt>
                <c:pt idx="9">
                  <c:v>2.15373812367831</c:v>
                </c:pt>
                <c:pt idx="10">
                  <c:v>1.9822171428763318</c:v>
                </c:pt>
                <c:pt idx="11">
                  <c:v>1.9241459133064407</c:v>
                </c:pt>
                <c:pt idx="12">
                  <c:v>2.0330498614265826</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2.8611375111446167</c:v>
                </c:pt>
                <c:pt idx="1">
                  <c:v>2.8794306616871466</c:v>
                </c:pt>
                <c:pt idx="2">
                  <c:v>2.8261676972644532</c:v>
                </c:pt>
                <c:pt idx="3">
                  <c:v>2.8053664106753606</c:v>
                </c:pt>
                <c:pt idx="4">
                  <c:v>2.7850243013172027</c:v>
                </c:pt>
                <c:pt idx="5">
                  <c:v>2.7504417189299657</c:v>
                </c:pt>
                <c:pt idx="6">
                  <c:v>2.5686561636252567</c:v>
                </c:pt>
                <c:pt idx="7">
                  <c:v>2.4057983162863796</c:v>
                </c:pt>
                <c:pt idx="8">
                  <c:v>2.2232283332121625</c:v>
                </c:pt>
                <c:pt idx="9">
                  <c:v>2.1685770751303259</c:v>
                </c:pt>
                <c:pt idx="10">
                  <c:v>2.1264605184110952</c:v>
                </c:pt>
                <c:pt idx="11">
                  <c:v>2.0173062782282409</c:v>
                </c:pt>
                <c:pt idx="12">
                  <c:v>2.0759912807345815</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3.0441541232811367</c:v>
                </c:pt>
                <c:pt idx="1">
                  <c:v>3.1059636949169422</c:v>
                </c:pt>
                <c:pt idx="2">
                  <c:v>3.0981199915829616</c:v>
                </c:pt>
                <c:pt idx="3">
                  <c:v>3.1328664486504749</c:v>
                </c:pt>
                <c:pt idx="4">
                  <c:v>3.1235746691890656</c:v>
                </c:pt>
                <c:pt idx="5">
                  <c:v>3.3056713858327411</c:v>
                </c:pt>
                <c:pt idx="6">
                  <c:v>3.4341913188623994</c:v>
                </c:pt>
                <c:pt idx="7">
                  <c:v>3.649597598501193</c:v>
                </c:pt>
                <c:pt idx="8">
                  <c:v>3.6079983206586386</c:v>
                </c:pt>
                <c:pt idx="9">
                  <c:v>3.8179426746865741</c:v>
                </c:pt>
                <c:pt idx="10">
                  <c:v>3.8988125674099989</c:v>
                </c:pt>
                <c:pt idx="11">
                  <c:v>3.9403843983901918</c:v>
                </c:pt>
                <c:pt idx="12">
                  <c:v>3.8595920176391805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2.6806712620196582</c:v>
                </c:pt>
                <c:pt idx="1">
                  <c:v>2.70473508247533</c:v>
                </c:pt>
                <c:pt idx="2">
                  <c:v>2.6714794615875128</c:v>
                </c:pt>
                <c:pt idx="3">
                  <c:v>2.6773046578818058</c:v>
                </c:pt>
                <c:pt idx="4">
                  <c:v>2.6566215461555012</c:v>
                </c:pt>
                <c:pt idx="5">
                  <c:v>2.624428394087285</c:v>
                </c:pt>
                <c:pt idx="6">
                  <c:v>2.5053706122465638</c:v>
                </c:pt>
                <c:pt idx="7">
                  <c:v>2.4191480882220531</c:v>
                </c:pt>
                <c:pt idx="8">
                  <c:v>2.2697716776472863</c:v>
                </c:pt>
                <c:pt idx="9">
                  <c:v>2.2495075416557162</c:v>
                </c:pt>
                <c:pt idx="10">
                  <c:v>2.2291386617304658</c:v>
                </c:pt>
                <c:pt idx="11">
                  <c:v>2.1802163080154244</c:v>
                </c:pt>
                <c:pt idx="12">
                  <c:v>2.2194851093434211</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0.70959065154206624</c:v>
                </c:pt>
                <c:pt idx="1">
                  <c:v>0.71449599965286636</c:v>
                </c:pt>
                <c:pt idx="2">
                  <c:v>0.69831262208564326</c:v>
                </c:pt>
                <c:pt idx="3">
                  <c:v>0.68958918240973044</c:v>
                </c:pt>
                <c:pt idx="4">
                  <c:v>0.66985831135498575</c:v>
                </c:pt>
                <c:pt idx="5">
                  <c:v>0.65332524191108277</c:v>
                </c:pt>
                <c:pt idx="6">
                  <c:v>0.68369932639536124</c:v>
                </c:pt>
                <c:pt idx="7">
                  <c:v>0.76362344379118818</c:v>
                </c:pt>
                <c:pt idx="8">
                  <c:v>0.84595655707451178</c:v>
                </c:pt>
                <c:pt idx="9">
                  <c:v>0.95679802074397502</c:v>
                </c:pt>
                <c:pt idx="10">
                  <c:v>1.0555160775104833</c:v>
                </c:pt>
                <c:pt idx="11">
                  <c:v>1.148210078674279</c:v>
                </c:pt>
                <c:pt idx="12">
                  <c:v>1.2652814283974945</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0.36497988848112811</c:v>
                </c:pt>
                <c:pt idx="1">
                  <c:v>0.36446253665946482</c:v>
                </c:pt>
                <c:pt idx="2">
                  <c:v>0.35923054976522389</c:v>
                </c:pt>
                <c:pt idx="3">
                  <c:v>0.35061822628639666</c:v>
                </c:pt>
                <c:pt idx="4">
                  <c:v>0.35038934837801389</c:v>
                </c:pt>
                <c:pt idx="5">
                  <c:v>0.3495707868915115</c:v>
                </c:pt>
                <c:pt idx="6">
                  <c:v>0.34313895813996104</c:v>
                </c:pt>
                <c:pt idx="7">
                  <c:v>0.34383881510954922</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8.6779282313691822E-2</c:v>
                </c:pt>
                <c:pt idx="1">
                  <c:v>0.19911639881378737</c:v>
                </c:pt>
                <c:pt idx="2">
                  <c:v>0.30789095327145422</c:v>
                </c:pt>
                <c:pt idx="3">
                  <c:v>0.42163726359742915</c:v>
                </c:pt>
                <c:pt idx="4">
                  <c:v>0.68187416085259278</c:v>
                </c:pt>
                <c:pt idx="5">
                  <c:v>0.92935322457878511</c:v>
                </c:pt>
                <c:pt idx="6">
                  <c:v>2.0221537673891192</c:v>
                </c:pt>
                <c:pt idx="7">
                  <c:v>4.8146152008593148</c:v>
                </c:pt>
                <c:pt idx="8">
                  <c:v>8.0466763188348889</c:v>
                </c:pt>
                <c:pt idx="9">
                  <c:v>8.6448444052211766</c:v>
                </c:pt>
                <c:pt idx="10">
                  <c:v>7.6846432323595337</c:v>
                </c:pt>
                <c:pt idx="11">
                  <c:v>6.7955818986720899</c:v>
                </c:pt>
                <c:pt idx="12">
                  <c:v>6.9031031052752612</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3.4607943245896715</c:v>
                </c:pt>
                <c:pt idx="1">
                  <c:v>3.4983397159148133</c:v>
                </c:pt>
                <c:pt idx="2">
                  <c:v>3.4318335577988144</c:v>
                </c:pt>
                <c:pt idx="3">
                  <c:v>3.3798612771875955</c:v>
                </c:pt>
                <c:pt idx="4">
                  <c:v>3.3846379864817253</c:v>
                </c:pt>
                <c:pt idx="5">
                  <c:v>3.3799419116906653</c:v>
                </c:pt>
                <c:pt idx="6">
                  <c:v>2.6985860641551698</c:v>
                </c:pt>
                <c:pt idx="7">
                  <c:v>1.3399474931716329</c:v>
                </c:pt>
                <c:pt idx="8">
                  <c:v>0.18569384859043045</c:v>
                </c:pt>
                <c:pt idx="9">
                  <c:v>4.3517752964203016E-2</c:v>
                </c:pt>
                <c:pt idx="10">
                  <c:v>4.604705512469634E-2</c:v>
                </c:pt>
                <c:pt idx="11">
                  <c:v>0</c:v>
                </c:pt>
                <c:pt idx="12">
                  <c:v>4.1626726365043797E-2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0.77461725071459431</c:v>
                </c:pt>
                <c:pt idx="1">
                  <c:v>0.87731200850415592</c:v>
                </c:pt>
                <c:pt idx="2">
                  <c:v>0.99911263563352981</c:v>
                </c:pt>
                <c:pt idx="3">
                  <c:v>1.1139347404732414</c:v>
                </c:pt>
                <c:pt idx="4">
                  <c:v>1.255731639528471</c:v>
                </c:pt>
                <c:pt idx="5">
                  <c:v>1.3612410907402304</c:v>
                </c:pt>
                <c:pt idx="6">
                  <c:v>1.3583380591689955</c:v>
                </c:pt>
                <c:pt idx="7">
                  <c:v>0.93033264215114841</c:v>
                </c:pt>
                <c:pt idx="8">
                  <c:v>0.29852272189955842</c:v>
                </c:pt>
                <c:pt idx="9">
                  <c:v>0</c:v>
                </c:pt>
                <c:pt idx="10">
                  <c:v>4.3017790358559932E-2</c:v>
                </c:pt>
                <c:pt idx="11">
                  <c:v>8.9396212198037978E-2</c:v>
                </c:pt>
                <c:pt idx="12">
                  <c:v>0.37615006185202299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0.87469504330348036</c:v>
                </c:pt>
                <c:pt idx="1">
                  <c:v>0.8521504531380123</c:v>
                </c:pt>
                <c:pt idx="2">
                  <c:v>0.81194253379638492</c:v>
                </c:pt>
                <c:pt idx="3">
                  <c:v>0.79138430516537384</c:v>
                </c:pt>
                <c:pt idx="4">
                  <c:v>0.74646391137062518</c:v>
                </c:pt>
                <c:pt idx="5">
                  <c:v>0.70468236242164539</c:v>
                </c:pt>
                <c:pt idx="6">
                  <c:v>0.66968379314959736</c:v>
                </c:pt>
                <c:pt idx="7">
                  <c:v>0.68180126880697112</c:v>
                </c:pt>
                <c:pt idx="8">
                  <c:v>0.69804135739344708</c:v>
                </c:pt>
                <c:pt idx="9">
                  <c:v>0.74045804858063036</c:v>
                </c:pt>
                <c:pt idx="10">
                  <c:v>0.76122941745526918</c:v>
                </c:pt>
                <c:pt idx="11">
                  <c:v>0.77380704500027353</c:v>
                </c:pt>
                <c:pt idx="12">
                  <c:v>0.83400172896741487</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0.96825559770254577</c:v>
                </c:pt>
                <c:pt idx="1">
                  <c:v>0.96312881638531</c:v>
                </c:pt>
                <c:pt idx="2">
                  <c:v>0.93361588913857985</c:v>
                </c:pt>
                <c:pt idx="3">
                  <c:v>0.91745125163496155</c:v>
                </c:pt>
                <c:pt idx="4">
                  <c:v>0.91969968251870982</c:v>
                </c:pt>
                <c:pt idx="5">
                  <c:v>0.89835253031183271</c:v>
                </c:pt>
                <c:pt idx="6">
                  <c:v>0.81895149315780236</c:v>
                </c:pt>
                <c:pt idx="7">
                  <c:v>0.70303007638085024</c:v>
                </c:pt>
                <c:pt idx="8">
                  <c:v>0.58369822500726221</c:v>
                </c:pt>
                <c:pt idx="9">
                  <c:v>0.49068719851631526</c:v>
                </c:pt>
                <c:pt idx="10">
                  <c:v>0.42231602276986574</c:v>
                </c:pt>
                <c:pt idx="11">
                  <c:v>0.37180872012034744</c:v>
                </c:pt>
                <c:pt idx="12">
                  <c:v>0.38357594170211817</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4.5089087946127471</c:v>
                </c:pt>
                <c:pt idx="1">
                  <c:v>4.4925893342151753</c:v>
                </c:pt>
                <c:pt idx="2">
                  <c:v>4.3620998269782687</c:v>
                </c:pt>
                <c:pt idx="3">
                  <c:v>4.1931115191330708</c:v>
                </c:pt>
                <c:pt idx="4">
                  <c:v>4.0957312545767728</c:v>
                </c:pt>
                <c:pt idx="5">
                  <c:v>3.9717577143661011</c:v>
                </c:pt>
                <c:pt idx="6">
                  <c:v>3.6663342270867196</c:v>
                </c:pt>
                <c:pt idx="7">
                  <c:v>3.5214982479446189</c:v>
                </c:pt>
                <c:pt idx="8">
                  <c:v>3.6928603814267973</c:v>
                </c:pt>
                <c:pt idx="9">
                  <c:v>4.0366006854693275</c:v>
                </c:pt>
                <c:pt idx="10">
                  <c:v>4.2035285580394257</c:v>
                </c:pt>
                <c:pt idx="11">
                  <c:v>4.3824489296608302</c:v>
                </c:pt>
                <c:pt idx="12">
                  <c:v>4.618653561560925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1.4447361922070294</c:v>
                </c:pt>
                <c:pt idx="1">
                  <c:v>1.4664488178735682</c:v>
                </c:pt>
                <c:pt idx="2">
                  <c:v>1.4371118091841348</c:v>
                </c:pt>
                <c:pt idx="3">
                  <c:v>1.4617380427121311</c:v>
                </c:pt>
                <c:pt idx="4">
                  <c:v>1.4234646384987859</c:v>
                </c:pt>
                <c:pt idx="5">
                  <c:v>1.4067912173342489</c:v>
                </c:pt>
                <c:pt idx="6">
                  <c:v>1.2501262815076604</c:v>
                </c:pt>
                <c:pt idx="7">
                  <c:v>1.0578234133952393</c:v>
                </c:pt>
                <c:pt idx="8">
                  <c:v>0.79126068643558667</c:v>
                </c:pt>
                <c:pt idx="9">
                  <c:v>0.61327615634649213</c:v>
                </c:pt>
                <c:pt idx="10">
                  <c:v>0.48118859150696486</c:v>
                </c:pt>
                <c:pt idx="11">
                  <c:v>0.3157884033389956</c:v>
                </c:pt>
                <c:pt idx="12">
                  <c:v>0.24185484275577748</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2.3364075848072621</c:v>
                </c:pt>
                <c:pt idx="1">
                  <c:v>2.3897311504425849</c:v>
                </c:pt>
                <c:pt idx="2">
                  <c:v>2.4422187306248149</c:v>
                </c:pt>
                <c:pt idx="3">
                  <c:v>2.4387979852772714</c:v>
                </c:pt>
                <c:pt idx="4">
                  <c:v>2.590744372779834</c:v>
                </c:pt>
                <c:pt idx="5">
                  <c:v>2.6012790732367477</c:v>
                </c:pt>
                <c:pt idx="6">
                  <c:v>2.4324961113506949</c:v>
                </c:pt>
                <c:pt idx="7">
                  <c:v>2.168678845508734</c:v>
                </c:pt>
                <c:pt idx="8">
                  <c:v>1.88922929356772</c:v>
                </c:pt>
                <c:pt idx="9">
                  <c:v>1.6509738821057314</c:v>
                </c:pt>
                <c:pt idx="10">
                  <c:v>1.3791243387702539</c:v>
                </c:pt>
                <c:pt idx="11">
                  <c:v>1.1235206244716129</c:v>
                </c:pt>
                <c:pt idx="12">
                  <c:v>1.0692198611197314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1.4447329178027923</c:v>
                </c:pt>
                <c:pt idx="1">
                  <c:v>1.499787525493818</c:v>
                </c:pt>
                <c:pt idx="2">
                  <c:v>1.517796885684777</c:v>
                </c:pt>
                <c:pt idx="3">
                  <c:v>1.5281381228329554</c:v>
                </c:pt>
                <c:pt idx="4">
                  <c:v>1.6661248747630348</c:v>
                </c:pt>
                <c:pt idx="5">
                  <c:v>1.6835393326452359</c:v>
                </c:pt>
                <c:pt idx="6">
                  <c:v>1.3831500054228583</c:v>
                </c:pt>
                <c:pt idx="7">
                  <c:v>0.8433533594090632</c:v>
                </c:pt>
                <c:pt idx="8">
                  <c:v>0.17445321111428858</c:v>
                </c:pt>
                <c:pt idx="9">
                  <c:v>0</c:v>
                </c:pt>
                <c:pt idx="10">
                  <c:v>7.6311965126425518E-2</c:v>
                </c:pt>
                <c:pt idx="11">
                  <c:v>0.10441071966604966</c:v>
                </c:pt>
                <c:pt idx="12">
                  <c:v>0.1490028961284787</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29.362180463943169</c:v>
                </c:pt>
                <c:pt idx="1">
                  <c:v>27.496556119320498</c:v>
                </c:pt>
                <c:pt idx="2">
                  <c:v>24.963167369410495</c:v>
                </c:pt>
                <c:pt idx="3">
                  <c:v>22.65629425715289</c:v>
                </c:pt>
                <c:pt idx="4">
                  <c:v>18.266423666989443</c:v>
                </c:pt>
                <c:pt idx="5">
                  <c:v>15.944206298365001</c:v>
                </c:pt>
                <c:pt idx="6">
                  <c:v>16.399926628519502</c:v>
                </c:pt>
                <c:pt idx="7">
                  <c:v>14.906414593657834</c:v>
                </c:pt>
                <c:pt idx="8">
                  <c:v>12.085920140177999</c:v>
                </c:pt>
                <c:pt idx="9">
                  <c:v>6.8688435391751677</c:v>
                </c:pt>
                <c:pt idx="10">
                  <c:v>1.6018139774870723</c:v>
                </c:pt>
                <c:pt idx="11">
                  <c:v>1.6261024930418277</c:v>
                </c:pt>
                <c:pt idx="12">
                  <c:v>4.1517931534664392</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2.2845094716844017</c:v>
                </c:pt>
                <c:pt idx="1">
                  <c:v>1.9161084966828767</c:v>
                </c:pt>
                <c:pt idx="2">
                  <c:v>1.5159718263777562</c:v>
                </c:pt>
                <c:pt idx="3">
                  <c:v>1.2244724979564494</c:v>
                </c:pt>
                <c:pt idx="4">
                  <c:v>0.69445554858947411</c:v>
                </c:pt>
                <c:pt idx="5">
                  <c:v>0.39215999857144584</c:v>
                </c:pt>
                <c:pt idx="6">
                  <c:v>0.14671533587808108</c:v>
                </c:pt>
                <c:pt idx="7">
                  <c:v>6.0479963679488657E-2</c:v>
                </c:pt>
                <c:pt idx="8">
                  <c:v>5.4634331431727808E-2</c:v>
                </c:pt>
                <c:pt idx="9">
                  <c:v>0</c:v>
                </c:pt>
                <c:pt idx="10">
                  <c:v>0</c:v>
                </c:pt>
                <c:pt idx="11">
                  <c:v>4.4183387733638051E-2</c:v>
                </c:pt>
                <c:pt idx="12">
                  <c:v>0.24079597186327747</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0.2815381418504041</c:v>
                </c:pt>
                <c:pt idx="1">
                  <c:v>3.0526422600033194</c:v>
                </c:pt>
                <c:pt idx="2">
                  <c:v>7.1989233480577708</c:v>
                </c:pt>
                <c:pt idx="3">
                  <c:v>10.849073800137722</c:v>
                </c:pt>
                <c:pt idx="4">
                  <c:v>17.314903574637768</c:v>
                </c:pt>
                <c:pt idx="5">
                  <c:v>19.709777167519093</c:v>
                </c:pt>
                <c:pt idx="6">
                  <c:v>20.14369547567096</c:v>
                </c:pt>
                <c:pt idx="7">
                  <c:v>19.347039697401645</c:v>
                </c:pt>
                <c:pt idx="8">
                  <c:v>16.866243441100909</c:v>
                </c:pt>
                <c:pt idx="9">
                  <c:v>19.502525770764763</c:v>
                </c:pt>
                <c:pt idx="10">
                  <c:v>22.493655236509657</c:v>
                </c:pt>
                <c:pt idx="11">
                  <c:v>18.897343677158972</c:v>
                </c:pt>
                <c:pt idx="12">
                  <c:v>13.754404171633325</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2.4148273819999999</c:v>
                </c:pt>
                <c:pt idx="1">
                  <c:v>2.6316871009999998</c:v>
                </c:pt>
                <c:pt idx="2">
                  <c:v>3.012027389</c:v>
                </c:pt>
                <c:pt idx="3">
                  <c:v>3.5563292440000001</c:v>
                </c:pt>
                <c:pt idx="4">
                  <c:v>4.6130114239999997</c:v>
                </c:pt>
                <c:pt idx="5">
                  <c:v>5.2449283290000004</c:v>
                </c:pt>
                <c:pt idx="6">
                  <c:v>6.4288715805000001</c:v>
                </c:pt>
                <c:pt idx="7">
                  <c:v>7.0343196350000001</c:v>
                </c:pt>
                <c:pt idx="8">
                  <c:v>6.8496503930000001</c:v>
                </c:pt>
                <c:pt idx="9">
                  <c:v>8.4424701720000002</c:v>
                </c:pt>
                <c:pt idx="10">
                  <c:v>11.399674770000001</c:v>
                </c:pt>
                <c:pt idx="11">
                  <c:v>10.964097369999999</c:v>
                </c:pt>
                <c:pt idx="12">
                  <c:v>10.08516229</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349</c:v>
                </c:pt>
                <c:pt idx="1">
                  <c:v>345</c:v>
                </c:pt>
                <c:pt idx="2">
                  <c:v>350</c:v>
                </c:pt>
                <c:pt idx="3">
                  <c:v>358</c:v>
                </c:pt>
                <c:pt idx="4">
                  <c:v>348</c:v>
                </c:pt>
                <c:pt idx="5">
                  <c:v>344</c:v>
                </c:pt>
                <c:pt idx="6">
                  <c:v>354</c:v>
                </c:pt>
                <c:pt idx="7">
                  <c:v>434</c:v>
                </c:pt>
                <c:pt idx="8">
                  <c:v>320</c:v>
                </c:pt>
                <c:pt idx="9">
                  <c:v>334</c:v>
                </c:pt>
                <c:pt idx="10">
                  <c:v>310</c:v>
                </c:pt>
                <c:pt idx="11">
                  <c:v>313</c:v>
                </c:pt>
                <c:pt idx="12">
                  <c:v>312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1.0347392439156302</c:v>
                </c:pt>
                <c:pt idx="2">
                  <c:v>1.7363211884539198</c:v>
                </c:pt>
                <c:pt idx="3">
                  <c:v>2.947953065515585</c:v>
                </c:pt>
                <c:pt idx="4">
                  <c:v>5.316625338432833</c:v>
                </c:pt>
                <c:pt idx="5">
                  <c:v>6.7504216733082947</c:v>
                </c:pt>
                <c:pt idx="6">
                  <c:v>17.93204156673243</c:v>
                </c:pt>
                <c:pt idx="7">
                  <c:v>46.224693064601453</c:v>
                </c:pt>
                <c:pt idx="8">
                  <c:v>75.43045697957271</c:v>
                </c:pt>
                <c:pt idx="9">
                  <c:v>105.27343257531042</c:v>
                </c:pt>
                <c:pt idx="10">
                  <c:v>129.45671938830134</c:v>
                </c:pt>
                <c:pt idx="11">
                  <c:v>158.93930730793295</c:v>
                </c:pt>
                <c:pt idx="12">
                  <c:v>223.42474349257998</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9.3818666667183859</c:v>
                </c:pt>
                <c:pt idx="2">
                  <c:v>21.040433333258726</c:v>
                </c:pt>
                <c:pt idx="3">
                  <c:v>33.024683333354943</c:v>
                </c:pt>
                <c:pt idx="4">
                  <c:v>56.443850000143456</c:v>
                </c:pt>
                <c:pt idx="5">
                  <c:v>85.622183333251911</c:v>
                </c:pt>
                <c:pt idx="6">
                  <c:v>179.99572499962642</c:v>
                </c:pt>
                <c:pt idx="7">
                  <c:v>357.03247499995223</c:v>
                </c:pt>
                <c:pt idx="8">
                  <c:v>562.84047500034148</c:v>
                </c:pt>
                <c:pt idx="9">
                  <c:v>962.80714166635232</c:v>
                </c:pt>
                <c:pt idx="10">
                  <c:v>1459.4738083349594</c:v>
                </c:pt>
                <c:pt idx="11">
                  <c:v>1946.5404750020296</c:v>
                </c:pt>
                <c:pt idx="12">
                  <c:v>2266.055474999529</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22.776000000000007</c:v>
                </c:pt>
                <c:pt idx="2">
                  <c:v>57.954000000000008</c:v>
                </c:pt>
                <c:pt idx="3">
                  <c:v>95.054000000000016</c:v>
                </c:pt>
                <c:pt idx="4">
                  <c:v>196.43399999999997</c:v>
                </c:pt>
                <c:pt idx="5">
                  <c:v>318.70899999999995</c:v>
                </c:pt>
                <c:pt idx="6">
                  <c:v>611.69049999999993</c:v>
                </c:pt>
                <c:pt idx="7">
                  <c:v>1161.1748312499999</c:v>
                </c:pt>
                <c:pt idx="8">
                  <c:v>1381.3271187499997</c:v>
                </c:pt>
                <c:pt idx="9">
                  <c:v>1470.6578660224998</c:v>
                </c:pt>
                <c:pt idx="10">
                  <c:v>1336.5015421930693</c:v>
                </c:pt>
                <c:pt idx="11">
                  <c:v>1232.0087028630892</c:v>
                </c:pt>
                <c:pt idx="12">
                  <c:v>1233.7232376567813</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-10.415014495401238</c:v>
                </c:pt>
                <c:pt idx="1">
                  <c:v>-21.9417814890725</c:v>
                </c:pt>
                <c:pt idx="2">
                  <c:v>50.17006100492403</c:v>
                </c:pt>
                <c:pt idx="3">
                  <c:v>119.71956865075299</c:v>
                </c:pt>
                <c:pt idx="4">
                  <c:v>264.59538973539634</c:v>
                </c:pt>
                <c:pt idx="5">
                  <c:v>373.66227362545874</c:v>
                </c:pt>
                <c:pt idx="6">
                  <c:v>677.44362151618498</c:v>
                </c:pt>
                <c:pt idx="7">
                  <c:v>1007.6885277374292</c:v>
                </c:pt>
                <c:pt idx="8">
                  <c:v>1263.2944521263184</c:v>
                </c:pt>
                <c:pt idx="9">
                  <c:v>1445.8833928495419</c:v>
                </c:pt>
                <c:pt idx="10">
                  <c:v>1493.0701564403153</c:v>
                </c:pt>
                <c:pt idx="11">
                  <c:v>1354.336179323991</c:v>
                </c:pt>
                <c:pt idx="12">
                  <c:v>1100.503971709606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7.5535964805841002E-2</c:v>
                </c:pt>
                <c:pt idx="2">
                  <c:v>0.12569907384032872</c:v>
                </c:pt>
                <c:pt idx="3">
                  <c:v>0.21051330523464529</c:v>
                </c:pt>
                <c:pt idx="4">
                  <c:v>0.3727673559294768</c:v>
                </c:pt>
                <c:pt idx="5">
                  <c:v>0.46883171036613269</c:v>
                </c:pt>
                <c:pt idx="6">
                  <c:v>1.2305915314509379</c:v>
                </c:pt>
                <c:pt idx="7">
                  <c:v>3.1938430093282886</c:v>
                </c:pt>
                <c:pt idx="8">
                  <c:v>5.038825194027944</c:v>
                </c:pt>
                <c:pt idx="9">
                  <c:v>6.9989303738698991</c:v>
                </c:pt>
                <c:pt idx="10">
                  <c:v>8.6933227960510937</c:v>
                </c:pt>
                <c:pt idx="11">
                  <c:v>10.781122114796361</c:v>
                </c:pt>
                <c:pt idx="12">
                  <c:v>15.130945146450273</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1.2111174151521742E-2</c:v>
                </c:pt>
                <c:pt idx="1">
                  <c:v>-5.6874354094168494E-2</c:v>
                </c:pt>
                <c:pt idx="2">
                  <c:v>4.7945288000945635E-2</c:v>
                </c:pt>
                <c:pt idx="3">
                  <c:v>0.17287373901697367</c:v>
                </c:pt>
                <c:pt idx="4">
                  <c:v>0.47649922207488726</c:v>
                </c:pt>
                <c:pt idx="5">
                  <c:v>0.73871611370097123</c:v>
                </c:pt>
                <c:pt idx="6">
                  <c:v>1.6297585034896109</c:v>
                </c:pt>
                <c:pt idx="7">
                  <c:v>2.9660173722893557</c:v>
                </c:pt>
                <c:pt idx="8">
                  <c:v>4.515122725688089</c:v>
                </c:pt>
                <c:pt idx="9">
                  <c:v>6.5202205090402696</c:v>
                </c:pt>
                <c:pt idx="10">
                  <c:v>9.0633582305762204</c:v>
                </c:pt>
                <c:pt idx="11">
                  <c:v>11.892777284731448</c:v>
                </c:pt>
                <c:pt idx="12">
                  <c:v>14.342401767485111</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-2.0687359473453348E-2</c:v>
                </c:pt>
                <c:pt idx="1">
                  <c:v>0.18590957420289433</c:v>
                </c:pt>
                <c:pt idx="2">
                  <c:v>0.34572213252142509</c:v>
                </c:pt>
                <c:pt idx="3">
                  <c:v>0.46710640398869047</c:v>
                </c:pt>
                <c:pt idx="4">
                  <c:v>0.70779005010311113</c:v>
                </c:pt>
                <c:pt idx="5">
                  <c:v>0.89385743241279081</c:v>
                </c:pt>
                <c:pt idx="6">
                  <c:v>1.4730840834955894</c:v>
                </c:pt>
                <c:pt idx="7">
                  <c:v>2.2662301562591955</c:v>
                </c:pt>
                <c:pt idx="8">
                  <c:v>3.1019149150639262</c:v>
                </c:pt>
                <c:pt idx="9">
                  <c:v>4.054653989019398</c:v>
                </c:pt>
                <c:pt idx="10">
                  <c:v>5.0500340089841718</c:v>
                </c:pt>
                <c:pt idx="11">
                  <c:v>5.8730271308067215</c:v>
                </c:pt>
                <c:pt idx="12">
                  <c:v>6.3424030895641703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-6.1796755019826455E-3</c:v>
                </c:pt>
                <c:pt idx="1">
                  <c:v>3.0500275248987012E-2</c:v>
                </c:pt>
                <c:pt idx="2">
                  <c:v>5.919867446735412E-2</c:v>
                </c:pt>
                <c:pt idx="3">
                  <c:v>7.9183589281126565E-2</c:v>
                </c:pt>
                <c:pt idx="4">
                  <c:v>0.11450833653272849</c:v>
                </c:pt>
                <c:pt idx="5">
                  <c:v>0.13875907819338673</c:v>
                </c:pt>
                <c:pt idx="6">
                  <c:v>0.20323495176604159</c:v>
                </c:pt>
                <c:pt idx="7">
                  <c:v>0.2756439800999762</c:v>
                </c:pt>
                <c:pt idx="8">
                  <c:v>0.34098686957147006</c:v>
                </c:pt>
                <c:pt idx="9">
                  <c:v>0.40760402647096872</c:v>
                </c:pt>
                <c:pt idx="10">
                  <c:v>0.47247395692269811</c:v>
                </c:pt>
                <c:pt idx="11">
                  <c:v>0.52614411695452068</c:v>
                </c:pt>
                <c:pt idx="12">
                  <c:v>0.56050110863399882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pt idx="10">
                  <c:v>1.7186528454629055</c:v>
                </c:pt>
                <c:pt idx="11">
                  <c:v>1.5438087704514722</c:v>
                </c:pt>
                <c:pt idx="12">
                  <c:v>1.2633749260331975</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-8.7685512471935567E-3</c:v>
                </c:pt>
                <c:pt idx="1">
                  <c:v>0.19276107635181763</c:v>
                </c:pt>
                <c:pt idx="2">
                  <c:v>0.55860843832653795</c:v>
                </c:pt>
                <c:pt idx="3">
                  <c:v>0.79493803846150857</c:v>
                </c:pt>
                <c:pt idx="4">
                  <c:v>1.1249708584832958</c:v>
                </c:pt>
                <c:pt idx="5">
                  <c:v>1.2814714330849337</c:v>
                </c:pt>
                <c:pt idx="6">
                  <c:v>1.4647030438422697</c:v>
                </c:pt>
                <c:pt idx="7">
                  <c:v>1.4310506110542756</c:v>
                </c:pt>
                <c:pt idx="8">
                  <c:v>1.373143042123969</c:v>
                </c:pt>
                <c:pt idx="9">
                  <c:v>1.4332256650961419</c:v>
                </c:pt>
                <c:pt idx="10">
                  <c:v>1.6310904679072422</c:v>
                </c:pt>
                <c:pt idx="11">
                  <c:v>1.6702869568228209</c:v>
                </c:pt>
                <c:pt idx="12">
                  <c:v>1.2160316081558591</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1.0560996296413744E-2</c:v>
                </c:pt>
                <c:pt idx="1">
                  <c:v>-3.1637019646310584E-2</c:v>
                </c:pt>
                <c:pt idx="2">
                  <c:v>-6.6576462896906718E-2</c:v>
                </c:pt>
                <c:pt idx="3">
                  <c:v>-9.1344758715108984E-2</c:v>
                </c:pt>
                <c:pt idx="4">
                  <c:v>-0.13558497199620514</c:v>
                </c:pt>
                <c:pt idx="5">
                  <c:v>-0.16613164304956929</c:v>
                </c:pt>
                <c:pt idx="6">
                  <c:v>-0.24742366781297026</c:v>
                </c:pt>
                <c:pt idx="7">
                  <c:v>-0.33792383879052496</c:v>
                </c:pt>
                <c:pt idx="8">
                  <c:v>-0.41794754187316735</c:v>
                </c:pt>
                <c:pt idx="9">
                  <c:v>-0.49681479841671555</c:v>
                </c:pt>
                <c:pt idx="10">
                  <c:v>-0.56924739181487438</c:v>
                </c:pt>
                <c:pt idx="11">
                  <c:v>-0.62334966924165458</c:v>
                </c:pt>
                <c:pt idx="12">
                  <c:v>-0.65262868068594182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pt idx="10">
                  <c:v>-0.54302367474942304</c:v>
                </c:pt>
                <c:pt idx="11">
                  <c:v>-0.50422811863010053</c:v>
                </c:pt>
                <c:pt idx="12">
                  <c:v>-0.52523145953628536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pt idx="10">
                  <c:v>0.34868288823809779</c:v>
                </c:pt>
                <c:pt idx="11">
                  <c:v>0.38119326421100042</c:v>
                </c:pt>
                <c:pt idx="12">
                  <c:v>0.40866090732774446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pt idx="10">
                  <c:v>0.13243004281616758</c:v>
                </c:pt>
                <c:pt idx="11">
                  <c:v>0.15013518285280503</c:v>
                </c:pt>
                <c:pt idx="12">
                  <c:v>0.15294965616888342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pt idx="10">
                  <c:v>1.5211710788489152E-3</c:v>
                </c:pt>
                <c:pt idx="11">
                  <c:v>-8.415868157401296E-4</c:v>
                </c:pt>
                <c:pt idx="12">
                  <c:v>-6.2188939890019269E-3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-2.541013929433189E-2</c:v>
                </c:pt>
                <c:pt idx="1">
                  <c:v>2.2084719382710227E-2</c:v>
                </c:pt>
                <c:pt idx="2">
                  <c:v>1.3049857888520117E-2</c:v>
                </c:pt>
                <c:pt idx="3">
                  <c:v>-4.7515611935325906E-3</c:v>
                </c:pt>
                <c:pt idx="4">
                  <c:v>-5.0130109109012493E-2</c:v>
                </c:pt>
                <c:pt idx="5">
                  <c:v>-8.7999273364274128E-2</c:v>
                </c:pt>
                <c:pt idx="6">
                  <c:v>-0.20248528961671866</c:v>
                </c:pt>
                <c:pt idx="7">
                  <c:v>-0.33755653053849022</c:v>
                </c:pt>
                <c:pt idx="8">
                  <c:v>-0.45047972078407805</c:v>
                </c:pt>
                <c:pt idx="9">
                  <c:v>-0.54179413964749745</c:v>
                </c:pt>
                <c:pt idx="10">
                  <c:v>-0.58648496058831578</c:v>
                </c:pt>
                <c:pt idx="11">
                  <c:v>-0.56046446805717354</c:v>
                </c:pt>
                <c:pt idx="12">
                  <c:v>-0.48408605008545758</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1.2604658126094737E-2</c:v>
                </c:pt>
                <c:pt idx="1">
                  <c:v>-1.7542835567374588E-2</c:v>
                </c:pt>
                <c:pt idx="2">
                  <c:v>-1.5647817061545791E-2</c:v>
                </c:pt>
                <c:pt idx="3">
                  <c:v>-7.7712165709585678E-3</c:v>
                </c:pt>
                <c:pt idx="4">
                  <c:v>1.441392675206352E-2</c:v>
                </c:pt>
                <c:pt idx="5">
                  <c:v>3.386480491358216E-2</c:v>
                </c:pt>
                <c:pt idx="6">
                  <c:v>9.5653554174133057E-2</c:v>
                </c:pt>
                <c:pt idx="7">
                  <c:v>0.17389291865203851</c:v>
                </c:pt>
                <c:pt idx="8">
                  <c:v>0.24583597780547245</c:v>
                </c:pt>
                <c:pt idx="9">
                  <c:v>0.31457656746673401</c:v>
                </c:pt>
                <c:pt idx="10">
                  <c:v>0.36959484460251468</c:v>
                </c:pt>
                <c:pt idx="11">
                  <c:v>0.39619008265024069</c:v>
                </c:pt>
                <c:pt idx="12">
                  <c:v>0.39444635400220562</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6.3220453738902505E-3</c:v>
                </c:pt>
                <c:pt idx="1">
                  <c:v>-1.4847845485910813E-2</c:v>
                </c:pt>
                <c:pt idx="2">
                  <c:v>-2.4856035028276335E-2</c:v>
                </c:pt>
                <c:pt idx="3">
                  <c:v>-2.899178640571741E-2</c:v>
                </c:pt>
                <c:pt idx="4">
                  <c:v>-3.1326225911514557E-2</c:v>
                </c:pt>
                <c:pt idx="5">
                  <c:v>-2.9629772138281656E-2</c:v>
                </c:pt>
                <c:pt idx="6">
                  <c:v>-1.3913507850236234E-2</c:v>
                </c:pt>
                <c:pt idx="7">
                  <c:v>1.9569000738817302E-2</c:v>
                </c:pt>
                <c:pt idx="8">
                  <c:v>5.9950341985803374E-2</c:v>
                </c:pt>
                <c:pt idx="9">
                  <c:v>0.10547618794768626</c:v>
                </c:pt>
                <c:pt idx="10">
                  <c:v>0.14485787319876497</c:v>
                </c:pt>
                <c:pt idx="11">
                  <c:v>0.15938985287506191</c:v>
                </c:pt>
                <c:pt idx="12">
                  <c:v>0.1449370008374089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-1.9296464508665838E-3</c:v>
                </c:pt>
                <c:pt idx="1">
                  <c:v>3.5623979630585887E-3</c:v>
                </c:pt>
                <c:pt idx="2">
                  <c:v>6.1190817340545838E-3</c:v>
                </c:pt>
                <c:pt idx="3">
                  <c:v>7.4176456655152823E-3</c:v>
                </c:pt>
                <c:pt idx="4">
                  <c:v>9.0523637695455496E-3</c:v>
                </c:pt>
                <c:pt idx="5">
                  <c:v>9.801890618817477E-3</c:v>
                </c:pt>
                <c:pt idx="6">
                  <c:v>1.0703530338467358E-2</c:v>
                </c:pt>
                <c:pt idx="7">
                  <c:v>1.0249509898979336E-2</c:v>
                </c:pt>
                <c:pt idx="8">
                  <c:v>8.7185806268357275E-3</c:v>
                </c:pt>
                <c:pt idx="9">
                  <c:v>6.0748532816902344E-3</c:v>
                </c:pt>
                <c:pt idx="10">
                  <c:v>2.26999786780188E-3</c:v>
                </c:pt>
                <c:pt idx="11">
                  <c:v>-2.1785105779318081E-3</c:v>
                </c:pt>
                <c:pt idx="12">
                  <c:v>-6.0669634976509151E-3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3.8196567716571317E-3</c:v>
                </c:pt>
                <c:pt idx="1">
                  <c:v>-4.6769757224966674E-3</c:v>
                </c:pt>
                <c:pt idx="2">
                  <c:v>-4.7657344999400622E-3</c:v>
                </c:pt>
                <c:pt idx="3">
                  <c:v>-3.0287971697217091E-3</c:v>
                </c:pt>
                <c:pt idx="4">
                  <c:v>2.4820924407185528E-3</c:v>
                </c:pt>
                <c:pt idx="5">
                  <c:v>7.6271671992751752E-3</c:v>
                </c:pt>
                <c:pt idx="6">
                  <c:v>2.5213927412697422E-2</c:v>
                </c:pt>
                <c:pt idx="7">
                  <c:v>5.0053637699301767E-2</c:v>
                </c:pt>
                <c:pt idx="8">
                  <c:v>7.6171537505667991E-2</c:v>
                </c:pt>
                <c:pt idx="9">
                  <c:v>0.10616979970068691</c:v>
                </c:pt>
                <c:pt idx="10">
                  <c:v>0.13897935657704516</c:v>
                </c:pt>
                <c:pt idx="11">
                  <c:v>0.1697077635636651</c:v>
                </c:pt>
                <c:pt idx="12">
                  <c:v>0.19212022865565051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pt idx="10">
                  <c:v>7.4270064752368178E-2</c:v>
                </c:pt>
                <c:pt idx="11">
                  <c:v>8.6170536956887922E-2</c:v>
                </c:pt>
                <c:pt idx="12">
                  <c:v>9.4416729571385152E-2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pt idx="10">
                  <c:v>0.29856246866964542</c:v>
                </c:pt>
                <c:pt idx="11">
                  <c:v>0.34365656501553793</c:v>
                </c:pt>
                <c:pt idx="12">
                  <c:v>0.38525002576186845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pt idx="10">
                  <c:v>5.0724057497571827E-2</c:v>
                </c:pt>
                <c:pt idx="11">
                  <c:v>5.9919164878501727E-2</c:v>
                </c:pt>
                <c:pt idx="12">
                  <c:v>6.3857700423729999E-2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pt idx="10">
                  <c:v>3.6989085401479813E-2</c:v>
                </c:pt>
                <c:pt idx="11">
                  <c:v>4.9873784801117739E-2</c:v>
                </c:pt>
                <c:pt idx="12">
                  <c:v>5.0889154457292071E-2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pt idx="10">
                  <c:v>0.11027785704801574</c:v>
                </c:pt>
                <c:pt idx="11">
                  <c:v>0.11510002228954451</c:v>
                </c:pt>
                <c:pt idx="12">
                  <c:v>0.11888342559694426</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2.1315654321959476E-3</c:v>
                </c:pt>
                <c:pt idx="1">
                  <c:v>-1.2107188530314959E-3</c:v>
                </c:pt>
                <c:pt idx="2">
                  <c:v>-4.10817263408148E-4</c:v>
                </c:pt>
                <c:pt idx="3">
                  <c:v>1.0579600012166645E-3</c:v>
                </c:pt>
                <c:pt idx="4">
                  <c:v>4.85485689686211E-3</c:v>
                </c:pt>
                <c:pt idx="5">
                  <c:v>8.1090413145043262E-3</c:v>
                </c:pt>
                <c:pt idx="6">
                  <c:v>1.8502256743986194E-2</c:v>
                </c:pt>
                <c:pt idx="7">
                  <c:v>3.2196797499890004E-2</c:v>
                </c:pt>
                <c:pt idx="8">
                  <c:v>4.5733650282923734E-2</c:v>
                </c:pt>
                <c:pt idx="9">
                  <c:v>6.0273411967922554E-2</c:v>
                </c:pt>
                <c:pt idx="10">
                  <c:v>7.4818476074638263E-2</c:v>
                </c:pt>
                <c:pt idx="11">
                  <c:v>8.6832519240083506E-2</c:v>
                </c:pt>
                <c:pt idx="12">
                  <c:v>9.4261895664156242E-2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-1.4757068787309702E-3</c:v>
                </c:pt>
                <c:pt idx="1">
                  <c:v>-9.0474728916643701E-4</c:v>
                </c:pt>
                <c:pt idx="2">
                  <c:v>8.9232128990989167E-3</c:v>
                </c:pt>
                <c:pt idx="3">
                  <c:v>1.8241577567672182E-2</c:v>
                </c:pt>
                <c:pt idx="4">
                  <c:v>3.7925350128384688E-2</c:v>
                </c:pt>
                <c:pt idx="5">
                  <c:v>5.3142268153571676E-2</c:v>
                </c:pt>
                <c:pt idx="6">
                  <c:v>9.8024585122285152E-2</c:v>
                </c:pt>
                <c:pt idx="7">
                  <c:v>0.15321824129149028</c:v>
                </c:pt>
                <c:pt idx="8">
                  <c:v>0.20534764303122868</c:v>
                </c:pt>
                <c:pt idx="9">
                  <c:v>0.25928023539249806</c:v>
                </c:pt>
                <c:pt idx="10">
                  <c:v>0.31104148929314607</c:v>
                </c:pt>
                <c:pt idx="11">
                  <c:v>0.35150476868838665</c:v>
                </c:pt>
                <c:pt idx="12">
                  <c:v>0.37462285106037652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1.1076299468321602E-3</c:v>
                </c:pt>
                <c:pt idx="1">
                  <c:v>-2.3286344189374377E-3</c:v>
                </c:pt>
                <c:pt idx="2">
                  <c:v>-2.0469064927856446E-3</c:v>
                </c:pt>
                <c:pt idx="3">
                  <c:v>-1.0679968970947742E-3</c:v>
                </c:pt>
                <c:pt idx="4">
                  <c:v>1.6775325733583875E-3</c:v>
                </c:pt>
                <c:pt idx="5">
                  <c:v>4.1000518397021138E-3</c:v>
                </c:pt>
                <c:pt idx="6">
                  <c:v>1.1933353220353021E-2</c:v>
                </c:pt>
                <c:pt idx="7">
                  <c:v>2.2228626922751352E-2</c:v>
                </c:pt>
                <c:pt idx="8">
                  <c:v>3.2232737558489606E-2</c:v>
                </c:pt>
                <c:pt idx="9">
                  <c:v>4.2651630707985763E-2</c:v>
                </c:pt>
                <c:pt idx="10">
                  <c:v>5.2514685844156306E-2</c:v>
                </c:pt>
                <c:pt idx="11">
                  <c:v>5.9872744125093483E-2</c:v>
                </c:pt>
                <c:pt idx="12">
                  <c:v>6.3652587152933815E-2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4.7307882337445997E-3</c:v>
                </c:pt>
                <c:pt idx="1">
                  <c:v>-7.9317618840108808E-3</c:v>
                </c:pt>
                <c:pt idx="2">
                  <c:v>-1.2127196391868643E-2</c:v>
                </c:pt>
                <c:pt idx="3">
                  <c:v>-1.3519277918523583E-2</c:v>
                </c:pt>
                <c:pt idx="4">
                  <c:v>-1.3958689457570519E-2</c:v>
                </c:pt>
                <c:pt idx="5">
                  <c:v>-1.316592619258123E-2</c:v>
                </c:pt>
                <c:pt idx="6">
                  <c:v>-8.0919430273773997E-3</c:v>
                </c:pt>
                <c:pt idx="7">
                  <c:v>1.1043839630618703E-3</c:v>
                </c:pt>
                <c:pt idx="8">
                  <c:v>1.1512300210242951E-2</c:v>
                </c:pt>
                <c:pt idx="9">
                  <c:v>2.3545720919695354E-2</c:v>
                </c:pt>
                <c:pt idx="10">
                  <c:v>3.6183260594454869E-2</c:v>
                </c:pt>
                <c:pt idx="11">
                  <c:v>4.695204802290695E-2</c:v>
                </c:pt>
                <c:pt idx="12">
                  <c:v>5.3718594291731064E-2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6.3160348668394733E-3</c:v>
                </c:pt>
                <c:pt idx="1">
                  <c:v>-1.0826686158951777E-2</c:v>
                </c:pt>
                <c:pt idx="2">
                  <c:v>-1.4281223333267869E-2</c:v>
                </c:pt>
                <c:pt idx="3">
                  <c:v>-1.3843052054502872E-2</c:v>
                </c:pt>
                <c:pt idx="4">
                  <c:v>-9.1510335687713783E-3</c:v>
                </c:pt>
                <c:pt idx="5">
                  <c:v>-3.7549503406262472E-3</c:v>
                </c:pt>
                <c:pt idx="6">
                  <c:v>1.6504726198412714E-2</c:v>
                </c:pt>
                <c:pt idx="7">
                  <c:v>4.5611030101679093E-2</c:v>
                </c:pt>
                <c:pt idx="8">
                  <c:v>7.4118771671894262E-2</c:v>
                </c:pt>
                <c:pt idx="9">
                  <c:v>0.10158696680152375</c:v>
                </c:pt>
                <c:pt idx="10">
                  <c:v>0.12124517034626528</c:v>
                </c:pt>
                <c:pt idx="11">
                  <c:v>0.12408061235622614</c:v>
                </c:pt>
                <c:pt idx="12">
                  <c:v>0.11121123185041704</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1.2675605155862482E-3</c:v>
                </c:pt>
                <c:pt idx="1">
                  <c:v>-2.1020591290509924E-3</c:v>
                </c:pt>
                <c:pt idx="2">
                  <c:v>-7.3806187031607781E-4</c:v>
                </c:pt>
                <c:pt idx="3">
                  <c:v>1.2692563983311012E-3</c:v>
                </c:pt>
                <c:pt idx="4">
                  <c:v>6.1939518510566779E-3</c:v>
                </c:pt>
                <c:pt idx="5">
                  <c:v>1.0307109496529583E-2</c:v>
                </c:pt>
                <c:pt idx="6">
                  <c:v>2.3157143392644387E-2</c:v>
                </c:pt>
                <c:pt idx="7">
                  <c:v>3.9689124313895027E-2</c:v>
                </c:pt>
                <c:pt idx="8">
                  <c:v>5.5668055715959001E-2</c:v>
                </c:pt>
                <c:pt idx="9">
                  <c:v>7.2389198068615296E-2</c:v>
                </c:pt>
                <c:pt idx="10">
                  <c:v>8.8488303581271716E-2</c:v>
                </c:pt>
                <c:pt idx="11">
                  <c:v>0.10097753668952195</c:v>
                </c:pt>
                <c:pt idx="12">
                  <c:v>0.10794332094593423</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2.9825444189265922E-2</c:v>
                </c:pt>
                <c:pt idx="2">
                  <c:v>0.16047339548270639</c:v>
                </c:pt>
                <c:pt idx="3">
                  <c:v>0.24530950503875779</c:v>
                </c:pt>
                <c:pt idx="4">
                  <c:v>0.383622379142526</c:v>
                </c:pt>
                <c:pt idx="5">
                  <c:v>0.46777896406669656</c:v>
                </c:pt>
                <c:pt idx="6">
                  <c:v>1.2015229897436226</c:v>
                </c:pt>
                <c:pt idx="7">
                  <c:v>2.0591103932012826</c:v>
                </c:pt>
                <c:pt idx="8">
                  <c:v>2.7747834038887014</c:v>
                </c:pt>
                <c:pt idx="9">
                  <c:v>3.5032677838527038</c:v>
                </c:pt>
                <c:pt idx="10">
                  <c:v>4.3575498146115796</c:v>
                </c:pt>
                <c:pt idx="11">
                  <c:v>5.028098105642731</c:v>
                </c:pt>
                <c:pt idx="12">
                  <c:v>5.4828280312738977</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5.7940751977589508E-3</c:v>
                </c:pt>
                <c:pt idx="2">
                  <c:v>0.10147031525547626</c:v>
                </c:pt>
                <c:pt idx="3">
                  <c:v>0.14024305323870936</c:v>
                </c:pt>
                <c:pt idx="4">
                  <c:v>0.1883469705504989</c:v>
                </c:pt>
                <c:pt idx="5">
                  <c:v>0.21358402557001452</c:v>
                </c:pt>
                <c:pt idx="6">
                  <c:v>0.78436277871244531</c:v>
                </c:pt>
                <c:pt idx="7">
                  <c:v>1.3916991920433566</c:v>
                </c:pt>
                <c:pt idx="8">
                  <c:v>1.9006165694574957</c:v>
                </c:pt>
                <c:pt idx="9">
                  <c:v>2.4660463855588297</c:v>
                </c:pt>
                <c:pt idx="10">
                  <c:v>3.1630728604342933</c:v>
                </c:pt>
                <c:pt idx="11">
                  <c:v>3.8755046671076361</c:v>
                </c:pt>
                <c:pt idx="12">
                  <c:v>4.3408722033567697</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4.6398975286037418E-2</c:v>
                </c:pt>
                <c:pt idx="2">
                  <c:v>0.38153735759168966</c:v>
                </c:pt>
                <c:pt idx="3">
                  <c:v>0.51629064111927048</c:v>
                </c:pt>
                <c:pt idx="4">
                  <c:v>0.79308197411909509</c:v>
                </c:pt>
                <c:pt idx="5">
                  <c:v>0.97297557731547546</c:v>
                </c:pt>
                <c:pt idx="6">
                  <c:v>3.527509405735433</c:v>
                </c:pt>
                <c:pt idx="7">
                  <c:v>7.433446963663906</c:v>
                </c:pt>
                <c:pt idx="8">
                  <c:v>11.23639778713839</c:v>
                </c:pt>
                <c:pt idx="9">
                  <c:v>13.896373591165988</c:v>
                </c:pt>
                <c:pt idx="10">
                  <c:v>16.00842940506649</c:v>
                </c:pt>
                <c:pt idx="11">
                  <c:v>18.162054101347067</c:v>
                </c:pt>
                <c:pt idx="12">
                  <c:v>20.072818358995441</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5.1346427036986553E-2</c:v>
                </c:pt>
                <c:pt idx="1">
                  <c:v>-1.8168957490820287E-2</c:v>
                </c:pt>
                <c:pt idx="2">
                  <c:v>7.7560537814262698E-2</c:v>
                </c:pt>
                <c:pt idx="3">
                  <c:v>0.18450327775814634</c:v>
                </c:pt>
                <c:pt idx="4">
                  <c:v>0.42687820947712563</c:v>
                </c:pt>
                <c:pt idx="5">
                  <c:v>0.62223157430796505</c:v>
                </c:pt>
                <c:pt idx="6">
                  <c:v>1.2205204282712461</c:v>
                </c:pt>
                <c:pt idx="7">
                  <c:v>1.9863692050157682</c:v>
                </c:pt>
                <c:pt idx="8">
                  <c:v>2.7353112321417008</c:v>
                </c:pt>
                <c:pt idx="9">
                  <c:v>3.5395024190816944</c:v>
                </c:pt>
                <c:pt idx="10">
                  <c:v>4.3515378701392766</c:v>
                </c:pt>
                <c:pt idx="11">
                  <c:v>5.0376468550477629</c:v>
                </c:pt>
                <c:pt idx="12">
                  <c:v>5.478931131533356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3.6497284039067712E-2</c:v>
                </c:pt>
                <c:pt idx="1">
                  <c:v>-2.7721257754420796E-2</c:v>
                </c:pt>
                <c:pt idx="2">
                  <c:v>2.4033932805876169E-2</c:v>
                </c:pt>
                <c:pt idx="3">
                  <c:v>8.8406957849504919E-2</c:v>
                </c:pt>
                <c:pt idx="4">
                  <c:v>0.24116312837190812</c:v>
                </c:pt>
                <c:pt idx="5">
                  <c:v>0.36810065789412189</c:v>
                </c:pt>
                <c:pt idx="6">
                  <c:v>0.77061147084155679</c:v>
                </c:pt>
                <c:pt idx="7">
                  <c:v>1.3108888356867534</c:v>
                </c:pt>
                <c:pt idx="8">
                  <c:v>1.8668839694844559</c:v>
                </c:pt>
                <c:pt idx="9">
                  <c:v>2.5008934810174814</c:v>
                </c:pt>
                <c:pt idx="10">
                  <c:v>3.1958055177360873</c:v>
                </c:pt>
                <c:pt idx="11">
                  <c:v>3.8538327177489378</c:v>
                </c:pt>
                <c:pt idx="12">
                  <c:v>4.3422164007619592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0.44113915013749327</c:v>
                </c:pt>
                <c:pt idx="1">
                  <c:v>-0.40458612007606021</c:v>
                </c:pt>
                <c:pt idx="2">
                  <c:v>-0.22500921862629855</c:v>
                </c:pt>
                <c:pt idx="3">
                  <c:v>0.12130102677718957</c:v>
                </c:pt>
                <c:pt idx="4">
                  <c:v>1.0197480260409786</c:v>
                </c:pt>
                <c:pt idx="5">
                  <c:v>1.7877527388432939</c:v>
                </c:pt>
                <c:pt idx="6">
                  <c:v>4.2189201336692133</c:v>
                </c:pt>
                <c:pt idx="7">
                  <c:v>7.362545631738838</c:v>
                </c:pt>
                <c:pt idx="8">
                  <c:v>10.388349986591695</c:v>
                </c:pt>
                <c:pt idx="9">
                  <c:v>13.517557799654739</c:v>
                </c:pt>
                <c:pt idx="10">
                  <c:v>16.458579282322933</c:v>
                </c:pt>
                <c:pt idx="11">
                  <c:v>18.631564927188229</c:v>
                </c:pt>
                <c:pt idx="12">
                  <c:v>19.729450774282078</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-1.6246067936889208E-3</c:v>
                </c:pt>
                <c:pt idx="1">
                  <c:v>1.3162299499522171E-2</c:v>
                </c:pt>
                <c:pt idx="2">
                  <c:v>-4.4442696708233819E-3</c:v>
                </c:pt>
                <c:pt idx="3">
                  <c:v>-2.3172296670876197E-2</c:v>
                </c:pt>
                <c:pt idx="4">
                  <c:v>-6.2794534487212977E-2</c:v>
                </c:pt>
                <c:pt idx="5">
                  <c:v>-9.2247506925658695E-2</c:v>
                </c:pt>
                <c:pt idx="6">
                  <c:v>-0.16977632894381164</c:v>
                </c:pt>
                <c:pt idx="7">
                  <c:v>-0.24063626694895729</c:v>
                </c:pt>
                <c:pt idx="8">
                  <c:v>-0.2746607924912714</c:v>
                </c:pt>
                <c:pt idx="9">
                  <c:v>-0.26139222666565765</c:v>
                </c:pt>
                <c:pt idx="10">
                  <c:v>-0.17237866150979753</c:v>
                </c:pt>
                <c:pt idx="11">
                  <c:v>2.1321599013490733E-3</c:v>
                </c:pt>
                <c:pt idx="12">
                  <c:v>0.20627259621920135</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pt idx="10">
                  <c:v>8.4163263399480812E-2</c:v>
                </c:pt>
                <c:pt idx="11">
                  <c:v>0.11040049549706794</c:v>
                </c:pt>
                <c:pt idx="12">
                  <c:v>0.14442684646987225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pt idx="10">
                  <c:v>0.11060284693496789</c:v>
                </c:pt>
                <c:pt idx="11">
                  <c:v>0.1311066592836613</c:v>
                </c:pt>
                <c:pt idx="12">
                  <c:v>0.14642365945769392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pt idx="10">
                  <c:v>8.6800654412687667E-2</c:v>
                </c:pt>
                <c:pt idx="11">
                  <c:v>0.10315033450855532</c:v>
                </c:pt>
                <c:pt idx="12">
                  <c:v>0.11794756721659448</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3.7176143280033026E-3</c:v>
                </c:pt>
                <c:pt idx="1">
                  <c:v>-6.680418120466605E-3</c:v>
                </c:pt>
                <c:pt idx="2">
                  <c:v>-9.6534252499259482E-3</c:v>
                </c:pt>
                <c:pt idx="3">
                  <c:v>-1.0257025086747095E-2</c:v>
                </c:pt>
                <c:pt idx="4">
                  <c:v>-9.2587097835008878E-3</c:v>
                </c:pt>
                <c:pt idx="5">
                  <c:v>-7.3750206983791249E-3</c:v>
                </c:pt>
                <c:pt idx="6">
                  <c:v>1.3122606747871983E-3</c:v>
                </c:pt>
                <c:pt idx="7">
                  <c:v>1.6365127433690271E-2</c:v>
                </c:pt>
                <c:pt idx="8">
                  <c:v>3.4404923273474317E-2</c:v>
                </c:pt>
                <c:pt idx="9">
                  <c:v>5.7542303412106005E-2</c:v>
                </c:pt>
                <c:pt idx="10">
                  <c:v>8.5966171378561218E-2</c:v>
                </c:pt>
                <c:pt idx="11">
                  <c:v>0.11618572424470239</c:v>
                </c:pt>
                <c:pt idx="12">
                  <c:v>0.14116637408257912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2.1297302515785599E-3</c:v>
                </c:pt>
                <c:pt idx="1">
                  <c:v>-4.2151114306571424E-3</c:v>
                </c:pt>
                <c:pt idx="2">
                  <c:v>-3.4347732634385569E-3</c:v>
                </c:pt>
                <c:pt idx="3">
                  <c:v>-1.3593183081125671E-3</c:v>
                </c:pt>
                <c:pt idx="4">
                  <c:v>4.3242857661864613E-3</c:v>
                </c:pt>
                <c:pt idx="5">
                  <c:v>9.3113024657471479E-3</c:v>
                </c:pt>
                <c:pt idx="6">
                  <c:v>2.5479531413790446E-2</c:v>
                </c:pt>
                <c:pt idx="7">
                  <c:v>4.6996678310151675E-2</c:v>
                </c:pt>
                <c:pt idx="8">
                  <c:v>6.8345834967608127E-2</c:v>
                </c:pt>
                <c:pt idx="9">
                  <c:v>9.1285082152667049E-2</c:v>
                </c:pt>
                <c:pt idx="10">
                  <c:v>0.11417177606457016</c:v>
                </c:pt>
                <c:pt idx="11">
                  <c:v>0.1329452390650705</c:v>
                </c:pt>
                <c:pt idx="12">
                  <c:v>0.14440821601912385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1.4742429535854959E-3</c:v>
                </c:pt>
                <c:pt idx="1">
                  <c:v>-2.3687861431478932E-3</c:v>
                </c:pt>
                <c:pt idx="2">
                  <c:v>-1.5126872299111584E-3</c:v>
                </c:pt>
                <c:pt idx="3">
                  <c:v>1.2735261594679819E-4</c:v>
                </c:pt>
                <c:pt idx="4">
                  <c:v>4.4198936335015874E-3</c:v>
                </c:pt>
                <c:pt idx="5">
                  <c:v>8.1303596020103064E-3</c:v>
                </c:pt>
                <c:pt idx="6">
                  <c:v>2.0113360294131275E-2</c:v>
                </c:pt>
                <c:pt idx="7">
                  <c:v>3.6175714026790165E-2</c:v>
                </c:pt>
                <c:pt idx="8">
                  <c:v>5.2382613363364708E-2</c:v>
                </c:pt>
                <c:pt idx="9">
                  <c:v>7.0255301976291568E-2</c:v>
                </c:pt>
                <c:pt idx="10">
                  <c:v>8.884839873524035E-2</c:v>
                </c:pt>
                <c:pt idx="11">
                  <c:v>0.1051624671896097</c:v>
                </c:pt>
                <c:pt idx="12">
                  <c:v>0.11616425155882451</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8.8793256377933151E-4</c:v>
                </c:pt>
                <c:pt idx="1">
                  <c:v>-8.2625622332763973E-4</c:v>
                </c:pt>
                <c:pt idx="2">
                  <c:v>-6.1297057641741641E-4</c:v>
                </c:pt>
                <c:pt idx="3">
                  <c:v>-4.0767111799156451E-5</c:v>
                </c:pt>
                <c:pt idx="4">
                  <c:v>1.5416750084401526E-3</c:v>
                </c:pt>
                <c:pt idx="5">
                  <c:v>2.944273620126715E-3</c:v>
                </c:pt>
                <c:pt idx="6">
                  <c:v>7.5684050379014106E-3</c:v>
                </c:pt>
                <c:pt idx="7">
                  <c:v>1.390118977460908E-2</c:v>
                </c:pt>
                <c:pt idx="8">
                  <c:v>2.0414103179060707E-2</c:v>
                </c:pt>
                <c:pt idx="9">
                  <c:v>2.7745350159644744E-2</c:v>
                </c:pt>
                <c:pt idx="10">
                  <c:v>3.5579629959988243E-2</c:v>
                </c:pt>
                <c:pt idx="11">
                  <c:v>4.2710930375711359E-2</c:v>
                </c:pt>
                <c:pt idx="12">
                  <c:v>4.7746973228852678E-2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pt idx="10">
                  <c:v>0.16245099604119914</c:v>
                </c:pt>
                <c:pt idx="11">
                  <c:v>0.19381856368725736</c:v>
                </c:pt>
                <c:pt idx="12">
                  <c:v>0.22787386778700947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pt idx="10">
                  <c:v>0.14066229427699192</c:v>
                </c:pt>
                <c:pt idx="11">
                  <c:v>0.16500909833474861</c:v>
                </c:pt>
                <c:pt idx="12">
                  <c:v>0.18802129495224129</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pt idx="10">
                  <c:v>0.2892603652555365</c:v>
                </c:pt>
                <c:pt idx="11">
                  <c:v>0.33673636006823127</c:v>
                </c:pt>
                <c:pt idx="12">
                  <c:v>0.37440424428250541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pt idx="10">
                  <c:v>0.1659390979319032</c:v>
                </c:pt>
                <c:pt idx="11">
                  <c:v>0.19805624075435319</c:v>
                </c:pt>
                <c:pt idx="12">
                  <c:v>0.2202681880599604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3.8975420977051395E-3</c:v>
                </c:pt>
                <c:pt idx="1">
                  <c:v>-3.7255988132090445E-3</c:v>
                </c:pt>
                <c:pt idx="2">
                  <c:v>-2.8484800913574282E-3</c:v>
                </c:pt>
                <c:pt idx="3">
                  <c:v>-3.5535564342734386E-4</c:v>
                </c:pt>
                <c:pt idx="4">
                  <c:v>6.6145349814602525E-3</c:v>
                </c:pt>
                <c:pt idx="5">
                  <c:v>1.2835030569865413E-2</c:v>
                </c:pt>
                <c:pt idx="6">
                  <c:v>3.352163936530414E-2</c:v>
                </c:pt>
                <c:pt idx="7">
                  <c:v>6.2216499103594995E-2</c:v>
                </c:pt>
                <c:pt idx="8">
                  <c:v>9.2157556257356193E-2</c:v>
                </c:pt>
                <c:pt idx="9">
                  <c:v>0.12644946613233091</c:v>
                </c:pt>
                <c:pt idx="10">
                  <c:v>0.16396187197952827</c:v>
                </c:pt>
                <c:pt idx="11">
                  <c:v>0.19920078439874178</c:v>
                </c:pt>
                <c:pt idx="12">
                  <c:v>0.2250354768390837</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5.9095700015134311E-3</c:v>
                </c:pt>
                <c:pt idx="1">
                  <c:v>-4.5093317224964569E-3</c:v>
                </c:pt>
                <c:pt idx="2">
                  <c:v>-5.1430078952170773E-3</c:v>
                </c:pt>
                <c:pt idx="3">
                  <c:v>-3.5481310420566676E-3</c:v>
                </c:pt>
                <c:pt idx="4">
                  <c:v>1.9961319610038251E-3</c:v>
                </c:pt>
                <c:pt idx="5">
                  <c:v>7.2997140220443235E-3</c:v>
                </c:pt>
                <c:pt idx="6">
                  <c:v>2.5576112117155724E-2</c:v>
                </c:pt>
                <c:pt idx="7">
                  <c:v>5.1285987411384862E-2</c:v>
                </c:pt>
                <c:pt idx="8">
                  <c:v>7.7956098796327283E-2</c:v>
                </c:pt>
                <c:pt idx="9">
                  <c:v>0.10795938792189771</c:v>
                </c:pt>
                <c:pt idx="10">
                  <c:v>0.13976253791539489</c:v>
                </c:pt>
                <c:pt idx="11">
                  <c:v>0.16823240279750282</c:v>
                </c:pt>
                <c:pt idx="12">
                  <c:v>0.18785345311788598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9.9971086551996491E-3</c:v>
                </c:pt>
                <c:pt idx="1">
                  <c:v>-6.861906386603325E-3</c:v>
                </c:pt>
                <c:pt idx="2">
                  <c:v>-5.9437292870383393E-3</c:v>
                </c:pt>
                <c:pt idx="3">
                  <c:v>-1.5024840191800379E-3</c:v>
                </c:pt>
                <c:pt idx="4">
                  <c:v>1.1407455129148762E-2</c:v>
                </c:pt>
                <c:pt idx="5">
                  <c:v>2.3032502720623422E-2</c:v>
                </c:pt>
                <c:pt idx="6">
                  <c:v>6.1548317039037945E-2</c:v>
                </c:pt>
                <c:pt idx="7">
                  <c:v>0.1140450415831485</c:v>
                </c:pt>
                <c:pt idx="8">
                  <c:v>0.16734645210267132</c:v>
                </c:pt>
                <c:pt idx="9">
                  <c:v>0.22617565664277764</c:v>
                </c:pt>
                <c:pt idx="10">
                  <c:v>0.28715945362407819</c:v>
                </c:pt>
                <c:pt idx="11">
                  <c:v>0.34019604401640369</c:v>
                </c:pt>
                <c:pt idx="12">
                  <c:v>0.37545310678314181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3.1076743201429169E-3</c:v>
                </c:pt>
                <c:pt idx="1">
                  <c:v>-4.7121805404258151E-3</c:v>
                </c:pt>
                <c:pt idx="2">
                  <c:v>-2.9554046654266353E-3</c:v>
                </c:pt>
                <c:pt idx="3">
                  <c:v>3.7488253364427633E-4</c:v>
                </c:pt>
                <c:pt idx="4">
                  <c:v>9.0426953257720568E-3</c:v>
                </c:pt>
                <c:pt idx="5">
                  <c:v>1.6497406966502634E-2</c:v>
                </c:pt>
                <c:pt idx="6">
                  <c:v>4.0384437061892813E-2</c:v>
                </c:pt>
                <c:pt idx="7">
                  <c:v>7.1985010978884725E-2</c:v>
                </c:pt>
                <c:pt idx="8">
                  <c:v>0.1033517709632886</c:v>
                </c:pt>
                <c:pt idx="9">
                  <c:v>0.13721305453878199</c:v>
                </c:pt>
                <c:pt idx="10">
                  <c:v>0.17133948335126858</c:v>
                </c:pt>
                <c:pt idx="11">
                  <c:v>0.19986008225123125</c:v>
                </c:pt>
                <c:pt idx="12">
                  <c:v>0.21781189402186252</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4.4614297736893578E-2</c:v>
                </c:pt>
                <c:pt idx="2">
                  <c:v>4.3338695169041014E-2</c:v>
                </c:pt>
                <c:pt idx="3">
                  <c:v>4.20513880958584E-2</c:v>
                </c:pt>
                <c:pt idx="4">
                  <c:v>3.8756025227458427E-2</c:v>
                </c:pt>
                <c:pt idx="5">
                  <c:v>3.5645226294410907E-2</c:v>
                </c:pt>
                <c:pt idx="6">
                  <c:v>2.4599674226448251E-2</c:v>
                </c:pt>
                <c:pt idx="7">
                  <c:v>1.2144651049389115E-2</c:v>
                </c:pt>
                <c:pt idx="8">
                  <c:v>5.1828254338150874E-3</c:v>
                </c:pt>
                <c:pt idx="9">
                  <c:v>1.8850207657135855E-3</c:v>
                </c:pt>
                <c:pt idx="10">
                  <c:v>6.1845605327989512E-4</c:v>
                </c:pt>
                <c:pt idx="11">
                  <c:v>2.1241846107545361E-4</c:v>
                </c:pt>
                <c:pt idx="12">
                  <c:v>9.3666300018470592E-5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8.1107825338836384E-2</c:v>
                </c:pt>
                <c:pt idx="2">
                  <c:v>0.1490596329640454</c:v>
                </c:pt>
                <c:pt idx="3">
                  <c:v>0.14689407782418304</c:v>
                </c:pt>
                <c:pt idx="4">
                  <c:v>0.11783604747309767</c:v>
                </c:pt>
                <c:pt idx="5">
                  <c:v>9.2527403845478473E-2</c:v>
                </c:pt>
                <c:pt idx="6">
                  <c:v>7.3066933856663782E-2</c:v>
                </c:pt>
                <c:pt idx="7">
                  <c:v>5.3172374195390212E-2</c:v>
                </c:pt>
                <c:pt idx="8">
                  <c:v>6.3677796359418823E-2</c:v>
                </c:pt>
                <c:pt idx="9">
                  <c:v>7.4061676004725421E-2</c:v>
                </c:pt>
                <c:pt idx="10">
                  <c:v>0.10222112213188266</c:v>
                </c:pt>
                <c:pt idx="11">
                  <c:v>0.13519168095430564</c:v>
                </c:pt>
                <c:pt idx="12">
                  <c:v>0.1536967065095346</c:v>
                </c:pt>
                <c:pt idx="15" formatCode="General">
                  <c:v>0</c:v>
                </c:pt>
                <c:pt idx="16">
                  <c:v>0.35551579615874201</c:v>
                </c:pt>
                <c:pt idx="17">
                  <c:v>0.44578349585562038</c:v>
                </c:pt>
                <c:pt idx="18">
                  <c:v>0.28280077432042755</c:v>
                </c:pt>
                <c:pt idx="19">
                  <c:v>0.1407116020532192</c:v>
                </c:pt>
                <c:pt idx="20">
                  <c:v>6.1679127223392478E-2</c:v>
                </c:pt>
                <c:pt idx="21">
                  <c:v>1.6182436915677216E-2</c:v>
                </c:pt>
                <c:pt idx="22">
                  <c:v>-1.9598688988011698E-3</c:v>
                </c:pt>
                <c:pt idx="23">
                  <c:v>-2.5968257925080575E-3</c:v>
                </c:pt>
                <c:pt idx="24">
                  <c:v>2.0617471848412713E-3</c:v>
                </c:pt>
                <c:pt idx="25">
                  <c:v>7.2927408642034924E-3</c:v>
                </c:pt>
                <c:pt idx="26">
                  <c:v>2.7640614073940854E-3</c:v>
                </c:pt>
                <c:pt idx="27">
                  <c:v>-2.5921884192623285E-2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3.3255642089521642E-2</c:v>
                </c:pt>
                <c:pt idx="2">
                  <c:v>4.2200727934422838E-2</c:v>
                </c:pt>
                <c:pt idx="3">
                  <c:v>4.4224711600287459E-2</c:v>
                </c:pt>
                <c:pt idx="4">
                  <c:v>4.2951461945651866E-2</c:v>
                </c:pt>
                <c:pt idx="5">
                  <c:v>4.8142978050250668E-2</c:v>
                </c:pt>
                <c:pt idx="6">
                  <c:v>2.6409288772193E-2</c:v>
                </c:pt>
                <c:pt idx="7">
                  <c:v>2.4868145580867827E-2</c:v>
                </c:pt>
                <c:pt idx="8">
                  <c:v>8.9569125365178259E-3</c:v>
                </c:pt>
                <c:pt idx="9">
                  <c:v>3.1093903044594508E-3</c:v>
                </c:pt>
                <c:pt idx="10">
                  <c:v>-4.6559106744872864E-3</c:v>
                </c:pt>
                <c:pt idx="11">
                  <c:v>-4.4001594660568223E-3</c:v>
                </c:pt>
                <c:pt idx="12">
                  <c:v>1.0225522554555054E-4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0.1102914036911552</c:v>
                </c:pt>
                <c:pt idx="2">
                  <c:v>6.0177375538950618E-2</c:v>
                </c:pt>
                <c:pt idx="3">
                  <c:v>0.10110201948823977</c:v>
                </c:pt>
                <c:pt idx="4">
                  <c:v>6.8741849318868883E-2</c:v>
                </c:pt>
                <c:pt idx="5">
                  <c:v>3.7823137248459829E-2</c:v>
                </c:pt>
                <c:pt idx="6">
                  <c:v>6.8664864812565632E-2</c:v>
                </c:pt>
                <c:pt idx="7">
                  <c:v>8.8851348049622608E-2</c:v>
                </c:pt>
                <c:pt idx="8">
                  <c:v>7.5063240302640069E-2</c:v>
                </c:pt>
                <c:pt idx="9">
                  <c:v>6.8226587462988236E-2</c:v>
                </c:pt>
                <c:pt idx="10">
                  <c:v>5.8804084220688536E-2</c:v>
                </c:pt>
                <c:pt idx="11">
                  <c:v>8.7916550019214765E-2</c:v>
                </c:pt>
                <c:pt idx="12">
                  <c:v>0.25942438544929025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-7.21530327575505E-3</c:v>
                </c:pt>
                <c:pt idx="2">
                  <c:v>-1.5809773013369126E-3</c:v>
                </c:pt>
                <c:pt idx="3">
                  <c:v>-1.3088244020840911E-4</c:v>
                </c:pt>
                <c:pt idx="4">
                  <c:v>7.033318852718289E-4</c:v>
                </c:pt>
                <c:pt idx="5">
                  <c:v>7.5415927267090681E-4</c:v>
                </c:pt>
                <c:pt idx="6">
                  <c:v>7.8375756662671793E-4</c:v>
                </c:pt>
                <c:pt idx="7">
                  <c:v>6.1522705834578793E-4</c:v>
                </c:pt>
                <c:pt idx="8">
                  <c:v>7.4171356414294662E-4</c:v>
                </c:pt>
                <c:pt idx="9">
                  <c:v>8.4421799410942387E-4</c:v>
                </c:pt>
                <c:pt idx="10">
                  <c:v>1.1187730660625979E-3</c:v>
                </c:pt>
                <c:pt idx="11">
                  <c:v>1.4084604131437924E-3</c:v>
                </c:pt>
                <c:pt idx="12">
                  <c:v>1.5340706907896189E-3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-1.5129199822829032E-3</c:v>
                </c:pt>
                <c:pt idx="2">
                  <c:v>2.1827285568191148E-3</c:v>
                </c:pt>
                <c:pt idx="3">
                  <c:v>2.6199744609734107E-3</c:v>
                </c:pt>
                <c:pt idx="4">
                  <c:v>2.2470449683517617E-3</c:v>
                </c:pt>
                <c:pt idx="5">
                  <c:v>1.7488129921271963E-3</c:v>
                </c:pt>
                <c:pt idx="6">
                  <c:v>1.2651891871852338E-3</c:v>
                </c:pt>
                <c:pt idx="7">
                  <c:v>7.9515864151227496E-4</c:v>
                </c:pt>
                <c:pt idx="8">
                  <c:v>8.0761885962017731E-4</c:v>
                </c:pt>
                <c:pt idx="9">
                  <c:v>7.6140423962675684E-4</c:v>
                </c:pt>
                <c:pt idx="10">
                  <c:v>7.9768669407487183E-4</c:v>
                </c:pt>
                <c:pt idx="11">
                  <c:v>7.4845022847445724E-4</c:v>
                </c:pt>
                <c:pt idx="12">
                  <c:v>5.9326928159013066E-4</c:v>
                </c:pt>
                <c:pt idx="15" formatCode="General">
                  <c:v>0</c:v>
                </c:pt>
                <c:pt idx="16">
                  <c:v>-4.3450276618641856E-2</c:v>
                </c:pt>
                <c:pt idx="17">
                  <c:v>2.3812093377538353E-3</c:v>
                </c:pt>
                <c:pt idx="18">
                  <c:v>9.4154535270368229E-3</c:v>
                </c:pt>
                <c:pt idx="19">
                  <c:v>9.4390802268932272E-3</c:v>
                </c:pt>
                <c:pt idx="20">
                  <c:v>7.6681299470526317E-3</c:v>
                </c:pt>
                <c:pt idx="21">
                  <c:v>5.6042167652048686E-3</c:v>
                </c:pt>
                <c:pt idx="22">
                  <c:v>3.56171737004982E-3</c:v>
                </c:pt>
                <c:pt idx="23">
                  <c:v>2.940290649340651E-3</c:v>
                </c:pt>
                <c:pt idx="24">
                  <c:v>2.4058030935079772E-3</c:v>
                </c:pt>
                <c:pt idx="25">
                  <c:v>1.9245136281372717E-3</c:v>
                </c:pt>
                <c:pt idx="26">
                  <c:v>1.135276334337447E-3</c:v>
                </c:pt>
                <c:pt idx="27">
                  <c:v>-9.4360854223668944E-5</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-5.0750963095218076E-4</c:v>
                </c:pt>
                <c:pt idx="2">
                  <c:v>1.8030902450382759E-3</c:v>
                </c:pt>
                <c:pt idx="3">
                  <c:v>2.0199415033916234E-3</c:v>
                </c:pt>
                <c:pt idx="4">
                  <c:v>1.6782148062059448E-3</c:v>
                </c:pt>
                <c:pt idx="5">
                  <c:v>1.2977683969576095E-3</c:v>
                </c:pt>
                <c:pt idx="6">
                  <c:v>9.3898260976631252E-4</c:v>
                </c:pt>
                <c:pt idx="7">
                  <c:v>5.9786465567994961E-4</c:v>
                </c:pt>
                <c:pt idx="8">
                  <c:v>6.1976924202877739E-4</c:v>
                </c:pt>
                <c:pt idx="9">
                  <c:v>6.0365571501719295E-4</c:v>
                </c:pt>
                <c:pt idx="10">
                  <c:v>6.6736280522023458E-4</c:v>
                </c:pt>
                <c:pt idx="11">
                  <c:v>6.8260931961569679E-4</c:v>
                </c:pt>
                <c:pt idx="12">
                  <c:v>6.0829463948304128E-4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-4.1368414599597143E-4</c:v>
                </c:pt>
                <c:pt idx="2">
                  <c:v>5.9936067373474904E-4</c:v>
                </c:pt>
                <c:pt idx="3">
                  <c:v>7.2471063077498546E-4</c:v>
                </c:pt>
                <c:pt idx="4">
                  <c:v>6.2922244656902701E-4</c:v>
                </c:pt>
                <c:pt idx="5">
                  <c:v>4.9392371102502115E-4</c:v>
                </c:pt>
                <c:pt idx="6">
                  <c:v>3.6627452382386708E-4</c:v>
                </c:pt>
                <c:pt idx="7">
                  <c:v>2.3803184046779476E-4</c:v>
                </c:pt>
                <c:pt idx="8">
                  <c:v>2.5140191465986423E-4</c:v>
                </c:pt>
                <c:pt idx="9">
                  <c:v>2.5057352344549694E-4</c:v>
                </c:pt>
                <c:pt idx="10">
                  <c:v>2.8597019663309737E-4</c:v>
                </c:pt>
                <c:pt idx="11">
                  <c:v>3.0546845433460047E-4</c:v>
                </c:pt>
                <c:pt idx="12">
                  <c:v>2.8601755533740368E-4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-6.5881954872660424E-3</c:v>
                </c:pt>
                <c:pt idx="2">
                  <c:v>6.7278453332448153E-4</c:v>
                </c:pt>
                <c:pt idx="3">
                  <c:v>-2.8993434772500849E-3</c:v>
                </c:pt>
                <c:pt idx="4">
                  <c:v>2.6965912969196675E-4</c:v>
                </c:pt>
                <c:pt idx="5">
                  <c:v>-4.803659305424212E-3</c:v>
                </c:pt>
                <c:pt idx="6">
                  <c:v>1.1742860843194723E-3</c:v>
                </c:pt>
                <c:pt idx="7">
                  <c:v>8.2212680866640203E-4</c:v>
                </c:pt>
                <c:pt idx="8">
                  <c:v>1.2615542151332144E-3</c:v>
                </c:pt>
                <c:pt idx="9">
                  <c:v>5.6230901402545591E-4</c:v>
                </c:pt>
                <c:pt idx="10">
                  <c:v>8.2442674521820817E-4</c:v>
                </c:pt>
                <c:pt idx="11">
                  <c:v>1.1048413069985803E-3</c:v>
                </c:pt>
                <c:pt idx="12">
                  <c:v>2.0293389238976163E-3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-2.5649288473728197E-3</c:v>
                </c:pt>
                <c:pt idx="2">
                  <c:v>2.8524622141810731E-3</c:v>
                </c:pt>
                <c:pt idx="3">
                  <c:v>-4.8607099269842532E-4</c:v>
                </c:pt>
                <c:pt idx="4">
                  <c:v>6.0024992312840181E-4</c:v>
                </c:pt>
                <c:pt idx="5">
                  <c:v>8.4924614432246805E-4</c:v>
                </c:pt>
                <c:pt idx="6">
                  <c:v>1.7956277039185668E-3</c:v>
                </c:pt>
                <c:pt idx="7">
                  <c:v>1.1083539408890224E-3</c:v>
                </c:pt>
                <c:pt idx="8">
                  <c:v>1.0406360577316749E-3</c:v>
                </c:pt>
                <c:pt idx="9">
                  <c:v>6.3712035414228443E-4</c:v>
                </c:pt>
                <c:pt idx="10">
                  <c:v>6.4285345686527823E-4</c:v>
                </c:pt>
                <c:pt idx="11">
                  <c:v>8.6340886681668524E-4</c:v>
                </c:pt>
                <c:pt idx="12">
                  <c:v>9.1350919983616439E-4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-5.2285417018358912E-4</c:v>
                </c:pt>
                <c:pt idx="2">
                  <c:v>1.3881103938504548E-3</c:v>
                </c:pt>
                <c:pt idx="3">
                  <c:v>7.2790868647122468E-4</c:v>
                </c:pt>
                <c:pt idx="4">
                  <c:v>5.7261470085299309E-4</c:v>
                </c:pt>
                <c:pt idx="5">
                  <c:v>4.3613764347456954E-4</c:v>
                </c:pt>
                <c:pt idx="6">
                  <c:v>1.3230213463890268E-3</c:v>
                </c:pt>
                <c:pt idx="7">
                  <c:v>8.9317240637440008E-4</c:v>
                </c:pt>
                <c:pt idx="8">
                  <c:v>6.9624170092787532E-4</c:v>
                </c:pt>
                <c:pt idx="9">
                  <c:v>5.3517951060490698E-4</c:v>
                </c:pt>
                <c:pt idx="10">
                  <c:v>5.5634054307259135E-4</c:v>
                </c:pt>
                <c:pt idx="11">
                  <c:v>6.8847970925211654E-4</c:v>
                </c:pt>
                <c:pt idx="12">
                  <c:v>8.8251015586112303E-4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5.5143804537168091E-5</c:v>
                </c:pt>
                <c:pt idx="2">
                  <c:v>4.4876759243968984E-4</c:v>
                </c:pt>
                <c:pt idx="3">
                  <c:v>7.1863683407456271E-4</c:v>
                </c:pt>
                <c:pt idx="4">
                  <c:v>6.6423248460166819E-6</c:v>
                </c:pt>
                <c:pt idx="5">
                  <c:v>2.1593417905459649E-5</c:v>
                </c:pt>
                <c:pt idx="6">
                  <c:v>5.1124018480178265E-4</c:v>
                </c:pt>
                <c:pt idx="7">
                  <c:v>3.5756951556519835E-4</c:v>
                </c:pt>
                <c:pt idx="8">
                  <c:v>2.5536616576136067E-4</c:v>
                </c:pt>
                <c:pt idx="9">
                  <c:v>2.4022089840636254E-4</c:v>
                </c:pt>
                <c:pt idx="10">
                  <c:v>2.6057008974843856E-4</c:v>
                </c:pt>
                <c:pt idx="11">
                  <c:v>3.1353147234191138E-4</c:v>
                </c:pt>
                <c:pt idx="12">
                  <c:v>2.9063017444226722E-4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0.24265676728738961</c:v>
                </c:pt>
                <c:pt idx="2">
                  <c:v>0.16443315164984706</c:v>
                </c:pt>
                <c:pt idx="3">
                  <c:v>0.12974682597653595</c:v>
                </c:pt>
                <c:pt idx="4">
                  <c:v>8.6663672716538923E-2</c:v>
                </c:pt>
                <c:pt idx="5">
                  <c:v>6.3729927293962971E-2</c:v>
                </c:pt>
                <c:pt idx="6">
                  <c:v>4.5451913977345083E-2</c:v>
                </c:pt>
                <c:pt idx="7">
                  <c:v>3.0179053143369449E-2</c:v>
                </c:pt>
                <c:pt idx="8">
                  <c:v>3.2573323442010936E-2</c:v>
                </c:pt>
                <c:pt idx="9">
                  <c:v>3.2477938683392257E-2</c:v>
                </c:pt>
                <c:pt idx="10">
                  <c:v>3.5163446321522213E-2</c:v>
                </c:pt>
                <c:pt idx="11">
                  <c:v>3.2130299634873676E-2</c:v>
                </c:pt>
                <c:pt idx="12">
                  <c:v>2.238057475626342E-2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0.550962625706098</c:v>
                </c:pt>
                <c:pt idx="2">
                  <c:v>0.35264058708441887</c:v>
                </c:pt>
                <c:pt idx="3">
                  <c:v>0.22611214212926609</c:v>
                </c:pt>
                <c:pt idx="4">
                  <c:v>9.016257230841572E-2</c:v>
                </c:pt>
                <c:pt idx="5">
                  <c:v>4.2299333925872609E-2</c:v>
                </c:pt>
                <c:pt idx="6">
                  <c:v>3.5639515324764541E-3</c:v>
                </c:pt>
                <c:pt idx="7">
                  <c:v>-2.9007391459673869E-3</c:v>
                </c:pt>
                <c:pt idx="8">
                  <c:v>-6.3484158964262165E-4</c:v>
                </c:pt>
                <c:pt idx="9">
                  <c:v>4.7447756476624477E-3</c:v>
                </c:pt>
                <c:pt idx="10">
                  <c:v>7.2944070534812161E-3</c:v>
                </c:pt>
                <c:pt idx="11">
                  <c:v>-9.5166750867001597E-3</c:v>
                </c:pt>
                <c:pt idx="12">
                  <c:v>-4.9077625297796218E-2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0.19885428037907021</c:v>
                </c:pt>
                <c:pt idx="2">
                  <c:v>0.21729847436398284</c:v>
                </c:pt>
                <c:pt idx="3">
                  <c:v>0.19249207186424544</c:v>
                </c:pt>
                <c:pt idx="4">
                  <c:v>0.12739956729712279</c:v>
                </c:pt>
                <c:pt idx="5">
                  <c:v>6.1259430030464308E-2</c:v>
                </c:pt>
                <c:pt idx="6">
                  <c:v>4.2121909328135684E-2</c:v>
                </c:pt>
                <c:pt idx="7">
                  <c:v>3.8533632036432799E-2</c:v>
                </c:pt>
                <c:pt idx="8">
                  <c:v>3.3936061587132776E-2</c:v>
                </c:pt>
                <c:pt idx="9">
                  <c:v>3.4546520950045324E-2</c:v>
                </c:pt>
                <c:pt idx="10">
                  <c:v>3.5246413307710493E-2</c:v>
                </c:pt>
                <c:pt idx="11">
                  <c:v>2.9900006494488811E-2</c:v>
                </c:pt>
                <c:pt idx="12">
                  <c:v>3.3471531555095517E-2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0.29536809854516927</c:v>
                </c:pt>
                <c:pt idx="2">
                  <c:v>0.35564243930209072</c:v>
                </c:pt>
                <c:pt idx="3">
                  <c:v>0.30457896422810299</c:v>
                </c:pt>
                <c:pt idx="4">
                  <c:v>0.18764651453141998</c:v>
                </c:pt>
                <c:pt idx="5">
                  <c:v>6.3176080446690819E-2</c:v>
                </c:pt>
                <c:pt idx="6">
                  <c:v>5.5352091822997744E-3</c:v>
                </c:pt>
                <c:pt idx="7">
                  <c:v>-3.5501127401987793E-4</c:v>
                </c:pt>
                <c:pt idx="8">
                  <c:v>-4.4560115085136888E-3</c:v>
                </c:pt>
                <c:pt idx="9">
                  <c:v>6.7537071169617661E-3</c:v>
                </c:pt>
                <c:pt idx="10">
                  <c:v>7.7378171724968919E-3</c:v>
                </c:pt>
                <c:pt idx="11">
                  <c:v>-7.3626271108969158E-3</c:v>
                </c:pt>
                <c:pt idx="12">
                  <c:v>-1.6725135072847071E-2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3.926734285282539E-2</c:v>
                </c:pt>
                <c:pt idx="2">
                  <c:v>3.4321257642545219E-2</c:v>
                </c:pt>
                <c:pt idx="3">
                  <c:v>2.432353534171652E-2</c:v>
                </c:pt>
                <c:pt idx="4">
                  <c:v>1.5381758669787934E-2</c:v>
                </c:pt>
                <c:pt idx="5">
                  <c:v>7.974470152989804E-3</c:v>
                </c:pt>
                <c:pt idx="6">
                  <c:v>7.3316435401392221E-3</c:v>
                </c:pt>
                <c:pt idx="7">
                  <c:v>3.2204525487630666E-3</c:v>
                </c:pt>
                <c:pt idx="8">
                  <c:v>2.3663536659992894E-3</c:v>
                </c:pt>
                <c:pt idx="9">
                  <c:v>2.1461189560889309E-3</c:v>
                </c:pt>
                <c:pt idx="10">
                  <c:v>2.0479044092752527E-3</c:v>
                </c:pt>
                <c:pt idx="11">
                  <c:v>2.3939230478711199E-3</c:v>
                </c:pt>
                <c:pt idx="12">
                  <c:v>2.8522375012567463E-3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-2.3114773072750745E-2</c:v>
                </c:pt>
                <c:pt idx="2">
                  <c:v>-3.262324596826835E-2</c:v>
                </c:pt>
                <c:pt idx="3">
                  <c:v>-4.5418099171465054E-2</c:v>
                </c:pt>
                <c:pt idx="4">
                  <c:v>-3.0666246245215183E-2</c:v>
                </c:pt>
                <c:pt idx="5">
                  <c:v>-1.6669787225751992E-2</c:v>
                </c:pt>
                <c:pt idx="6">
                  <c:v>-7.9391118645141603E-3</c:v>
                </c:pt>
                <c:pt idx="7">
                  <c:v>-2.5298856031837789E-3</c:v>
                </c:pt>
                <c:pt idx="8">
                  <c:v>-1.2980103496706828E-4</c:v>
                </c:pt>
                <c:pt idx="9">
                  <c:v>-3.8425923422915663E-3</c:v>
                </c:pt>
                <c:pt idx="10">
                  <c:v>-6.8731628832757923E-3</c:v>
                </c:pt>
                <c:pt idx="11">
                  <c:v>1.3003297079949708E-4</c:v>
                </c:pt>
                <c:pt idx="12">
                  <c:v>1.887073185380302E-3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4.514770114083734E-2</c:v>
                </c:pt>
                <c:pt idx="2">
                  <c:v>2.818064231485885E-2</c:v>
                </c:pt>
                <c:pt idx="3">
                  <c:v>2.0509865756570565E-2</c:v>
                </c:pt>
                <c:pt idx="4">
                  <c:v>1.1844602636449346E-2</c:v>
                </c:pt>
                <c:pt idx="5">
                  <c:v>7.9359426572139704E-3</c:v>
                </c:pt>
                <c:pt idx="6">
                  <c:v>4.5776521084931812E-3</c:v>
                </c:pt>
                <c:pt idx="7">
                  <c:v>2.5252801428494323E-3</c:v>
                </c:pt>
                <c:pt idx="8">
                  <c:v>2.3968371831011139E-3</c:v>
                </c:pt>
                <c:pt idx="9">
                  <c:v>2.1739167926958405E-3</c:v>
                </c:pt>
                <c:pt idx="10">
                  <c:v>2.2568802552370973E-3</c:v>
                </c:pt>
                <c:pt idx="11">
                  <c:v>2.1810296770199376E-3</c:v>
                </c:pt>
                <c:pt idx="12">
                  <c:v>1.8514533442077902E-3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-5.4111785316320403E-2</c:v>
                </c:pt>
                <c:pt idx="2">
                  <c:v>-3.4728270601211725E-2</c:v>
                </c:pt>
                <c:pt idx="3">
                  <c:v>-2.5542349020467627E-2</c:v>
                </c:pt>
                <c:pt idx="4">
                  <c:v>-1.4896165350732382E-2</c:v>
                </c:pt>
                <c:pt idx="5">
                  <c:v>-1.0007798179382554E-2</c:v>
                </c:pt>
                <c:pt idx="6">
                  <c:v>-5.758945413293165E-3</c:v>
                </c:pt>
                <c:pt idx="7">
                  <c:v>-3.1290268649466E-3</c:v>
                </c:pt>
                <c:pt idx="8">
                  <c:v>-2.8947058395206501E-3</c:v>
                </c:pt>
                <c:pt idx="9">
                  <c:v>-2.5125425452951155E-3</c:v>
                </c:pt>
                <c:pt idx="10">
                  <c:v>-2.4121224708945708E-3</c:v>
                </c:pt>
                <c:pt idx="11">
                  <c:v>-2.0307838415630302E-3</c:v>
                </c:pt>
                <c:pt idx="12">
                  <c:v>-1.3927754939437309E-3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-1.9323782041676908E-3</c:v>
                </c:pt>
                <c:pt idx="2">
                  <c:v>2.5902562202680507E-3</c:v>
                </c:pt>
                <c:pt idx="3">
                  <c:v>3.1731344236276358E-3</c:v>
                </c:pt>
                <c:pt idx="4">
                  <c:v>2.7832327835074764E-3</c:v>
                </c:pt>
                <c:pt idx="5">
                  <c:v>2.1957843703919429E-3</c:v>
                </c:pt>
                <c:pt idx="6">
                  <c:v>1.6479076372628626E-3</c:v>
                </c:pt>
                <c:pt idx="7">
                  <c:v>1.0861489077067161E-3</c:v>
                </c:pt>
                <c:pt idx="8">
                  <c:v>1.164666164917701E-3</c:v>
                </c:pt>
                <c:pt idx="9">
                  <c:v>1.1841640542466635E-3</c:v>
                </c:pt>
                <c:pt idx="10">
                  <c:v>1.3893384688167256E-3</c:v>
                </c:pt>
                <c:pt idx="11">
                  <c:v>1.5389435282104626E-3</c:v>
                </c:pt>
                <c:pt idx="12">
                  <c:v>1.4977813714301079E-3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-4.6096006658311803E-3</c:v>
                </c:pt>
                <c:pt idx="2">
                  <c:v>1.2541836568583059E-3</c:v>
                </c:pt>
                <c:pt idx="3">
                  <c:v>2.2947368661196538E-3</c:v>
                </c:pt>
                <c:pt idx="4">
                  <c:v>2.3271007776732499E-3</c:v>
                </c:pt>
                <c:pt idx="5">
                  <c:v>1.8998036277560072E-3</c:v>
                </c:pt>
                <c:pt idx="6">
                  <c:v>1.4723786735945338E-3</c:v>
                </c:pt>
                <c:pt idx="7">
                  <c:v>9.7250877555740201E-4</c:v>
                </c:pt>
                <c:pt idx="8">
                  <c:v>1.0304193093625307E-3</c:v>
                </c:pt>
                <c:pt idx="9">
                  <c:v>1.0227489205336419E-3</c:v>
                </c:pt>
                <c:pt idx="10">
                  <c:v>1.1528293570654817E-3</c:v>
                </c:pt>
                <c:pt idx="11">
                  <c:v>1.2049356032402634E-3</c:v>
                </c:pt>
                <c:pt idx="12">
                  <c:v>1.0979556500497541E-3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-5.3191299251601739E-3</c:v>
                </c:pt>
                <c:pt idx="2">
                  <c:v>4.4089544031803065E-3</c:v>
                </c:pt>
                <c:pt idx="3">
                  <c:v>5.7823361358009615E-3</c:v>
                </c:pt>
                <c:pt idx="4">
                  <c:v>5.1939307652806594E-3</c:v>
                </c:pt>
                <c:pt idx="5">
                  <c:v>4.1054310228585151E-3</c:v>
                </c:pt>
                <c:pt idx="6">
                  <c:v>3.0493699710372438E-3</c:v>
                </c:pt>
                <c:pt idx="7">
                  <c:v>1.9624953330248866E-3</c:v>
                </c:pt>
                <c:pt idx="8">
                  <c:v>2.0405637626482306E-3</c:v>
                </c:pt>
                <c:pt idx="9">
                  <c:v>1.9850558797825427E-3</c:v>
                </c:pt>
                <c:pt idx="10">
                  <c:v>2.1811496680786808E-3</c:v>
                </c:pt>
                <c:pt idx="11">
                  <c:v>2.203901589448643E-3</c:v>
                </c:pt>
                <c:pt idx="12">
                  <c:v>1.9311898233994899E-3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-9.9878827692429818E-4</c:v>
                </c:pt>
                <c:pt idx="2">
                  <c:v>3.6717336322130609E-3</c:v>
                </c:pt>
                <c:pt idx="3">
                  <c:v>4.0930728499237552E-3</c:v>
                </c:pt>
                <c:pt idx="4">
                  <c:v>3.3788356505847022E-3</c:v>
                </c:pt>
                <c:pt idx="5">
                  <c:v>2.6021135004256559E-3</c:v>
                </c:pt>
                <c:pt idx="6">
                  <c:v>1.8612710983683636E-3</c:v>
                </c:pt>
                <c:pt idx="7">
                  <c:v>1.1671263792474645E-3</c:v>
                </c:pt>
                <c:pt idx="8">
                  <c:v>1.1884642713563453E-3</c:v>
                </c:pt>
                <c:pt idx="9">
                  <c:v>1.1283397469863943E-3</c:v>
                </c:pt>
                <c:pt idx="10">
                  <c:v>1.19879801974046E-3</c:v>
                </c:pt>
                <c:pt idx="11">
                  <c:v>1.1535333934858903E-3</c:v>
                </c:pt>
                <c:pt idx="12">
                  <c:v>9.4944084250936161E-4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-3.715914563413196E-4</c:v>
                </c:pt>
                <c:pt idx="2">
                  <c:v>1.6282355512531662E-3</c:v>
                </c:pt>
                <c:pt idx="3">
                  <c:v>1.7991835048819112E-3</c:v>
                </c:pt>
                <c:pt idx="4">
                  <c:v>1.4767010895480469E-3</c:v>
                </c:pt>
                <c:pt idx="5">
                  <c:v>1.134735675460994E-3</c:v>
                </c:pt>
                <c:pt idx="6">
                  <c:v>8.0830112719900186E-4</c:v>
                </c:pt>
                <c:pt idx="7">
                  <c:v>5.0475656090942403E-4</c:v>
                </c:pt>
                <c:pt idx="8">
                  <c:v>5.1176235535809746E-4</c:v>
                </c:pt>
                <c:pt idx="9">
                  <c:v>4.8296779159879411E-4</c:v>
                </c:pt>
                <c:pt idx="10">
                  <c:v>5.0832505281777588E-4</c:v>
                </c:pt>
                <c:pt idx="11">
                  <c:v>4.8178442950485531E-4</c:v>
                </c:pt>
                <c:pt idx="12">
                  <c:v>3.881626016591304E-4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1.1008748548892437E-2</c:v>
                </c:pt>
                <c:pt idx="2">
                  <c:v>1.1943797762399037E-2</c:v>
                </c:pt>
                <c:pt idx="3">
                  <c:v>1.0348575425845139E-2</c:v>
                </c:pt>
                <c:pt idx="4">
                  <c:v>7.1385041609690111E-3</c:v>
                </c:pt>
                <c:pt idx="5">
                  <c:v>5.1604414171985682E-3</c:v>
                </c:pt>
                <c:pt idx="6">
                  <c:v>3.3592170629917753E-3</c:v>
                </c:pt>
                <c:pt idx="7">
                  <c:v>1.982635229374325E-3</c:v>
                </c:pt>
                <c:pt idx="8">
                  <c:v>1.934433594153492E-3</c:v>
                </c:pt>
                <c:pt idx="9">
                  <c:v>1.7571539442430241E-3</c:v>
                </c:pt>
                <c:pt idx="10">
                  <c:v>1.7637927060490991E-3</c:v>
                </c:pt>
                <c:pt idx="11">
                  <c:v>1.5614975083673784E-3</c:v>
                </c:pt>
                <c:pt idx="12">
                  <c:v>1.1415997152320191E-3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-9.6589343553157218E-4</c:v>
                </c:pt>
                <c:pt idx="2">
                  <c:v>1.0021740152797737E-3</c:v>
                </c:pt>
                <c:pt idx="3">
                  <c:v>1.252923705219464E-3</c:v>
                </c:pt>
                <c:pt idx="4">
                  <c:v>1.0905720512174718E-3</c:v>
                </c:pt>
                <c:pt idx="5">
                  <c:v>8.4973443177353229E-4</c:v>
                </c:pt>
                <c:pt idx="6">
                  <c:v>6.1032726172331655E-4</c:v>
                </c:pt>
                <c:pt idx="7">
                  <c:v>3.76934726838163E-4</c:v>
                </c:pt>
                <c:pt idx="8">
                  <c:v>3.7355281615766183E-4</c:v>
                </c:pt>
                <c:pt idx="9">
                  <c:v>3.3848663263865748E-4</c:v>
                </c:pt>
                <c:pt idx="10">
                  <c:v>3.3039826475865064E-4</c:v>
                </c:pt>
                <c:pt idx="11">
                  <c:v>2.7124861255561791E-4</c:v>
                </c:pt>
                <c:pt idx="12">
                  <c:v>1.690286258499573E-4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-9.3302719418242499E-3</c:v>
                </c:pt>
                <c:pt idx="2">
                  <c:v>-2.7068302453644036E-3</c:v>
                </c:pt>
                <c:pt idx="3">
                  <c:v>-9.3810454756062297E-4</c:v>
                </c:pt>
                <c:pt idx="4">
                  <c:v>1.9629517750101029E-4</c:v>
                </c:pt>
                <c:pt idx="5">
                  <c:v>3.7786187933686358E-4</c:v>
                </c:pt>
                <c:pt idx="6">
                  <c:v>4.8111416276469543E-4</c:v>
                </c:pt>
                <c:pt idx="7">
                  <c:v>3.6867607443208671E-4</c:v>
                </c:pt>
                <c:pt idx="8">
                  <c:v>4.1015668970357166E-4</c:v>
                </c:pt>
                <c:pt idx="9">
                  <c:v>4.1081597513063979E-4</c:v>
                </c:pt>
                <c:pt idx="10">
                  <c:v>4.5000237610585037E-4</c:v>
                </c:pt>
                <c:pt idx="11">
                  <c:v>4.366284989693186E-4</c:v>
                </c:pt>
                <c:pt idx="12">
                  <c:v>3.5485147706391343E-4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-1.0368682107509448E-2</c:v>
                </c:pt>
                <c:pt idx="2">
                  <c:v>-7.9131325012177288E-4</c:v>
                </c:pt>
                <c:pt idx="3">
                  <c:v>1.3882197766195998E-3</c:v>
                </c:pt>
                <c:pt idx="4">
                  <c:v>2.2530471923726324E-3</c:v>
                </c:pt>
                <c:pt idx="5">
                  <c:v>2.0036463282242568E-3</c:v>
                </c:pt>
                <c:pt idx="6">
                  <c:v>1.6723548386345249E-3</c:v>
                </c:pt>
                <c:pt idx="7">
                  <c:v>1.0829787256429785E-3</c:v>
                </c:pt>
                <c:pt idx="8">
                  <c:v>1.0427201637045762E-3</c:v>
                </c:pt>
                <c:pt idx="9">
                  <c:v>8.171568367626818E-4</c:v>
                </c:pt>
                <c:pt idx="10">
                  <c:v>4.5810589297179118E-4</c:v>
                </c:pt>
                <c:pt idx="11">
                  <c:v>-3.2551071525206612E-4</c:v>
                </c:pt>
                <c:pt idx="12">
                  <c:v>-1.2377435210554667E-3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2.452612788948312E-4</c:v>
                </c:pt>
                <c:pt idx="2">
                  <c:v>2.3189302969889134E-3</c:v>
                </c:pt>
                <c:pt idx="3">
                  <c:v>2.3962201691516975E-3</c:v>
                </c:pt>
                <c:pt idx="4">
                  <c:v>1.8824693274227425E-3</c:v>
                </c:pt>
                <c:pt idx="5">
                  <c:v>1.4239429616684028E-3</c:v>
                </c:pt>
                <c:pt idx="6">
                  <c:v>9.8754270012882004E-4</c:v>
                </c:pt>
                <c:pt idx="7">
                  <c:v>6.024705923528132E-4</c:v>
                </c:pt>
                <c:pt idx="8">
                  <c:v>5.971170889576907E-4</c:v>
                </c:pt>
                <c:pt idx="9">
                  <c:v>5.4645728343485683E-4</c:v>
                </c:pt>
                <c:pt idx="10">
                  <c:v>5.4762885931286239E-4</c:v>
                </c:pt>
                <c:pt idx="11">
                  <c:v>4.771972462373794E-4</c:v>
                </c:pt>
                <c:pt idx="12">
                  <c:v>3.3635391211027632E-4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-7.6187262888466952E-4</c:v>
                </c:pt>
                <c:pt idx="2">
                  <c:v>4.4026293930525687E-3</c:v>
                </c:pt>
                <c:pt idx="3">
                  <c:v>-8.8028016676843434E-4</c:v>
                </c:pt>
                <c:pt idx="4">
                  <c:v>1.5672050509510471E-3</c:v>
                </c:pt>
                <c:pt idx="5">
                  <c:v>-1.868351502303143E-4</c:v>
                </c:pt>
                <c:pt idx="6">
                  <c:v>2.1065269560894147E-3</c:v>
                </c:pt>
                <c:pt idx="7">
                  <c:v>1.4198135050552312E-3</c:v>
                </c:pt>
                <c:pt idx="8">
                  <c:v>1.510091893373724E-3</c:v>
                </c:pt>
                <c:pt idx="9">
                  <c:v>1.1720855367893864E-3</c:v>
                </c:pt>
                <c:pt idx="10">
                  <c:v>1.0857557987288035E-3</c:v>
                </c:pt>
                <c:pt idx="11">
                  <c:v>1.3208780677221074E-3</c:v>
                </c:pt>
                <c:pt idx="12">
                  <c:v>2.0310656946445202E-3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-2.5230727604272466E-4</c:v>
                </c:pt>
                <c:pt idx="2">
                  <c:v>2.8858473038775858E-3</c:v>
                </c:pt>
                <c:pt idx="3">
                  <c:v>-1.4853863137699898E-3</c:v>
                </c:pt>
                <c:pt idx="4">
                  <c:v>2.6884285292385908E-4</c:v>
                </c:pt>
                <c:pt idx="5">
                  <c:v>-3.4296530761624062E-4</c:v>
                </c:pt>
                <c:pt idx="6">
                  <c:v>1.6097550028225265E-3</c:v>
                </c:pt>
                <c:pt idx="7">
                  <c:v>1.3154431644139674E-3</c:v>
                </c:pt>
                <c:pt idx="8">
                  <c:v>1.3687859669887714E-3</c:v>
                </c:pt>
                <c:pt idx="9">
                  <c:v>1.134757794391289E-3</c:v>
                </c:pt>
                <c:pt idx="10">
                  <c:v>9.2813461189908408E-4</c:v>
                </c:pt>
                <c:pt idx="11">
                  <c:v>1.0252359973171102E-3</c:v>
                </c:pt>
                <c:pt idx="12">
                  <c:v>1.3724523783813242E-3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1.5288908534973964E-3</c:v>
                </c:pt>
                <c:pt idx="2">
                  <c:v>5.3073183352795152E-3</c:v>
                </c:pt>
                <c:pt idx="3">
                  <c:v>1.0012306514999905E-3</c:v>
                </c:pt>
                <c:pt idx="4">
                  <c:v>1.3748863612287508E-3</c:v>
                </c:pt>
                <c:pt idx="5">
                  <c:v>1.4698890235380745E-3</c:v>
                </c:pt>
                <c:pt idx="6">
                  <c:v>3.3775196321296059E-3</c:v>
                </c:pt>
                <c:pt idx="7">
                  <c:v>2.6326341832062922E-3</c:v>
                </c:pt>
                <c:pt idx="8">
                  <c:v>2.5101556941148208E-3</c:v>
                </c:pt>
                <c:pt idx="9">
                  <c:v>2.2636510905520782E-3</c:v>
                </c:pt>
                <c:pt idx="10">
                  <c:v>1.8601969185847867E-3</c:v>
                </c:pt>
                <c:pt idx="11">
                  <c:v>1.9991986946191363E-3</c:v>
                </c:pt>
                <c:pt idx="12">
                  <c:v>2.2465207532241932E-3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-1.949841240808073E-3</c:v>
                </c:pt>
                <c:pt idx="2">
                  <c:v>4.5685688426482275E-3</c:v>
                </c:pt>
                <c:pt idx="3">
                  <c:v>1.7357186798444093E-3</c:v>
                </c:pt>
                <c:pt idx="4">
                  <c:v>5.9035360539946445E-4</c:v>
                </c:pt>
                <c:pt idx="5">
                  <c:v>9.1227863276149141E-4</c:v>
                </c:pt>
                <c:pt idx="6">
                  <c:v>2.664421126532787E-3</c:v>
                </c:pt>
                <c:pt idx="7">
                  <c:v>1.7206136140327239E-3</c:v>
                </c:pt>
                <c:pt idx="8">
                  <c:v>1.4267929532533199E-3</c:v>
                </c:pt>
                <c:pt idx="9">
                  <c:v>9.7537938516957783E-4</c:v>
                </c:pt>
                <c:pt idx="10">
                  <c:v>9.5894171172198825E-4</c:v>
                </c:pt>
                <c:pt idx="11">
                  <c:v>1.3524424345157573E-3</c:v>
                </c:pt>
                <c:pt idx="12">
                  <c:v>1.3247253365151709E-3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5.4645642486293407E-4</c:v>
                </c:pt>
                <c:pt idx="2">
                  <c:v>2.5314370188774002E-3</c:v>
                </c:pt>
                <c:pt idx="3">
                  <c:v>1.3488234560768062E-3</c:v>
                </c:pt>
                <c:pt idx="4">
                  <c:v>-6.5252292932934424E-5</c:v>
                </c:pt>
                <c:pt idx="5">
                  <c:v>5.6313176993481818E-4</c:v>
                </c:pt>
                <c:pt idx="6">
                  <c:v>9.8660918887577076E-4</c:v>
                </c:pt>
                <c:pt idx="7">
                  <c:v>7.5328002686809363E-4</c:v>
                </c:pt>
                <c:pt idx="8">
                  <c:v>6.1559405319330698E-4</c:v>
                </c:pt>
                <c:pt idx="9">
                  <c:v>4.8452438692549724E-4</c:v>
                </c:pt>
                <c:pt idx="10">
                  <c:v>4.4205149267555996E-4</c:v>
                </c:pt>
                <c:pt idx="11">
                  <c:v>5.0112501255614606E-4</c:v>
                </c:pt>
                <c:pt idx="12">
                  <c:v>4.9180470923641654E-4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1.7394683784479781E-3</c:v>
                </c:pt>
                <c:pt idx="2">
                  <c:v>1.1192585758539845E-2</c:v>
                </c:pt>
                <c:pt idx="3">
                  <c:v>1.4100866374102735E-2</c:v>
                </c:pt>
                <c:pt idx="4">
                  <c:v>2.8260977887482118E-3</c:v>
                </c:pt>
                <c:pt idx="5">
                  <c:v>3.2703865343420551E-3</c:v>
                </c:pt>
                <c:pt idx="6">
                  <c:v>5.5494971989526196E-3</c:v>
                </c:pt>
                <c:pt idx="7">
                  <c:v>3.299806342100811E-3</c:v>
                </c:pt>
                <c:pt idx="8">
                  <c:v>1.8588801221412921E-3</c:v>
                </c:pt>
                <c:pt idx="9">
                  <c:v>1.2295664901186482E-3</c:v>
                </c:pt>
                <c:pt idx="10">
                  <c:v>1.5875292782110417E-3</c:v>
                </c:pt>
                <c:pt idx="11">
                  <c:v>1.8988977251642933E-3</c:v>
                </c:pt>
                <c:pt idx="12">
                  <c:v>2.4806429857729653E-3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-2.314318294840292E-3</c:v>
                </c:pt>
                <c:pt idx="2">
                  <c:v>2.5163478091719043E-3</c:v>
                </c:pt>
                <c:pt idx="3">
                  <c:v>-2.0548831614659755E-3</c:v>
                </c:pt>
                <c:pt idx="4">
                  <c:v>1.1107423409459833E-3</c:v>
                </c:pt>
                <c:pt idx="5">
                  <c:v>4.3984008172432077E-4</c:v>
                </c:pt>
                <c:pt idx="6">
                  <c:v>7.4045067772644075E-4</c:v>
                </c:pt>
                <c:pt idx="7">
                  <c:v>4.6126763272142328E-4</c:v>
                </c:pt>
                <c:pt idx="8">
                  <c:v>5.6303294321149772E-4</c:v>
                </c:pt>
                <c:pt idx="9">
                  <c:v>3.1850873658069624E-4</c:v>
                </c:pt>
                <c:pt idx="10">
                  <c:v>2.3601271810689655E-4</c:v>
                </c:pt>
                <c:pt idx="11">
                  <c:v>3.8720298006103895E-4</c:v>
                </c:pt>
                <c:pt idx="12">
                  <c:v>2.3489511089432388E-4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-5.6836840182865698E-3</c:v>
                </c:pt>
                <c:pt idx="2">
                  <c:v>-4.5020611609887743E-3</c:v>
                </c:pt>
                <c:pt idx="3">
                  <c:v>2.8543674802479209E-4</c:v>
                </c:pt>
                <c:pt idx="4">
                  <c:v>-4.4096753247267525E-3</c:v>
                </c:pt>
                <c:pt idx="5">
                  <c:v>-2.7790238513049478E-4</c:v>
                </c:pt>
                <c:pt idx="6">
                  <c:v>6.3747499982727085E-4</c:v>
                </c:pt>
                <c:pt idx="7">
                  <c:v>5.582106468393121E-4</c:v>
                </c:pt>
                <c:pt idx="8">
                  <c:v>5.0282816870205014E-4</c:v>
                </c:pt>
                <c:pt idx="9">
                  <c:v>3.6724855367615687E-4</c:v>
                </c:pt>
                <c:pt idx="10">
                  <c:v>4.5787085995546337E-4</c:v>
                </c:pt>
                <c:pt idx="11">
                  <c:v>5.4257049951122473E-4</c:v>
                </c:pt>
                <c:pt idx="12">
                  <c:v>6.0556865679367079E-5</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-5.8681933613838931E-3</c:v>
                </c:pt>
                <c:pt idx="2">
                  <c:v>-1.5447319302676467E-3</c:v>
                </c:pt>
                <c:pt idx="3">
                  <c:v>-8.6290232163843965E-4</c:v>
                </c:pt>
                <c:pt idx="4">
                  <c:v>-4.004549138195211E-3</c:v>
                </c:pt>
                <c:pt idx="5">
                  <c:v>-4.5938841839990324E-4</c:v>
                </c:pt>
                <c:pt idx="6">
                  <c:v>2.0129750151066353E-3</c:v>
                </c:pt>
                <c:pt idx="7">
                  <c:v>1.8505966983086615E-3</c:v>
                </c:pt>
                <c:pt idx="8">
                  <c:v>1.8278972611636391E-3</c:v>
                </c:pt>
                <c:pt idx="9">
                  <c:v>5.8433427149779012E-4</c:v>
                </c:pt>
                <c:pt idx="10">
                  <c:v>6.9043737819948417E-5</c:v>
                </c:pt>
                <c:pt idx="11">
                  <c:v>2.0305980936547531E-4</c:v>
                </c:pt>
                <c:pt idx="12">
                  <c:v>2.2564299071169301E-4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-1.004997815229937E-3</c:v>
                </c:pt>
                <c:pt idx="2">
                  <c:v>3.5751955337254768E-3</c:v>
                </c:pt>
                <c:pt idx="3">
                  <c:v>6.6282361970369788E-5</c:v>
                </c:pt>
                <c:pt idx="4">
                  <c:v>9.8370068310248636E-4</c:v>
                </c:pt>
                <c:pt idx="5">
                  <c:v>4.6441778633919483E-4</c:v>
                </c:pt>
                <c:pt idx="6">
                  <c:v>1.3306804114821575E-3</c:v>
                </c:pt>
                <c:pt idx="7">
                  <c:v>9.8907517851826534E-4</c:v>
                </c:pt>
                <c:pt idx="8">
                  <c:v>6.9556573285849154E-4</c:v>
                </c:pt>
                <c:pt idx="9">
                  <c:v>4.6867283202696734E-4</c:v>
                </c:pt>
                <c:pt idx="10">
                  <c:v>4.3404993766799587E-4</c:v>
                </c:pt>
                <c:pt idx="11">
                  <c:v>5.4921544233241292E-4</c:v>
                </c:pt>
                <c:pt idx="12">
                  <c:v>6.9710580536465826E-4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1.4853494628434325</c:v>
                </c:pt>
                <c:pt idx="2">
                  <c:v>1.6366541014290634</c:v>
                </c:pt>
                <c:pt idx="3">
                  <c:v>1.5822935525516426</c:v>
                </c:pt>
                <c:pt idx="4">
                  <c:v>1.4728975813064462</c:v>
                </c:pt>
                <c:pt idx="5">
                  <c:v>1.0312874346900283</c:v>
                </c:pt>
                <c:pt idx="6">
                  <c:v>0.13140926588060634</c:v>
                </c:pt>
                <c:pt idx="7">
                  <c:v>-9.2130239289206287E-3</c:v>
                </c:pt>
                <c:pt idx="8">
                  <c:v>-0.1313060885710802</c:v>
                </c:pt>
                <c:pt idx="9">
                  <c:v>0.19549601323756177</c:v>
                </c:pt>
                <c:pt idx="10">
                  <c:v>0.21953488160465309</c:v>
                </c:pt>
                <c:pt idx="11">
                  <c:v>-0.24624165590913835</c:v>
                </c:pt>
                <c:pt idx="12">
                  <c:v>-0.49968239562975514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0.93032948371712088</c:v>
                </c:pt>
                <c:pt idx="2">
                  <c:v>0.59344277740195484</c:v>
                </c:pt>
                <c:pt idx="3">
                  <c:v>1.2606468135280648</c:v>
                </c:pt>
                <c:pt idx="4">
                  <c:v>1.585954796471847</c:v>
                </c:pt>
                <c:pt idx="5">
                  <c:v>3.2483623659824308</c:v>
                </c:pt>
                <c:pt idx="6">
                  <c:v>3.6797952056856653</c:v>
                </c:pt>
                <c:pt idx="7">
                  <c:v>3.6591411852038047</c:v>
                </c:pt>
                <c:pt idx="8">
                  <c:v>3.8433219062449826</c:v>
                </c:pt>
                <c:pt idx="9">
                  <c:v>3.4313658483074643</c:v>
                </c:pt>
                <c:pt idx="10">
                  <c:v>2.3961878718610272</c:v>
                </c:pt>
                <c:pt idx="11">
                  <c:v>4.2010127268520661</c:v>
                </c:pt>
                <c:pt idx="12">
                  <c:v>5.142089024437964</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0.185</c:v>
                </c:pt>
                <c:pt idx="2">
                  <c:v>0.12895421015176944</c:v>
                </c:pt>
                <c:pt idx="3">
                  <c:v>0.2426645170250763</c:v>
                </c:pt>
                <c:pt idx="4">
                  <c:v>0.20204995482330976</c:v>
                </c:pt>
                <c:pt idx="5">
                  <c:v>0.19899282707249422</c:v>
                </c:pt>
                <c:pt idx="6">
                  <c:v>0.155</c:v>
                </c:pt>
                <c:pt idx="7">
                  <c:v>0.14100000000000001</c:v>
                </c:pt>
                <c:pt idx="8">
                  <c:v>0.13042720890950626</c:v>
                </c:pt>
                <c:pt idx="9">
                  <c:v>0.11854175216582385</c:v>
                </c:pt>
                <c:pt idx="10">
                  <c:v>8.4457028094536993E-2</c:v>
                </c:pt>
                <c:pt idx="11">
                  <c:v>0.12561030781630692</c:v>
                </c:pt>
                <c:pt idx="12">
                  <c:v>0.17211359504058563</c:v>
                </c:pt>
                <c:pt idx="15" formatCode="General">
                  <c:v>0</c:v>
                </c:pt>
                <c:pt idx="16">
                  <c:v>0.29639480652535311</c:v>
                </c:pt>
                <c:pt idx="17">
                  <c:v>0.19098292082249846</c:v>
                </c:pt>
                <c:pt idx="18">
                  <c:v>0.14455638387589093</c:v>
                </c:pt>
                <c:pt idx="19">
                  <c:v>0.1018199434355811</c:v>
                </c:pt>
                <c:pt idx="20">
                  <c:v>7.3238210483585212E-2</c:v>
                </c:pt>
                <c:pt idx="21">
                  <c:v>5.2208533298222184E-2</c:v>
                </c:pt>
                <c:pt idx="22">
                  <c:v>3.5958819850187923E-2</c:v>
                </c:pt>
                <c:pt idx="23">
                  <c:v>3.4080588118339639E-2</c:v>
                </c:pt>
                <c:pt idx="24">
                  <c:v>3.328067548035684E-2</c:v>
                </c:pt>
                <c:pt idx="25">
                  <c:v>3.4727304978175506E-2</c:v>
                </c:pt>
                <c:pt idx="26">
                  <c:v>3.4888710326247074E-2</c:v>
                </c:pt>
                <c:pt idx="27">
                  <c:v>2.8164930811140243E-2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2.270543005518439</c:v>
                </c:pt>
                <c:pt idx="2">
                  <c:v>2.1445832762200592</c:v>
                </c:pt>
                <c:pt idx="3">
                  <c:v>1.7427181006351347</c:v>
                </c:pt>
                <c:pt idx="4">
                  <c:v>1.0403733130872617</c:v>
                </c:pt>
                <c:pt idx="5">
                  <c:v>0.66372794889222408</c:v>
                </c:pt>
                <c:pt idx="6">
                  <c:v>7.8411473150566541E-2</c:v>
                </c:pt>
                <c:pt idx="7">
                  <c:v>-9.6117632723169102E-2</c:v>
                </c:pt>
                <c:pt idx="8">
                  <c:v>-1.9489616734159974E-2</c:v>
                </c:pt>
                <c:pt idx="9">
                  <c:v>0.14609226570431055</c:v>
                </c:pt>
                <c:pt idx="10">
                  <c:v>0.20744289358852139</c:v>
                </c:pt>
                <c:pt idx="11">
                  <c:v>-0.29619005097515255</c:v>
                </c:pt>
                <c:pt idx="12">
                  <c:v>-2.1928670658496547</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0.76239373856363934</c:v>
                </c:pt>
                <c:pt idx="2">
                  <c:v>0.78423486296955236</c:v>
                </c:pt>
                <c:pt idx="3">
                  <c:v>1.8702925115791345</c:v>
                </c:pt>
                <c:pt idx="4">
                  <c:v>2.3314261730422889</c:v>
                </c:pt>
                <c:pt idx="5">
                  <c:v>3.1224392608297307</c:v>
                </c:pt>
                <c:pt idx="6">
                  <c:v>3.4101974248489895</c:v>
                </c:pt>
                <c:pt idx="7">
                  <c:v>4.6721147721289169</c:v>
                </c:pt>
                <c:pt idx="8">
                  <c:v>4.0041111906097306</c:v>
                </c:pt>
                <c:pt idx="9">
                  <c:v>3.6499161268027369</c:v>
                </c:pt>
                <c:pt idx="10">
                  <c:v>2.4018415977288337</c:v>
                </c:pt>
                <c:pt idx="11">
                  <c:v>3.9094035612407314</c:v>
                </c:pt>
                <c:pt idx="12">
                  <c:v>7.690311661563471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7.1452075540872776E-3</c:v>
                </c:pt>
                <c:pt idx="2">
                  <c:v>-1.9672701496222623E-2</c:v>
                </c:pt>
                <c:pt idx="3">
                  <c:v>-2.1774957429215081E-2</c:v>
                </c:pt>
                <c:pt idx="4">
                  <c:v>-1.7402832047178272E-2</c:v>
                </c:pt>
                <c:pt idx="5">
                  <c:v>-1.303714542088524E-2</c:v>
                </c:pt>
                <c:pt idx="6">
                  <c:v>-8.5165899492869804E-3</c:v>
                </c:pt>
                <c:pt idx="7">
                  <c:v>-4.6196140719238108E-3</c:v>
                </c:pt>
                <c:pt idx="8">
                  <c:v>-3.8170342853976989E-3</c:v>
                </c:pt>
                <c:pt idx="9">
                  <c:v>-2.3835367191880354E-3</c:v>
                </c:pt>
                <c:pt idx="10">
                  <c:v>-4.0802410811351271E-4</c:v>
                </c:pt>
                <c:pt idx="11">
                  <c:v>2.9159312072988999E-3</c:v>
                </c:pt>
                <c:pt idx="12">
                  <c:v>6.2032124379504108E-3</c:v>
                </c:pt>
                <c:pt idx="15" formatCode="General">
                  <c:v>0</c:v>
                </c:pt>
                <c:pt idx="16">
                  <c:v>5.3728223088635625E-2</c:v>
                </c:pt>
                <c:pt idx="17">
                  <c:v>3.4460054306388897E-2</c:v>
                </c:pt>
                <c:pt idx="18">
                  <c:v>2.3830727438106422E-2</c:v>
                </c:pt>
                <c:pt idx="19">
                  <c:v>1.4977990063488971E-2</c:v>
                </c:pt>
                <c:pt idx="20">
                  <c:v>9.5511215314846177E-3</c:v>
                </c:pt>
                <c:pt idx="21">
                  <c:v>5.8222549089455835E-3</c:v>
                </c:pt>
                <c:pt idx="22">
                  <c:v>3.2833004433158374E-3</c:v>
                </c:pt>
                <c:pt idx="23">
                  <c:v>2.6624787791502172E-3</c:v>
                </c:pt>
                <c:pt idx="24">
                  <c:v>2.3227301370245487E-3</c:v>
                </c:pt>
                <c:pt idx="25">
                  <c:v>2.2558635042635258E-3</c:v>
                </c:pt>
                <c:pt idx="26">
                  <c:v>2.2646568024642555E-3</c:v>
                </c:pt>
                <c:pt idx="27">
                  <c:v>2.0519590764467304E-3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4.8672172386875394E-3</c:v>
                </c:pt>
                <c:pt idx="2">
                  <c:v>2.0685423339341581E-3</c:v>
                </c:pt>
                <c:pt idx="3">
                  <c:v>1.1747255729174023E-3</c:v>
                </c:pt>
                <c:pt idx="4">
                  <c:v>4.3254170285780022E-4</c:v>
                </c:pt>
                <c:pt idx="5">
                  <c:v>2.0343342095664171E-4</c:v>
                </c:pt>
                <c:pt idx="6">
                  <c:v>1.6349190639018381E-5</c:v>
                </c:pt>
                <c:pt idx="7">
                  <c:v>-3.925119364242447E-5</c:v>
                </c:pt>
                <c:pt idx="8">
                  <c:v>-7.5005390202103882E-5</c:v>
                </c:pt>
                <c:pt idx="9">
                  <c:v>-1.054605661735796E-4</c:v>
                </c:pt>
                <c:pt idx="10">
                  <c:v>-1.5815040277694935E-4</c:v>
                </c:pt>
                <c:pt idx="11">
                  <c:v>-2.1450920089987347E-4</c:v>
                </c:pt>
                <c:pt idx="12">
                  <c:v>-2.4349336210818047E-4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-8.9751301003831233E-3</c:v>
                </c:pt>
                <c:pt idx="2">
                  <c:v>7.9701648445322116E-3</c:v>
                </c:pt>
                <c:pt idx="3">
                  <c:v>1.0128917912039296E-2</c:v>
                </c:pt>
                <c:pt idx="4">
                  <c:v>8.7882903007720538E-3</c:v>
                </c:pt>
                <c:pt idx="5">
                  <c:v>6.7964573649643926E-3</c:v>
                </c:pt>
                <c:pt idx="6">
                  <c:v>4.7433954385186104E-3</c:v>
                </c:pt>
                <c:pt idx="7">
                  <c:v>2.7940517283170903E-3</c:v>
                </c:pt>
                <c:pt idx="8">
                  <c:v>2.5935659583688907E-3</c:v>
                </c:pt>
                <c:pt idx="9">
                  <c:v>2.0936944062308646E-3</c:v>
                </c:pt>
                <c:pt idx="10">
                  <c:v>1.5786726497291638E-3</c:v>
                </c:pt>
                <c:pt idx="11">
                  <c:v>5.0248236484618858E-4</c:v>
                </c:pt>
                <c:pt idx="12">
                  <c:v>-7.6038194214097566E-4</c:v>
                </c:pt>
                <c:pt idx="15" formatCode="General">
                  <c:v>0</c:v>
                </c:pt>
                <c:pt idx="16">
                  <c:v>-2.5006108565498408E-2</c:v>
                </c:pt>
                <c:pt idx="17">
                  <c:v>-4.1305632812081742E-3</c:v>
                </c:pt>
                <c:pt idx="18">
                  <c:v>5.2698195130944988E-4</c:v>
                </c:pt>
                <c:pt idx="19">
                  <c:v>1.9970441332130165E-3</c:v>
                </c:pt>
                <c:pt idx="20">
                  <c:v>2.1273545866756336E-3</c:v>
                </c:pt>
                <c:pt idx="21">
                  <c:v>1.8384873335124824E-3</c:v>
                </c:pt>
                <c:pt idx="22">
                  <c:v>1.3268761499457436E-3</c:v>
                </c:pt>
                <c:pt idx="23">
                  <c:v>1.1673422333681742E-3</c:v>
                </c:pt>
                <c:pt idx="24">
                  <c:v>9.6481688999988159E-4</c:v>
                </c:pt>
                <c:pt idx="25">
                  <c:v>6.9386214261773279E-4</c:v>
                </c:pt>
                <c:pt idx="26">
                  <c:v>1.3282562657015908E-4</c:v>
                </c:pt>
                <c:pt idx="27">
                  <c:v>-7.5825005034594966E-4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-1.9876367630821581E-2</c:v>
                </c:pt>
                <c:pt idx="2">
                  <c:v>-7.3897246269458306E-3</c:v>
                </c:pt>
                <c:pt idx="3">
                  <c:v>-3.1460820720295994E-3</c:v>
                </c:pt>
                <c:pt idx="4">
                  <c:v>2.0258007230883316E-4</c:v>
                </c:pt>
                <c:pt idx="5">
                  <c:v>9.6212906344480078E-4</c:v>
                </c:pt>
                <c:pt idx="6">
                  <c:v>1.6338344910471669E-3</c:v>
                </c:pt>
                <c:pt idx="7">
                  <c:v>1.4044035621918452E-3</c:v>
                </c:pt>
                <c:pt idx="8">
                  <c:v>1.5988634899959792E-3</c:v>
                </c:pt>
                <c:pt idx="9">
                  <c:v>1.4719885777569317E-3</c:v>
                </c:pt>
                <c:pt idx="10">
                  <c:v>1.1042260608442654E-3</c:v>
                </c:pt>
                <c:pt idx="11">
                  <c:v>-9.2824321520624487E-5</c:v>
                </c:pt>
                <c:pt idx="12">
                  <c:v>-1.7161740402213991E-3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-1.197385557594895E-2</c:v>
                </c:pt>
                <c:pt idx="2">
                  <c:v>-9.3300109326342681E-3</c:v>
                </c:pt>
                <c:pt idx="3">
                  <c:v>-9.4913165467227154E-3</c:v>
                </c:pt>
                <c:pt idx="4">
                  <c:v>-7.5524021549389746E-3</c:v>
                </c:pt>
                <c:pt idx="5">
                  <c:v>-6.528426922118722E-3</c:v>
                </c:pt>
                <c:pt idx="6">
                  <c:v>-6.7505424044503231E-3</c:v>
                </c:pt>
                <c:pt idx="7">
                  <c:v>-8.7957841207758122E-3</c:v>
                </c:pt>
                <c:pt idx="8">
                  <c:v>-8.2820676069207469E-3</c:v>
                </c:pt>
                <c:pt idx="9">
                  <c:v>-1.8329482241145421E-3</c:v>
                </c:pt>
                <c:pt idx="10">
                  <c:v>1.415590699120655E-3</c:v>
                </c:pt>
                <c:pt idx="11">
                  <c:v>1.6336682455368786E-3</c:v>
                </c:pt>
                <c:pt idx="12">
                  <c:v>-1.2526437897169293E-3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2.4029962230697295E-3</c:v>
                </c:pt>
                <c:pt idx="2">
                  <c:v>3.4487875303764949E-3</c:v>
                </c:pt>
                <c:pt idx="3">
                  <c:v>1.7154372306023304E-3</c:v>
                </c:pt>
                <c:pt idx="4">
                  <c:v>1.3036463409857046E-3</c:v>
                </c:pt>
                <c:pt idx="5">
                  <c:v>1.1021853117568268E-3</c:v>
                </c:pt>
                <c:pt idx="6">
                  <c:v>1.0778906897730472E-4</c:v>
                </c:pt>
                <c:pt idx="7">
                  <c:v>-1.0688273440448171E-4</c:v>
                </c:pt>
                <c:pt idx="8">
                  <c:v>-9.586615566603973E-5</c:v>
                </c:pt>
                <c:pt idx="9">
                  <c:v>-1.3905307985845772E-4</c:v>
                </c:pt>
                <c:pt idx="10">
                  <c:v>-9.7100155721739271E-5</c:v>
                </c:pt>
                <c:pt idx="11">
                  <c:v>-9.9494966186583465E-5</c:v>
                </c:pt>
                <c:pt idx="12">
                  <c:v>-3.2070376165742217E-4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-4.0019105641665199E-3</c:v>
                </c:pt>
                <c:pt idx="2">
                  <c:v>5.7044883833678416E-3</c:v>
                </c:pt>
                <c:pt idx="3">
                  <c:v>4.3367153230950304E-3</c:v>
                </c:pt>
                <c:pt idx="4">
                  <c:v>-1.3862611315693232E-4</c:v>
                </c:pt>
                <c:pt idx="5">
                  <c:v>1.2388110991140837E-4</c:v>
                </c:pt>
                <c:pt idx="6">
                  <c:v>5.5912500121853368E-3</c:v>
                </c:pt>
                <c:pt idx="7">
                  <c:v>5.3809162491268488E-3</c:v>
                </c:pt>
                <c:pt idx="8">
                  <c:v>3.8831073775533343E-3</c:v>
                </c:pt>
                <c:pt idx="9">
                  <c:v>1.3030133336429442E-3</c:v>
                </c:pt>
                <c:pt idx="10">
                  <c:v>1.0147897567215083E-3</c:v>
                </c:pt>
                <c:pt idx="11">
                  <c:v>1.3690013545377068E-3</c:v>
                </c:pt>
                <c:pt idx="12">
                  <c:v>1.6381761702595869E-3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-1.0946090094614664E-2</c:v>
                </c:pt>
                <c:pt idx="2">
                  <c:v>-1.0447307170180465E-2</c:v>
                </c:pt>
                <c:pt idx="3">
                  <c:v>-9.5810839091966214E-3</c:v>
                </c:pt>
                <c:pt idx="4">
                  <c:v>-4.1151244012041484E-3</c:v>
                </c:pt>
                <c:pt idx="5">
                  <c:v>-2.7833091472776587E-3</c:v>
                </c:pt>
                <c:pt idx="6">
                  <c:v>1.1813026735265199E-3</c:v>
                </c:pt>
                <c:pt idx="7">
                  <c:v>2.2046003848010969E-3</c:v>
                </c:pt>
                <c:pt idx="8">
                  <c:v>2.2818077599031637E-3</c:v>
                </c:pt>
                <c:pt idx="9">
                  <c:v>1.3129963121751734E-3</c:v>
                </c:pt>
                <c:pt idx="10">
                  <c:v>6.1883475125011861E-4</c:v>
                </c:pt>
                <c:pt idx="11">
                  <c:v>7.4555768634109636E-4</c:v>
                </c:pt>
                <c:pt idx="12">
                  <c:v>1.6785579667811119E-4</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7.8779358896103935E-2</c:v>
                </c:pt>
                <c:pt idx="2">
                  <c:v>0.13119489142180335</c:v>
                </c:pt>
                <c:pt idx="3">
                  <c:v>0.12268703605093376</c:v>
                </c:pt>
                <c:pt idx="4">
                  <c:v>9.0355862085757993E-2</c:v>
                </c:pt>
                <c:pt idx="5">
                  <c:v>6.7070083808944692E-2</c:v>
                </c:pt>
                <c:pt idx="6">
                  <c:v>4.5708390925479514E-2</c:v>
                </c:pt>
                <c:pt idx="7">
                  <c:v>2.8013587246167978E-2</c:v>
                </c:pt>
                <c:pt idx="8">
                  <c:v>2.8269041099672938E-2</c:v>
                </c:pt>
                <c:pt idx="9">
                  <c:v>2.6788148588007793E-2</c:v>
                </c:pt>
                <c:pt idx="10">
                  <c:v>2.8636386908899754E-2</c:v>
                </c:pt>
                <c:pt idx="11">
                  <c:v>2.8026468746852249E-2</c:v>
                </c:pt>
                <c:pt idx="12">
                  <c:v>2.3708109017601977E-2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3.1812781133871273E-2</c:v>
                </c:pt>
                <c:pt idx="2">
                  <c:v>7.6793919324369131E-2</c:v>
                </c:pt>
                <c:pt idx="3">
                  <c:v>7.5369729601251101E-2</c:v>
                </c:pt>
                <c:pt idx="4">
                  <c:v>5.8056864687847383E-2</c:v>
                </c:pt>
                <c:pt idx="5">
                  <c:v>4.4025140208676906E-2</c:v>
                </c:pt>
                <c:pt idx="6">
                  <c:v>3.1432855562899389E-2</c:v>
                </c:pt>
                <c:pt idx="7">
                  <c:v>2.0264946309297569E-2</c:v>
                </c:pt>
                <c:pt idx="8">
                  <c:v>2.1557300974754594E-2</c:v>
                </c:pt>
                <c:pt idx="9">
                  <c:v>2.1892069323524655E-2</c:v>
                </c:pt>
                <c:pt idx="10">
                  <c:v>2.5816240329891691E-2</c:v>
                </c:pt>
                <c:pt idx="11">
                  <c:v>2.8911616112588138E-2</c:v>
                </c:pt>
                <c:pt idx="12">
                  <c:v>2.8518545961608698E-2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-0.11623163512731685</c:v>
                </c:pt>
                <c:pt idx="2">
                  <c:v>0.38151374027753271</c:v>
                </c:pt>
                <c:pt idx="3">
                  <c:v>0.42550064523200054</c:v>
                </c:pt>
                <c:pt idx="4">
                  <c:v>0.34909942735150773</c:v>
                </c:pt>
                <c:pt idx="5">
                  <c:v>0.26730535535266792</c:v>
                </c:pt>
                <c:pt idx="6">
                  <c:v>0.18765564334203647</c:v>
                </c:pt>
                <c:pt idx="7">
                  <c:v>0.11445845952509427</c:v>
                </c:pt>
                <c:pt idx="8">
                  <c:v>0.11257660848365858</c:v>
                </c:pt>
                <c:pt idx="9">
                  <c:v>0.1013118518802598</c:v>
                </c:pt>
                <c:pt idx="10">
                  <c:v>9.808956065606815E-2</c:v>
                </c:pt>
                <c:pt idx="11">
                  <c:v>7.9506839848599659E-2</c:v>
                </c:pt>
                <c:pt idx="12">
                  <c:v>4.8332558018437478E-2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4.4498514755302455E-2</c:v>
                </c:pt>
                <c:pt idx="2">
                  <c:v>0.1527057727236332</c:v>
                </c:pt>
                <c:pt idx="3">
                  <c:v>0.10034317995238536</c:v>
                </c:pt>
                <c:pt idx="4">
                  <c:v>5.7608395881987851E-2</c:v>
                </c:pt>
                <c:pt idx="5">
                  <c:v>3.2648714788708906E-2</c:v>
                </c:pt>
                <c:pt idx="6">
                  <c:v>6.4297606503459032E-2</c:v>
                </c:pt>
                <c:pt idx="7">
                  <c:v>3.7465396313507177E-2</c:v>
                </c:pt>
                <c:pt idx="8">
                  <c:v>2.8166278893357936E-2</c:v>
                </c:pt>
                <c:pt idx="9">
                  <c:v>2.4647910473840195E-2</c:v>
                </c:pt>
                <c:pt idx="10">
                  <c:v>2.8953336270864081E-2</c:v>
                </c:pt>
                <c:pt idx="11">
                  <c:v>2.7373823448883727E-2</c:v>
                </c:pt>
                <c:pt idx="12">
                  <c:v>2.61324550357371E-2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3.3357597258500661E-2</c:v>
                </c:pt>
                <c:pt idx="2">
                  <c:v>0.12941253768799912</c:v>
                </c:pt>
                <c:pt idx="3">
                  <c:v>6.441639732764301E-2</c:v>
                </c:pt>
                <c:pt idx="4">
                  <c:v>3.4494551791711639E-2</c:v>
                </c:pt>
                <c:pt idx="5">
                  <c:v>2.2507354485075636E-2</c:v>
                </c:pt>
                <c:pt idx="6">
                  <c:v>6.3109037043395197E-2</c:v>
                </c:pt>
                <c:pt idx="7">
                  <c:v>4.3731294831099214E-2</c:v>
                </c:pt>
                <c:pt idx="8">
                  <c:v>3.6318545465311616E-2</c:v>
                </c:pt>
                <c:pt idx="9">
                  <c:v>2.263826635566317E-2</c:v>
                </c:pt>
                <c:pt idx="10">
                  <c:v>2.0664582688467634E-2</c:v>
                </c:pt>
                <c:pt idx="11">
                  <c:v>2.5870188174146345E-2</c:v>
                </c:pt>
                <c:pt idx="12">
                  <c:v>2.9272172010834329E-2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-4.4811722514413801E-3</c:v>
                </c:pt>
                <c:pt idx="2">
                  <c:v>0.34292198874200536</c:v>
                </c:pt>
                <c:pt idx="3">
                  <c:v>9.8653047226128804E-2</c:v>
                </c:pt>
                <c:pt idx="4">
                  <c:v>7.190672155426843E-2</c:v>
                </c:pt>
                <c:pt idx="5">
                  <c:v>3.1507266672915195E-2</c:v>
                </c:pt>
                <c:pt idx="6">
                  <c:v>0.18618318870931119</c:v>
                </c:pt>
                <c:pt idx="7">
                  <c:v>0.12149427157091726</c:v>
                </c:pt>
                <c:pt idx="8">
                  <c:v>0.10324337426828965</c:v>
                </c:pt>
                <c:pt idx="9">
                  <c:v>7.9908179424243095E-2</c:v>
                </c:pt>
                <c:pt idx="10">
                  <c:v>7.9968693915283384E-2</c:v>
                </c:pt>
                <c:pt idx="11">
                  <c:v>9.8295724416896213E-2</c:v>
                </c:pt>
                <c:pt idx="12">
                  <c:v>0.10440811921468578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Calc.'!$Y$3:$Y$12</c:f>
              <c:numCache>
                <c:formatCode>0.0000</c:formatCode>
                <c:ptCount val="10"/>
                <c:pt idx="0" formatCode="General">
                  <c:v>0</c:v>
                </c:pt>
                <c:pt idx="1">
                  <c:v>0.2022906006251628</c:v>
                </c:pt>
                <c:pt idx="2">
                  <c:v>0.4987496984210561</c:v>
                </c:pt>
                <c:pt idx="3">
                  <c:v>0.75426023006665255</c:v>
                </c:pt>
                <c:pt idx="4">
                  <c:v>1.1971695696199056</c:v>
                </c:pt>
                <c:pt idx="5">
                  <c:v>1.3576261003429546</c:v>
                </c:pt>
                <c:pt idx="6">
                  <c:v>1.4190330508683131</c:v>
                </c:pt>
                <c:pt idx="7">
                  <c:v>1.411188753356998</c:v>
                </c:pt>
                <c:pt idx="8">
                  <c:v>1.3016642801943967</c:v>
                </c:pt>
                <c:pt idx="9">
                  <c:v>1.4956938630204997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numCache>
            </c:numRef>
          </c:xVal>
          <c:y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xVal>
          <c:yVal>
            <c:numRef>
              <c:f>'In Process Calc.'!$L$3:$L$98</c:f>
              <c:numCache>
                <c:formatCode>0.0000</c:formatCode>
                <c:ptCount val="96"/>
                <c:pt idx="0" formatCode="General">
                  <c:v>0</c:v>
                </c:pt>
                <c:pt idx="1">
                  <c:v>-7.4007400000000011E-3</c:v>
                </c:pt>
                <c:pt idx="2">
                  <c:v>-1.4535622600328365E-2</c:v>
                </c:pt>
                <c:pt idx="3">
                  <c:v>-4.0457068483338965E-2</c:v>
                </c:pt>
                <c:pt idx="4">
                  <c:v>-6.46309654753362E-2</c:v>
                </c:pt>
                <c:pt idx="5">
                  <c:v>-0.10019165128695132</c:v>
                </c:pt>
                <c:pt idx="6">
                  <c:v>8.1692102299276703E-3</c:v>
                </c:pt>
                <c:pt idx="7">
                  <c:v>0.12448168360853</c:v>
                </c:pt>
                <c:pt idx="8">
                  <c:v>-1.2325733020408107</c:v>
                </c:pt>
                <c:pt idx="9">
                  <c:v>6.4704635882347539E-2</c:v>
                </c:pt>
                <c:pt idx="10">
                  <c:v>3.7431347620631293E-2</c:v>
                </c:pt>
                <c:pt idx="11">
                  <c:v>5.721037758004513E-2</c:v>
                </c:pt>
                <c:pt idx="12">
                  <c:v>8.6231659477600781E-2</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Calc.'!$AB$3:$AB$12</c:f>
              <c:numCache>
                <c:formatCode>0.0000</c:formatCode>
                <c:ptCount val="10"/>
                <c:pt idx="0" formatCode="General">
                  <c:v>0</c:v>
                </c:pt>
                <c:pt idx="1">
                  <c:v>3.7425503615820332E-4</c:v>
                </c:pt>
                <c:pt idx="2">
                  <c:v>2.4844293342994204E-3</c:v>
                </c:pt>
                <c:pt idx="3">
                  <c:v>3.6159539595526976E-3</c:v>
                </c:pt>
                <c:pt idx="4">
                  <c:v>3.46193644401594E-3</c:v>
                </c:pt>
                <c:pt idx="5">
                  <c:v>4.8921956418767039E-3</c:v>
                </c:pt>
                <c:pt idx="6">
                  <c:v>1.5837520317752232E-2</c:v>
                </c:pt>
                <c:pt idx="7">
                  <c:v>3.2481928742240471E-2</c:v>
                </c:pt>
                <c:pt idx="8">
                  <c:v>4.7612637949164455E-2</c:v>
                </c:pt>
                <c:pt idx="9">
                  <c:v>6.1532706296238401E-2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Calc.'!$AH$3:$AH$93</c:f>
              <c:numCache>
                <c:formatCode>0.0000</c:formatCode>
                <c:ptCount val="91"/>
                <c:pt idx="0" formatCode="General">
                  <c:v>0</c:v>
                </c:pt>
                <c:pt idx="1">
                  <c:v>3.7766682981420277E-5</c:v>
                </c:pt>
                <c:pt idx="2">
                  <c:v>4.1185374591964674E-4</c:v>
                </c:pt>
                <c:pt idx="3">
                  <c:v>1.0147163894375524E-3</c:v>
                </c:pt>
                <c:pt idx="4">
                  <c:v>1.030394526161775E-3</c:v>
                </c:pt>
                <c:pt idx="5">
                  <c:v>1.0852381457574333E-3</c:v>
                </c:pt>
                <c:pt idx="6">
                  <c:v>6.756875784148313E-3</c:v>
                </c:pt>
                <c:pt idx="7">
                  <c:v>1.4657699972940638E-2</c:v>
                </c:pt>
                <c:pt idx="8">
                  <c:v>2.0934354491253495E-2</c:v>
                </c:pt>
                <c:pt idx="9">
                  <c:v>2.7835743594556248E-2</c:v>
                </c:pt>
                <c:pt idx="10">
                  <c:v>3.5343861293658109E-2</c:v>
                </c:pt>
                <c:pt idx="11">
                  <c:v>4.2789453667535129E-2</c:v>
                </c:pt>
                <c:pt idx="12">
                  <c:v>4.7662510702220405E-2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Calc.'!$AE$3:$AE$93</c:f>
              <c:numCache>
                <c:formatCode>0.0000</c:formatCode>
                <c:ptCount val="91"/>
                <c:pt idx="0" formatCode="General">
                  <c:v>0</c:v>
                </c:pt>
                <c:pt idx="1">
                  <c:v>-1.0293993793160894E-4</c:v>
                </c:pt>
                <c:pt idx="2">
                  <c:v>-6.8951997157512321E-5</c:v>
                </c:pt>
                <c:pt idx="3">
                  <c:v>-1.2169754728458314E-4</c:v>
                </c:pt>
                <c:pt idx="4">
                  <c:v>1.847940348700945E-4</c:v>
                </c:pt>
                <c:pt idx="5">
                  <c:v>1.1169171642546873E-4</c:v>
                </c:pt>
                <c:pt idx="6">
                  <c:v>2.1047955733960726E-2</c:v>
                </c:pt>
                <c:pt idx="7">
                  <c:v>5.2357109318241724E-2</c:v>
                </c:pt>
                <c:pt idx="8">
                  <c:v>8.0458077639619249E-2</c:v>
                </c:pt>
                <c:pt idx="9">
                  <c:v>0.10872388633189628</c:v>
                </c:pt>
                <c:pt idx="10">
                  <c:v>0.13697275062459199</c:v>
                </c:pt>
                <c:pt idx="11">
                  <c:v>0.1655768549877262</c:v>
                </c:pt>
                <c:pt idx="12">
                  <c:v>0.19473412922924901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Calc.'!$U$3:$U$12</c:f>
              <c:numCache>
                <c:formatCode>0.0000</c:formatCode>
                <c:ptCount val="10"/>
                <c:pt idx="0" formatCode="General">
                  <c:v>0</c:v>
                </c:pt>
                <c:pt idx="1">
                  <c:v>-7.4967173186379979E-3</c:v>
                </c:pt>
                <c:pt idx="2">
                  <c:v>-1.620546215838823E-2</c:v>
                </c:pt>
                <c:pt idx="3">
                  <c:v>-2.4243009497168032E-2</c:v>
                </c:pt>
                <c:pt idx="4">
                  <c:v>-3.3956097082451266E-2</c:v>
                </c:pt>
                <c:pt idx="5">
                  <c:v>-4.1025230313639145E-2</c:v>
                </c:pt>
                <c:pt idx="6">
                  <c:v>-2.7919999338686604E-2</c:v>
                </c:pt>
                <c:pt idx="7">
                  <c:v>2.0792654533176778E-2</c:v>
                </c:pt>
                <c:pt idx="8">
                  <c:v>7.6877292619106821E-2</c:v>
                </c:pt>
                <c:pt idx="9">
                  <c:v>0.11459881685632713</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Calc.'!$Q$3:$Q$12</c:f>
              <c:numCache>
                <c:formatCode>0.0000</c:formatCode>
                <c:ptCount val="10"/>
                <c:pt idx="0" formatCode="General">
                  <c:v>0</c:v>
                </c:pt>
                <c:pt idx="1">
                  <c:v>-4.0189863614448736E-3</c:v>
                </c:pt>
                <c:pt idx="2">
                  <c:v>-5.3066556150984353E-3</c:v>
                </c:pt>
                <c:pt idx="3">
                  <c:v>-6.03054221547093E-3</c:v>
                </c:pt>
                <c:pt idx="4">
                  <c:v>-1.5482634722681368E-2</c:v>
                </c:pt>
                <c:pt idx="5">
                  <c:v>-1.6649403400788843E-2</c:v>
                </c:pt>
                <c:pt idx="6">
                  <c:v>5.6823013443022992E-3</c:v>
                </c:pt>
                <c:pt idx="7">
                  <c:v>4.6572921269171938E-2</c:v>
                </c:pt>
                <c:pt idx="8">
                  <c:v>9.1500876267000542E-2</c:v>
                </c:pt>
                <c:pt idx="9">
                  <c:v>0.10828841723764238</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Calc.'!$N$3:$N$12</c:f>
              <c:numCache>
                <c:formatCode>0.0000</c:formatCode>
                <c:ptCount val="10"/>
                <c:pt idx="0" formatCode="General">
                  <c:v>0</c:v>
                </c:pt>
                <c:pt idx="1">
                  <c:v>-8.2006095045069755E-3</c:v>
                </c:pt>
                <c:pt idx="2">
                  <c:v>-1.5977990148230155E-2</c:v>
                </c:pt>
                <c:pt idx="3">
                  <c:v>-2.3940231871048399E-2</c:v>
                </c:pt>
                <c:pt idx="4">
                  <c:v>-4.1766459333027112E-2</c:v>
                </c:pt>
                <c:pt idx="5">
                  <c:v>-5.8347556602682003E-2</c:v>
                </c:pt>
                <c:pt idx="6">
                  <c:v>-0.13323726895085855</c:v>
                </c:pt>
                <c:pt idx="7">
                  <c:v>-0.3275881319738827</c:v>
                </c:pt>
                <c:pt idx="8">
                  <c:v>-0.53115338076463414</c:v>
                </c:pt>
                <c:pt idx="9">
                  <c:v>-0.58381278294297179</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Calc.'!$P$3:$P$12</c:f>
              <c:numCache>
                <c:formatCode>0.0000</c:formatCode>
                <c:ptCount val="10"/>
                <c:pt idx="0" formatCode="General">
                  <c:v>0</c:v>
                </c:pt>
                <c:pt idx="1">
                  <c:v>-2.7408135667353691E-3</c:v>
                </c:pt>
                <c:pt idx="2">
                  <c:v>2.0143767385585533E-3</c:v>
                </c:pt>
                <c:pt idx="3">
                  <c:v>5.6524363813438751E-3</c:v>
                </c:pt>
                <c:pt idx="4">
                  <c:v>5.3252317946959806E-3</c:v>
                </c:pt>
                <c:pt idx="5">
                  <c:v>5.6398688056969772E-3</c:v>
                </c:pt>
                <c:pt idx="6">
                  <c:v>6.7668529614234502E-2</c:v>
                </c:pt>
                <c:pt idx="7">
                  <c:v>0.18656477610148639</c:v>
                </c:pt>
                <c:pt idx="8">
                  <c:v>0.28200781724888174</c:v>
                </c:pt>
                <c:pt idx="9">
                  <c:v>0.31944253705019371</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Calc.'!$V$3:$V$12</c:f>
              <c:numCache>
                <c:formatCode>0.0000</c:formatCode>
                <c:ptCount val="10"/>
                <c:pt idx="0" formatCode="General">
                  <c:v>0</c:v>
                </c:pt>
                <c:pt idx="1">
                  <c:v>-3.8926202913785631E-3</c:v>
                </c:pt>
                <c:pt idx="2">
                  <c:v>-7.6454822744079819E-3</c:v>
                </c:pt>
                <c:pt idx="3">
                  <c:v>-7.4060301000799314E-3</c:v>
                </c:pt>
                <c:pt idx="4">
                  <c:v>-1.781435764400547E-2</c:v>
                </c:pt>
                <c:pt idx="5">
                  <c:v>-1.8520182574618675E-2</c:v>
                </c:pt>
                <c:pt idx="6">
                  <c:v>-1.1448110953418992E-2</c:v>
                </c:pt>
                <c:pt idx="7">
                  <c:v>8.8606181300991509E-4</c:v>
                </c:pt>
                <c:pt idx="8">
                  <c:v>1.3245094136689216E-2</c:v>
                </c:pt>
                <c:pt idx="9">
                  <c:v>2.379590459222615E-2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Calc.'!$AF$3:$AF$12</c:f>
              <c:numCache>
                <c:formatCode>0.0000</c:formatCode>
                <c:ptCount val="10"/>
                <c:pt idx="0" formatCode="General">
                  <c:v>0</c:v>
                </c:pt>
                <c:pt idx="1">
                  <c:v>1.191320609022739E-3</c:v>
                </c:pt>
                <c:pt idx="2">
                  <c:v>1.0521320376461574E-2</c:v>
                </c:pt>
                <c:pt idx="3">
                  <c:v>2.2350501925625394E-2</c:v>
                </c:pt>
                <c:pt idx="4">
                  <c:v>2.9021050047731818E-2</c:v>
                </c:pt>
                <c:pt idx="5">
                  <c:v>3.732727724184684E-2</c:v>
                </c:pt>
                <c:pt idx="6">
                  <c:v>9.8892737319926927E-2</c:v>
                </c:pt>
                <c:pt idx="7">
                  <c:v>0.17180496454038932</c:v>
                </c:pt>
                <c:pt idx="8">
                  <c:v>0.21749444843444365</c:v>
                </c:pt>
                <c:pt idx="9">
                  <c:v>0.25281908851774082</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Calc.'!$Z$3:$Z$12</c:f>
              <c:numCache>
                <c:formatCode>0.0000</c:formatCode>
                <c:ptCount val="10"/>
                <c:pt idx="0" formatCode="General">
                  <c:v>0</c:v>
                </c:pt>
                <c:pt idx="1">
                  <c:v>1.0471010598898829E-3</c:v>
                </c:pt>
                <c:pt idx="2">
                  <c:v>5.4712153711070641E-3</c:v>
                </c:pt>
                <c:pt idx="3">
                  <c:v>6.3111452615805209E-3</c:v>
                </c:pt>
                <c:pt idx="4">
                  <c:v>9.5563428168521231E-3</c:v>
                </c:pt>
                <c:pt idx="5">
                  <c:v>1.3289611667929819E-2</c:v>
                </c:pt>
                <c:pt idx="6">
                  <c:v>5.0759411655224546E-2</c:v>
                </c:pt>
                <c:pt idx="7">
                  <c:v>0.10892986223751189</c:v>
                </c:pt>
                <c:pt idx="8">
                  <c:v>0.17062707272019548</c:v>
                </c:pt>
                <c:pt idx="9">
                  <c:v>0.23566028620684409</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Calc.'!$X$3:$X$12</c:f>
              <c:numCache>
                <c:formatCode>0.0000</c:formatCode>
                <c:ptCount val="10"/>
                <c:pt idx="0" formatCode="General">
                  <c:v>0</c:v>
                </c:pt>
                <c:pt idx="1">
                  <c:v>-1.7279926526992995E-4</c:v>
                </c:pt>
                <c:pt idx="2">
                  <c:v>2.2328070222225162E-3</c:v>
                </c:pt>
                <c:pt idx="3">
                  <c:v>9.8672015705665193E-4</c:v>
                </c:pt>
                <c:pt idx="4">
                  <c:v>1.6212803604766888E-3</c:v>
                </c:pt>
                <c:pt idx="5">
                  <c:v>7.5020664033823416E-4</c:v>
                </c:pt>
                <c:pt idx="6">
                  <c:v>1.8608636658190035E-2</c:v>
                </c:pt>
                <c:pt idx="7">
                  <c:v>4.7674551731949566E-2</c:v>
                </c:pt>
                <c:pt idx="8">
                  <c:v>8.1317993096581845E-2</c:v>
                </c:pt>
                <c:pt idx="9">
                  <c:v>0.11391884143681302</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Calc.'!$AJ$3:$AJ$12</c:f>
              <c:numCache>
                <c:formatCode>0.0000</c:formatCode>
                <c:ptCount val="10"/>
                <c:pt idx="0" formatCode="General">
                  <c:v>0</c:v>
                </c:pt>
                <c:pt idx="1">
                  <c:v>-5.2178848174892778E-4</c:v>
                </c:pt>
                <c:pt idx="2">
                  <c:v>3.148188420769671E-3</c:v>
                </c:pt>
                <c:pt idx="3">
                  <c:v>2.4097235895621195E-3</c:v>
                </c:pt>
                <c:pt idx="4">
                  <c:v>6.1088584005368459E-3</c:v>
                </c:pt>
                <c:pt idx="5">
                  <c:v>5.6343288030830645E-3</c:v>
                </c:pt>
                <c:pt idx="6">
                  <c:v>2.900388762419559E-2</c:v>
                </c:pt>
                <c:pt idx="7">
                  <c:v>6.0375960454797324E-2</c:v>
                </c:pt>
                <c:pt idx="8">
                  <c:v>9.7492565457471342E-2</c:v>
                </c:pt>
                <c:pt idx="9">
                  <c:v>0.13116581539284325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Calc.'!$R$3:$R$93</c:f>
              <c:numCache>
                <c:formatCode>0.0000</c:formatCode>
                <c:ptCount val="91"/>
                <c:pt idx="0" formatCode="General">
                  <c:v>0</c:v>
                </c:pt>
                <c:pt idx="1">
                  <c:v>-6.8829915170663019E-4</c:v>
                </c:pt>
                <c:pt idx="2">
                  <c:v>2.2919392148170559E-3</c:v>
                </c:pt>
                <c:pt idx="3">
                  <c:v>2.3475433225685406E-3</c:v>
                </c:pt>
                <c:pt idx="4">
                  <c:v>4.6694101633088896E-3</c:v>
                </c:pt>
                <c:pt idx="5">
                  <c:v>5.8489525830850873E-3</c:v>
                </c:pt>
                <c:pt idx="6">
                  <c:v>2.061136236774987E-2</c:v>
                </c:pt>
                <c:pt idx="7">
                  <c:v>4.2465879475057131E-2</c:v>
                </c:pt>
                <c:pt idx="8">
                  <c:v>5.9562215580951844E-2</c:v>
                </c:pt>
                <c:pt idx="9">
                  <c:v>7.3026879136132705E-2</c:v>
                </c:pt>
                <c:pt idx="10">
                  <c:v>8.5533679216085734E-2</c:v>
                </c:pt>
                <c:pt idx="11">
                  <c:v>9.8576179474516981E-2</c:v>
                </c:pt>
                <c:pt idx="12">
                  <c:v>0.1102646985874111</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Calc.'!$AD$3:$AD$12</c:f>
              <c:numCache>
                <c:formatCode>0.0000</c:formatCode>
                <c:ptCount val="10"/>
                <c:pt idx="0" formatCode="General">
                  <c:v>0</c:v>
                </c:pt>
                <c:pt idx="1">
                  <c:v>-3.5809041208840852E-4</c:v>
                </c:pt>
                <c:pt idx="2">
                  <c:v>7.9902108396804304E-4</c:v>
                </c:pt>
                <c:pt idx="3">
                  <c:v>1.4096618612819399E-3</c:v>
                </c:pt>
                <c:pt idx="4">
                  <c:v>2.7612265285319494E-3</c:v>
                </c:pt>
                <c:pt idx="5">
                  <c:v>3.8689421812734466E-3</c:v>
                </c:pt>
                <c:pt idx="6">
                  <c:v>1.854638321123455E-2</c:v>
                </c:pt>
                <c:pt idx="7">
                  <c:v>3.8281841201522844E-2</c:v>
                </c:pt>
                <c:pt idx="8">
                  <c:v>5.5394791951821537E-2</c:v>
                </c:pt>
                <c:pt idx="9">
                  <c:v>7.0770148830853918E-2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Calc.'!$AI$3:$AI$12</c:f>
              <c:numCache>
                <c:formatCode>0.0000</c:formatCode>
                <c:ptCount val="10"/>
                <c:pt idx="0" formatCode="General">
                  <c:v>0</c:v>
                </c:pt>
                <c:pt idx="1">
                  <c:v>-1.5850216736573231E-3</c:v>
                </c:pt>
                <c:pt idx="2">
                  <c:v>5.1257444763716368E-4</c:v>
                </c:pt>
                <c:pt idx="3">
                  <c:v>-1.2112618993225794E-3</c:v>
                </c:pt>
                <c:pt idx="4">
                  <c:v>1.4104662892915768E-3</c:v>
                </c:pt>
                <c:pt idx="5">
                  <c:v>2.5275855073155495E-3</c:v>
                </c:pt>
                <c:pt idx="6">
                  <c:v>1.0742057017988301E-2</c:v>
                </c:pt>
                <c:pt idx="7">
                  <c:v>2.0934185573331786E-2</c:v>
                </c:pt>
                <c:pt idx="8">
                  <c:v>3.4772993296473612E-2</c:v>
                </c:pt>
                <c:pt idx="9">
                  <c:v>4.3923540723976376E-2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Calc.'!$AA$3:$AA$12</c:f>
              <c:numCache>
                <c:formatCode>0.0000</c:formatCode>
                <c:ptCount val="10"/>
                <c:pt idx="0" formatCode="General">
                  <c:v>0</c:v>
                </c:pt>
                <c:pt idx="1">
                  <c:v>-1.3353999896046958E-3</c:v>
                </c:pt>
                <c:pt idx="2">
                  <c:v>2.4729019666178825E-3</c:v>
                </c:pt>
                <c:pt idx="3">
                  <c:v>3.9289920278543482E-3</c:v>
                </c:pt>
                <c:pt idx="4">
                  <c:v>5.3224265188881632E-3</c:v>
                </c:pt>
                <c:pt idx="5">
                  <c:v>7.639459538833022E-3</c:v>
                </c:pt>
                <c:pt idx="6">
                  <c:v>3.7198229750971652E-2</c:v>
                </c:pt>
                <c:pt idx="7">
                  <c:v>7.5216755015428599E-2</c:v>
                </c:pt>
                <c:pt idx="8">
                  <c:v>0.1102859522602323</c:v>
                </c:pt>
                <c:pt idx="9">
                  <c:v>0.13830796327198186</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Calc.'!$W$3:$W$12</c:f>
              <c:numCache>
                <c:formatCode>0.0000</c:formatCode>
                <c:ptCount val="10"/>
                <c:pt idx="0" formatCode="General">
                  <c:v>0</c:v>
                </c:pt>
                <c:pt idx="1">
                  <c:v>1.6457550820791695E-3</c:v>
                </c:pt>
                <c:pt idx="2">
                  <c:v>4.5206213150055276E-3</c:v>
                </c:pt>
                <c:pt idx="3">
                  <c:v>5.9596973191762999E-3</c:v>
                </c:pt>
                <c:pt idx="4">
                  <c:v>9.0367442941165811E-3</c:v>
                </c:pt>
                <c:pt idx="5">
                  <c:v>1.1836108073698228E-2</c:v>
                </c:pt>
                <c:pt idx="6">
                  <c:v>1.3031907149734906E-2</c:v>
                </c:pt>
                <c:pt idx="7">
                  <c:v>1.0670235763927919E-2</c:v>
                </c:pt>
                <c:pt idx="8">
                  <c:v>8.3139379461628308E-3</c:v>
                </c:pt>
                <c:pt idx="9">
                  <c:v>4.3190340203084357E-3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Calc.'!$O$3:$O$12</c:f>
              <c:numCache>
                <c:formatCode>0.0000</c:formatCode>
                <c:ptCount val="10"/>
                <c:pt idx="0" formatCode="General">
                  <c:v>0</c:v>
                </c:pt>
                <c:pt idx="1">
                  <c:v>-1.7566588932640174E-3</c:v>
                </c:pt>
                <c:pt idx="2">
                  <c:v>6.2111800021492046E-4</c:v>
                </c:pt>
                <c:pt idx="3">
                  <c:v>2.1335425961441944E-4</c:v>
                </c:pt>
                <c:pt idx="4">
                  <c:v>1.6301474128662787E-3</c:v>
                </c:pt>
                <c:pt idx="5">
                  <c:v>3.7870886014367499E-3</c:v>
                </c:pt>
                <c:pt idx="6">
                  <c:v>2.3707568197598623E-2</c:v>
                </c:pt>
                <c:pt idx="7">
                  <c:v>4.8197658221289616E-2</c:v>
                </c:pt>
                <c:pt idx="8">
                  <c:v>7.3775490719995312E-2</c:v>
                </c:pt>
                <c:pt idx="9">
                  <c:v>9.207954127821058E-2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numCache>
            </c:numRef>
          </c:xVal>
          <c:yVal>
            <c:numRef>
              <c:f>'In Process Calc.'!$AG$3:$AG$12</c:f>
              <c:numCache>
                <c:formatCode>0.0000</c:formatCode>
                <c:ptCount val="10"/>
                <c:pt idx="0" formatCode="General">
                  <c:v>0</c:v>
                </c:pt>
                <c:pt idx="1">
                  <c:v>-4.5120987294138219E-3</c:v>
                </c:pt>
                <c:pt idx="2">
                  <c:v>-3.9512739410342019E-3</c:v>
                </c:pt>
                <c:pt idx="3">
                  <c:v>-6.3835259357601327E-3</c:v>
                </c:pt>
                <c:pt idx="4">
                  <c:v>-5.7470390426535966E-3</c:v>
                </c:pt>
                <c:pt idx="5">
                  <c:v>-1.7947519057779856E-2</c:v>
                </c:pt>
                <c:pt idx="6">
                  <c:v>-4.9201292866740895E-3</c:v>
                </c:pt>
                <c:pt idx="7">
                  <c:v>1.3245511500401839E-2</c:v>
                </c:pt>
                <c:pt idx="8">
                  <c:v>4.4253299634371787E-2</c:v>
                </c:pt>
                <c:pt idx="9">
                  <c:v>6.0408069381005167E-2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xVal>
          <c:yVal>
            <c:numRef>
              <c:f>'In Process Calc.'!$AC$3:$AC$93</c:f>
              <c:numCache>
                <c:formatCode>0.0000</c:formatCode>
                <c:ptCount val="91"/>
                <c:pt idx="0" formatCode="General">
                  <c:v>0</c:v>
                </c:pt>
                <c:pt idx="1">
                  <c:v>-1.5830759486999996E-2</c:v>
                </c:pt>
                <c:pt idx="2">
                  <c:v>-4.3025090078999996E-2</c:v>
                </c:pt>
                <c:pt idx="3">
                  <c:v>-8.1126219929000001E-2</c:v>
                </c:pt>
                <c:pt idx="4">
                  <c:v>-0.15350894925899999</c:v>
                </c:pt>
                <c:pt idx="5">
                  <c:v>-0.19584738189400006</c:v>
                </c:pt>
                <c:pt idx="6">
                  <c:v>-0.28392294208031876</c:v>
                </c:pt>
                <c:pt idx="7">
                  <c:v>-0.33982306918404348</c:v>
                </c:pt>
                <c:pt idx="8">
                  <c:v>-0.34301345366657154</c:v>
                </c:pt>
                <c:pt idx="9">
                  <c:v>-0.45340861535090243</c:v>
                </c:pt>
                <c:pt idx="10">
                  <c:v>-0.65145327942786291</c:v>
                </c:pt>
                <c:pt idx="11">
                  <c:v>-0.64836531990499402</c:v>
                </c:pt>
                <c:pt idx="12">
                  <c:v>-0.61672436838084266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2.6893271175111325E-2</c:v>
                </c:pt>
                <c:pt idx="2">
                  <c:v>5.5503043101927448E-2</c:v>
                </c:pt>
                <c:pt idx="3">
                  <c:v>7.5907996091418906E-2</c:v>
                </c:pt>
                <c:pt idx="4">
                  <c:v>0.11221415712305671</c:v>
                </c:pt>
                <c:pt idx="5">
                  <c:v>0.13246795897426461</c:v>
                </c:pt>
                <c:pt idx="6">
                  <c:v>0.21380433801817963</c:v>
                </c:pt>
                <c:pt idx="7">
                  <c:v>0.28496317088430434</c:v>
                </c:pt>
                <c:pt idx="8">
                  <c:v>0.34312586595135774</c:v>
                </c:pt>
                <c:pt idx="9">
                  <c:v>0.40478245818043473</c:v>
                </c:pt>
                <c:pt idx="10">
                  <c:v>0.46379117770074724</c:v>
                </c:pt>
                <c:pt idx="11">
                  <c:v>0.52064089379381007</c:v>
                </c:pt>
                <c:pt idx="12">
                  <c:v>0.5684649576466615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0.13619057715745497</c:v>
                </c:pt>
                <c:pt idx="2">
                  <c:v>0.31732787277602004</c:v>
                </c:pt>
                <c:pt idx="3">
                  <c:v>0.47880899063405236</c:v>
                </c:pt>
                <c:pt idx="4">
                  <c:v>0.77951512606024853</c:v>
                </c:pt>
                <c:pt idx="5">
                  <c:v>0.93510368975808611</c:v>
                </c:pt>
                <c:pt idx="6">
                  <c:v>1.4023991282787656</c:v>
                </c:pt>
                <c:pt idx="7">
                  <c:v>2.2538348318908059</c:v>
                </c:pt>
                <c:pt idx="8">
                  <c:v>3.0879505561080585</c:v>
                </c:pt>
                <c:pt idx="9">
                  <c:v>4.0804494803205085</c:v>
                </c:pt>
                <c:pt idx="10">
                  <c:v>5.0960465499648624</c:v>
                </c:pt>
                <c:pt idx="11">
                  <c:v>5.8060973103282905</c:v>
                </c:pt>
                <c:pt idx="12">
                  <c:v>6.3673214936714739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616</v>
      </c>
      <c r="F3" s="349"/>
      <c r="G3" s="342" t="s">
        <v>617</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A6" sqref="A6:BP6"/>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580</v>
      </c>
      <c r="C1" s="302"/>
    </row>
    <row r="2" spans="1:67" s="255" customFormat="1" ht="13.25" customHeight="1" x14ac:dyDescent="0.15">
      <c r="A2" s="255" t="s">
        <v>117</v>
      </c>
      <c r="B2" s="85" t="s">
        <v>594</v>
      </c>
      <c r="C2" s="302"/>
    </row>
    <row r="3" spans="1:67" s="255" customFormat="1" ht="13.25" customHeight="1" x14ac:dyDescent="0.15">
      <c r="A3" s="255" t="s">
        <v>118</v>
      </c>
      <c r="B3" s="85" t="s">
        <v>595</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0.23599999999999999</v>
      </c>
      <c r="I7" s="309">
        <v>5.5557830092118343E-3</v>
      </c>
      <c r="J7" s="309">
        <v>0.24155578300921182</v>
      </c>
      <c r="K7" s="329">
        <v>97.7</v>
      </c>
      <c r="L7" s="330">
        <v>7.54</v>
      </c>
      <c r="M7" s="63"/>
      <c r="N7" s="300"/>
      <c r="O7" s="300"/>
      <c r="P7" s="63"/>
      <c r="Q7" s="63"/>
      <c r="R7" s="299">
        <v>349</v>
      </c>
      <c r="S7" s="64">
        <v>0</v>
      </c>
      <c r="T7" s="64">
        <v>8.6779282313691822E-2</v>
      </c>
      <c r="U7" s="64">
        <v>2.6806712620196582</v>
      </c>
      <c r="V7" s="64">
        <v>3.4607943245896715</v>
      </c>
      <c r="W7" s="64">
        <v>1.4447329178027923</v>
      </c>
      <c r="X7" s="64">
        <v>0.52883072004917897</v>
      </c>
      <c r="Y7" s="64">
        <v>29.362180463943169</v>
      </c>
      <c r="Z7" s="64">
        <v>2.2845094716844017</v>
      </c>
      <c r="AA7" s="64">
        <v>0.77461725071459431</v>
      </c>
      <c r="AB7" s="64">
        <v>2.3364075848072621</v>
      </c>
      <c r="AC7" s="64">
        <v>0.87469504330348036</v>
      </c>
      <c r="AD7" s="64">
        <v>1.5675853801683126</v>
      </c>
      <c r="AE7" s="64">
        <v>0.2815381418504041</v>
      </c>
      <c r="AF7" s="64">
        <v>3.366228892603083</v>
      </c>
      <c r="AG7" s="64">
        <v>2.8611375111446167</v>
      </c>
      <c r="AH7" s="64">
        <v>0.96825559770254577</v>
      </c>
      <c r="AI7" s="64">
        <v>2.4148273819999999</v>
      </c>
      <c r="AJ7" s="64">
        <v>0.70959065154206624</v>
      </c>
      <c r="AK7" s="250">
        <v>2.5168417617995456</v>
      </c>
      <c r="AL7" s="64">
        <v>4.5089087946127471</v>
      </c>
      <c r="AM7" s="64">
        <v>3.0441541232811367</v>
      </c>
      <c r="AN7" s="331">
        <v>0.36497988848112811</v>
      </c>
      <c r="AO7" s="64">
        <v>1.4447361922070294</v>
      </c>
      <c r="AP7" s="64">
        <v>1.7922648670216328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0.54800000000000004</v>
      </c>
      <c r="I8" s="309">
        <v>5.5353535353535044E-3</v>
      </c>
      <c r="J8" s="309">
        <v>0.55353535353535355</v>
      </c>
      <c r="K8" s="329">
        <v>99</v>
      </c>
      <c r="L8" s="330">
        <v>7.41</v>
      </c>
      <c r="M8" s="63"/>
      <c r="N8" s="300">
        <v>0.10138000000000001</v>
      </c>
      <c r="O8" s="300">
        <v>0.185</v>
      </c>
      <c r="P8" s="63">
        <v>-0.10138000000000001</v>
      </c>
      <c r="Q8" s="63"/>
      <c r="R8" s="299">
        <v>345</v>
      </c>
      <c r="S8" s="64">
        <v>1.0347392439156302</v>
      </c>
      <c r="T8" s="64">
        <v>0.19911639881378737</v>
      </c>
      <c r="U8" s="64">
        <v>2.70473508247533</v>
      </c>
      <c r="V8" s="64">
        <v>3.4983397159148133</v>
      </c>
      <c r="W8" s="64">
        <v>1.499787525493818</v>
      </c>
      <c r="X8" s="64">
        <v>0.53825947555200948</v>
      </c>
      <c r="Y8" s="64">
        <v>27.496556119320498</v>
      </c>
      <c r="Z8" s="64">
        <v>1.9161084966828767</v>
      </c>
      <c r="AA8" s="64">
        <v>0.87731200850415592</v>
      </c>
      <c r="AB8" s="64">
        <v>2.3897311504425849</v>
      </c>
      <c r="AC8" s="64">
        <v>0.8521504531380123</v>
      </c>
      <c r="AD8" s="64">
        <v>1.5699524933911884</v>
      </c>
      <c r="AE8" s="64">
        <v>3.0526422600033194</v>
      </c>
      <c r="AF8" s="64">
        <v>3.3518850424676052</v>
      </c>
      <c r="AG8" s="64">
        <v>2.8794306616871466</v>
      </c>
      <c r="AH8" s="64">
        <v>0.96312881638531</v>
      </c>
      <c r="AI8" s="64">
        <v>2.6316871009999998</v>
      </c>
      <c r="AJ8" s="64">
        <v>0.71449599965286636</v>
      </c>
      <c r="AK8" s="250">
        <v>2.518251897935595</v>
      </c>
      <c r="AL8" s="64">
        <v>4.4925893342151753</v>
      </c>
      <c r="AM8" s="64">
        <v>3.1059636949169422</v>
      </c>
      <c r="AN8" s="331">
        <v>0.36446253665946482</v>
      </c>
      <c r="AO8" s="64">
        <v>1.4664488178735682</v>
      </c>
      <c r="AP8" s="64">
        <v>1.799412654442851</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1.04</v>
      </c>
      <c r="I9" s="309">
        <v>0</v>
      </c>
      <c r="J9" s="309">
        <v>1.04</v>
      </c>
      <c r="K9" s="329">
        <v>100</v>
      </c>
      <c r="L9" s="330">
        <v>7.27</v>
      </c>
      <c r="M9" s="63"/>
      <c r="N9" s="300">
        <v>0.13411237855784022</v>
      </c>
      <c r="O9" s="300">
        <v>0.12895421015176944</v>
      </c>
      <c r="P9" s="63">
        <v>-0.20116856783676035</v>
      </c>
      <c r="Q9" s="63"/>
      <c r="R9" s="299">
        <v>350</v>
      </c>
      <c r="S9" s="64">
        <v>1.7363211884539198</v>
      </c>
      <c r="T9" s="64">
        <v>0.30789095327145422</v>
      </c>
      <c r="U9" s="64">
        <v>2.6714794615875128</v>
      </c>
      <c r="V9" s="64">
        <v>3.4318335577988144</v>
      </c>
      <c r="W9" s="64">
        <v>1.517796885684777</v>
      </c>
      <c r="X9" s="64">
        <v>0.49657782007615375</v>
      </c>
      <c r="Y9" s="64">
        <v>24.963167369410495</v>
      </c>
      <c r="Z9" s="64">
        <v>1.5159718263777562</v>
      </c>
      <c r="AA9" s="64">
        <v>0.99911263563352981</v>
      </c>
      <c r="AB9" s="64">
        <v>2.4422187306248149</v>
      </c>
      <c r="AC9" s="64">
        <v>0.81194253379638492</v>
      </c>
      <c r="AD9" s="64">
        <v>1.5363076502094759</v>
      </c>
      <c r="AE9" s="64">
        <v>7.1989233480577708</v>
      </c>
      <c r="AF9" s="64">
        <v>3.2900093178351972</v>
      </c>
      <c r="AG9" s="64">
        <v>2.8261676972644532</v>
      </c>
      <c r="AH9" s="64">
        <v>0.93361588913857985</v>
      </c>
      <c r="AI9" s="64">
        <v>3.012027389</v>
      </c>
      <c r="AJ9" s="64">
        <v>0.69831262208564326</v>
      </c>
      <c r="AK9" s="250">
        <v>2.5177765421205724</v>
      </c>
      <c r="AL9" s="64">
        <v>4.3620998269782687</v>
      </c>
      <c r="AM9" s="64">
        <v>3.0981199915829616</v>
      </c>
      <c r="AN9" s="331">
        <v>0.35923054976522389</v>
      </c>
      <c r="AO9" s="64">
        <v>1.4371118091841348</v>
      </c>
      <c r="AP9" s="64">
        <v>1.7480843061558777</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1.57</v>
      </c>
      <c r="I10" s="309">
        <v>4.7241725175524163E-3</v>
      </c>
      <c r="J10" s="309">
        <v>1.5747241725175525</v>
      </c>
      <c r="K10" s="329">
        <v>99.7</v>
      </c>
      <c r="L10" s="330">
        <v>7.19</v>
      </c>
      <c r="M10" s="63"/>
      <c r="N10" s="300">
        <v>0.38098329172936979</v>
      </c>
      <c r="O10" s="300">
        <v>0.2426645170250763</v>
      </c>
      <c r="P10" s="63">
        <v>-0.57147493759405465</v>
      </c>
      <c r="Q10" s="63"/>
      <c r="R10" s="299">
        <v>358</v>
      </c>
      <c r="S10" s="64">
        <v>2.947953065515585</v>
      </c>
      <c r="T10" s="64">
        <v>0.42163726359742915</v>
      </c>
      <c r="U10" s="64">
        <v>2.6773046578818058</v>
      </c>
      <c r="V10" s="64">
        <v>3.3798612771875955</v>
      </c>
      <c r="W10" s="64">
        <v>1.5281381228329554</v>
      </c>
      <c r="X10" s="64">
        <v>0.49578347567970404</v>
      </c>
      <c r="Y10" s="64">
        <v>22.65629425715289</v>
      </c>
      <c r="Z10" s="64">
        <v>1.2244724979564494</v>
      </c>
      <c r="AA10" s="64">
        <v>1.1139347404732414</v>
      </c>
      <c r="AB10" s="64">
        <v>2.4387979852772714</v>
      </c>
      <c r="AC10" s="64">
        <v>0.79138430516537384</v>
      </c>
      <c r="AD10" s="64">
        <v>1.5541088911404168</v>
      </c>
      <c r="AE10" s="64">
        <v>10.849073800137722</v>
      </c>
      <c r="AF10" s="64">
        <v>3.2780103193998622</v>
      </c>
      <c r="AG10" s="64">
        <v>2.8053664106753606</v>
      </c>
      <c r="AH10" s="64">
        <v>0.91745125163496155</v>
      </c>
      <c r="AI10" s="64">
        <v>3.5563292440000001</v>
      </c>
      <c r="AJ10" s="64">
        <v>0.68958918240973044</v>
      </c>
      <c r="AK10" s="250">
        <v>2.5185300499795304</v>
      </c>
      <c r="AL10" s="64">
        <v>4.1931115191330708</v>
      </c>
      <c r="AM10" s="64">
        <v>3.1328664486504749</v>
      </c>
      <c r="AN10" s="331">
        <v>0.35061822628639666</v>
      </c>
      <c r="AO10" s="64">
        <v>1.4617380427121311</v>
      </c>
      <c r="AP10" s="64">
        <v>1.758633803744557</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3.05</v>
      </c>
      <c r="I11" s="309">
        <v>9.7574819401444302E-2</v>
      </c>
      <c r="J11" s="309">
        <v>3.1475748194014441</v>
      </c>
      <c r="K11" s="329">
        <v>96.9</v>
      </c>
      <c r="L11" s="330">
        <v>6.87</v>
      </c>
      <c r="M11" s="63"/>
      <c r="N11" s="300">
        <v>0.6162523622110947</v>
      </c>
      <c r="O11" s="300">
        <v>0.20204995482330976</v>
      </c>
      <c r="P11" s="63">
        <v>-0.92437854331664204</v>
      </c>
      <c r="Q11" s="63"/>
      <c r="R11" s="299">
        <v>348</v>
      </c>
      <c r="S11" s="64">
        <v>5.316625338432833</v>
      </c>
      <c r="T11" s="64">
        <v>0.68187416085259278</v>
      </c>
      <c r="U11" s="64">
        <v>2.6566215461555012</v>
      </c>
      <c r="V11" s="64">
        <v>3.3846379864817253</v>
      </c>
      <c r="W11" s="64">
        <v>1.6661248747630348</v>
      </c>
      <c r="X11" s="64">
        <v>0.46188760939152379</v>
      </c>
      <c r="Y11" s="64">
        <v>18.266423666989443</v>
      </c>
      <c r="Z11" s="64">
        <v>0.69445554858947411</v>
      </c>
      <c r="AA11" s="64">
        <v>1.255731639528471</v>
      </c>
      <c r="AB11" s="64">
        <v>2.590744372779834</v>
      </c>
      <c r="AC11" s="64">
        <v>0.74646391137062518</v>
      </c>
      <c r="AD11" s="64">
        <v>1.5448452385357447</v>
      </c>
      <c r="AE11" s="64">
        <v>17.314903574637768</v>
      </c>
      <c r="AF11" s="64">
        <v>3.2306351726075762</v>
      </c>
      <c r="AG11" s="64">
        <v>2.7850243013172027</v>
      </c>
      <c r="AH11" s="64">
        <v>0.91969968251870982</v>
      </c>
      <c r="AI11" s="64">
        <v>4.6130114239999997</v>
      </c>
      <c r="AJ11" s="64">
        <v>0.66985831135498575</v>
      </c>
      <c r="AK11" s="250">
        <v>2.5140557203130389</v>
      </c>
      <c r="AL11" s="64">
        <v>4.0957312545767728</v>
      </c>
      <c r="AM11" s="64">
        <v>3.1235746691890656</v>
      </c>
      <c r="AN11" s="331">
        <v>0.35038934837801389</v>
      </c>
      <c r="AO11" s="64">
        <v>1.4234646384987859</v>
      </c>
      <c r="AP11" s="64">
        <v>1.7046318357011303</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4.875</v>
      </c>
      <c r="I12" s="309">
        <v>0.15595975232198089</v>
      </c>
      <c r="J12" s="309">
        <v>5.0309597523219809</v>
      </c>
      <c r="K12" s="329">
        <v>96.9</v>
      </c>
      <c r="L12" s="330">
        <v>6.81</v>
      </c>
      <c r="M12" s="63"/>
      <c r="N12" s="300">
        <v>0.97009003197840926</v>
      </c>
      <c r="O12" s="300">
        <v>0.19899282707249422</v>
      </c>
      <c r="P12" s="63">
        <v>-1.4551350479676139</v>
      </c>
      <c r="Q12" s="63"/>
      <c r="R12" s="299">
        <v>344</v>
      </c>
      <c r="S12" s="64">
        <v>6.7504216733082947</v>
      </c>
      <c r="T12" s="64">
        <v>0.92935322457878511</v>
      </c>
      <c r="U12" s="64">
        <v>2.624428394087285</v>
      </c>
      <c r="V12" s="64">
        <v>3.3799419116906653</v>
      </c>
      <c r="W12" s="64">
        <v>1.6835393326452359</v>
      </c>
      <c r="X12" s="64">
        <v>0.44428249864859548</v>
      </c>
      <c r="Y12" s="64">
        <v>15.944206298365001</v>
      </c>
      <c r="Z12" s="64">
        <v>0.39215999857144584</v>
      </c>
      <c r="AA12" s="64">
        <v>1.3612410907402304</v>
      </c>
      <c r="AB12" s="64">
        <v>2.6012790732367477</v>
      </c>
      <c r="AC12" s="64">
        <v>0.70468236242164539</v>
      </c>
      <c r="AD12" s="64">
        <v>1.5578463388363186</v>
      </c>
      <c r="AE12" s="64">
        <v>19.709777167519093</v>
      </c>
      <c r="AF12" s="64">
        <v>3.1749147419944763</v>
      </c>
      <c r="AG12" s="64">
        <v>2.7504417189299657</v>
      </c>
      <c r="AH12" s="64">
        <v>0.89835253031183271</v>
      </c>
      <c r="AI12" s="64">
        <v>5.2449283290000004</v>
      </c>
      <c r="AJ12" s="64">
        <v>0.65332524191108277</v>
      </c>
      <c r="AK12" s="250">
        <v>2.5151467996928099</v>
      </c>
      <c r="AL12" s="64">
        <v>3.9717577143661011</v>
      </c>
      <c r="AM12" s="64">
        <v>3.3056713858327411</v>
      </c>
      <c r="AN12" s="331">
        <v>0.3495707868915115</v>
      </c>
      <c r="AO12" s="64">
        <v>1.4067912173342489</v>
      </c>
      <c r="AP12" s="64">
        <v>1.7117143670064106</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9.1199999999999992</v>
      </c>
      <c r="I13" s="309">
        <v>0.33077720207253947</v>
      </c>
      <c r="J13" s="309">
        <v>9.4507772020725387</v>
      </c>
      <c r="K13" s="329">
        <v>96.5</v>
      </c>
      <c r="L13" s="330">
        <v>6.81</v>
      </c>
      <c r="M13" s="63"/>
      <c r="N13" s="300">
        <v>1.4136</v>
      </c>
      <c r="O13" s="300">
        <v>0.155</v>
      </c>
      <c r="P13" s="63">
        <v>0.19437000000000401</v>
      </c>
      <c r="Q13" s="63"/>
      <c r="R13" s="299">
        <v>354</v>
      </c>
      <c r="S13" s="64">
        <v>17.93204156673243</v>
      </c>
      <c r="T13" s="64">
        <v>2.0221537673891192</v>
      </c>
      <c r="U13" s="64">
        <v>2.5053706122465638</v>
      </c>
      <c r="V13" s="64">
        <v>2.6985860641551698</v>
      </c>
      <c r="W13" s="64">
        <v>1.3831500054228583</v>
      </c>
      <c r="X13" s="64">
        <v>0.35241781454698889</v>
      </c>
      <c r="Y13" s="64">
        <v>16.399926628519502</v>
      </c>
      <c r="Z13" s="64">
        <v>0.14671533587808108</v>
      </c>
      <c r="AA13" s="64">
        <v>1.3583380591689955</v>
      </c>
      <c r="AB13" s="64">
        <v>2.4324961113506949</v>
      </c>
      <c r="AC13" s="64">
        <v>0.66968379314959736</v>
      </c>
      <c r="AD13" s="64">
        <v>1.5316813062532819</v>
      </c>
      <c r="AE13" s="64">
        <v>20.14369547567096</v>
      </c>
      <c r="AF13" s="64">
        <v>3.0637290297398274</v>
      </c>
      <c r="AG13" s="64">
        <v>2.5686561636252567</v>
      </c>
      <c r="AH13" s="64">
        <v>0.81895149315780236</v>
      </c>
      <c r="AI13" s="64">
        <v>6.4288715805000001</v>
      </c>
      <c r="AJ13" s="64">
        <v>0.68369932639536124</v>
      </c>
      <c r="AK13" s="250">
        <v>2.512745693078251</v>
      </c>
      <c r="AL13" s="64">
        <v>3.6663342270867196</v>
      </c>
      <c r="AM13" s="64">
        <v>3.4341913188623994</v>
      </c>
      <c r="AN13" s="331">
        <v>0.34313895813996104</v>
      </c>
      <c r="AO13" s="64">
        <v>1.2501262815076604</v>
      </c>
      <c r="AP13" s="64">
        <v>1.7954000544273658</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16.899999999999999</v>
      </c>
      <c r="I14" s="309">
        <v>0.7593521421107603</v>
      </c>
      <c r="J14" s="309">
        <v>17.659352142110759</v>
      </c>
      <c r="K14" s="329">
        <v>95.7</v>
      </c>
      <c r="L14" s="330">
        <v>6.85</v>
      </c>
      <c r="M14" s="63"/>
      <c r="N14" s="300">
        <v>2.3829000000000002</v>
      </c>
      <c r="O14" s="300">
        <v>0.14100000000000001</v>
      </c>
      <c r="P14" s="63">
        <v>1.8999159562500094</v>
      </c>
      <c r="Q14" s="63"/>
      <c r="R14" s="299">
        <v>434</v>
      </c>
      <c r="S14" s="64">
        <v>46.224693064601453</v>
      </c>
      <c r="T14" s="64">
        <v>4.8146152008593148</v>
      </c>
      <c r="U14" s="64">
        <v>2.4191480882220531</v>
      </c>
      <c r="V14" s="64">
        <v>1.3399474931716329</v>
      </c>
      <c r="W14" s="64">
        <v>0.8433533594090632</v>
      </c>
      <c r="X14" s="64">
        <v>0.22507161062048173</v>
      </c>
      <c r="Y14" s="64">
        <v>14.906414593657834</v>
      </c>
      <c r="Z14" s="64">
        <v>6.0479963679488657E-2</v>
      </c>
      <c r="AA14" s="64">
        <v>0.93033264215114841</v>
      </c>
      <c r="AB14" s="64">
        <v>2.168678845508734</v>
      </c>
      <c r="AC14" s="64">
        <v>0.68180126880697112</v>
      </c>
      <c r="AD14" s="64">
        <v>1.4647523204565642</v>
      </c>
      <c r="AE14" s="64">
        <v>19.347039697401645</v>
      </c>
      <c r="AF14" s="64">
        <v>2.882791559242881</v>
      </c>
      <c r="AG14" s="64">
        <v>2.4057983162863796</v>
      </c>
      <c r="AH14" s="64">
        <v>0.70303007638085024</v>
      </c>
      <c r="AI14" s="64">
        <v>7.0343196350000001</v>
      </c>
      <c r="AJ14" s="64">
        <v>0.76362344379118818</v>
      </c>
      <c r="AK14" s="250">
        <v>2.5177076499734681</v>
      </c>
      <c r="AL14" s="64">
        <v>3.5214982479446189</v>
      </c>
      <c r="AM14" s="64">
        <v>3.649597598501193</v>
      </c>
      <c r="AN14" s="331">
        <v>0.34383881510954922</v>
      </c>
      <c r="AO14" s="64">
        <v>1.0578234133952393</v>
      </c>
      <c r="AP14" s="64">
        <v>1.9763065026807909</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20</v>
      </c>
      <c r="I15" s="309">
        <v>1.4362272240085758</v>
      </c>
      <c r="J15" s="309">
        <v>21.436227224008576</v>
      </c>
      <c r="K15" s="329">
        <v>93.3</v>
      </c>
      <c r="L15" s="330">
        <v>7.01</v>
      </c>
      <c r="M15" s="63"/>
      <c r="N15" s="300">
        <v>2.6085441781901251</v>
      </c>
      <c r="O15" s="300">
        <v>0.13042720890950626</v>
      </c>
      <c r="P15" s="252">
        <v>-20.79604865675185</v>
      </c>
      <c r="Q15" s="252"/>
      <c r="R15" s="299">
        <v>320</v>
      </c>
      <c r="S15" s="64">
        <v>75.43045697957271</v>
      </c>
      <c r="T15" s="64">
        <v>8.0466763188348889</v>
      </c>
      <c r="U15" s="64">
        <v>2.2697716776472863</v>
      </c>
      <c r="V15" s="64">
        <v>0.18569384859043045</v>
      </c>
      <c r="W15" s="64">
        <v>0.17445321111428858</v>
      </c>
      <c r="X15" s="64">
        <v>0.13861316413458385</v>
      </c>
      <c r="Y15" s="64">
        <v>12.085920140177999</v>
      </c>
      <c r="Z15" s="64">
        <v>5.4634331431727808E-2</v>
      </c>
      <c r="AA15" s="64">
        <v>0.29852272189955842</v>
      </c>
      <c r="AB15" s="64">
        <v>1.88922929356772</v>
      </c>
      <c r="AC15" s="64">
        <v>0.69804135739344708</v>
      </c>
      <c r="AD15" s="64">
        <v>1.2668623103851844</v>
      </c>
      <c r="AE15" s="64">
        <v>16.866243441100909</v>
      </c>
      <c r="AF15" s="64">
        <v>2.5353120112754395</v>
      </c>
      <c r="AG15" s="64">
        <v>2.2232283332121625</v>
      </c>
      <c r="AH15" s="64">
        <v>0.58369822500726221</v>
      </c>
      <c r="AI15" s="64">
        <v>6.8496503930000001</v>
      </c>
      <c r="AJ15" s="64">
        <v>0.84595655707451178</v>
      </c>
      <c r="AK15" s="250">
        <v>2.514730217490786</v>
      </c>
      <c r="AL15" s="64">
        <v>3.6928603814267973</v>
      </c>
      <c r="AM15" s="64">
        <v>3.6079983206586386</v>
      </c>
      <c r="AN15" s="331">
        <v>0.35613880896713906</v>
      </c>
      <c r="AO15" s="64">
        <v>0.79126068643558667</v>
      </c>
      <c r="AP15" s="64">
        <v>1.9938954133429443</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20.8</v>
      </c>
      <c r="I16" s="309">
        <v>1.2105820105820086</v>
      </c>
      <c r="J16" s="309">
        <v>22.010582010582009</v>
      </c>
      <c r="K16" s="329">
        <v>94.5</v>
      </c>
      <c r="L16" s="330">
        <v>6.6</v>
      </c>
      <c r="M16" s="63"/>
      <c r="N16" s="300">
        <v>2.4656684450491362</v>
      </c>
      <c r="O16" s="300">
        <v>0.11854175216582385</v>
      </c>
      <c r="P16" s="252">
        <v>1.3467199536868826</v>
      </c>
      <c r="Q16" s="252"/>
      <c r="R16" s="299">
        <v>334</v>
      </c>
      <c r="S16" s="64">
        <v>105.27343257531042</v>
      </c>
      <c r="T16" s="64">
        <v>8.6448444052211766</v>
      </c>
      <c r="U16" s="64">
        <v>2.2495075416557162</v>
      </c>
      <c r="V16" s="64">
        <v>4.3517752964203016E-2</v>
      </c>
      <c r="W16" s="64">
        <v>0</v>
      </c>
      <c r="X16" s="64">
        <v>0.11767106819877803</v>
      </c>
      <c r="Y16" s="64">
        <v>6.8688435391751677</v>
      </c>
      <c r="Z16" s="64">
        <v>0</v>
      </c>
      <c r="AA16" s="64">
        <v>0</v>
      </c>
      <c r="AB16" s="64">
        <v>1.6509738821057314</v>
      </c>
      <c r="AC16" s="64">
        <v>0.74045804858063036</v>
      </c>
      <c r="AD16" s="64">
        <v>1.0979592918028769</v>
      </c>
      <c r="AE16" s="64">
        <v>19.502525770764763</v>
      </c>
      <c r="AF16" s="64">
        <v>2.15373812367831</v>
      </c>
      <c r="AG16" s="64">
        <v>2.1685770751303259</v>
      </c>
      <c r="AH16" s="64">
        <v>0.49068719851631526</v>
      </c>
      <c r="AI16" s="64">
        <v>8.4424701720000002</v>
      </c>
      <c r="AJ16" s="64">
        <v>0.95679802074397502</v>
      </c>
      <c r="AK16" s="250">
        <v>2.513359479051362</v>
      </c>
      <c r="AL16" s="64">
        <v>4.0366006854693275</v>
      </c>
      <c r="AM16" s="64">
        <v>3.8179426746865741</v>
      </c>
      <c r="AN16" s="331">
        <v>0.35864302943677034</v>
      </c>
      <c r="AO16" s="64">
        <v>0.61327615634649213</v>
      </c>
      <c r="AP16" s="64">
        <v>2.0733837289966437</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17.899999999999999</v>
      </c>
      <c r="I17" s="309">
        <v>3.3085308056872016</v>
      </c>
      <c r="J17" s="309">
        <v>21.2085308056872</v>
      </c>
      <c r="K17" s="329">
        <v>84.4</v>
      </c>
      <c r="L17" s="330">
        <v>6.4</v>
      </c>
      <c r="M17" s="63"/>
      <c r="N17" s="300">
        <v>1.511780802892212</v>
      </c>
      <c r="O17" s="300">
        <v>8.4457028094536993E-2</v>
      </c>
      <c r="P17" s="252">
        <v>0.85461752375376143</v>
      </c>
      <c r="Q17" s="252"/>
      <c r="R17" s="299">
        <v>310</v>
      </c>
      <c r="S17" s="64">
        <v>129.45671938830134</v>
      </c>
      <c r="T17" s="64">
        <v>7.6846432323595337</v>
      </c>
      <c r="U17" s="64">
        <v>2.2291386617304658</v>
      </c>
      <c r="V17" s="64">
        <v>4.604705512469634E-2</v>
      </c>
      <c r="W17" s="64">
        <v>7.6311965126425518E-2</v>
      </c>
      <c r="X17" s="64">
        <v>0.11518050659568257</v>
      </c>
      <c r="Y17" s="64">
        <v>1.6018139774870723</v>
      </c>
      <c r="Z17" s="64">
        <v>0</v>
      </c>
      <c r="AA17" s="64">
        <v>4.3017790358559932E-2</v>
      </c>
      <c r="AB17" s="64">
        <v>1.3791243387702539</v>
      </c>
      <c r="AC17" s="64">
        <v>0.76122941745526918</v>
      </c>
      <c r="AD17" s="64">
        <v>1.0356614391382963</v>
      </c>
      <c r="AE17" s="64">
        <v>22.493655236509657</v>
      </c>
      <c r="AF17" s="64">
        <v>1.9822171428763318</v>
      </c>
      <c r="AG17" s="64">
        <v>2.1264605184110952</v>
      </c>
      <c r="AH17" s="64">
        <v>0.42231602276986574</v>
      </c>
      <c r="AI17" s="64">
        <v>11.399674770000001</v>
      </c>
      <c r="AJ17" s="64">
        <v>1.0555160775104833</v>
      </c>
      <c r="AK17" s="250">
        <v>2.5166363770859896</v>
      </c>
      <c r="AL17" s="64">
        <v>4.2035285580394257</v>
      </c>
      <c r="AM17" s="64">
        <v>3.8988125674099989</v>
      </c>
      <c r="AN17" s="331">
        <v>0.35218396202040486</v>
      </c>
      <c r="AO17" s="64">
        <v>0.48118859150696486</v>
      </c>
      <c r="AP17" s="64">
        <v>2.1944362838126503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15.6</v>
      </c>
      <c r="I18" s="309">
        <v>6.5906116642958761</v>
      </c>
      <c r="J18" s="309">
        <v>22.190611664295876</v>
      </c>
      <c r="K18" s="329">
        <v>70.3</v>
      </c>
      <c r="L18" s="330">
        <v>6.77</v>
      </c>
      <c r="M18" s="63"/>
      <c r="N18" s="300">
        <v>1.9595208019343879</v>
      </c>
      <c r="O18" s="300">
        <v>0.12561030781630692</v>
      </c>
      <c r="P18" s="252">
        <v>1.1464977202511824</v>
      </c>
      <c r="Q18" s="252"/>
      <c r="R18" s="299">
        <v>313</v>
      </c>
      <c r="S18" s="64">
        <v>158.93930730793295</v>
      </c>
      <c r="T18" s="64">
        <v>6.7955818986720899</v>
      </c>
      <c r="U18" s="64">
        <v>2.1802163080154244</v>
      </c>
      <c r="V18" s="64">
        <v>0</v>
      </c>
      <c r="W18" s="64">
        <v>0.10441071966604966</v>
      </c>
      <c r="X18" s="64">
        <v>0.10602926501164464</v>
      </c>
      <c r="Y18" s="64">
        <v>1.6261024930418277</v>
      </c>
      <c r="Z18" s="64">
        <v>4.4183387733638051E-2</v>
      </c>
      <c r="AA18" s="64">
        <v>8.9396212198037978E-2</v>
      </c>
      <c r="AB18" s="64">
        <v>1.1235206244716129</v>
      </c>
      <c r="AC18" s="64">
        <v>0.77380704500027353</v>
      </c>
      <c r="AD18" s="64">
        <v>1.0184947640191553</v>
      </c>
      <c r="AE18" s="64">
        <v>18.897343677158972</v>
      </c>
      <c r="AF18" s="64">
        <v>1.9241459133064407</v>
      </c>
      <c r="AG18" s="64">
        <v>2.0173062782282409</v>
      </c>
      <c r="AH18" s="64">
        <v>0.37180872012034744</v>
      </c>
      <c r="AI18" s="64">
        <v>10.964097369999999</v>
      </c>
      <c r="AJ18" s="64">
        <v>1.148210078674279</v>
      </c>
      <c r="AK18" s="250">
        <v>2.5184301563662288</v>
      </c>
      <c r="AL18" s="64">
        <v>4.3824489296608302</v>
      </c>
      <c r="AM18" s="64">
        <v>3.9403843983901918</v>
      </c>
      <c r="AN18" s="331">
        <v>0.34812390801594306</v>
      </c>
      <c r="AO18" s="64">
        <v>0.3157884033389956</v>
      </c>
      <c r="AP18" s="64">
        <v>2.3149199094760182</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15.1</v>
      </c>
      <c r="I19" s="309">
        <v>8.4569422776911107</v>
      </c>
      <c r="J19" s="309">
        <v>23.55694227769111</v>
      </c>
      <c r="K19" s="329">
        <v>64.099999999999994</v>
      </c>
      <c r="L19" s="330">
        <v>6.86</v>
      </c>
      <c r="M19" s="63"/>
      <c r="N19" s="300">
        <v>2.598915285112843</v>
      </c>
      <c r="O19" s="300">
        <v>0.17211359504058563</v>
      </c>
      <c r="P19" s="252">
        <v>1.5738226469431666</v>
      </c>
      <c r="Q19" s="252"/>
      <c r="R19" s="299">
        <v>312</v>
      </c>
      <c r="S19" s="64">
        <v>223.42474349257998</v>
      </c>
      <c r="T19" s="64">
        <v>6.9031031052752612</v>
      </c>
      <c r="U19" s="64">
        <v>2.2194851093434211</v>
      </c>
      <c r="V19" s="64">
        <v>4.1626726365043797E-2</v>
      </c>
      <c r="W19" s="64">
        <v>0.1490028961284787</v>
      </c>
      <c r="X19" s="64">
        <v>0.12099029937481544</v>
      </c>
      <c r="Y19" s="64">
        <v>4.1517931534664392</v>
      </c>
      <c r="Z19" s="64">
        <v>0.24079597186327747</v>
      </c>
      <c r="AA19" s="64">
        <v>0.37615006185202299</v>
      </c>
      <c r="AB19" s="64">
        <v>1.0692198611197314</v>
      </c>
      <c r="AC19" s="64">
        <v>0.83400172896741487</v>
      </c>
      <c r="AD19" s="64">
        <v>1.0271833374184207</v>
      </c>
      <c r="AE19" s="64">
        <v>13.754404171633325</v>
      </c>
      <c r="AF19" s="64">
        <v>2.0330498614265826</v>
      </c>
      <c r="AG19" s="64">
        <v>2.0759912807345815</v>
      </c>
      <c r="AH19" s="64">
        <v>0.38357594170211817</v>
      </c>
      <c r="AI19" s="64">
        <v>10.08516229</v>
      </c>
      <c r="AJ19" s="64">
        <v>1.2652814283974945</v>
      </c>
      <c r="AK19" s="250">
        <v>2.5157909412682389</v>
      </c>
      <c r="AL19" s="64">
        <v>4.618653561560925</v>
      </c>
      <c r="AM19" s="64">
        <v>3.8595920176391805</v>
      </c>
      <c r="AN19" s="331">
        <v>0.38669169414501564</v>
      </c>
      <c r="AO19" s="64">
        <v>0.24185484275577748</v>
      </c>
      <c r="AP19" s="64">
        <v>2.3931106267978715</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8.6779282313691822E-2</v>
      </c>
      <c r="CB3" s="35">
        <f>('Measured Data'!U7*'In Process Calc.'!$I3+'Measured Data'!AS7*'In Process Calc.'!$E3)/('In Process Calc.'!$I3+'In Process Calc.'!$E3+$F3)</f>
        <v>2.6806712620196582</v>
      </c>
      <c r="CC3" s="35">
        <f>('Measured Data'!V7*'In Process Calc.'!$I3+'Measured Data'!AT7*'In Process Calc.'!$E3)/('In Process Calc.'!$I3+'In Process Calc.'!$E3+$F3)</f>
        <v>3.4607943245896715</v>
      </c>
      <c r="CD3" s="35">
        <f>('Measured Data'!W7*'In Process Calc.'!$I3+'Measured Data'!AU7*'In Process Calc.'!$E3)/('In Process Calc.'!$I3+'In Process Calc.'!$E3+$F3)</f>
        <v>1.4447329178027923</v>
      </c>
      <c r="CE3" s="35">
        <f>('Measured Data'!X7*'In Process Calc.'!$I3+'Measured Data'!AV7*'In Process Calc.'!$E3)/('In Process Calc.'!$I3+'In Process Calc.'!$E3+$F3)</f>
        <v>0.52883072004917897</v>
      </c>
      <c r="CF3" s="35">
        <f>('Measured Data'!Y7*'In Process Calc.'!$I3+'Measured Data'!AW7*'In Process Calc.'!$E3)/('In Process Calc.'!$I3+'In Process Calc.'!$E3+$F3)</f>
        <v>29.362180463943169</v>
      </c>
      <c r="CG3" s="35">
        <f>('Measured Data'!Z7*'In Process Calc.'!$I3+'Measured Data'!AX7*'In Process Calc.'!$F3)/('In Process Calc.'!$I3+'In Process Calc.'!$E3+$F3)</f>
        <v>2.2845094716844017</v>
      </c>
      <c r="CH3" s="35">
        <f>('Measured Data'!AA7*'In Process Calc.'!$I3+'Measured Data'!AY7*'In Process Calc.'!$E3)/('In Process Calc.'!$I3+'In Process Calc.'!$E3+$F3)</f>
        <v>0.77461725071459431</v>
      </c>
      <c r="CI3" s="35">
        <f>('Measured Data'!AB7*'In Process Calc.'!$I3+'Measured Data'!AZ7*'In Process Calc.'!$E3)/('In Process Calc.'!$I3+'In Process Calc.'!$E3+$F3)</f>
        <v>2.3364075848072621</v>
      </c>
      <c r="CJ3" s="35">
        <f>('Measured Data'!AC7*'In Process Calc.'!$I3+'Measured Data'!BA7*'In Process Calc.'!$E3)/('In Process Calc.'!$I3+'In Process Calc.'!$E3+$F3)</f>
        <v>0.87469504330348036</v>
      </c>
      <c r="CK3" s="35">
        <f>('Measured Data'!AD7*'In Process Calc.'!$I3+'Measured Data'!BB7*'In Process Calc.'!$E3)/('In Process Calc.'!$I3+'In Process Calc.'!$E3+$F3)</f>
        <v>1.5675853801683126</v>
      </c>
      <c r="CL3" s="35">
        <f>('Measured Data'!AE7*'In Process Calc.'!$I3+'Measured Data'!BC7*'In Process Calc.'!$E3)/('In Process Calc.'!$I3+'In Process Calc.'!$E3+$F3)</f>
        <v>0.2815381418504041</v>
      </c>
      <c r="CM3" s="35">
        <f>('Measured Data'!AF7*'In Process Calc.'!$I3+'Measured Data'!BD7*'In Process Calc.'!$E3)/('In Process Calc.'!$I3+'In Process Calc.'!$E3+$F3)</f>
        <v>3.366228892603083</v>
      </c>
      <c r="CN3" s="35">
        <f>('Measured Data'!AG7*'In Process Calc.'!$I3+'Measured Data'!BE7*'In Process Calc.'!$E3)/('In Process Calc.'!$I3+'In Process Calc.'!$E3+$F3)</f>
        <v>2.8611375111446167</v>
      </c>
      <c r="CO3" s="35">
        <f>('Measured Data'!AH7*'In Process Calc.'!$I3+'Measured Data'!BF7*'In Process Calc.'!$E3)/('In Process Calc.'!$I3+'In Process Calc.'!$E3+$F3)</f>
        <v>0.96825559770254566</v>
      </c>
      <c r="CP3" s="35">
        <f>('Measured Data'!AI7*'In Process Calc.'!$I3+'Measured Data'!BG7*'In Process Calc.'!$E3)/('In Process Calc.'!$I3+'In Process Calc.'!$E3+$F3)</f>
        <v>2.4148273819999999</v>
      </c>
      <c r="CQ3" s="35">
        <f>('Measured Data'!AJ7*'In Process Calc.'!$I3+'Measured Data'!BH7*'In Process Calc.'!$E3)/('In Process Calc.'!$I3+'In Process Calc.'!$E3+$F3)</f>
        <v>0.70959065154206624</v>
      </c>
      <c r="CR3" s="35">
        <f>('Measured Data'!AK7*'In Process Calc.'!$I3+'Measured Data'!BI7*'In Process Calc.'!$E3)/('In Process Calc.'!$I3+'In Process Calc.'!$E3+$F3)</f>
        <v>2.5168417617995456</v>
      </c>
      <c r="CS3" s="35">
        <f>('Measured Data'!AL7*'In Process Calc.'!$I3+'Measured Data'!BJ7*'In Process Calc.'!$E3)/('In Process Calc.'!$I3+'In Process Calc.'!$E3+$F3)</f>
        <v>4.5089087946127471</v>
      </c>
      <c r="CT3" s="35">
        <f>('Measured Data'!AM7*'In Process Calc.'!$I3+'Measured Data'!BK7*'In Process Calc.'!$E3)/('In Process Calc.'!$I3+'In Process Calc.'!$E3+$F3)</f>
        <v>3.0441541232811367</v>
      </c>
      <c r="CU3" s="35">
        <f>('Measured Data'!AN7*'In Process Calc.'!$I3+'Measured Data'!BL7*'In Process Calc.'!$E3)/('In Process Calc.'!$I3+'In Process Calc.'!$E3+$F3)</f>
        <v>0.36497988848112811</v>
      </c>
      <c r="CV3" s="35">
        <f>('Measured Data'!AO7*'In Process Calc.'!$I3+'Measured Data'!BM7*'In Process Calc.'!$E3)/('In Process Calc.'!$I3+'In Process Calc.'!$E3+$F3)</f>
        <v>1.4447361922070294</v>
      </c>
      <c r="CW3" s="35">
        <f>('Measured Data'!AP7*'In Process Calc.'!$I3+'Measured Data'!BN7*'In Process Calc.'!$E3)/('In Process Calc.'!$I3+'In Process Calc.'!$E3+$F3)</f>
        <v>1.792264867021633</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9.3818666667183859</v>
      </c>
      <c r="K4" s="101">
        <f>K3 + 'Measured Data'!$H8*'In Process Calc.'!$D4 - 'Measured Data'!$H7*'In Process Calc.'!$I3</f>
        <v>22.776000000000007</v>
      </c>
      <c r="L4" s="104">
        <f>L3 + ('Measured Data'!P8*$D4-'Measured Data'!P7*$I3)/1000</f>
        <v>-7.4007400000000011E-3</v>
      </c>
      <c r="M4" s="104">
        <f>M3+(-'Measured Data'!S7*'In Process Calc.'!$I3+'Measured Data'!S8*'In Process Calc.'!$D4)/1000</f>
        <v>7.5535964805841002E-2</v>
      </c>
      <c r="N4" s="104">
        <f>N3-(-'Measured Data'!T7*'In Process Calc.'!$I3+'Measured Data'!T8*'In Process Calc.'!$D4-$E3*'Measured Data'!AR8)/1000</f>
        <v>-8.2006095045069755E-3</v>
      </c>
      <c r="O4" s="104">
        <f>O3-(-'Measured Data'!U7*'In Process Calc.'!$I3+'Measured Data'!U8*'In Process Calc.'!$D4-$E3*'Measured Data'!AS8)/1000</f>
        <v>-1.7566588932640174E-3</v>
      </c>
      <c r="P4" s="104">
        <f>P3-(-'Measured Data'!V7*'In Process Calc.'!$I3+'Measured Data'!V8*'In Process Calc.'!$D4-$E3*'Measured Data'!AT8)/1000</f>
        <v>-2.7408135667353691E-3</v>
      </c>
      <c r="Q4" s="104">
        <f>Q3-(-'Measured Data'!W7*'In Process Calc.'!$I3+'Measured Data'!W8*'In Process Calc.'!$D4-$E3*'Measured Data'!AU8)/1000</f>
        <v>-4.0189863614448736E-3</v>
      </c>
      <c r="R4" s="104">
        <f>R3-(-'Measured Data'!X7*'In Process Calc.'!$I3+'Measured Data'!X8*'In Process Calc.'!$D4-$E3*'Measured Data'!AV8)/1000</f>
        <v>-6.8829915170663019E-4</v>
      </c>
      <c r="S4" s="104">
        <f>S3-(-'Measured Data'!Y7*'In Process Calc.'!$I3+'Measured Data'!Y8*'In Process Calc.'!$D4-$E3*'Measured Data'!AW8)/1000</f>
        <v>0.13619057715745497</v>
      </c>
      <c r="T4" s="104">
        <f>T3-(-'Measured Data'!Z7*'In Process Calc.'!$I3+'Measured Data'!Z8*'In Process Calc.'!$D4-$F3*'Measured Data'!AX8)/1000</f>
        <v>2.6893271175111325E-2</v>
      </c>
      <c r="U4" s="104">
        <f>U3-(-'Measured Data'!AA7*'In Process Calc.'!$I3+'Measured Data'!AA8*'In Process Calc.'!$D4-$E3*'Measured Data'!AY8)/1000</f>
        <v>-7.4967173186379979E-3</v>
      </c>
      <c r="V4" s="104">
        <f>V3-(-'Measured Data'!AB7*'In Process Calc.'!$I3+'Measured Data'!AB8*'In Process Calc.'!$D4-$E3*'Measured Data'!AZ8)/1000</f>
        <v>-3.8926202913785631E-3</v>
      </c>
      <c r="W4" s="104">
        <f>W3-(-'Measured Data'!AC7*'In Process Calc.'!$I3+'Measured Data'!AC8*'In Process Calc.'!$D4-$E3*'Measured Data'!BA8)/1000</f>
        <v>1.6457550820791695E-3</v>
      </c>
      <c r="X4" s="104">
        <f>X3-(-'Measured Data'!AD7*'In Process Calc.'!$I3+'Measured Data'!AD8*'In Process Calc.'!$D4-$E3*'Measured Data'!BB8)/1000</f>
        <v>-1.7279926526992995E-4</v>
      </c>
      <c r="Y4" s="104">
        <f>Y3+(-'Measured Data'!AE7*'In Process Calc.'!$I3+'Measured Data'!AE8*'In Process Calc.'!$D4-$E3*'Measured Data'!BC8)/1000</f>
        <v>0.2022906006251628</v>
      </c>
      <c r="Z4" s="104">
        <f>Z3-(-'Measured Data'!AF7*'In Process Calc.'!$I3+'Measured Data'!AF8*'In Process Calc.'!$D4-$E3*'Measured Data'!BD8)/1000</f>
        <v>1.0471010598898829E-3</v>
      </c>
      <c r="AA4" s="104">
        <f>AA3-(-'Measured Data'!AG7*'In Process Calc.'!$I3+'Measured Data'!AG8*'In Process Calc.'!$D4-$E3*'Measured Data'!BE8)/1000</f>
        <v>-1.3353999896046958E-3</v>
      </c>
      <c r="AB4" s="104">
        <f>AB3-(-'Measured Data'!AH7*'In Process Calc.'!$I3+'Measured Data'!AH8*'In Process Calc.'!$D4-$E3*'Measured Data'!BF8)/1000</f>
        <v>3.7425503615820332E-4</v>
      </c>
      <c r="AC4" s="104">
        <f>AC3-(-'Measured Data'!AI7*'In Process Calc.'!$I3+'Measured Data'!AI8*'In Process Calc.'!$D4-$E3*'Measured Data'!BG8)/1000</f>
        <v>-1.5830759486999996E-2</v>
      </c>
      <c r="AD4" s="104">
        <f>AD3-(-'Measured Data'!AJ7*'In Process Calc.'!$I3+'Measured Data'!AJ8*'In Process Calc.'!$D4-$E3*'Measured Data'!BH8)/1000</f>
        <v>-3.5809041208840852E-4</v>
      </c>
      <c r="AE4" s="104">
        <f>AE3-(-'Measured Data'!AK7*'In Process Calc.'!$I3+'Measured Data'!AK8*'In Process Calc.'!$D4-$E3*'Measured Data'!BI8)/1000</f>
        <v>-1.0293993793160894E-4</v>
      </c>
      <c r="AF4" s="104">
        <f>AF3-(-'Measured Data'!AL7*'In Process Calc.'!$I3+'Measured Data'!AL8*'In Process Calc.'!$D4-$E3*'Measured Data'!BJ8)/1000</f>
        <v>1.191320609022739E-3</v>
      </c>
      <c r="AG4" s="104">
        <f>AG3-(-'Measured Data'!AM7*'In Process Calc.'!$I3+'Measured Data'!AM8*'In Process Calc.'!$D4-$E3*'Measured Data'!BK8)/1000</f>
        <v>-4.5120987294138219E-3</v>
      </c>
      <c r="AH4" s="104">
        <f>AH3-(-'Measured Data'!AN7*'In Process Calc.'!$I3+'Measured Data'!AN8*'In Process Calc.'!$D4-$E3*'Measured Data'!BL8)/1000</f>
        <v>3.7766682981420277E-5</v>
      </c>
      <c r="AI4" s="104">
        <f>AI3-(-'Measured Data'!AO7*'In Process Calc.'!$I3+'Measured Data'!AO8*'In Process Calc.'!$D4-$E3*'Measured Data'!BM8)/1000</f>
        <v>-1.5850216736573231E-3</v>
      </c>
      <c r="AJ4" s="104">
        <f>AJ3-(-'Measured Data'!AP7*'In Process Calc.'!$I3+'Measured Data'!AP8*'In Process Calc.'!$D4-$E3*'Measured Data'!BN8)/1000</f>
        <v>-5.2178848174892778E-4</v>
      </c>
      <c r="AK4" s="104">
        <f>AK3-(-'Measured Data'!AQ7*'In Process Calc.'!$I3+'Measured Data'!AQ8*'In Process Calc.'!$D4-'In Process Calc.'!$E3*'Measured Data'!BO8)/1000</f>
        <v>0</v>
      </c>
      <c r="AL4" s="103">
        <f>($N4*1+$O4*4+$P4*2+$Q4*1+R4*2+$T4*2+$U4*1+$V4*1+$W4*3+$X4*1+$Z4*1+$AA4*2+$AB4*1-$AC4*1+$AD4*1+AE4*1+$AF4*1+$AG4*1+AH4*2+$AI4*1+$AJ4*1)</f>
        <v>2.9825444189265922E-2</v>
      </c>
      <c r="AM4" s="103">
        <f t="shared" ref="AM4:AM15" si="1">$AL4+$AC4*1+$N4*1</f>
        <v>5.7940751977589508E-3</v>
      </c>
      <c r="AN4" s="103">
        <f>(-$N4*3+$O4*6+$P4*4+$Q4*4+R4*6+$T4*5+$U4*5+$V4*2+$W4*6+$X4*6+$Z4*6+$AA4*6+$AB4*5+$AD4*9+AE4*5+$AF4*3+$AG4*4+AH4*11+$AI4*9+$AJ4*5)</f>
        <v>4.6398975286037418E-2</v>
      </c>
      <c r="AO4" s="109">
        <f>'Measured Data'!N8/('Measured Data'!H8)</f>
        <v>0.185</v>
      </c>
      <c r="AP4" s="110">
        <f>IF('Measured Data'!O8&gt;0,'Measured Data'!O8,('Measured Data'!P8*$D4-'Measured Data'!P7*$I3)/1000/(('Measured Data'!$H7*$I3+'Measured Data'!$H8*$D4)*1000000*0.5*($C4-$C3))*1000000000)</f>
        <v>0.185</v>
      </c>
      <c r="AQ4" s="110">
        <f>(K4-K3)/(('Measured Data'!$H7*$I3+'Measured Data'!$H8*$D4)*0.5*($C4-$C3))</f>
        <v>3.3255642089521642E-2</v>
      </c>
      <c r="AR4" s="110">
        <f t="shared" ref="AR4:AR15" si="2">$AQ4+$AS4</f>
        <v>3.3253464540577059E-2</v>
      </c>
      <c r="AS4" s="110">
        <f>('Measured Data'!$I8*$D4-'Measured Data'!$I7*$I3)/(('Measured Data'!$H7*$I3+'Measured Data'!$H8*$D4)*0.5*($C4-$C3))</f>
        <v>-2.1775489445828815E-6</v>
      </c>
      <c r="AT4" s="110">
        <f>(M4-M3)*1000/(('Measured Data'!$H7*$I3+'Measured Data'!$H8*$D4)*0.5*($C4-$C3))</f>
        <v>0.1102914036911552</v>
      </c>
      <c r="AU4" s="110">
        <f>(N4-N3)*1000/(('Measured Data'!$H7*$I3+'Measured Data'!$H8*$D4)*0.5*($C4-$C3))</f>
        <v>-1.197385557594895E-2</v>
      </c>
      <c r="AV4" s="110">
        <f>(O4-O3)*1000/(('Measured Data'!$H7*$I3+'Measured Data'!$H8*$D4)*0.5*($C4-$C3))</f>
        <v>-2.5649288473728197E-3</v>
      </c>
      <c r="AW4" s="110">
        <f>(P4-P3)*1000/(('Measured Data'!$H7*$I3+'Measured Data'!$H8*$D4)*0.5*($C4-$C3))</f>
        <v>-4.0019105641665199E-3</v>
      </c>
      <c r="AX4" s="110">
        <f>(Q4-Q3)*1000/(('Measured Data'!$H7*$I3+'Measured Data'!$H8*$D4)*0.5*($C4-$C3))</f>
        <v>-5.8681933613838931E-3</v>
      </c>
      <c r="AY4" s="110">
        <f>(R4-R3)*1000/(('Measured Data'!$H7*$I3+'Measured Data'!$H8*$D4)*0.5*($C4-$C3))</f>
        <v>-1.004997815229937E-3</v>
      </c>
      <c r="AZ4" s="110">
        <f>(S4-S3)*1000/(('Measured Data'!$H7*$I3+'Measured Data'!$H8*$D4)*0.5*($C4-$C3))</f>
        <v>0.19885428037907021</v>
      </c>
      <c r="BA4" s="110">
        <f>(T4-T3)*1000/(('Measured Data'!$H7*$I3+'Measured Data'!$H8*$D4)*0.5*($C4-$C3))</f>
        <v>3.926734285282539E-2</v>
      </c>
      <c r="BB4" s="110">
        <f>(U4-U3)*1000/(('Measured Data'!$H7*$I3+'Measured Data'!$H8*$D4)*0.5*($C4-$C3))</f>
        <v>-1.0946090094614664E-2</v>
      </c>
      <c r="BC4" s="110">
        <f>(V4-V3)*1000/(('Measured Data'!$H7*$I3+'Measured Data'!$H8*$D4)*0.5*($C4-$C3))</f>
        <v>-5.6836840182865698E-3</v>
      </c>
      <c r="BD4" s="110">
        <f>(W4-W3)*1000/(('Measured Data'!$H7*$I3+'Measured Data'!$H8*$D4)*0.5*($C4-$C3))</f>
        <v>2.4029962230697295E-3</v>
      </c>
      <c r="BE4" s="110">
        <f>(X4-X3)*1000/(('Measured Data'!$H7*$I3+'Measured Data'!$H8*$D4)*0.5*($C4-$C3))</f>
        <v>-2.5230727604272466E-4</v>
      </c>
      <c r="BF4" s="110">
        <f>(Y4-Y3)*1000/(('Measured Data'!$H7*$I3+'Measured Data'!$H8*$D4)*0.5*($C4-$C3))</f>
        <v>0.29536809854516927</v>
      </c>
      <c r="BG4" s="110">
        <f>(Z4-Z3)*1000/(('Measured Data'!$H7*$I3+'Measured Data'!$H8*$D4)*0.5*($C4-$C3))</f>
        <v>1.5288908534973964E-3</v>
      </c>
      <c r="BH4" s="110">
        <f>(AA4-AA3)*1000/(('Measured Data'!$H7*$I3+'Measured Data'!$H8*$D4)*0.5*($C4-$C3))</f>
        <v>-1.949841240808073E-3</v>
      </c>
      <c r="BI4" s="110">
        <f>(AB4-AB3)*1000/(('Measured Data'!$H7*$I3+'Measured Data'!$H8*$D4)*0.5*($C4-$C3))</f>
        <v>5.4645642486293407E-4</v>
      </c>
      <c r="BJ4" s="110">
        <f>(AC4-AC3)*1000/(('Measured Data'!$H7*$I3+'Measured Data'!$H8*$D4)*0.5*($C4-$C3))</f>
        <v>-2.3114773072750745E-2</v>
      </c>
      <c r="BK4" s="110">
        <f>(AD4-AD3)*1000/(('Measured Data'!$H7*$I3+'Measured Data'!$H8*$D4)*0.5*($C4-$C3))</f>
        <v>-5.2285417018358912E-4</v>
      </c>
      <c r="BL4" s="110">
        <f>(AE4-AE3)*1000/(('Measured Data'!$H7*$I3+'Measured Data'!$H8*$D4)*0.5*($C4-$C3))</f>
        <v>-1.5030443153192654E-4</v>
      </c>
      <c r="BM4" s="110">
        <f>(AF4-AF3)*1000/(('Measured Data'!$H7*$I3+'Measured Data'!$H8*$D4)*0.5*($C4-$C3))</f>
        <v>1.7394683784479781E-3</v>
      </c>
      <c r="BN4" s="110">
        <f>(AG4-AG3)*1000/(('Measured Data'!$H7*$I3+'Measured Data'!$H8*$D4)*0.5*($C4-$C3))</f>
        <v>-6.5881954872660424E-3</v>
      </c>
      <c r="BO4" s="110">
        <f>(AH4-AH3)*1000/(('Measured Data'!$H7*$I3+'Measured Data'!$H8*$D4)*0.5*($C4-$C3))</f>
        <v>5.5143804537168091E-5</v>
      </c>
      <c r="BP4" s="110">
        <f>(AI4-AI3)*1000/(('Measured Data'!$H7*$I3+'Measured Data'!$H8*$D4)*0.5*($C4-$C3))</f>
        <v>-2.314318294840292E-3</v>
      </c>
      <c r="BQ4" s="110">
        <f>(AJ4-AJ3)*1000/(('Measured Data'!$H7*$I3+'Measured Data'!$H8*$D4)*0.5*($C4-$C3))</f>
        <v>-7.6187262888466952E-4</v>
      </c>
      <c r="BR4" s="110">
        <f>(AK4-AK3)*1000/(('Measured Data'!$H7*$D4+'Measured Data'!$H8*$D4)*0.5*($C4-$C3))</f>
        <v>0</v>
      </c>
      <c r="BS4" s="111">
        <f>($AU4*1+$AV4*4+$AW4*2+$AX4*1+$AY4*1+$BA4*2+$BB4*1+$BC4*1+$BD4*3+$BE4*1+$BG4*1+$BH4*2+$BI4*1-$BJ4*1+$BK4*1+$BL4*1+$BM4*1+$BN4*1+$BO4*1+$BP4*1+$BQ4*1)</f>
        <v>4.4498514755302455E-2</v>
      </c>
      <c r="BT4" s="111">
        <f>$BS4+$BJ4*1-$AU4*1</f>
        <v>3.3357597258500661E-2</v>
      </c>
      <c r="BU4" s="111">
        <f>($AU4*3+$AV4*6+$AW4*4+$AX4*4+$AY4*6+$BA4*5+$BB4*5+$BC4*2+$BD4*6+$BE4*6+$BG4*6+$BH4*6+$BI4*5+$BK4*9+$BL4*5+$BM4*3+$BN4*4+$BO4*4+$BP4*9+$BQ4*5)</f>
        <v>-4.4811722514413801E-3</v>
      </c>
      <c r="BV4" s="111">
        <f>($BU4+ABS($AU4*3)+ABS($AV4*6)+ABS($AW4*4)+ABS($AX4*4)+ABS($AY4*6)+ABS($BA4*5)+ABS($BB4*5)+ABS($BC4*2)+ABS($BD4*6)+ABS($BE4*6)+ABS($BG4*6)+ABS($BH4*6)+ABS($BI4*5)+ABS($BK4*9)+ABS($BL4*5)+ABS($BM4*3)+ABS($BN4*4)+ABS($BO4*4)+ABS($BP4*9)+ABS($BQ4*5))/2</f>
        <v>0.22809929920133698</v>
      </c>
      <c r="BW4" s="110">
        <f t="shared" ref="BW4:BW15" si="3">$BF4/$AZ4</f>
        <v>1.4853494628434325</v>
      </c>
      <c r="BX4" s="110">
        <f t="shared" ref="BX4:BX15" si="4">$AP4/$AZ4</f>
        <v>0.93032948371712088</v>
      </c>
      <c r="BY4" s="110">
        <f t="shared" ref="BY4:BY15" si="5">$BA4/$AZ4</f>
        <v>0.19746792866601201</v>
      </c>
      <c r="BZ4" s="110">
        <f>$BJ4/$BA4</f>
        <v>-0.58865131667771031</v>
      </c>
      <c r="CA4" s="35">
        <f>('Measured Data'!T8*'In Process Calc.'!$I4+'Measured Data'!AR8*'In Process Calc.'!$E4)/('In Process Calc.'!$I4+'In Process Calc.'!$E4+$F4)</f>
        <v>0.19911639881378737</v>
      </c>
      <c r="CB4" s="35">
        <f>('Measured Data'!U8*'In Process Calc.'!$I4+'Measured Data'!AS8*'In Process Calc.'!$E4)/('In Process Calc.'!$I4+'In Process Calc.'!$E4+$F4)</f>
        <v>2.70473508247533</v>
      </c>
      <c r="CC4" s="35">
        <f>('Measured Data'!V8*'In Process Calc.'!$I4+'Measured Data'!AT8*'In Process Calc.'!$E4)/('In Process Calc.'!$I4+'In Process Calc.'!$E4+$F4)</f>
        <v>3.4983397159148133</v>
      </c>
      <c r="CD4" s="35">
        <f>('Measured Data'!W8*'In Process Calc.'!$I4+'Measured Data'!AU8*'In Process Calc.'!$E4)/('In Process Calc.'!$I4+'In Process Calc.'!$E4+$F4)</f>
        <v>1.499787525493818</v>
      </c>
      <c r="CE4" s="35">
        <f>('Measured Data'!X8*'In Process Calc.'!$I4+'Measured Data'!AV8*'In Process Calc.'!$E4)/('In Process Calc.'!$I4+'In Process Calc.'!$E4+$F4)</f>
        <v>0.53825947555200948</v>
      </c>
      <c r="CF4" s="35">
        <f>('Measured Data'!Y8*'In Process Calc.'!$I4+'Measured Data'!AW8*'In Process Calc.'!$E4)/('In Process Calc.'!$I4+'In Process Calc.'!$E4+$F4)</f>
        <v>27.496556119320498</v>
      </c>
      <c r="CG4" s="35">
        <f>('Measured Data'!Z8*'In Process Calc.'!$I4+'Measured Data'!AX8*'In Process Calc.'!$F4)/('In Process Calc.'!$I4+'In Process Calc.'!$E4+$F4)</f>
        <v>1.9161084966828767</v>
      </c>
      <c r="CH4" s="35">
        <f>('Measured Data'!AA8*'In Process Calc.'!$I4+'Measured Data'!AY8*'In Process Calc.'!$E4)/('In Process Calc.'!$I4+'In Process Calc.'!$E4+$F4)</f>
        <v>0.87731200850415592</v>
      </c>
      <c r="CI4" s="35">
        <f>('Measured Data'!AB8*'In Process Calc.'!$I4+'Measured Data'!AZ8*'In Process Calc.'!$E4)/('In Process Calc.'!$I4+'In Process Calc.'!$E4+$F4)</f>
        <v>2.3897311504425849</v>
      </c>
      <c r="CJ4" s="35">
        <f>('Measured Data'!AC8*'In Process Calc.'!$I4+'Measured Data'!BA8*'In Process Calc.'!$E4)/('In Process Calc.'!$I4+'In Process Calc.'!$E4+$F4)</f>
        <v>0.8521504531380123</v>
      </c>
      <c r="CK4" s="35">
        <f>('Measured Data'!AD8*'In Process Calc.'!$I4+'Measured Data'!BB8*'In Process Calc.'!$E4)/('In Process Calc.'!$I4+'In Process Calc.'!$E4+$F4)</f>
        <v>1.5699524933911884</v>
      </c>
      <c r="CL4" s="35">
        <f>('Measured Data'!AE8*'In Process Calc.'!$I4+'Measured Data'!BC8*'In Process Calc.'!$E4)/('In Process Calc.'!$I4+'In Process Calc.'!$E4+$F4)</f>
        <v>3.0526422600033194</v>
      </c>
      <c r="CM4" s="35">
        <f>('Measured Data'!AF8*'In Process Calc.'!$I4+'Measured Data'!BD8*'In Process Calc.'!$E4)/('In Process Calc.'!$I4+'In Process Calc.'!$E4+$F4)</f>
        <v>3.3518850424676052</v>
      </c>
      <c r="CN4" s="35">
        <f>('Measured Data'!AG8*'In Process Calc.'!$I4+'Measured Data'!BE8*'In Process Calc.'!$E4)/('In Process Calc.'!$I4+'In Process Calc.'!$E4+$F4)</f>
        <v>2.8794306616871466</v>
      </c>
      <c r="CO4" s="35">
        <f>('Measured Data'!AH8*'In Process Calc.'!$I4+'Measured Data'!BF8*'In Process Calc.'!$E4)/('In Process Calc.'!$I4+'In Process Calc.'!$E4+$F4)</f>
        <v>0.96312881638531012</v>
      </c>
      <c r="CP4" s="35">
        <f>('Measured Data'!AI8*'In Process Calc.'!$I4+'Measured Data'!BG8*'In Process Calc.'!$E4)/('In Process Calc.'!$I4+'In Process Calc.'!$E4+$F4)</f>
        <v>2.6316871009999998</v>
      </c>
      <c r="CQ4" s="35">
        <f>('Measured Data'!AJ8*'In Process Calc.'!$I4+'Measured Data'!BH8*'In Process Calc.'!$E4)/('In Process Calc.'!$I4+'In Process Calc.'!$E4+$F4)</f>
        <v>0.71449599965286636</v>
      </c>
      <c r="CR4" s="35">
        <f>('Measured Data'!AK8*'In Process Calc.'!$I4+'Measured Data'!BI8*'In Process Calc.'!$E4)/('In Process Calc.'!$I4+'In Process Calc.'!$E4+$F4)</f>
        <v>2.518251897935595</v>
      </c>
      <c r="CS4" s="35">
        <f>('Measured Data'!AL8*'In Process Calc.'!$I4+'Measured Data'!BJ8*'In Process Calc.'!$E4)/('In Process Calc.'!$I4+'In Process Calc.'!$E4+$F4)</f>
        <v>4.4925893342151753</v>
      </c>
      <c r="CT4" s="35">
        <f>('Measured Data'!AM8*'In Process Calc.'!$I4+'Measured Data'!BK8*'In Process Calc.'!$E4)/('In Process Calc.'!$I4+'In Process Calc.'!$E4+$F4)</f>
        <v>3.1059636949169422</v>
      </c>
      <c r="CU4" s="35">
        <f>('Measured Data'!AN8*'In Process Calc.'!$I4+'Measured Data'!BL8*'In Process Calc.'!$E4)/('In Process Calc.'!$I4+'In Process Calc.'!$E4+$F4)</f>
        <v>0.36446253665946482</v>
      </c>
      <c r="CV4" s="35">
        <f>('Measured Data'!AO8*'In Process Calc.'!$I4+'Measured Data'!BM8*'In Process Calc.'!$E4)/('In Process Calc.'!$I4+'In Process Calc.'!$E4+$F4)</f>
        <v>1.4664488178735682</v>
      </c>
      <c r="CW4" s="35">
        <f>('Measured Data'!AP8*'In Process Calc.'!$I4+'Measured Data'!BN8*'In Process Calc.'!$E4)/('In Process Calc.'!$I4+'In Process Calc.'!$E4+$F4)</f>
        <v>1.7994126544428513</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21.040433333258726</v>
      </c>
      <c r="K5" s="101">
        <f>K4 + 'Measured Data'!$H9*'In Process Calc.'!$D5 - 'Measured Data'!$H8*'In Process Calc.'!$I4</f>
        <v>57.954000000000008</v>
      </c>
      <c r="L5" s="104">
        <f>L4 + ('Measured Data'!P9*$D5-'Measured Data'!P8*$I4)/1000</f>
        <v>-1.4535622600328365E-2</v>
      </c>
      <c r="M5" s="104">
        <f>M4+(-'Measured Data'!S8*'In Process Calc.'!$I4+'Measured Data'!S9*'In Process Calc.'!$D5)/1000</f>
        <v>0.12569907384032872</v>
      </c>
      <c r="N5" s="104">
        <f>N4-(-'Measured Data'!T8*'In Process Calc.'!$I4+'Measured Data'!T9*'In Process Calc.'!$D5-$E4*'Measured Data'!AR9)/1000</f>
        <v>-1.5977990148230155E-2</v>
      </c>
      <c r="O5" s="104">
        <f>O4-(-'Measured Data'!U8*'In Process Calc.'!$I4+'Measured Data'!U9*'In Process Calc.'!$D5-$E4*'Measured Data'!AS9)/1000</f>
        <v>6.2111800021492046E-4</v>
      </c>
      <c r="P5" s="104">
        <f>P4-(-'Measured Data'!V8*'In Process Calc.'!$I4+'Measured Data'!V9*'In Process Calc.'!$D5-$E4*'Measured Data'!AT9)/1000</f>
        <v>2.0143767385585533E-3</v>
      </c>
      <c r="Q5" s="104">
        <f>Q4-(-'Measured Data'!W8*'In Process Calc.'!$I4+'Measured Data'!W9*'In Process Calc.'!$D5-$E4*'Measured Data'!AU9)/1000</f>
        <v>-5.3066556150984353E-3</v>
      </c>
      <c r="R5" s="104">
        <f>R4-(-'Measured Data'!X8*'In Process Calc.'!$I4+'Measured Data'!X9*'In Process Calc.'!$D5-$E4*'Measured Data'!AV9)/1000</f>
        <v>2.2919392148170559E-3</v>
      </c>
      <c r="S5" s="104">
        <f>S4-(-'Measured Data'!Y8*'In Process Calc.'!$I4+'Measured Data'!Y9*'In Process Calc.'!$D5-$E4*'Measured Data'!AW9)/1000</f>
        <v>0.31732787277602004</v>
      </c>
      <c r="T5" s="104">
        <f>T4-(-'Measured Data'!Z8*'In Process Calc.'!$I4+'Measured Data'!Z9*'In Process Calc.'!$D5-$F4*'Measured Data'!AX9)/1000</f>
        <v>5.5503043101927448E-2</v>
      </c>
      <c r="U5" s="104">
        <f>U4-(-'Measured Data'!AA8*'In Process Calc.'!$I4+'Measured Data'!AA9*'In Process Calc.'!$D5-$E4*'Measured Data'!AY9)/1000</f>
        <v>-1.620546215838823E-2</v>
      </c>
      <c r="V5" s="104">
        <f>V4-(-'Measured Data'!AB8*'In Process Calc.'!$I4+'Measured Data'!AB9*'In Process Calc.'!$D5-$E4*'Measured Data'!AZ9)/1000</f>
        <v>-7.6454822744079819E-3</v>
      </c>
      <c r="W5" s="104">
        <f>W4-(-'Measured Data'!AC8*'In Process Calc.'!$I4+'Measured Data'!AC9*'In Process Calc.'!$D5-$E4*'Measured Data'!BA9)/1000</f>
        <v>4.5206213150055276E-3</v>
      </c>
      <c r="X5" s="104">
        <f>X4-(-'Measured Data'!AD8*'In Process Calc.'!$I4+'Measured Data'!AD9*'In Process Calc.'!$D5-$E4*'Measured Data'!BB9)/1000</f>
        <v>2.2328070222225162E-3</v>
      </c>
      <c r="Y5" s="104">
        <f>Y4+(-'Measured Data'!AE8*'In Process Calc.'!$I4+'Measured Data'!AE9*'In Process Calc.'!$D5-$E4*'Measured Data'!BC9)/1000</f>
        <v>0.4987496984210561</v>
      </c>
      <c r="Z5" s="104">
        <f>Z4-(-'Measured Data'!AF8*'In Process Calc.'!$I4+'Measured Data'!AF9*'In Process Calc.'!$D5-$E4*'Measured Data'!BD9)/1000</f>
        <v>5.4712153711070641E-3</v>
      </c>
      <c r="AA5" s="104">
        <f>AA4-(-'Measured Data'!AG8*'In Process Calc.'!$I4+'Measured Data'!AG9*'In Process Calc.'!$D5-$E4*'Measured Data'!BE9)/1000</f>
        <v>2.4729019666178825E-3</v>
      </c>
      <c r="AB5" s="104">
        <f>AB4-(-'Measured Data'!AH8*'In Process Calc.'!$I4+'Measured Data'!AH9*'In Process Calc.'!$D5-$E4*'Measured Data'!BF9)/1000</f>
        <v>2.4844293342994204E-3</v>
      </c>
      <c r="AC5" s="104">
        <f>AC4-(-'Measured Data'!AI8*'In Process Calc.'!$I4+'Measured Data'!AI9*'In Process Calc.'!$D5-$E4*'Measured Data'!BG9)/1000</f>
        <v>-4.3025090078999996E-2</v>
      </c>
      <c r="AD5" s="104">
        <f>AD4-(-'Measured Data'!AJ8*'In Process Calc.'!$I4+'Measured Data'!AJ9*'In Process Calc.'!$D5-$E4*'Measured Data'!BH9)/1000</f>
        <v>7.9902108396804304E-4</v>
      </c>
      <c r="AE5" s="104">
        <f>AE4-(-'Measured Data'!AK8*'In Process Calc.'!$I4+'Measured Data'!AK9*'In Process Calc.'!$D5-$E4*'Measured Data'!BI9)/1000</f>
        <v>-6.8951997157512321E-5</v>
      </c>
      <c r="AF5" s="104">
        <f>AF4-(-'Measured Data'!AL8*'In Process Calc.'!$I4+'Measured Data'!AL9*'In Process Calc.'!$D5-$E4*'Measured Data'!BJ9)/1000</f>
        <v>1.0521320376461574E-2</v>
      </c>
      <c r="AG5" s="104">
        <f>AG4-(-'Measured Data'!AM8*'In Process Calc.'!$I4+'Measured Data'!AM9*'In Process Calc.'!$D5-$E4*'Measured Data'!BK9)/1000</f>
        <v>-3.9512739410342019E-3</v>
      </c>
      <c r="AH5" s="104">
        <f>AH4-(-'Measured Data'!AN8*'In Process Calc.'!$I4+'Measured Data'!AN9*'In Process Calc.'!$D5-$E4*'Measured Data'!BL9)/1000</f>
        <v>4.1185374591964674E-4</v>
      </c>
      <c r="AI5" s="104">
        <f>AI4-(-'Measured Data'!AO8*'In Process Calc.'!$I4+'Measured Data'!AO9*'In Process Calc.'!$D5-$E4*'Measured Data'!BM9)/1000</f>
        <v>5.1257444763716368E-4</v>
      </c>
      <c r="AJ5" s="104">
        <f>AJ4-(-'Measured Data'!AP8*'In Process Calc.'!$I4+'Measured Data'!AP9*'In Process Calc.'!$D5-$E4*'Measured Data'!BN9)/1000</f>
        <v>3.148188420769671E-3</v>
      </c>
      <c r="AK5" s="104">
        <f>AK4-(-'Measured Data'!AQ8*'In Process Calc.'!$I4+'Measured Data'!AQ9*'In Process Calc.'!$D5-'In Process Calc.'!$E4*'Measured Data'!BO9)/1000</f>
        <v>0</v>
      </c>
      <c r="AL5" s="103">
        <f>($N5*1+$O5*4+$P5*2+$Q5*1+R5*2+$T5*2+$U5*1+$V5*1+$W5*3+$X5*1+$Z5*1+$AA5*2+$AB5*1-$AC5*1+$AD5*1+AE5*1+$AF5*1+$AG5*1+AH5*2+$AI5*1+$AJ5*1)</f>
        <v>0.16047339548270639</v>
      </c>
      <c r="AM5" s="103">
        <f t="shared" si="1"/>
        <v>0.10147031525547626</v>
      </c>
      <c r="AN5" s="103">
        <f t="shared" ref="AN5:AN15" si="6">(-$N5*3+$O5*6+$P5*4+$Q5*4+R5*6+$T5*5+$U5*5+$V5*2+$W5*6+$X5*6+$Z5*6+$AA5*6+$AB5*5+$AD5*9+AE5*5+$AF5*3+$AG5*4+AH5*11+$AI5*9+$AJ5*5)</f>
        <v>0.38153735759168966</v>
      </c>
      <c r="AO5" s="109">
        <f>'Measured Data'!N9/('Measured Data'!H9)</f>
        <v>0.12895421015176944</v>
      </c>
      <c r="AP5" s="110">
        <f>IF('Measured Data'!O9&gt;0,'Measured Data'!O9,('Measured Data'!P9*$D5-'Measured Data'!P8*$I4)/1000/(('Measured Data'!$H8*$I4+'Measured Data'!$H9*$D5)*1000000*0.5*($C5-$C4))*1000000000)</f>
        <v>0.12895421015176944</v>
      </c>
      <c r="AQ5" s="110">
        <f>(K5-K4)/(('Measured Data'!$H8*$I4+'Measured Data'!$H9*$D5)*0.5*($C5-$C4))</f>
        <v>4.2200727934422838E-2</v>
      </c>
      <c r="AR5" s="110">
        <f t="shared" si="2"/>
        <v>4.1725939421076705E-2</v>
      </c>
      <c r="AS5" s="110">
        <f>('Measured Data'!$I9*$D5-'Measured Data'!$I8*$I4)/(('Measured Data'!$H8*$I4+'Measured Data'!$H9*$D5)*0.5*($C5-$C4))</f>
        <v>-4.7478851334613591E-4</v>
      </c>
      <c r="AT5" s="110">
        <f>(M5-M4)*1000/(('Measured Data'!$H8*$I4+'Measured Data'!$H9*$D5)*0.5*($C5-$C4))</f>
        <v>6.0177375538950618E-2</v>
      </c>
      <c r="AU5" s="110">
        <f>(N5-N4)*1000/(('Measured Data'!$H8*$I4+'Measured Data'!$H9*$D5)*0.5*($C5-$C4))</f>
        <v>-9.3300109326342681E-3</v>
      </c>
      <c r="AV5" s="110">
        <f>(O5-O4)*1000/(('Measured Data'!$H8*$I4+'Measured Data'!$H9*$D5)*0.5*($C5-$C4))</f>
        <v>2.8524622141810731E-3</v>
      </c>
      <c r="AW5" s="110">
        <f>(P5-P4)*1000/(('Measured Data'!$H8*$I4+'Measured Data'!$H9*$D5)*0.5*($C5-$C4))</f>
        <v>5.7044883833678416E-3</v>
      </c>
      <c r="AX5" s="110">
        <f>(Q5-Q4)*1000/(('Measured Data'!$H8*$I4+'Measured Data'!$H9*$D5)*0.5*($C5-$C4))</f>
        <v>-1.5447319302676467E-3</v>
      </c>
      <c r="AY5" s="110">
        <f>(R5-R4)*1000/(('Measured Data'!$H8*$I4+'Measured Data'!$H9*$D5)*0.5*($C5-$C4))</f>
        <v>3.5751955337254768E-3</v>
      </c>
      <c r="AZ5" s="110">
        <f>(S5-S4)*1000/(('Measured Data'!$H8*$I4+'Measured Data'!$H9*$D5)*0.5*($C5-$C4))</f>
        <v>0.21729847436398284</v>
      </c>
      <c r="BA5" s="110">
        <f>(T5-T4)*1000/(('Measured Data'!$H8*$I4+'Measured Data'!$H9*$D5)*0.5*($C5-$C4))</f>
        <v>3.4321257642545219E-2</v>
      </c>
      <c r="BB5" s="110">
        <f>(U5-U4)*1000/(('Measured Data'!$H8*$I4+'Measured Data'!$H9*$D5)*0.5*($C5-$C4))</f>
        <v>-1.0447307170180465E-2</v>
      </c>
      <c r="BC5" s="110">
        <f>(V5-V4)*1000/(('Measured Data'!$H8*$I4+'Measured Data'!$H9*$D5)*0.5*($C5-$C4))</f>
        <v>-4.5020611609887743E-3</v>
      </c>
      <c r="BD5" s="110">
        <f>(W5-W4)*1000/(('Measured Data'!$H8*$I4+'Measured Data'!$H9*$D5)*0.5*($C5-$C4))</f>
        <v>3.4487875303764949E-3</v>
      </c>
      <c r="BE5" s="110">
        <f>(X5-X4)*1000/(('Measured Data'!$H8*$I4+'Measured Data'!$H9*$D5)*0.5*($C5-$C4))</f>
        <v>2.8858473038775858E-3</v>
      </c>
      <c r="BF5" s="110">
        <f>(Y5-Y4)*1000/(('Measured Data'!$H8*$I4+'Measured Data'!$H9*$D5)*0.5*($C5-$C4))</f>
        <v>0.35564243930209072</v>
      </c>
      <c r="BG5" s="110">
        <f>(Z5-Z4)*1000/(('Measured Data'!$H8*$I4+'Measured Data'!$H9*$D5)*0.5*($C5-$C4))</f>
        <v>5.3073183352795152E-3</v>
      </c>
      <c r="BH5" s="110">
        <f>(AA5-AA4)*1000/(('Measured Data'!$H8*$I4+'Measured Data'!$H9*$D5)*0.5*($C5-$C4))</f>
        <v>4.5685688426482275E-3</v>
      </c>
      <c r="BI5" s="110">
        <f>(AB5-AB4)*1000/(('Measured Data'!$H8*$I4+'Measured Data'!$H9*$D5)*0.5*($C5-$C4))</f>
        <v>2.5314370188774002E-3</v>
      </c>
      <c r="BJ5" s="110">
        <f>(AC5-AC4)*1000/(('Measured Data'!$H8*$I4+'Measured Data'!$H9*$D5)*0.5*($C5-$C4))</f>
        <v>-3.262324596826835E-2</v>
      </c>
      <c r="BK5" s="110">
        <f>(AD5-AD4)*1000/(('Measured Data'!$H8*$I4+'Measured Data'!$H9*$D5)*0.5*($C5-$C4))</f>
        <v>1.3881103938504548E-3</v>
      </c>
      <c r="BL5" s="110">
        <f>(AE5-AE4)*1000/(('Measured Data'!$H8*$I4+'Measured Data'!$H9*$D5)*0.5*($C5-$C4))</f>
        <v>4.0773092320738196E-5</v>
      </c>
      <c r="BM5" s="110">
        <f>(AF5-AF4)*1000/(('Measured Data'!$H8*$I4+'Measured Data'!$H9*$D5)*0.5*($C5-$C4))</f>
        <v>1.1192585758539845E-2</v>
      </c>
      <c r="BN5" s="110">
        <f>(AG5-AG4)*1000/(('Measured Data'!$H8*$I4+'Measured Data'!$H9*$D5)*0.5*($C5-$C4))</f>
        <v>6.7278453332448153E-4</v>
      </c>
      <c r="BO5" s="110">
        <f>(AH5-AH4)*1000/(('Measured Data'!$H8*$I4+'Measured Data'!$H9*$D5)*0.5*($C5-$C4))</f>
        <v>4.4876759243968984E-4</v>
      </c>
      <c r="BP5" s="110">
        <f>(AI5-AI4)*1000/(('Measured Data'!$H8*$I4+'Measured Data'!$H9*$D5)*0.5*($C5-$C4))</f>
        <v>2.5163478091719043E-3</v>
      </c>
      <c r="BQ5" s="110">
        <f>(AJ5-AJ4)*1000/(('Measured Data'!$H8*$I4+'Measured Data'!$H9*$D5)*0.5*($C5-$C4))</f>
        <v>4.4026293930525687E-3</v>
      </c>
      <c r="BR5" s="110">
        <f>(AK5-AK4)*1000/(('Measured Data'!$H8*$D5+'Measured Data'!$H9*$D5)*0.5*($C5-$C4))</f>
        <v>0</v>
      </c>
      <c r="BS5" s="111">
        <f t="shared" ref="BS5:BS15" si="7">($AU5*1+$AV5*4+$AW5*2+$AX5*1+$AY5*1+$BA5*2+$BB5*1+$BC5*1+$BD5*3+$BE5*1+$BG5*1+$BH5*2+$BI5*1-$BJ5*1+$BK5*1+$BL5*1+$BM5*1+$BN5*1+$BO5*1+$BP5*1+$BQ5*1)</f>
        <v>0.1527057727236332</v>
      </c>
      <c r="BT5" s="111">
        <f t="shared" ref="BT5:BT15" si="8">$BS5+$BJ5*1-$AU5*1</f>
        <v>0.12941253768799912</v>
      </c>
      <c r="BU5" s="111">
        <f t="shared" ref="BU5:BU15" si="9">($AU5*3+$AV5*6+$AW5*4+$AX5*4+$AY5*6+$BA5*5+$BB5*5+$BC5*2+$BD5*6+$BE5*6+$BG5*6+$BH5*6+$BI5*5+$BK5*9+$BL5*5+$BM5*3+$BN5*4+$BO5*4+$BP5*9+$BQ5*5)</f>
        <v>0.34292198874200536</v>
      </c>
      <c r="BV5" s="111">
        <f t="shared" ref="BV5:BV15" si="10">($BU5+ABS($AU5*3)+ABS($AV5*6)+ABS($AW5*4)+ABS($AX5*4)+ABS($AY5*6)+ABS($BA5*5)+ABS($BB5*5)+ABS($BC5*2)+ABS($BD5*6)+ABS($BE5*6)+ABS($BG5*6)+ABS($BH5*6)+ABS($BI5*5)+ABS($BK5*9)+ABS($BL5*5)+ABS($BM5*3)+ABS($BN5*4)+ABS($BO5*4)+ABS($BP5*9)+ABS($BQ5*5))/2</f>
        <v>0.43833160743385857</v>
      </c>
      <c r="BW5" s="110">
        <f t="shared" si="3"/>
        <v>1.6366541014290634</v>
      </c>
      <c r="BX5" s="110">
        <f t="shared" si="4"/>
        <v>0.59344277740195484</v>
      </c>
      <c r="BY5" s="110">
        <f t="shared" si="5"/>
        <v>0.1579452306004499</v>
      </c>
      <c r="BZ5" s="110">
        <f t="shared" ref="BZ5:BZ15" si="11">$BJ5/$BA5</f>
        <v>-0.95052594832154447</v>
      </c>
      <c r="CA5" s="35">
        <f>('Measured Data'!T9*'In Process Calc.'!$I5+'Measured Data'!AR9*'In Process Calc.'!$E5)/('In Process Calc.'!$I5+'In Process Calc.'!$E5+$F5)</f>
        <v>0.30789095327145422</v>
      </c>
      <c r="CB5" s="35">
        <f>('Measured Data'!U9*'In Process Calc.'!$I5+'Measured Data'!AS9*'In Process Calc.'!$E5)/('In Process Calc.'!$I5+'In Process Calc.'!$E5+$F5)</f>
        <v>2.6714794615875128</v>
      </c>
      <c r="CC5" s="35">
        <f>('Measured Data'!V9*'In Process Calc.'!$I5+'Measured Data'!AT9*'In Process Calc.'!$E5)/('In Process Calc.'!$I5+'In Process Calc.'!$E5+$F5)</f>
        <v>3.4318335577988144</v>
      </c>
      <c r="CD5" s="35">
        <f>('Measured Data'!W9*'In Process Calc.'!$I5+'Measured Data'!AU9*'In Process Calc.'!$E5)/('In Process Calc.'!$I5+'In Process Calc.'!$E5+$F5)</f>
        <v>1.517796885684777</v>
      </c>
      <c r="CE5" s="35">
        <f>('Measured Data'!X9*'In Process Calc.'!$I5+'Measured Data'!AV9*'In Process Calc.'!$E5)/('In Process Calc.'!$I5+'In Process Calc.'!$E5+$F5)</f>
        <v>0.49657782007615381</v>
      </c>
      <c r="CF5" s="35">
        <f>('Measured Data'!Y9*'In Process Calc.'!$I5+'Measured Data'!AW9*'In Process Calc.'!$E5)/('In Process Calc.'!$I5+'In Process Calc.'!$E5+$F5)</f>
        <v>24.963167369410495</v>
      </c>
      <c r="CG5" s="35">
        <f>('Measured Data'!Z9*'In Process Calc.'!$I5+'Measured Data'!AX9*'In Process Calc.'!$F5)/('In Process Calc.'!$I5+'In Process Calc.'!$E5+$F5)</f>
        <v>1.5159718263777562</v>
      </c>
      <c r="CH5" s="35">
        <f>('Measured Data'!AA9*'In Process Calc.'!$I5+'Measured Data'!AY9*'In Process Calc.'!$E5)/('In Process Calc.'!$I5+'In Process Calc.'!$E5+$F5)</f>
        <v>0.99911263563352981</v>
      </c>
      <c r="CI5" s="35">
        <f>('Measured Data'!AB9*'In Process Calc.'!$I5+'Measured Data'!AZ9*'In Process Calc.'!$E5)/('In Process Calc.'!$I5+'In Process Calc.'!$E5+$F5)</f>
        <v>2.4422187306248149</v>
      </c>
      <c r="CJ5" s="35">
        <f>('Measured Data'!AC9*'In Process Calc.'!$I5+'Measured Data'!BA9*'In Process Calc.'!$E5)/('In Process Calc.'!$I5+'In Process Calc.'!$E5+$F5)</f>
        <v>0.81194253379638492</v>
      </c>
      <c r="CK5" s="35">
        <f>('Measured Data'!AD9*'In Process Calc.'!$I5+'Measured Data'!BB9*'In Process Calc.'!$E5)/('In Process Calc.'!$I5+'In Process Calc.'!$E5+$F5)</f>
        <v>1.5363076502094759</v>
      </c>
      <c r="CL5" s="35">
        <f>('Measured Data'!AE9*'In Process Calc.'!$I5+'Measured Data'!BC9*'In Process Calc.'!$E5)/('In Process Calc.'!$I5+'In Process Calc.'!$E5+$F5)</f>
        <v>7.1989233480577708</v>
      </c>
      <c r="CM5" s="35">
        <f>('Measured Data'!AF9*'In Process Calc.'!$I5+'Measured Data'!BD9*'In Process Calc.'!$E5)/('In Process Calc.'!$I5+'In Process Calc.'!$E5+$F5)</f>
        <v>3.2900093178351972</v>
      </c>
      <c r="CN5" s="35">
        <f>('Measured Data'!AG9*'In Process Calc.'!$I5+'Measured Data'!BE9*'In Process Calc.'!$E5)/('In Process Calc.'!$I5+'In Process Calc.'!$E5+$F5)</f>
        <v>2.8261676972644532</v>
      </c>
      <c r="CO5" s="35">
        <f>('Measured Data'!AH9*'In Process Calc.'!$I5+'Measured Data'!BF9*'In Process Calc.'!$E5)/('In Process Calc.'!$I5+'In Process Calc.'!$E5+$F5)</f>
        <v>0.93361588913857985</v>
      </c>
      <c r="CP5" s="35">
        <f>('Measured Data'!AI9*'In Process Calc.'!$I5+'Measured Data'!BG9*'In Process Calc.'!$E5)/('In Process Calc.'!$I5+'In Process Calc.'!$E5+$F5)</f>
        <v>3.012027389</v>
      </c>
      <c r="CQ5" s="35">
        <f>('Measured Data'!AJ9*'In Process Calc.'!$I5+'Measured Data'!BH9*'In Process Calc.'!$E5)/('In Process Calc.'!$I5+'In Process Calc.'!$E5+$F5)</f>
        <v>0.69831262208564326</v>
      </c>
      <c r="CR5" s="35">
        <f>('Measured Data'!AK9*'In Process Calc.'!$I5+'Measured Data'!BI9*'In Process Calc.'!$E5)/('In Process Calc.'!$I5+'In Process Calc.'!$E5+$F5)</f>
        <v>2.5177765421205724</v>
      </c>
      <c r="CS5" s="35">
        <f>('Measured Data'!AL9*'In Process Calc.'!$I5+'Measured Data'!BJ9*'In Process Calc.'!$E5)/('In Process Calc.'!$I5+'In Process Calc.'!$E5+$F5)</f>
        <v>4.3620998269782687</v>
      </c>
      <c r="CT5" s="35">
        <f>('Measured Data'!AM9*'In Process Calc.'!$I5+'Measured Data'!BK9*'In Process Calc.'!$E5)/('In Process Calc.'!$I5+'In Process Calc.'!$E5+$F5)</f>
        <v>3.0981199915829616</v>
      </c>
      <c r="CU5" s="35">
        <f>('Measured Data'!AN9*'In Process Calc.'!$I5+'Measured Data'!BL9*'In Process Calc.'!$E5)/('In Process Calc.'!$I5+'In Process Calc.'!$E5+$F5)</f>
        <v>0.35923054976522389</v>
      </c>
      <c r="CV5" s="35">
        <f>('Measured Data'!AO9*'In Process Calc.'!$I5+'Measured Data'!BM9*'In Process Calc.'!$E5)/('In Process Calc.'!$I5+'In Process Calc.'!$E5+$F5)</f>
        <v>1.4371118091841348</v>
      </c>
      <c r="CW5" s="35">
        <f>('Measured Data'!AP9*'In Process Calc.'!$I5+'Measured Data'!BN9*'In Process Calc.'!$E5)/('In Process Calc.'!$I5+'In Process Calc.'!$E5+$F5)</f>
        <v>1.7480843061558777</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33.024683333354943</v>
      </c>
      <c r="K6" s="101">
        <f>K5 + 'Measured Data'!$H10*'In Process Calc.'!$D6 - 'Measured Data'!$H9*'In Process Calc.'!$I5</f>
        <v>95.054000000000016</v>
      </c>
      <c r="L6" s="104">
        <f>L5 + ('Measured Data'!P10*$D6-'Measured Data'!P9*$I5)/1000</f>
        <v>-4.0457068483338965E-2</v>
      </c>
      <c r="M6" s="104">
        <f>M5+(-'Measured Data'!S9*'In Process Calc.'!$I5+'Measured Data'!S10*'In Process Calc.'!$D6)/1000</f>
        <v>0.21051330523464529</v>
      </c>
      <c r="N6" s="104">
        <f>N5-(-'Measured Data'!T9*'In Process Calc.'!$I5+'Measured Data'!T10*'In Process Calc.'!$D6-$E5*'Measured Data'!AR10)/1000</f>
        <v>-2.3940231871048399E-2</v>
      </c>
      <c r="O6" s="104">
        <f>O5-(-'Measured Data'!U9*'In Process Calc.'!$I5+'Measured Data'!U10*'In Process Calc.'!$D6-$E5*'Measured Data'!AS10)/1000</f>
        <v>2.1335425961441944E-4</v>
      </c>
      <c r="P6" s="104">
        <f>P5-(-'Measured Data'!V9*'In Process Calc.'!$I5+'Measured Data'!V10*'In Process Calc.'!$D6-$E5*'Measured Data'!AT10)/1000</f>
        <v>5.6524363813438751E-3</v>
      </c>
      <c r="Q6" s="104">
        <f>Q5-(-'Measured Data'!W9*'In Process Calc.'!$I5+'Measured Data'!W10*'In Process Calc.'!$D6-$E5*'Measured Data'!AU10)/1000</f>
        <v>-6.03054221547093E-3</v>
      </c>
      <c r="R6" s="104">
        <f>R5-(-'Measured Data'!X9*'In Process Calc.'!$I5+'Measured Data'!X10*'In Process Calc.'!$D6-$E5*'Measured Data'!AV10)/1000</f>
        <v>2.3475433225685406E-3</v>
      </c>
      <c r="S6" s="104">
        <f>S5-(-'Measured Data'!Y9*'In Process Calc.'!$I5+'Measured Data'!Y10*'In Process Calc.'!$D6-$E5*'Measured Data'!AW10)/1000</f>
        <v>0.47880899063405236</v>
      </c>
      <c r="T6" s="104">
        <f>T5-(-'Measured Data'!Z9*'In Process Calc.'!$I5+'Measured Data'!Z10*'In Process Calc.'!$D6-$F5*'Measured Data'!AX10)/1000</f>
        <v>7.5907996091418906E-2</v>
      </c>
      <c r="U6" s="104">
        <f>U5-(-'Measured Data'!AA9*'In Process Calc.'!$I5+'Measured Data'!AA10*'In Process Calc.'!$D6-$E5*'Measured Data'!AY10)/1000</f>
        <v>-2.4243009497168032E-2</v>
      </c>
      <c r="V6" s="104">
        <f>V5-(-'Measured Data'!AB9*'In Process Calc.'!$I5+'Measured Data'!AB10*'In Process Calc.'!$D6-$E5*'Measured Data'!AZ10)/1000</f>
        <v>-7.4060301000799314E-3</v>
      </c>
      <c r="W6" s="104">
        <f>W5-(-'Measured Data'!AC9*'In Process Calc.'!$I5+'Measured Data'!AC10*'In Process Calc.'!$D6-$E5*'Measured Data'!BA10)/1000</f>
        <v>5.9596973191762999E-3</v>
      </c>
      <c r="X6" s="104">
        <f>X5-(-'Measured Data'!AD9*'In Process Calc.'!$I5+'Measured Data'!AD10*'In Process Calc.'!$D6-$E5*'Measured Data'!BB10)/1000</f>
        <v>9.8672015705665193E-4</v>
      </c>
      <c r="Y6" s="104">
        <f>Y5+(-'Measured Data'!AE9*'In Process Calc.'!$I5+'Measured Data'!AE10*'In Process Calc.'!$D6-$E5*'Measured Data'!BC10)/1000</f>
        <v>0.75426023006665255</v>
      </c>
      <c r="Z6" s="104">
        <f>Z5-(-'Measured Data'!AF9*'In Process Calc.'!$I5+'Measured Data'!AF10*'In Process Calc.'!$D6-$E5*'Measured Data'!BD10)/1000</f>
        <v>6.3111452615805209E-3</v>
      </c>
      <c r="AA6" s="104">
        <f>AA5-(-'Measured Data'!AG9*'In Process Calc.'!$I5+'Measured Data'!AG10*'In Process Calc.'!$D6-$E5*'Measured Data'!BE10)/1000</f>
        <v>3.9289920278543482E-3</v>
      </c>
      <c r="AB6" s="104">
        <f>AB5-(-'Measured Data'!AH9*'In Process Calc.'!$I5+'Measured Data'!AH10*'In Process Calc.'!$D6-$E5*'Measured Data'!BF10)/1000</f>
        <v>3.6159539595526976E-3</v>
      </c>
      <c r="AC6" s="104">
        <f>AC5-(-'Measured Data'!AI9*'In Process Calc.'!$I5+'Measured Data'!AI10*'In Process Calc.'!$D6-$E5*'Measured Data'!BG10)/1000</f>
        <v>-8.1126219929000001E-2</v>
      </c>
      <c r="AD6" s="104">
        <f>AD5-(-'Measured Data'!AJ9*'In Process Calc.'!$I5+'Measured Data'!AJ10*'In Process Calc.'!$D6-$E5*'Measured Data'!BH10)/1000</f>
        <v>1.4096618612819399E-3</v>
      </c>
      <c r="AE6" s="104">
        <f>AE5-(-'Measured Data'!AK9*'In Process Calc.'!$I5+'Measured Data'!AK10*'In Process Calc.'!$D6-$E5*'Measured Data'!BI10)/1000</f>
        <v>-1.2169754728458314E-4</v>
      </c>
      <c r="AF6" s="104">
        <f>AF5-(-'Measured Data'!AL9*'In Process Calc.'!$I5+'Measured Data'!AL10*'In Process Calc.'!$D6-$E5*'Measured Data'!BJ10)/1000</f>
        <v>2.2350501925625394E-2</v>
      </c>
      <c r="AG6" s="104">
        <f>AG5-(-'Measured Data'!AM9*'In Process Calc.'!$I5+'Measured Data'!AM10*'In Process Calc.'!$D6-$E5*'Measured Data'!BK10)/1000</f>
        <v>-6.3835259357601327E-3</v>
      </c>
      <c r="AH6" s="104">
        <f>AH5-(-'Measured Data'!AN9*'In Process Calc.'!$I5+'Measured Data'!AN10*'In Process Calc.'!$D6-$E5*'Measured Data'!BL10)/1000</f>
        <v>1.0147163894375524E-3</v>
      </c>
      <c r="AI6" s="104">
        <f>AI5-(-'Measured Data'!AO9*'In Process Calc.'!$I5+'Measured Data'!AO10*'In Process Calc.'!$D6-$E5*'Measured Data'!BM10)/1000</f>
        <v>-1.2112618993225794E-3</v>
      </c>
      <c r="AJ6" s="104">
        <f>AJ5-(-'Measured Data'!AP9*'In Process Calc.'!$I5+'Measured Data'!AP10*'In Process Calc.'!$D6-$E5*'Measured Data'!BN10)/1000</f>
        <v>2.4097235895621195E-3</v>
      </c>
      <c r="AK6" s="104">
        <f>AK5-(-'Measured Data'!AQ9*'In Process Calc.'!$I5+'Measured Data'!AQ10*'In Process Calc.'!$D6-'In Process Calc.'!$E5*'Measured Data'!BO10)/1000</f>
        <v>0</v>
      </c>
      <c r="AL6" s="103">
        <f>($N6*1+$O6*4+$P6*2+$Q6*1+R6*2+$T6*2+$U6*1+$V6*1+$W6*3+$X6*1+$Z6*1+$AA6*2+$AB6*1-$AC6*1+$AD6*1+AE6*1+$AF6*1+$AG6*1+AH6*2+$AI6*1+$AJ6*1)</f>
        <v>0.24530950503875779</v>
      </c>
      <c r="AM6" s="103">
        <f t="shared" si="1"/>
        <v>0.14024305323870936</v>
      </c>
      <c r="AN6" s="103">
        <f t="shared" si="6"/>
        <v>0.51629064111927048</v>
      </c>
      <c r="AO6" s="109">
        <f>'Measured Data'!N10/('Measured Data'!H10)</f>
        <v>0.2426645170250763</v>
      </c>
      <c r="AP6" s="110">
        <f>IF('Measured Data'!O10&gt;0,'Measured Data'!O10,('Measured Data'!P10*$D6-'Measured Data'!P9*$I5)/1000/(('Measured Data'!$H9*$I5+'Measured Data'!$H10*$D6)*1000000*0.5*($C6-$C5))*1000000000)</f>
        <v>0.2426645170250763</v>
      </c>
      <c r="AQ6" s="110">
        <f>(K6-K5)/(('Measured Data'!$H9*$I5+'Measured Data'!$H10*$D6)*0.5*($C6-$C5))</f>
        <v>4.4224711600287459E-2</v>
      </c>
      <c r="AR6" s="110">
        <f t="shared" si="2"/>
        <v>4.4618910028851155E-2</v>
      </c>
      <c r="AS6" s="110">
        <f>('Measured Data'!$I10*$D6-'Measured Data'!$I9*$I5)/(('Measured Data'!$H9*$I5+'Measured Data'!$H10*$D6)*0.5*($C6-$C5))</f>
        <v>3.9419842856369718E-4</v>
      </c>
      <c r="AT6" s="110">
        <f>(M6-M5)*1000/(('Measured Data'!$H9*$I5+'Measured Data'!$H10*$D6)*0.5*($C6-$C5))</f>
        <v>0.10110201948823977</v>
      </c>
      <c r="AU6" s="110">
        <f>(N6-N5)*1000/(('Measured Data'!$H9*$I5+'Measured Data'!$H10*$D6)*0.5*($C6-$C5))</f>
        <v>-9.4913165467227154E-3</v>
      </c>
      <c r="AV6" s="110">
        <f>(O6-O5)*1000/(('Measured Data'!$H9*$I5+'Measured Data'!$H10*$D6)*0.5*($C6-$C5))</f>
        <v>-4.8607099269842532E-4</v>
      </c>
      <c r="AW6" s="110">
        <f>(P6-P5)*1000/(('Measured Data'!$H9*$I5+'Measured Data'!$H10*$D6)*0.5*($C6-$C5))</f>
        <v>4.3367153230950304E-3</v>
      </c>
      <c r="AX6" s="110">
        <f>(Q6-Q5)*1000/(('Measured Data'!$H9*$I5+'Measured Data'!$H10*$D6)*0.5*($C6-$C5))</f>
        <v>-8.6290232163843965E-4</v>
      </c>
      <c r="AY6" s="110">
        <f>(R6-R5)*1000/(('Measured Data'!$H9*$I5+'Measured Data'!$H10*$D6)*0.5*($C6-$C5))</f>
        <v>6.6282361970369788E-5</v>
      </c>
      <c r="AZ6" s="110">
        <f>(S6-S5)*1000/(('Measured Data'!$H9*$I5+'Measured Data'!$H10*$D6)*0.5*($C6-$C5))</f>
        <v>0.19249207186424544</v>
      </c>
      <c r="BA6" s="110">
        <f>(T6-T5)*1000/(('Measured Data'!$H9*$I5+'Measured Data'!$H10*$D6)*0.5*($C6-$C5))</f>
        <v>2.432353534171652E-2</v>
      </c>
      <c r="BB6" s="110">
        <f>(U6-U5)*1000/(('Measured Data'!$H9*$I5+'Measured Data'!$H10*$D6)*0.5*($C6-$C5))</f>
        <v>-9.5810839091966214E-3</v>
      </c>
      <c r="BC6" s="110">
        <f>(V6-V5)*1000/(('Measured Data'!$H9*$I5+'Measured Data'!$H10*$D6)*0.5*($C6-$C5))</f>
        <v>2.8543674802479209E-4</v>
      </c>
      <c r="BD6" s="110">
        <f>(W6-W5)*1000/(('Measured Data'!$H9*$I5+'Measured Data'!$H10*$D6)*0.5*($C6-$C5))</f>
        <v>1.7154372306023304E-3</v>
      </c>
      <c r="BE6" s="110">
        <f>(X6-X5)*1000/(('Measured Data'!$H9*$I5+'Measured Data'!$H10*$D6)*0.5*($C6-$C5))</f>
        <v>-1.4853863137699898E-3</v>
      </c>
      <c r="BF6" s="110">
        <f>(Y6-Y5)*1000/(('Measured Data'!$H9*$I5+'Measured Data'!$H10*$D6)*0.5*($C6-$C5))</f>
        <v>0.30457896422810299</v>
      </c>
      <c r="BG6" s="110">
        <f>(Z6-Z5)*1000/(('Measured Data'!$H9*$I5+'Measured Data'!$H10*$D6)*0.5*($C6-$C5))</f>
        <v>1.0012306514999905E-3</v>
      </c>
      <c r="BH6" s="110">
        <f>(AA6-AA5)*1000/(('Measured Data'!$H9*$I5+'Measured Data'!$H10*$D6)*0.5*($C6-$C5))</f>
        <v>1.7357186798444093E-3</v>
      </c>
      <c r="BI6" s="110">
        <f>(AB6-AB5)*1000/(('Measured Data'!$H9*$I5+'Measured Data'!$H10*$D6)*0.5*($C6-$C5))</f>
        <v>1.3488234560768062E-3</v>
      </c>
      <c r="BJ6" s="110">
        <f>(AC6-AC5)*1000/(('Measured Data'!$H9*$I5+'Measured Data'!$H10*$D6)*0.5*($C6-$C5))</f>
        <v>-4.5418099171465054E-2</v>
      </c>
      <c r="BK6" s="110">
        <f>(AD6-AD5)*1000/(('Measured Data'!$H9*$I5+'Measured Data'!$H10*$D6)*0.5*($C6-$C5))</f>
        <v>7.2790868647122468E-4</v>
      </c>
      <c r="BL6" s="110">
        <f>(AE6-AE5)*1000/(('Measured Data'!$H9*$I5+'Measured Data'!$H10*$D6)*0.5*($C6-$C5))</f>
        <v>-6.2874844813159351E-5</v>
      </c>
      <c r="BM6" s="110">
        <f>(AF6-AF5)*1000/(('Measured Data'!$H9*$I5+'Measured Data'!$H10*$D6)*0.5*($C6-$C5))</f>
        <v>1.4100866374102735E-2</v>
      </c>
      <c r="BN6" s="110">
        <f>(AG6-AG5)*1000/(('Measured Data'!$H9*$I5+'Measured Data'!$H10*$D6)*0.5*($C6-$C5))</f>
        <v>-2.8993434772500849E-3</v>
      </c>
      <c r="BO6" s="110">
        <f>(AH6-AH5)*1000/(('Measured Data'!$H9*$I5+'Measured Data'!$H10*$D6)*0.5*($C6-$C5))</f>
        <v>7.1863683407456271E-4</v>
      </c>
      <c r="BP6" s="110">
        <f>(AI6-AI5)*1000/(('Measured Data'!$H9*$I5+'Measured Data'!$H10*$D6)*0.5*($C6-$C5))</f>
        <v>-2.0548831614659755E-3</v>
      </c>
      <c r="BQ6" s="110">
        <f>(AJ6-AJ5)*1000/(('Measured Data'!$H9*$I5+'Measured Data'!$H10*$D6)*0.5*($C6-$C5))</f>
        <v>-8.8028016676843434E-4</v>
      </c>
      <c r="BR6" s="110">
        <f>(AK6-AK5)*1000/(('Measured Data'!$H9*$D6+'Measured Data'!$H10*$D6)*0.5*($C6-$C5))</f>
        <v>0</v>
      </c>
      <c r="BS6" s="111">
        <f t="shared" si="7"/>
        <v>0.10034317995238536</v>
      </c>
      <c r="BT6" s="111">
        <f t="shared" si="8"/>
        <v>6.441639732764301E-2</v>
      </c>
      <c r="BU6" s="111">
        <f t="shared" si="9"/>
        <v>9.8653047226128804E-2</v>
      </c>
      <c r="BV6" s="111">
        <f t="shared" si="10"/>
        <v>0.22511986695774638</v>
      </c>
      <c r="BW6" s="110">
        <f t="shared" si="3"/>
        <v>1.5822935525516426</v>
      </c>
      <c r="BX6" s="110">
        <f t="shared" si="4"/>
        <v>1.2606468135280648</v>
      </c>
      <c r="BY6" s="110">
        <f t="shared" si="5"/>
        <v>0.12636123195177948</v>
      </c>
      <c r="BZ6" s="110">
        <f t="shared" si="11"/>
        <v>-1.8672490874946917</v>
      </c>
      <c r="CA6" s="35">
        <f>('Measured Data'!T10*'In Process Calc.'!$I6+'Measured Data'!AR10*'In Process Calc.'!$E6)/('In Process Calc.'!$I6+'In Process Calc.'!$E6+$F6)</f>
        <v>0.42163726359742915</v>
      </c>
      <c r="CB6" s="35">
        <f>('Measured Data'!U10*'In Process Calc.'!$I6+'Measured Data'!AS10*'In Process Calc.'!$E6)/('In Process Calc.'!$I6+'In Process Calc.'!$E6+$F6)</f>
        <v>2.6773046578818058</v>
      </c>
      <c r="CC6" s="35">
        <f>('Measured Data'!V10*'In Process Calc.'!$I6+'Measured Data'!AT10*'In Process Calc.'!$E6)/('In Process Calc.'!$I6+'In Process Calc.'!$E6+$F6)</f>
        <v>3.3798612771875955</v>
      </c>
      <c r="CD6" s="35">
        <f>('Measured Data'!W10*'In Process Calc.'!$I6+'Measured Data'!AU10*'In Process Calc.'!$E6)/('In Process Calc.'!$I6+'In Process Calc.'!$E6+$F6)</f>
        <v>1.5281381228329554</v>
      </c>
      <c r="CE6" s="35">
        <f>('Measured Data'!X10*'In Process Calc.'!$I6+'Measured Data'!AV10*'In Process Calc.'!$E6)/('In Process Calc.'!$I6+'In Process Calc.'!$E6+$F6)</f>
        <v>0.49578347567970404</v>
      </c>
      <c r="CF6" s="35">
        <f>('Measured Data'!Y10*'In Process Calc.'!$I6+'Measured Data'!AW10*'In Process Calc.'!$E6)/('In Process Calc.'!$I6+'In Process Calc.'!$E6+$F6)</f>
        <v>22.65629425715289</v>
      </c>
      <c r="CG6" s="35">
        <f>('Measured Data'!Z10*'In Process Calc.'!$I6+'Measured Data'!AX10*'In Process Calc.'!$F6)/('In Process Calc.'!$I6+'In Process Calc.'!$E6+$F6)</f>
        <v>1.2244724979564494</v>
      </c>
      <c r="CH6" s="35">
        <f>('Measured Data'!AA10*'In Process Calc.'!$I6+'Measured Data'!AY10*'In Process Calc.'!$E6)/('In Process Calc.'!$I6+'In Process Calc.'!$E6+$F6)</f>
        <v>1.1139347404732414</v>
      </c>
      <c r="CI6" s="35">
        <f>('Measured Data'!AB10*'In Process Calc.'!$I6+'Measured Data'!AZ10*'In Process Calc.'!$E6)/('In Process Calc.'!$I6+'In Process Calc.'!$E6+$F6)</f>
        <v>2.4387979852772714</v>
      </c>
      <c r="CJ6" s="35">
        <f>('Measured Data'!AC10*'In Process Calc.'!$I6+'Measured Data'!BA10*'In Process Calc.'!$E6)/('In Process Calc.'!$I6+'In Process Calc.'!$E6+$F6)</f>
        <v>0.79138430516537384</v>
      </c>
      <c r="CK6" s="35">
        <f>('Measured Data'!AD10*'In Process Calc.'!$I6+'Measured Data'!BB10*'In Process Calc.'!$E6)/('In Process Calc.'!$I6+'In Process Calc.'!$E6+$F6)</f>
        <v>1.5541088911404168</v>
      </c>
      <c r="CL6" s="35">
        <f>('Measured Data'!AE10*'In Process Calc.'!$I6+'Measured Data'!BC10*'In Process Calc.'!$E6)/('In Process Calc.'!$I6+'In Process Calc.'!$E6+$F6)</f>
        <v>10.849073800137722</v>
      </c>
      <c r="CM6" s="35">
        <f>('Measured Data'!AF10*'In Process Calc.'!$I6+'Measured Data'!BD10*'In Process Calc.'!$E6)/('In Process Calc.'!$I6+'In Process Calc.'!$E6+$F6)</f>
        <v>3.2780103193998622</v>
      </c>
      <c r="CN6" s="35">
        <f>('Measured Data'!AG10*'In Process Calc.'!$I6+'Measured Data'!BE10*'In Process Calc.'!$E6)/('In Process Calc.'!$I6+'In Process Calc.'!$E6+$F6)</f>
        <v>2.8053664106753606</v>
      </c>
      <c r="CO6" s="35">
        <f>('Measured Data'!AH10*'In Process Calc.'!$I6+'Measured Data'!BF10*'In Process Calc.'!$E6)/('In Process Calc.'!$I6+'In Process Calc.'!$E6+$F6)</f>
        <v>0.91745125163496155</v>
      </c>
      <c r="CP6" s="35">
        <f>('Measured Data'!AI10*'In Process Calc.'!$I6+'Measured Data'!BG10*'In Process Calc.'!$E6)/('In Process Calc.'!$I6+'In Process Calc.'!$E6+$F6)</f>
        <v>3.5563292440000001</v>
      </c>
      <c r="CQ6" s="35">
        <f>('Measured Data'!AJ10*'In Process Calc.'!$I6+'Measured Data'!BH10*'In Process Calc.'!$E6)/('In Process Calc.'!$I6+'In Process Calc.'!$E6+$F6)</f>
        <v>0.68958918240973044</v>
      </c>
      <c r="CR6" s="35">
        <f>('Measured Data'!AK10*'In Process Calc.'!$I6+'Measured Data'!BI10*'In Process Calc.'!$E6)/('In Process Calc.'!$I6+'In Process Calc.'!$E6+$F6)</f>
        <v>2.5185300499795304</v>
      </c>
      <c r="CS6" s="35">
        <f>('Measured Data'!AL10*'In Process Calc.'!$I6+'Measured Data'!BJ10*'In Process Calc.'!$E6)/('In Process Calc.'!$I6+'In Process Calc.'!$E6+$F6)</f>
        <v>4.1931115191330708</v>
      </c>
      <c r="CT6" s="35">
        <f>('Measured Data'!AM10*'In Process Calc.'!$I6+'Measured Data'!BK10*'In Process Calc.'!$E6)/('In Process Calc.'!$I6+'In Process Calc.'!$E6+$F6)</f>
        <v>3.1328664486504749</v>
      </c>
      <c r="CU6" s="35">
        <f>('Measured Data'!AN10*'In Process Calc.'!$I6+'Measured Data'!BL10*'In Process Calc.'!$E6)/('In Process Calc.'!$I6+'In Process Calc.'!$E6+$F6)</f>
        <v>0.35061822628639666</v>
      </c>
      <c r="CV6" s="35">
        <f>('Measured Data'!AO10*'In Process Calc.'!$I6+'Measured Data'!BM10*'In Process Calc.'!$E6)/('In Process Calc.'!$I6+'In Process Calc.'!$E6+$F6)</f>
        <v>1.4617380427121311</v>
      </c>
      <c r="CW6" s="35">
        <f>('Measured Data'!AP10*'In Process Calc.'!$I6+'Measured Data'!BN10*'In Process Calc.'!$E6)/('In Process Calc.'!$I6+'In Process Calc.'!$E6+$F6)</f>
        <v>1.758633803744557</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56.443850000143456</v>
      </c>
      <c r="K7" s="101">
        <f>K6 + 'Measured Data'!$H11*'In Process Calc.'!$D7 - 'Measured Data'!$H10*'In Process Calc.'!$I6</f>
        <v>196.43399999999997</v>
      </c>
      <c r="L7" s="104">
        <f>L6 + ('Measured Data'!P11*$D7-'Measured Data'!P10*$I6)/1000</f>
        <v>-6.46309654753362E-2</v>
      </c>
      <c r="M7" s="104">
        <f>M6+(-'Measured Data'!S10*'In Process Calc.'!$I6+'Measured Data'!S11*'In Process Calc.'!$D7)/1000</f>
        <v>0.3727673559294768</v>
      </c>
      <c r="N7" s="104">
        <f>N6-(-'Measured Data'!T10*'In Process Calc.'!$I6+'Measured Data'!T11*'In Process Calc.'!$D7-$E6*'Measured Data'!AR11)/1000</f>
        <v>-4.1766459333027112E-2</v>
      </c>
      <c r="O7" s="104">
        <f>O6-(-'Measured Data'!U10*'In Process Calc.'!$I6+'Measured Data'!U11*'In Process Calc.'!$D7-$E6*'Measured Data'!AS11)/1000</f>
        <v>1.6301474128662787E-3</v>
      </c>
      <c r="P7" s="104">
        <f>P6-(-'Measured Data'!V10*'In Process Calc.'!$I6+'Measured Data'!V11*'In Process Calc.'!$D7-$E6*'Measured Data'!AT11)/1000</f>
        <v>5.3252317946959806E-3</v>
      </c>
      <c r="Q7" s="104">
        <f>Q6-(-'Measured Data'!W10*'In Process Calc.'!$I6+'Measured Data'!W11*'In Process Calc.'!$D7-$E6*'Measured Data'!AU11)/1000</f>
        <v>-1.5482634722681368E-2</v>
      </c>
      <c r="R7" s="104">
        <f>R6-(-'Measured Data'!X10*'In Process Calc.'!$I6+'Measured Data'!X11*'In Process Calc.'!$D7-$E6*'Measured Data'!AV11)/1000</f>
        <v>4.6694101633088896E-3</v>
      </c>
      <c r="S7" s="104">
        <f>S6-(-'Measured Data'!Y10*'In Process Calc.'!$I6+'Measured Data'!Y11*'In Process Calc.'!$D7-$E6*'Measured Data'!AW11)/1000</f>
        <v>0.77951512606024853</v>
      </c>
      <c r="T7" s="104">
        <f>T6-(-'Measured Data'!Z10*'In Process Calc.'!$I6+'Measured Data'!Z11*'In Process Calc.'!$D7-$F6*'Measured Data'!AX11)/1000</f>
        <v>0.11221415712305671</v>
      </c>
      <c r="U7" s="104">
        <f>U6-(-'Measured Data'!AA10*'In Process Calc.'!$I6+'Measured Data'!AA11*'In Process Calc.'!$D7-$E6*'Measured Data'!AY11)/1000</f>
        <v>-3.3956097082451266E-2</v>
      </c>
      <c r="V7" s="104">
        <f>V6-(-'Measured Data'!AB10*'In Process Calc.'!$I6+'Measured Data'!AB11*'In Process Calc.'!$D7-$E6*'Measured Data'!AZ11)/1000</f>
        <v>-1.781435764400547E-2</v>
      </c>
      <c r="W7" s="104">
        <f>W6-(-'Measured Data'!AC10*'In Process Calc.'!$I6+'Measured Data'!AC11*'In Process Calc.'!$D7-$E6*'Measured Data'!BA11)/1000</f>
        <v>9.0367442941165811E-3</v>
      </c>
      <c r="X7" s="104">
        <f>X6-(-'Measured Data'!AD10*'In Process Calc.'!$I6+'Measured Data'!AD11*'In Process Calc.'!$D7-$E6*'Measured Data'!BB11)/1000</f>
        <v>1.6212803604766888E-3</v>
      </c>
      <c r="Y7" s="104">
        <f>Y6+(-'Measured Data'!AE10*'In Process Calc.'!$I6+'Measured Data'!AE11*'In Process Calc.'!$D7-$E6*'Measured Data'!BC11)/1000</f>
        <v>1.1971695696199056</v>
      </c>
      <c r="Z7" s="104">
        <f>Z6-(-'Measured Data'!AF10*'In Process Calc.'!$I6+'Measured Data'!AF11*'In Process Calc.'!$D7-$E6*'Measured Data'!BD11)/1000</f>
        <v>9.5563428168521231E-3</v>
      </c>
      <c r="AA7" s="104">
        <f>AA6-(-'Measured Data'!AG10*'In Process Calc.'!$I6+'Measured Data'!AG11*'In Process Calc.'!$D7-$E6*'Measured Data'!BE11)/1000</f>
        <v>5.3224265188881632E-3</v>
      </c>
      <c r="AB7" s="104">
        <f>AB6-(-'Measured Data'!AH10*'In Process Calc.'!$I6+'Measured Data'!AH11*'In Process Calc.'!$D7-$E6*'Measured Data'!BF11)/1000</f>
        <v>3.46193644401594E-3</v>
      </c>
      <c r="AC7" s="104">
        <f>AC6-(-'Measured Data'!AI10*'In Process Calc.'!$I6+'Measured Data'!AI11*'In Process Calc.'!$D7-$E6*'Measured Data'!BG11)/1000</f>
        <v>-0.15350894925899999</v>
      </c>
      <c r="AD7" s="104">
        <f>AD6-(-'Measured Data'!AJ10*'In Process Calc.'!$I6+'Measured Data'!AJ11*'In Process Calc.'!$D7-$E6*'Measured Data'!BH11)/1000</f>
        <v>2.7612265285319494E-3</v>
      </c>
      <c r="AE7" s="104">
        <f>AE6-(-'Measured Data'!AK10*'In Process Calc.'!$I6+'Measured Data'!AK11*'In Process Calc.'!$D7-$E6*'Measured Data'!BI11)/1000</f>
        <v>1.847940348700945E-4</v>
      </c>
      <c r="AF7" s="104">
        <f>AF6-(-'Measured Data'!AL10*'In Process Calc.'!$I6+'Measured Data'!AL11*'In Process Calc.'!$D7-$E6*'Measured Data'!BJ11)/1000</f>
        <v>2.9021050047731818E-2</v>
      </c>
      <c r="AG7" s="104">
        <f>AG6-(-'Measured Data'!AM10*'In Process Calc.'!$I6+'Measured Data'!AM11*'In Process Calc.'!$D7-$E6*'Measured Data'!BK11)/1000</f>
        <v>-5.7470390426535966E-3</v>
      </c>
      <c r="AH7" s="104">
        <f>AH6-(-'Measured Data'!AN10*'In Process Calc.'!$I6+'Measured Data'!AN11*'In Process Calc.'!$D7-$E6*'Measured Data'!BL11)/1000</f>
        <v>1.030394526161775E-3</v>
      </c>
      <c r="AI7" s="104">
        <f>AI6-(-'Measured Data'!AO10*'In Process Calc.'!$I6+'Measured Data'!AO11*'In Process Calc.'!$D7-$E6*'Measured Data'!BM11)/1000</f>
        <v>1.4104662892915768E-3</v>
      </c>
      <c r="AJ7" s="104">
        <f>AJ6-(-'Measured Data'!AP10*'In Process Calc.'!$I6+'Measured Data'!AP11*'In Process Calc.'!$D7-$E6*'Measured Data'!BN11)/1000</f>
        <v>6.1088584005368459E-3</v>
      </c>
      <c r="AK7" s="104">
        <f>AK6-(-'Measured Data'!AQ10*'In Process Calc.'!$I6+'Measured Data'!AQ11*'In Process Calc.'!$D7-'In Process Calc.'!$E6*'Measured Data'!BO11)/1000</f>
        <v>0</v>
      </c>
      <c r="AL7" s="103">
        <f t="shared" ref="AL7:AL8" si="13">($N7*1+$O7*4+$P7*2+$Q7*1+R7*2+$T7*2+$U7*1+$V7*1+$W7*3+$X7*1+$Z7*1+$AA7*2+$AB7*1-$AC7*1+$AD7*1+AE7*1+$AF7*1+$AG7*1+AH7*2+$AI7*1+$AJ7*1)</f>
        <v>0.383622379142526</v>
      </c>
      <c r="AM7" s="103">
        <f t="shared" si="1"/>
        <v>0.1883469705504989</v>
      </c>
      <c r="AN7" s="103">
        <f t="shared" si="6"/>
        <v>0.79308197411909509</v>
      </c>
      <c r="AO7" s="109">
        <f>'Measured Data'!N11/('Measured Data'!H11)</f>
        <v>0.20204995482330976</v>
      </c>
      <c r="AP7" s="110">
        <f>IF('Measured Data'!O11&gt;0,'Measured Data'!O11,('Measured Data'!P11*$D7-'Measured Data'!P10*$I6)/1000/(('Measured Data'!$H10*$I6+'Measured Data'!$H11*$D7)*1000000*0.5*($C7-$C6))*1000000000)</f>
        <v>0.20204995482330976</v>
      </c>
      <c r="AQ7" s="110">
        <f>(K7-K6)/(('Measured Data'!$H10*$I6+'Measured Data'!$H11*$D7)*0.5*($C7-$C6))</f>
        <v>4.2951461945651866E-2</v>
      </c>
      <c r="AR7" s="110">
        <f t="shared" si="2"/>
        <v>4.564610453096446E-2</v>
      </c>
      <c r="AS7" s="110">
        <f>('Measured Data'!$I11*$D7-'Measured Data'!$I10*$I6)/(('Measured Data'!$H10*$I6+'Measured Data'!$H11*$D7)*0.5*($C7-$C6))</f>
        <v>2.6946425853125967E-3</v>
      </c>
      <c r="AT7" s="110">
        <f>(M7-M6)*1000/(('Measured Data'!$H10*$I6+'Measured Data'!$H11*$D7)*0.5*($C7-$C6))</f>
        <v>6.8741849318868883E-2</v>
      </c>
      <c r="AU7" s="110">
        <f>(N7-N6)*1000/(('Measured Data'!$H10*$I6+'Measured Data'!$H11*$D7)*0.5*($C7-$C6))</f>
        <v>-7.5524021549389746E-3</v>
      </c>
      <c r="AV7" s="110">
        <f>(O7-O6)*1000/(('Measured Data'!$H10*$I6+'Measured Data'!$H11*$D7)*0.5*($C7-$C6))</f>
        <v>6.0024992312840181E-4</v>
      </c>
      <c r="AW7" s="110">
        <f>(P7-P6)*1000/(('Measured Data'!$H10*$I6+'Measured Data'!$H11*$D7)*0.5*($C7-$C6))</f>
        <v>-1.3862611315693232E-4</v>
      </c>
      <c r="AX7" s="110">
        <f>(Q7-Q6)*1000/(('Measured Data'!$H10*$I6+'Measured Data'!$H11*$D7)*0.5*($C7-$C6))</f>
        <v>-4.004549138195211E-3</v>
      </c>
      <c r="AY7" s="110">
        <f>(R7-R6)*1000/(('Measured Data'!$H10*$I6+'Measured Data'!$H11*$D7)*0.5*($C7-$C6))</f>
        <v>9.8370068310248636E-4</v>
      </c>
      <c r="AZ7" s="110">
        <f>(S7-S6)*1000/(('Measured Data'!$H10*$I6+'Measured Data'!$H11*$D7)*0.5*($C7-$C6))</f>
        <v>0.12739956729712279</v>
      </c>
      <c r="BA7" s="110">
        <f>(T7-T6)*1000/(('Measured Data'!$H10*$I6+'Measured Data'!$H11*$D7)*0.5*($C7-$C6))</f>
        <v>1.5381758669787934E-2</v>
      </c>
      <c r="BB7" s="110">
        <f>(U7-U6)*1000/(('Measured Data'!$H10*$I6+'Measured Data'!$H11*$D7)*0.5*($C7-$C6))</f>
        <v>-4.1151244012041484E-3</v>
      </c>
      <c r="BC7" s="110">
        <f>(V7-V6)*1000/(('Measured Data'!$H10*$I6+'Measured Data'!$H11*$D7)*0.5*($C7-$C6))</f>
        <v>-4.4096753247267525E-3</v>
      </c>
      <c r="BD7" s="110">
        <f>(W7-W6)*1000/(('Measured Data'!$H10*$I6+'Measured Data'!$H11*$D7)*0.5*($C7-$C6))</f>
        <v>1.3036463409857046E-3</v>
      </c>
      <c r="BE7" s="110">
        <f>(X7-X6)*1000/(('Measured Data'!$H10*$I6+'Measured Data'!$H11*$D7)*0.5*($C7-$C6))</f>
        <v>2.6884285292385908E-4</v>
      </c>
      <c r="BF7" s="110">
        <f>(Y7-Y6)*1000/(('Measured Data'!$H10*$I6+'Measured Data'!$H11*$D7)*0.5*($C7-$C6))</f>
        <v>0.18764651453141998</v>
      </c>
      <c r="BG7" s="110">
        <f>(Z7-Z6)*1000/(('Measured Data'!$H10*$I6+'Measured Data'!$H11*$D7)*0.5*($C7-$C6))</f>
        <v>1.3748863612287508E-3</v>
      </c>
      <c r="BH7" s="110">
        <f>(AA7-AA6)*1000/(('Measured Data'!$H10*$I6+'Measured Data'!$H11*$D7)*0.5*($C7-$C6))</f>
        <v>5.9035360539946445E-4</v>
      </c>
      <c r="BI7" s="110">
        <f>(AB7-AB6)*1000/(('Measured Data'!$H10*$I6+'Measured Data'!$H11*$D7)*0.5*($C7-$C6))</f>
        <v>-6.5252292932934424E-5</v>
      </c>
      <c r="BJ7" s="110">
        <f>(AC7-AC6)*1000/(('Measured Data'!$H10*$I6+'Measured Data'!$H11*$D7)*0.5*($C7-$C6))</f>
        <v>-3.0666246245215183E-2</v>
      </c>
      <c r="BK7" s="110">
        <f>(AD7-AD6)*1000/(('Measured Data'!$H10*$I6+'Measured Data'!$H11*$D7)*0.5*($C7-$C6))</f>
        <v>5.7261470085299309E-4</v>
      </c>
      <c r="BL7" s="110">
        <f>(AE7-AE6)*1000/(('Measured Data'!$H10*$I6+'Measured Data'!$H11*$D7)*0.5*($C7-$C6))</f>
        <v>1.2985067594771429E-4</v>
      </c>
      <c r="BM7" s="110">
        <f>(AF7-AF6)*1000/(('Measured Data'!$H10*$I6+'Measured Data'!$H11*$D7)*0.5*($C7-$C6))</f>
        <v>2.8260977887482118E-3</v>
      </c>
      <c r="BN7" s="110">
        <f>(AG7-AG6)*1000/(('Measured Data'!$H10*$I6+'Measured Data'!$H11*$D7)*0.5*($C7-$C6))</f>
        <v>2.6965912969196675E-4</v>
      </c>
      <c r="BO7" s="110">
        <f>(AH7-AH6)*1000/(('Measured Data'!$H10*$I6+'Measured Data'!$H11*$D7)*0.5*($C7-$C6))</f>
        <v>6.6423248460166819E-6</v>
      </c>
      <c r="BP7" s="110">
        <f>(AI7-AI6)*1000/(('Measured Data'!$H10*$I6+'Measured Data'!$H11*$D7)*0.5*($C7-$C6))</f>
        <v>1.1107423409459833E-3</v>
      </c>
      <c r="BQ7" s="110">
        <f>(AJ7-AJ6)*1000/(('Measured Data'!$H10*$I6+'Measured Data'!$H11*$D7)*0.5*($C7-$C6))</f>
        <v>1.5672050509510471E-3</v>
      </c>
      <c r="BR7" s="110">
        <f>(AK7-AK6)*1000/(('Measured Data'!$H10*$D7+'Measured Data'!$H11*$D7)*0.5*($C7-$C6))</f>
        <v>0</v>
      </c>
      <c r="BS7" s="111">
        <f t="shared" si="7"/>
        <v>5.7608395881987851E-2</v>
      </c>
      <c r="BT7" s="111">
        <f t="shared" si="8"/>
        <v>3.4494551791711639E-2</v>
      </c>
      <c r="BU7" s="111">
        <f t="shared" si="9"/>
        <v>7.190672155426843E-2</v>
      </c>
      <c r="BV7" s="111">
        <f t="shared" si="10"/>
        <v>0.14085786314463283</v>
      </c>
      <c r="BW7" s="110">
        <f t="shared" si="3"/>
        <v>1.4728975813064462</v>
      </c>
      <c r="BX7" s="110">
        <f t="shared" si="4"/>
        <v>1.585954796471847</v>
      </c>
      <c r="BY7" s="110">
        <f t="shared" si="5"/>
        <v>0.12073634939367112</v>
      </c>
      <c r="BZ7" s="110">
        <f t="shared" si="11"/>
        <v>-1.9936762046233543</v>
      </c>
      <c r="CA7" s="35">
        <f>('Measured Data'!T11*'In Process Calc.'!$I7+'Measured Data'!AR11*'In Process Calc.'!$E7)/('In Process Calc.'!$I7+'In Process Calc.'!$E7+$F7)</f>
        <v>0.68187416085259278</v>
      </c>
      <c r="CB7" s="35">
        <f>('Measured Data'!U11*'In Process Calc.'!$I7+'Measured Data'!AS11*'In Process Calc.'!$E7)/('In Process Calc.'!$I7+'In Process Calc.'!$E7+$F7)</f>
        <v>2.6566215461555012</v>
      </c>
      <c r="CC7" s="35">
        <f>('Measured Data'!V11*'In Process Calc.'!$I7+'Measured Data'!AT11*'In Process Calc.'!$E7)/('In Process Calc.'!$I7+'In Process Calc.'!$E7+$F7)</f>
        <v>3.3846379864817253</v>
      </c>
      <c r="CD7" s="35">
        <f>('Measured Data'!W11*'In Process Calc.'!$I7+'Measured Data'!AU11*'In Process Calc.'!$E7)/('In Process Calc.'!$I7+'In Process Calc.'!$E7+$F7)</f>
        <v>1.6661248747630348</v>
      </c>
      <c r="CE7" s="35">
        <f>('Measured Data'!X11*'In Process Calc.'!$I7+'Measured Data'!AV11*'In Process Calc.'!$E7)/('In Process Calc.'!$I7+'In Process Calc.'!$E7+$F7)</f>
        <v>0.46188760939152379</v>
      </c>
      <c r="CF7" s="35">
        <f>('Measured Data'!Y11*'In Process Calc.'!$I7+'Measured Data'!AW11*'In Process Calc.'!$E7)/('In Process Calc.'!$I7+'In Process Calc.'!$E7+$F7)</f>
        <v>18.266423666989443</v>
      </c>
      <c r="CG7" s="35">
        <f>('Measured Data'!Z11*'In Process Calc.'!$I7+'Measured Data'!AX11*'In Process Calc.'!$F7)/('In Process Calc.'!$I7+'In Process Calc.'!$E7+$F7)</f>
        <v>0.69445554858947411</v>
      </c>
      <c r="CH7" s="35">
        <f>('Measured Data'!AA11*'In Process Calc.'!$I7+'Measured Data'!AY11*'In Process Calc.'!$E7)/('In Process Calc.'!$I7+'In Process Calc.'!$E7+$F7)</f>
        <v>1.255731639528471</v>
      </c>
      <c r="CI7" s="35">
        <f>('Measured Data'!AB11*'In Process Calc.'!$I7+'Measured Data'!AZ11*'In Process Calc.'!$E7)/('In Process Calc.'!$I7+'In Process Calc.'!$E7+$F7)</f>
        <v>2.590744372779834</v>
      </c>
      <c r="CJ7" s="35">
        <f>('Measured Data'!AC11*'In Process Calc.'!$I7+'Measured Data'!BA11*'In Process Calc.'!$E7)/('In Process Calc.'!$I7+'In Process Calc.'!$E7+$F7)</f>
        <v>0.74646391137062518</v>
      </c>
      <c r="CK7" s="35">
        <f>('Measured Data'!AD11*'In Process Calc.'!$I7+'Measured Data'!BB11*'In Process Calc.'!$E7)/('In Process Calc.'!$I7+'In Process Calc.'!$E7+$F7)</f>
        <v>1.5448452385357447</v>
      </c>
      <c r="CL7" s="35">
        <f>('Measured Data'!AE11*'In Process Calc.'!$I7+'Measured Data'!BC11*'In Process Calc.'!$E7)/('In Process Calc.'!$I7+'In Process Calc.'!$E7+$F7)</f>
        <v>17.314903574637768</v>
      </c>
      <c r="CM7" s="35">
        <f>('Measured Data'!AF11*'In Process Calc.'!$I7+'Measured Data'!BD11*'In Process Calc.'!$E7)/('In Process Calc.'!$I7+'In Process Calc.'!$E7+$F7)</f>
        <v>3.2306351726075762</v>
      </c>
      <c r="CN7" s="35">
        <f>('Measured Data'!AG11*'In Process Calc.'!$I7+'Measured Data'!BE11*'In Process Calc.'!$E7)/('In Process Calc.'!$I7+'In Process Calc.'!$E7+$F7)</f>
        <v>2.7850243013172027</v>
      </c>
      <c r="CO7" s="35">
        <f>('Measured Data'!AH11*'In Process Calc.'!$I7+'Measured Data'!BF11*'In Process Calc.'!$E7)/('In Process Calc.'!$I7+'In Process Calc.'!$E7+$F7)</f>
        <v>0.91969968251870982</v>
      </c>
      <c r="CP7" s="35">
        <f>('Measured Data'!AI11*'In Process Calc.'!$I7+'Measured Data'!BG11*'In Process Calc.'!$E7)/('In Process Calc.'!$I7+'In Process Calc.'!$E7+$F7)</f>
        <v>4.6130114239999997</v>
      </c>
      <c r="CQ7" s="35">
        <f>('Measured Data'!AJ11*'In Process Calc.'!$I7+'Measured Data'!BH11*'In Process Calc.'!$E7)/('In Process Calc.'!$I7+'In Process Calc.'!$E7+$F7)</f>
        <v>0.66985831135498575</v>
      </c>
      <c r="CR7" s="35">
        <f>('Measured Data'!AK11*'In Process Calc.'!$I7+'Measured Data'!BI11*'In Process Calc.'!$E7)/('In Process Calc.'!$I7+'In Process Calc.'!$E7+$F7)</f>
        <v>2.5140557203130389</v>
      </c>
      <c r="CS7" s="35">
        <f>('Measured Data'!AL11*'In Process Calc.'!$I7+'Measured Data'!BJ11*'In Process Calc.'!$E7)/('In Process Calc.'!$I7+'In Process Calc.'!$E7+$F7)</f>
        <v>4.0957312545767728</v>
      </c>
      <c r="CT7" s="35">
        <f>('Measured Data'!AM11*'In Process Calc.'!$I7+'Measured Data'!BK11*'In Process Calc.'!$E7)/('In Process Calc.'!$I7+'In Process Calc.'!$E7+$F7)</f>
        <v>3.1235746691890656</v>
      </c>
      <c r="CU7" s="35">
        <f>('Measured Data'!AN11*'In Process Calc.'!$I7+'Measured Data'!BL11*'In Process Calc.'!$E7)/('In Process Calc.'!$I7+'In Process Calc.'!$E7+$F7)</f>
        <v>0.35038934837801389</v>
      </c>
      <c r="CV7" s="35">
        <f>('Measured Data'!AO11*'In Process Calc.'!$I7+'Measured Data'!BM11*'In Process Calc.'!$E7)/('In Process Calc.'!$I7+'In Process Calc.'!$E7+$F7)</f>
        <v>1.4234646384987859</v>
      </c>
      <c r="CW7" s="35">
        <f>('Measured Data'!AP11*'In Process Calc.'!$I7+'Measured Data'!BN11*'In Process Calc.'!$E7)/('In Process Calc.'!$I7+'In Process Calc.'!$E7+$F7)</f>
        <v>1.7046318357011303</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85.622183333251911</v>
      </c>
      <c r="K8" s="101">
        <f>K7 + 'Measured Data'!$H12*'In Process Calc.'!$D8 - 'Measured Data'!$H11*'In Process Calc.'!$I7</f>
        <v>318.70899999999995</v>
      </c>
      <c r="L8" s="104">
        <f>L7 + ('Measured Data'!P12*$D8-'Measured Data'!P11*$I7)/1000</f>
        <v>-0.10019165128695132</v>
      </c>
      <c r="M8" s="104">
        <f>M7+(-'Measured Data'!S11*'In Process Calc.'!$I7+'Measured Data'!S12*'In Process Calc.'!$D8)/1000</f>
        <v>0.46883171036613269</v>
      </c>
      <c r="N8" s="104">
        <f>N7-(-'Measured Data'!T11*'In Process Calc.'!$I7+'Measured Data'!T12*'In Process Calc.'!$D8-$E7*'Measured Data'!AR12)/1000</f>
        <v>-5.8347556602682003E-2</v>
      </c>
      <c r="O8" s="104">
        <f>O7-(-'Measured Data'!U11*'In Process Calc.'!$I7+'Measured Data'!U12*'In Process Calc.'!$D8-$E7*'Measured Data'!AS12)/1000</f>
        <v>3.7870886014367499E-3</v>
      </c>
      <c r="P8" s="104">
        <f>P7-(-'Measured Data'!V11*'In Process Calc.'!$I7+'Measured Data'!V12*'In Process Calc.'!$D8-$E7*'Measured Data'!AT12)/1000</f>
        <v>5.6398688056969772E-3</v>
      </c>
      <c r="Q8" s="104">
        <f>Q7-(-'Measured Data'!W11*'In Process Calc.'!$I7+'Measured Data'!W12*'In Process Calc.'!$D8-$E7*'Measured Data'!AU12)/1000</f>
        <v>-1.6649403400788843E-2</v>
      </c>
      <c r="R8" s="104">
        <f>R7-(-'Measured Data'!X11*'In Process Calc.'!$I7+'Measured Data'!X12*'In Process Calc.'!$D8-$E7*'Measured Data'!AV12)/1000</f>
        <v>5.8489525830850873E-3</v>
      </c>
      <c r="S8" s="104">
        <f>S7-(-'Measured Data'!Y11*'In Process Calc.'!$I7+'Measured Data'!Y12*'In Process Calc.'!$D8-$E7*'Measured Data'!AW12)/1000</f>
        <v>0.93510368975808611</v>
      </c>
      <c r="T8" s="104">
        <f>T7-(-'Measured Data'!Z11*'In Process Calc.'!$I7+'Measured Data'!Z12*'In Process Calc.'!$D8-$F7*'Measured Data'!AX12)/1000</f>
        <v>0.13246795897426461</v>
      </c>
      <c r="U8" s="104">
        <f>U7-(-'Measured Data'!AA11*'In Process Calc.'!$I7+'Measured Data'!AA12*'In Process Calc.'!$D8-$E7*'Measured Data'!AY12)/1000</f>
        <v>-4.1025230313639145E-2</v>
      </c>
      <c r="V8" s="104">
        <f>V7-(-'Measured Data'!AB11*'In Process Calc.'!$I7+'Measured Data'!AB12*'In Process Calc.'!$D8-$E7*'Measured Data'!AZ12)/1000</f>
        <v>-1.8520182574618675E-2</v>
      </c>
      <c r="W8" s="104">
        <f>W7-(-'Measured Data'!AC11*'In Process Calc.'!$I7+'Measured Data'!AC12*'In Process Calc.'!$D8-$E7*'Measured Data'!BA12)/1000</f>
        <v>1.1836108073698228E-2</v>
      </c>
      <c r="X8" s="104">
        <f>X7-(-'Measured Data'!AD11*'In Process Calc.'!$I7+'Measured Data'!AD12*'In Process Calc.'!$D8-$E7*'Measured Data'!BB12)/1000</f>
        <v>7.5020664033823416E-4</v>
      </c>
      <c r="Y8" s="104">
        <f>Y7+(-'Measured Data'!AE11*'In Process Calc.'!$I7+'Measured Data'!AE12*'In Process Calc.'!$D8-$E7*'Measured Data'!BC12)/1000</f>
        <v>1.3576261003429546</v>
      </c>
      <c r="Z8" s="104">
        <f>Z7-(-'Measured Data'!AF11*'In Process Calc.'!$I7+'Measured Data'!AF12*'In Process Calc.'!$D8-$E7*'Measured Data'!BD12)/1000</f>
        <v>1.3289611667929819E-2</v>
      </c>
      <c r="AA8" s="104">
        <f>AA7-(-'Measured Data'!AG11*'In Process Calc.'!$I7+'Measured Data'!AG12*'In Process Calc.'!$D8-$E7*'Measured Data'!BE12)/1000</f>
        <v>7.639459538833022E-3</v>
      </c>
      <c r="AB8" s="104">
        <f>AB7-(-'Measured Data'!AH11*'In Process Calc.'!$I7+'Measured Data'!AH12*'In Process Calc.'!$D8-$E7*'Measured Data'!BF12)/1000</f>
        <v>4.8921956418767039E-3</v>
      </c>
      <c r="AC8" s="104">
        <f>AC7-(-'Measured Data'!AI11*'In Process Calc.'!$I7+'Measured Data'!AI12*'In Process Calc.'!$D8-$E7*'Measured Data'!BG12)/1000</f>
        <v>-0.19584738189400006</v>
      </c>
      <c r="AD8" s="104">
        <f>AD7-(-'Measured Data'!AJ11*'In Process Calc.'!$I7+'Measured Data'!AJ12*'In Process Calc.'!$D8-$E7*'Measured Data'!BH12)/1000</f>
        <v>3.8689421812734466E-3</v>
      </c>
      <c r="AE8" s="104">
        <f>AE7-(-'Measured Data'!AK11*'In Process Calc.'!$I7+'Measured Data'!AK12*'In Process Calc.'!$D8-$E7*'Measured Data'!BI12)/1000</f>
        <v>1.1169171642546873E-4</v>
      </c>
      <c r="AF8" s="104">
        <f>AF7-(-'Measured Data'!AL11*'In Process Calc.'!$I7+'Measured Data'!AL12*'In Process Calc.'!$D8-$E7*'Measured Data'!BJ12)/1000</f>
        <v>3.732727724184684E-2</v>
      </c>
      <c r="AG8" s="104">
        <f>AG7-(-'Measured Data'!AM11*'In Process Calc.'!$I7+'Measured Data'!AM12*'In Process Calc.'!$D8-$E7*'Measured Data'!BK12)/1000</f>
        <v>-1.7947519057779856E-2</v>
      </c>
      <c r="AH8" s="104">
        <f>AH7-(-'Measured Data'!AN11*'In Process Calc.'!$I7+'Measured Data'!AN12*'In Process Calc.'!$D8-$E7*'Measured Data'!BL12)/1000</f>
        <v>1.0852381457574333E-3</v>
      </c>
      <c r="AI8" s="104">
        <f>AI7-(-'Measured Data'!AO11*'In Process Calc.'!$I7+'Measured Data'!AO12*'In Process Calc.'!$D8-$E7*'Measured Data'!BM12)/1000</f>
        <v>2.5275855073155495E-3</v>
      </c>
      <c r="AJ8" s="104">
        <f>AJ7-(-'Measured Data'!AP11*'In Process Calc.'!$I7+'Measured Data'!AP12*'In Process Calc.'!$D8-$E7*'Measured Data'!BN12)/1000</f>
        <v>5.6343288030830645E-3</v>
      </c>
      <c r="AK8" s="104">
        <f>AK7-(-'Measured Data'!AQ11*'In Process Calc.'!$I7+'Measured Data'!AQ12*'In Process Calc.'!$D8-'In Process Calc.'!$E7*'Measured Data'!BO12)/1000</f>
        <v>0</v>
      </c>
      <c r="AL8" s="103">
        <f t="shared" si="13"/>
        <v>0.46777896406669656</v>
      </c>
      <c r="AM8" s="103">
        <f t="shared" si="1"/>
        <v>0.21358402557001452</v>
      </c>
      <c r="AN8" s="103">
        <f t="shared" si="6"/>
        <v>0.97297557731547546</v>
      </c>
      <c r="AO8" s="109">
        <f>'Measured Data'!N12/('Measured Data'!H12)</f>
        <v>0.19899282707249422</v>
      </c>
      <c r="AP8" s="110">
        <f>IF('Measured Data'!O12&gt;0,'Measured Data'!O12,('Measured Data'!P12*$D8-'Measured Data'!P11*$I7)/1000/(('Measured Data'!$H11*$I7+'Measured Data'!$H12*$D8)*1000000*0.5*($C8-$C7))*1000000000)</f>
        <v>0.19899282707249422</v>
      </c>
      <c r="AQ8" s="110">
        <f>(K8-K7)/(('Measured Data'!$H11*$I7+'Measured Data'!$H12*$D8)*0.5*($C8-$C7))</f>
        <v>4.8142978050250668E-2</v>
      </c>
      <c r="AR8" s="110">
        <f t="shared" si="2"/>
        <v>4.9683155882611629E-2</v>
      </c>
      <c r="AS8" s="110">
        <f>('Measured Data'!$I12*$D8-'Measured Data'!$I11*$I7)/(('Measured Data'!$H11*$I7+'Measured Data'!$H12*$D8)*0.5*($C8-$C7))</f>
        <v>1.5401778323609599E-3</v>
      </c>
      <c r="AT8" s="110">
        <f>(M8-M7)*1000/(('Measured Data'!$H11*$I7+'Measured Data'!$H12*$D8)*0.5*($C8-$C7))</f>
        <v>3.7823137248459829E-2</v>
      </c>
      <c r="AU8" s="110">
        <f>(N8-N7)*1000/(('Measured Data'!$H11*$I7+'Measured Data'!$H12*$D8)*0.5*($C8-$C7))</f>
        <v>-6.528426922118722E-3</v>
      </c>
      <c r="AV8" s="110">
        <f>(O8-O7)*1000/(('Measured Data'!$H11*$I7+'Measured Data'!$H12*$D8)*0.5*($C8-$C7))</f>
        <v>8.4924614432246805E-4</v>
      </c>
      <c r="AW8" s="110">
        <f>(P8-P7)*1000/(('Measured Data'!$H11*$I7+'Measured Data'!$H12*$D8)*0.5*($C8-$C7))</f>
        <v>1.2388110991140837E-4</v>
      </c>
      <c r="AX8" s="110">
        <f>(Q8-Q7)*1000/(('Measured Data'!$H11*$I7+'Measured Data'!$H12*$D8)*0.5*($C8-$C7))</f>
        <v>-4.5938841839990324E-4</v>
      </c>
      <c r="AY8" s="110">
        <f>(R8-R7)*1000/(('Measured Data'!$H11*$I7+'Measured Data'!$H12*$D8)*0.5*($C8-$C7))</f>
        <v>4.6441778633919483E-4</v>
      </c>
      <c r="AZ8" s="110">
        <f>(S8-S7)*1000/(('Measured Data'!$H11*$I7+'Measured Data'!$H12*$D8)*0.5*($C8-$C7))</f>
        <v>6.1259430030464308E-2</v>
      </c>
      <c r="BA8" s="110">
        <f>(T8-T7)*1000/(('Measured Data'!$H11*$I7+'Measured Data'!$H12*$D8)*0.5*($C8-$C7))</f>
        <v>7.974470152989804E-3</v>
      </c>
      <c r="BB8" s="110">
        <f>(U8-U7)*1000/(('Measured Data'!$H11*$I7+'Measured Data'!$H12*$D8)*0.5*($C8-$C7))</f>
        <v>-2.7833091472776587E-3</v>
      </c>
      <c r="BC8" s="110">
        <f>(V8-V7)*1000/(('Measured Data'!$H11*$I7+'Measured Data'!$H12*$D8)*0.5*($C8-$C7))</f>
        <v>-2.7790238513049478E-4</v>
      </c>
      <c r="BD8" s="110">
        <f>(W8-W7)*1000/(('Measured Data'!$H11*$I7+'Measured Data'!$H12*$D8)*0.5*($C8-$C7))</f>
        <v>1.1021853117568268E-3</v>
      </c>
      <c r="BE8" s="110">
        <f>(X8-X7)*1000/(('Measured Data'!$H11*$I7+'Measured Data'!$H12*$D8)*0.5*($C8-$C7))</f>
        <v>-3.4296530761624062E-4</v>
      </c>
      <c r="BF8" s="110">
        <f>(Y8-Y7)*1000/(('Measured Data'!$H11*$I7+'Measured Data'!$H12*$D8)*0.5*($C8-$C7))</f>
        <v>6.3176080446690819E-2</v>
      </c>
      <c r="BG8" s="110">
        <f>(Z8-Z7)*1000/(('Measured Data'!$H11*$I7+'Measured Data'!$H12*$D8)*0.5*($C8-$C7))</f>
        <v>1.4698890235380745E-3</v>
      </c>
      <c r="BH8" s="110">
        <f>(AA8-AA7)*1000/(('Measured Data'!$H11*$I7+'Measured Data'!$H12*$D8)*0.5*($C8-$C7))</f>
        <v>9.1227863276149141E-4</v>
      </c>
      <c r="BI8" s="110">
        <f>(AB8-AB7)*1000/(('Measured Data'!$H11*$I7+'Measured Data'!$H12*$D8)*0.5*($C8-$C7))</f>
        <v>5.6313176993481818E-4</v>
      </c>
      <c r="BJ8" s="110">
        <f>(AC8-AC7)*1000/(('Measured Data'!$H11*$I7+'Measured Data'!$H12*$D8)*0.5*($C8-$C7))</f>
        <v>-1.6669787225751992E-2</v>
      </c>
      <c r="BK8" s="110">
        <f>(AD8-AD7)*1000/(('Measured Data'!$H11*$I7+'Measured Data'!$H12*$D8)*0.5*($C8-$C7))</f>
        <v>4.3613764347456954E-4</v>
      </c>
      <c r="BL8" s="110">
        <f>(AE8-AE7)*1000/(('Measured Data'!$H11*$I7+'Measured Data'!$H12*$D8)*0.5*($C8-$C7))</f>
        <v>-2.8782361989793941E-5</v>
      </c>
      <c r="BM8" s="110">
        <f>(AF8-AF7)*1000/(('Measured Data'!$H11*$I7+'Measured Data'!$H12*$D8)*0.5*($C8-$C7))</f>
        <v>3.2703865343420551E-3</v>
      </c>
      <c r="BN8" s="110">
        <f>(AG8-AG7)*1000/(('Measured Data'!$H11*$I7+'Measured Data'!$H12*$D8)*0.5*($C8-$C7))</f>
        <v>-4.803659305424212E-3</v>
      </c>
      <c r="BO8" s="110">
        <f>(AH8-AH7)*1000/(('Measured Data'!$H11*$I7+'Measured Data'!$H12*$D8)*0.5*($C8-$C7))</f>
        <v>2.1593417905459649E-5</v>
      </c>
      <c r="BP8" s="110">
        <f>(AI8-AI7)*1000/(('Measured Data'!$H11*$I7+'Measured Data'!$H12*$D8)*0.5*($C8-$C7))</f>
        <v>4.3984008172432077E-4</v>
      </c>
      <c r="BQ8" s="110">
        <f>(AJ8-AJ7)*1000/(('Measured Data'!$H11*$I7+'Measured Data'!$H12*$D8)*0.5*($C8-$C7))</f>
        <v>-1.868351502303143E-4</v>
      </c>
      <c r="BR8" s="110">
        <f>(AK8-AK7)*1000/(('Measured Data'!$H11*$D8+'Measured Data'!$H12*$D8)*0.5*($C8-$C7))</f>
        <v>0</v>
      </c>
      <c r="BS8" s="111">
        <f t="shared" si="7"/>
        <v>3.2648714788708906E-2</v>
      </c>
      <c r="BT8" s="111">
        <f t="shared" si="8"/>
        <v>2.2507354485075636E-2</v>
      </c>
      <c r="BU8" s="111">
        <f t="shared" si="9"/>
        <v>3.1507266672915195E-2</v>
      </c>
      <c r="BV8" s="111">
        <f t="shared" si="10"/>
        <v>8.9752968248015083E-2</v>
      </c>
      <c r="BW8" s="110">
        <f t="shared" si="3"/>
        <v>1.0312874346900283</v>
      </c>
      <c r="BX8" s="110">
        <f t="shared" si="4"/>
        <v>3.2483623659824308</v>
      </c>
      <c r="BY8" s="110">
        <f t="shared" si="5"/>
        <v>0.1301753893078029</v>
      </c>
      <c r="BZ8" s="110">
        <f t="shared" si="11"/>
        <v>-2.0903943341617652</v>
      </c>
      <c r="CA8" s="35">
        <f>('Measured Data'!T12*'In Process Calc.'!$I8+'Measured Data'!AR12*'In Process Calc.'!$E8)/('In Process Calc.'!$I8+'In Process Calc.'!$E8+$F8)</f>
        <v>0.9066860727597903</v>
      </c>
      <c r="CB8" s="35">
        <f>('Measured Data'!U12*'In Process Calc.'!$I8+'Measured Data'!AS12*'In Process Calc.'!$E8)/('In Process Calc.'!$I8+'In Process Calc.'!$E8+$F8)</f>
        <v>2.8020822800352345</v>
      </c>
      <c r="CC8" s="35">
        <f>('Measured Data'!V12*'In Process Calc.'!$I8+'Measured Data'!AT12*'In Process Calc.'!$E8)/('In Process Calc.'!$I8+'In Process Calc.'!$E8+$F8)</f>
        <v>3.6224908983914386</v>
      </c>
      <c r="CD8" s="35">
        <f>('Measured Data'!W12*'In Process Calc.'!$I8+'Measured Data'!AU12*'In Process Calc.'!$E8)/('In Process Calc.'!$I8+'In Process Calc.'!$E8+$F8)</f>
        <v>1.7157764026686768</v>
      </c>
      <c r="CE8" s="35">
        <f>('Measured Data'!X12*'In Process Calc.'!$I8+'Measured Data'!AV12*'In Process Calc.'!$E8)/('In Process Calc.'!$I8+'In Process Calc.'!$E8+$F8)</f>
        <v>0.57230103606498983</v>
      </c>
      <c r="CF8" s="35">
        <f>('Measured Data'!Y12*'In Process Calc.'!$I8+'Measured Data'!AW12*'In Process Calc.'!$E8)/('In Process Calc.'!$I8+'In Process Calc.'!$E8+$F8)</f>
        <v>23.360201266697558</v>
      </c>
      <c r="CG8" s="35">
        <f>('Measured Data'!Z12*'In Process Calc.'!$I8+'Measured Data'!AX12*'In Process Calc.'!$F8)/('In Process Calc.'!$I8+'In Process Calc.'!$E8+$F8)</f>
        <v>1.3582048766550689</v>
      </c>
      <c r="CH8" s="35">
        <f>('Measured Data'!AA12*'In Process Calc.'!$I8+'Measured Data'!AY12*'In Process Calc.'!$E8)/('In Process Calc.'!$I8+'In Process Calc.'!$E8+$F8)</f>
        <v>1.5535379247426697</v>
      </c>
      <c r="CI8" s="35">
        <f>('Measured Data'!AB12*'In Process Calc.'!$I8+'Measured Data'!AZ12*'In Process Calc.'!$E8)/('In Process Calc.'!$I8+'In Process Calc.'!$E8+$F8)</f>
        <v>2.537833242182193</v>
      </c>
      <c r="CJ8" s="35">
        <f>('Measured Data'!AC12*'In Process Calc.'!$I8+'Measured Data'!BA12*'In Process Calc.'!$E8)/('In Process Calc.'!$I8+'In Process Calc.'!$E8+$F8)</f>
        <v>0.68749498772843454</v>
      </c>
      <c r="CK8" s="35">
        <f>('Measured Data'!AD12*'In Process Calc.'!$I8+'Measured Data'!BB12*'In Process Calc.'!$E8)/('In Process Calc.'!$I8+'In Process Calc.'!$E8+$F8)</f>
        <v>1.7976791467723927</v>
      </c>
      <c r="CL8" s="35">
        <f>('Measured Data'!AE12*'In Process Calc.'!$I8+'Measured Data'!BC12*'In Process Calc.'!$E8)/('In Process Calc.'!$I8+'In Process Calc.'!$E8+$F8)</f>
        <v>19.229050895140578</v>
      </c>
      <c r="CM8" s="35">
        <f>('Measured Data'!AF12*'In Process Calc.'!$I8+'Measured Data'!BD12*'In Process Calc.'!$E8)/('In Process Calc.'!$I8+'In Process Calc.'!$E8+$F8)</f>
        <v>3.6218344102990487</v>
      </c>
      <c r="CN8" s="35">
        <f>('Measured Data'!AG12*'In Process Calc.'!$I8+'Measured Data'!BE12*'In Process Calc.'!$E8)/('In Process Calc.'!$I8+'In Process Calc.'!$E8+$F8)</f>
        <v>3.0089282948803469</v>
      </c>
      <c r="CO8" s="35">
        <f>('Measured Data'!AH12*'In Process Calc.'!$I8+'Measured Data'!BF12*'In Process Calc.'!$E8)/('In Process Calc.'!$I8+'In Process Calc.'!$E8+$F8)</f>
        <v>0.98197997464542897</v>
      </c>
      <c r="CP8" s="35">
        <f>('Measured Data'!AI12*'In Process Calc.'!$I8+'Measured Data'!BG12*'In Process Calc.'!$E8)/('In Process Calc.'!$I8+'In Process Calc.'!$E8+$F8)</f>
        <v>5.1170032478048784</v>
      </c>
      <c r="CQ8" s="35">
        <f>('Measured Data'!AJ12*'In Process Calc.'!$I8+'Measured Data'!BH12*'In Process Calc.'!$E8)/('In Process Calc.'!$I8+'In Process Calc.'!$E8+$F8)</f>
        <v>0.90231695484386032</v>
      </c>
      <c r="CR8" s="35">
        <f>('Measured Data'!AK12*'In Process Calc.'!$I8+'Measured Data'!BI12*'In Process Calc.'!$E8)/('In Process Calc.'!$I8+'In Process Calc.'!$E8+$F8)</f>
        <v>2.8245872721888117</v>
      </c>
      <c r="CS8" s="35">
        <f>('Measured Data'!AL12*'In Process Calc.'!$I8+'Measured Data'!BJ12*'In Process Calc.'!$E8)/('In Process Calc.'!$I8+'In Process Calc.'!$E8+$F8)</f>
        <v>4.583339776564733</v>
      </c>
      <c r="CT8" s="35">
        <f>('Measured Data'!AM12*'In Process Calc.'!$I8+'Measured Data'!BK12*'In Process Calc.'!$E8)/('In Process Calc.'!$I8+'In Process Calc.'!$E8+$F8)</f>
        <v>3.6282317548498244</v>
      </c>
      <c r="CU8" s="35">
        <f>('Measured Data'!AN12*'In Process Calc.'!$I8+'Measured Data'!BL12*'In Process Calc.'!$E8)/('In Process Calc.'!$I8+'In Process Calc.'!$E8+$F8)</f>
        <v>0.42761689727071334</v>
      </c>
      <c r="CV8" s="35">
        <f>('Measured Data'!AO12*'In Process Calc.'!$I8+'Measured Data'!BM12*'In Process Calc.'!$E8)/('In Process Calc.'!$I8+'In Process Calc.'!$E8+$F8)</f>
        <v>1.3724792364236573</v>
      </c>
      <c r="CW8" s="35">
        <f>('Measured Data'!AP12*'In Process Calc.'!$I8+'Measured Data'!BN12*'In Process Calc.'!$E8)/('In Process Calc.'!$I8+'In Process Calc.'!$E8+$F8)</f>
        <v>2.1434850862071091</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179.99572499962642</v>
      </c>
      <c r="K9" s="101">
        <f>K8 + 'Measured Data'!$H13*'In Process Calc.'!$D9 - 'Measured Data'!$H12*'In Process Calc.'!$I8</f>
        <v>611.69049999999993</v>
      </c>
      <c r="L9" s="104">
        <f>L8 + ('Measured Data'!P13*$D9-'Measured Data'!P12*$I8)/1000</f>
        <v>8.1692102299276703E-3</v>
      </c>
      <c r="M9" s="104">
        <f>M8+(-'Measured Data'!S12*'In Process Calc.'!$I8+'Measured Data'!S13*'In Process Calc.'!$D9)/1000</f>
        <v>1.2305915314509379</v>
      </c>
      <c r="N9" s="104">
        <f>N8-(-'Measured Data'!T12*'In Process Calc.'!$I8+'Measured Data'!T13*'In Process Calc.'!$D9-$E8*'Measured Data'!AR13)/1000</f>
        <v>-0.13323726895085855</v>
      </c>
      <c r="O9" s="104">
        <f>O8-(-'Measured Data'!U12*'In Process Calc.'!$I8+'Measured Data'!U13*'In Process Calc.'!$D9-$E8*'Measured Data'!AS13)/1000</f>
        <v>2.3707568197598623E-2</v>
      </c>
      <c r="P9" s="104">
        <f>P8-(-'Measured Data'!V12*'In Process Calc.'!$I8+'Measured Data'!V13*'In Process Calc.'!$D9-$E8*'Measured Data'!AT13)/1000</f>
        <v>6.7668529614234502E-2</v>
      </c>
      <c r="Q9" s="104">
        <f>Q8-(-'Measured Data'!W12*'In Process Calc.'!$I8+'Measured Data'!W13*'In Process Calc.'!$D9-$E8*'Measured Data'!AU13)/1000</f>
        <v>5.6823013443022992E-3</v>
      </c>
      <c r="R9" s="104">
        <f>R8-(-'Measured Data'!X12*'In Process Calc.'!$I8+'Measured Data'!X13*'In Process Calc.'!$D9-$E8*'Measured Data'!AV13)/1000</f>
        <v>2.061136236774987E-2</v>
      </c>
      <c r="S9" s="104">
        <f>S8-(-'Measured Data'!Y12*'In Process Calc.'!$I8+'Measured Data'!Y13*'In Process Calc.'!$D9-$E8*'Measured Data'!AW13)/1000</f>
        <v>1.4023991282787656</v>
      </c>
      <c r="T9" s="104">
        <f>T8-(-'Measured Data'!Z12*'In Process Calc.'!$I8+'Measured Data'!Z13*'In Process Calc.'!$D9-$F8*'Measured Data'!AX13)/1000</f>
        <v>0.21380433801817963</v>
      </c>
      <c r="U9" s="104">
        <f>U8-(-'Measured Data'!AA12*'In Process Calc.'!$I8+'Measured Data'!AA13*'In Process Calc.'!$D9-$E8*'Measured Data'!AY13)/1000</f>
        <v>-2.7919999338686604E-2</v>
      </c>
      <c r="V9" s="104">
        <f>V8-(-'Measured Data'!AB12*'In Process Calc.'!$I8+'Measured Data'!AB13*'In Process Calc.'!$D9-$E8*'Measured Data'!AZ13)/1000</f>
        <v>-1.1448110953418992E-2</v>
      </c>
      <c r="W9" s="104">
        <f>W8-(-'Measured Data'!AC12*'In Process Calc.'!$I8+'Measured Data'!AC13*'In Process Calc.'!$D9-$E8*'Measured Data'!BA13)/1000</f>
        <v>1.3031907149734906E-2</v>
      </c>
      <c r="X9" s="104">
        <f>X8-(-'Measured Data'!AD12*'In Process Calc.'!$I8+'Measured Data'!AD13*'In Process Calc.'!$D9-$E8*'Measured Data'!BB13)/1000</f>
        <v>1.8608636658190035E-2</v>
      </c>
      <c r="Y9" s="104">
        <f>Y8+(-'Measured Data'!AE12*'In Process Calc.'!$I8+'Measured Data'!AE13*'In Process Calc.'!$D9-$E8*'Measured Data'!BC13)/1000</f>
        <v>1.4190330508683131</v>
      </c>
      <c r="Z9" s="104">
        <f>Z8-(-'Measured Data'!AF12*'In Process Calc.'!$I8+'Measured Data'!AF13*'In Process Calc.'!$D9-$E8*'Measured Data'!BD13)/1000</f>
        <v>5.0759411655224546E-2</v>
      </c>
      <c r="AA9" s="104">
        <f>AA8-(-'Measured Data'!AG12*'In Process Calc.'!$I8+'Measured Data'!AG13*'In Process Calc.'!$D9-$E8*'Measured Data'!BE13)/1000</f>
        <v>3.7198229750971652E-2</v>
      </c>
      <c r="AB9" s="104">
        <f>AB8-(-'Measured Data'!AH12*'In Process Calc.'!$I8+'Measured Data'!AH13*'In Process Calc.'!$D9-$E8*'Measured Data'!BF13)/1000</f>
        <v>1.5837520317752232E-2</v>
      </c>
      <c r="AC9" s="104">
        <f>AC8-(-'Measured Data'!AI12*'In Process Calc.'!$I8+'Measured Data'!AI13*'In Process Calc.'!$D9-$E8*'Measured Data'!BG13)/1000</f>
        <v>-0.28392294208031876</v>
      </c>
      <c r="AD9" s="104">
        <f>AD8-(-'Measured Data'!AJ12*'In Process Calc.'!$I8+'Measured Data'!AJ13*'In Process Calc.'!$D9-$E8*'Measured Data'!BH13)/1000</f>
        <v>1.854638321123455E-2</v>
      </c>
      <c r="AE9" s="104">
        <f>AE8-(-'Measured Data'!AK12*'In Process Calc.'!$I8+'Measured Data'!AK13*'In Process Calc.'!$D9-$E8*'Measured Data'!BI13)/1000</f>
        <v>2.1047955733960726E-2</v>
      </c>
      <c r="AF9" s="104">
        <f>AF8-(-'Measured Data'!AL12*'In Process Calc.'!$I8+'Measured Data'!AL13*'In Process Calc.'!$D9-$E8*'Measured Data'!BJ13)/1000</f>
        <v>9.8892737319926927E-2</v>
      </c>
      <c r="AG9" s="104">
        <f>AG8-(-'Measured Data'!AM12*'In Process Calc.'!$I8+'Measured Data'!AM13*'In Process Calc.'!$D9-$E8*'Measured Data'!BK13)/1000</f>
        <v>-4.9201292866740895E-3</v>
      </c>
      <c r="AH9" s="104">
        <f>AH8-(-'Measured Data'!AN12*'In Process Calc.'!$I8+'Measured Data'!AN13*'In Process Calc.'!$D9-$E8*'Measured Data'!BL13)/1000</f>
        <v>6.756875784148313E-3</v>
      </c>
      <c r="AI9" s="104">
        <f>AI8-(-'Measured Data'!AO12*'In Process Calc.'!$I8+'Measured Data'!AO13*'In Process Calc.'!$D9-$E8*'Measured Data'!BM13)/1000</f>
        <v>1.0742057017988301E-2</v>
      </c>
      <c r="AJ9" s="104">
        <f>AJ8-(-'Measured Data'!AP12*'In Process Calc.'!$I8+'Measured Data'!AP13*'In Process Calc.'!$D9-$E8*'Measured Data'!BN13)/1000</f>
        <v>2.900388762419559E-2</v>
      </c>
      <c r="AK9" s="104">
        <f>AK8-(-'Measured Data'!AQ12*'In Process Calc.'!$I8+'Measured Data'!AQ13*'In Process Calc.'!$D9-'In Process Calc.'!$E8*'Measured Data'!BO13)/1000</f>
        <v>0</v>
      </c>
      <c r="AL9" s="103">
        <f t="shared" ref="AL9:AL15" si="14">($N9*1+$O9*4+$P9*2+$Q9*1+R9*2+$T9*2+$U9*1+$V9*1+$W9*3+$X9*1+$Z9*1+$AA9*2+$AB9*1-$AC9*1+$AD9*1+AE9*1+$AF9*1+$AG9*1+AH9*2+$AI9*1+$AJ9*1)</f>
        <v>1.2015229897436226</v>
      </c>
      <c r="AM9" s="103">
        <f t="shared" si="1"/>
        <v>0.78436277871244531</v>
      </c>
      <c r="AN9" s="103">
        <f t="shared" si="6"/>
        <v>3.527509405735433</v>
      </c>
      <c r="AO9" s="109">
        <f>'Measured Data'!N13/('Measured Data'!H13)</f>
        <v>0.155</v>
      </c>
      <c r="AP9" s="110">
        <f>IF('Measured Data'!O13&gt;0,'Measured Data'!O13,('Measured Data'!P13*$D9-'Measured Data'!P12*$I8)/1000/(('Measured Data'!$H12*$I8+'Measured Data'!$H13*$D9)*1000000*0.5*($C9-$C8))*1000000000)</f>
        <v>0.155</v>
      </c>
      <c r="AQ9" s="110">
        <f>(K9-K8)/(('Measured Data'!$H12*$I8+'Measured Data'!$H13*$D9)*0.5*($C9-$C8))</f>
        <v>2.6409288772193E-2</v>
      </c>
      <c r="AR9" s="110">
        <f t="shared" si="2"/>
        <v>2.7490262230520885E-2</v>
      </c>
      <c r="AS9" s="110">
        <f>('Measured Data'!$I13*$D9-'Measured Data'!$I12*$I8)/(('Measured Data'!$H12*$I8+'Measured Data'!$H13*$D9)*0.5*($C9-$C8))</f>
        <v>1.0809734583278861E-3</v>
      </c>
      <c r="AT9" s="110">
        <f>(M9-M8)*1000/(('Measured Data'!$H12*$I8+'Measured Data'!$H13*$D9)*0.5*($C9-$C8))</f>
        <v>6.8664864812565632E-2</v>
      </c>
      <c r="AU9" s="110">
        <f>(N9-N8)*1000/(('Measured Data'!$H12*$I8+'Measured Data'!$H13*$D9)*0.5*($C9-$C8))</f>
        <v>-6.7505424044503231E-3</v>
      </c>
      <c r="AV9" s="110">
        <f>(O9-O8)*1000/(('Measured Data'!$H12*$I8+'Measured Data'!$H13*$D9)*0.5*($C9-$C8))</f>
        <v>1.7956277039185668E-3</v>
      </c>
      <c r="AW9" s="110">
        <f>(P9-P8)*1000/(('Measured Data'!$H12*$I8+'Measured Data'!$H13*$D9)*0.5*($C9-$C8))</f>
        <v>5.5912500121853368E-3</v>
      </c>
      <c r="AX9" s="110">
        <f>(Q9-Q8)*1000/(('Measured Data'!$H12*$I8+'Measured Data'!$H13*$D9)*0.5*($C9-$C8))</f>
        <v>2.0129750151066353E-3</v>
      </c>
      <c r="AY9" s="110">
        <f>(R9-R8)*1000/(('Measured Data'!$H12*$I8+'Measured Data'!$H13*$D9)*0.5*($C9-$C8))</f>
        <v>1.3306804114821575E-3</v>
      </c>
      <c r="AZ9" s="110">
        <f>(S9-S8)*1000/(('Measured Data'!$H12*$I8+'Measured Data'!$H13*$D9)*0.5*($C9-$C8))</f>
        <v>4.2121909328135684E-2</v>
      </c>
      <c r="BA9" s="110">
        <f>(T9-T8)*1000/(('Measured Data'!$H12*$I8+'Measured Data'!$H13*$D9)*0.5*($C9-$C8))</f>
        <v>7.3316435401392221E-3</v>
      </c>
      <c r="BB9" s="110">
        <f>(U9-U8)*1000/(('Measured Data'!$H12*$I8+'Measured Data'!$H13*$D9)*0.5*($C9-$C8))</f>
        <v>1.1813026735265199E-3</v>
      </c>
      <c r="BC9" s="110">
        <f>(V9-V8)*1000/(('Measured Data'!$H12*$I8+'Measured Data'!$H13*$D9)*0.5*($C9-$C8))</f>
        <v>6.3747499982727085E-4</v>
      </c>
      <c r="BD9" s="110">
        <f>(W9-W8)*1000/(('Measured Data'!$H12*$I8+'Measured Data'!$H13*$D9)*0.5*($C9-$C8))</f>
        <v>1.0778906897730472E-4</v>
      </c>
      <c r="BE9" s="110">
        <f>(X9-X8)*1000/(('Measured Data'!$H12*$I8+'Measured Data'!$H13*$D9)*0.5*($C9-$C8))</f>
        <v>1.6097550028225265E-3</v>
      </c>
      <c r="BF9" s="110">
        <f>(Y9-Y8)*1000/(('Measured Data'!$H12*$I8+'Measured Data'!$H13*$D9)*0.5*($C9-$C8))</f>
        <v>5.5352091822997744E-3</v>
      </c>
      <c r="BG9" s="110">
        <f>(Z9-Z8)*1000/(('Measured Data'!$H12*$I8+'Measured Data'!$H13*$D9)*0.5*($C9-$C8))</f>
        <v>3.3775196321296059E-3</v>
      </c>
      <c r="BH9" s="110">
        <f>(AA9-AA8)*1000/(('Measured Data'!$H12*$I8+'Measured Data'!$H13*$D9)*0.5*($C9-$C8))</f>
        <v>2.664421126532787E-3</v>
      </c>
      <c r="BI9" s="110">
        <f>(AB9-AB8)*1000/(('Measured Data'!$H12*$I8+'Measured Data'!$H13*$D9)*0.5*($C9-$C8))</f>
        <v>9.8660918887577076E-4</v>
      </c>
      <c r="BJ9" s="110">
        <f>(AC9-AC8)*1000/(('Measured Data'!$H12*$I8+'Measured Data'!$H13*$D9)*0.5*($C9-$C8))</f>
        <v>-7.9391118645141603E-3</v>
      </c>
      <c r="BK9" s="110">
        <f>(AD9-AD8)*1000/(('Measured Data'!$H12*$I8+'Measured Data'!$H13*$D9)*0.5*($C9-$C8))</f>
        <v>1.3230213463890268E-3</v>
      </c>
      <c r="BL9" s="110">
        <f>(AE9-AE8)*1000/(('Measured Data'!$H12*$I8+'Measured Data'!$H13*$D9)*0.5*($C9-$C8))</f>
        <v>1.8871902910250723E-3</v>
      </c>
      <c r="BM9" s="110">
        <f>(AF9-AF8)*1000/(('Measured Data'!$H12*$I8+'Measured Data'!$H13*$D9)*0.5*($C9-$C8))</f>
        <v>5.5494971989526196E-3</v>
      </c>
      <c r="BN9" s="110">
        <f>(AG9-AG8)*1000/(('Measured Data'!$H12*$I8+'Measured Data'!$H13*$D9)*0.5*($C9-$C8))</f>
        <v>1.1742860843194723E-3</v>
      </c>
      <c r="BO9" s="110">
        <f>(AH9-AH8)*1000/(('Measured Data'!$H12*$I8+'Measured Data'!$H13*$D9)*0.5*($C9-$C8))</f>
        <v>5.1124018480178265E-4</v>
      </c>
      <c r="BP9" s="110">
        <f>(AI9-AI8)*1000/(('Measured Data'!$H12*$I8+'Measured Data'!$H13*$D9)*0.5*($C9-$C8))</f>
        <v>7.4045067772644075E-4</v>
      </c>
      <c r="BQ9" s="110">
        <f>(AJ9-AJ8)*1000/(('Measured Data'!$H12*$I8+'Measured Data'!$H13*$D9)*0.5*($C9-$C8))</f>
        <v>2.1065269560894147E-3</v>
      </c>
      <c r="BR9" s="110">
        <f>(AK9-AK8)*1000/(('Measured Data'!$H12*$D9+'Measured Data'!$H13*$D9)*0.5*($C9-$C8))</f>
        <v>0</v>
      </c>
      <c r="BS9" s="111">
        <f t="shared" si="7"/>
        <v>6.4297606503459032E-2</v>
      </c>
      <c r="BT9" s="111">
        <f t="shared" si="8"/>
        <v>6.3109037043395197E-2</v>
      </c>
      <c r="BU9" s="111">
        <f t="shared" si="9"/>
        <v>0.18618318870931119</v>
      </c>
      <c r="BV9" s="111">
        <f t="shared" si="10"/>
        <v>0.20643481592266222</v>
      </c>
      <c r="BW9" s="110">
        <f t="shared" si="3"/>
        <v>0.13140926588060634</v>
      </c>
      <c r="BX9" s="110">
        <f t="shared" si="4"/>
        <v>3.6797952056856653</v>
      </c>
      <c r="BY9" s="110">
        <f t="shared" si="5"/>
        <v>0.1740577209600038</v>
      </c>
      <c r="BZ9" s="110">
        <f t="shared" si="11"/>
        <v>-1.0828556818193869</v>
      </c>
      <c r="CA9" s="35">
        <f>('Measured Data'!T13*'In Process Calc.'!$I9+'Measured Data'!AR13*'In Process Calc.'!$E9)/('In Process Calc.'!$I9+'In Process Calc.'!$E9+$F9)</f>
        <v>1.953771755931516</v>
      </c>
      <c r="CB9" s="35">
        <f>('Measured Data'!U13*'In Process Calc.'!$I9+'Measured Data'!AS13*'In Process Calc.'!$E9)/('In Process Calc.'!$I9+'In Process Calc.'!$E9+$F9)</f>
        <v>2.7796420547534391</v>
      </c>
      <c r="CC9" s="35">
        <f>('Measured Data'!V13*'In Process Calc.'!$I9+'Measured Data'!AT13*'In Process Calc.'!$E9)/('In Process Calc.'!$I9+'In Process Calc.'!$E9+$F9)</f>
        <v>3.0900994713971102</v>
      </c>
      <c r="CD9" s="35">
        <f>('Measured Data'!W13*'In Process Calc.'!$I9+'Measured Data'!AU13*'In Process Calc.'!$E9)/('In Process Calc.'!$I9+'In Process Calc.'!$E9+$F9)</f>
        <v>1.4452630198628933</v>
      </c>
      <c r="CE9" s="35">
        <f>('Measured Data'!X13*'In Process Calc.'!$I9+'Measured Data'!AV13*'In Process Calc.'!$E9)/('In Process Calc.'!$I9+'In Process Calc.'!$E9+$F9)</f>
        <v>0.54676996089277041</v>
      </c>
      <c r="CF9" s="35">
        <f>('Measured Data'!Y13*'In Process Calc.'!$I9+'Measured Data'!AW13*'In Process Calc.'!$E9)/('In Process Calc.'!$I9+'In Process Calc.'!$E9+$F9)</f>
        <v>27.439542636250724</v>
      </c>
      <c r="CG9" s="35">
        <f>('Measured Data'!Z13*'In Process Calc.'!$I9+'Measured Data'!AX13*'In Process Calc.'!$F9)/('In Process Calc.'!$I9+'In Process Calc.'!$E9+$F9)</f>
        <v>1.1079375225875179</v>
      </c>
      <c r="CH9" s="35">
        <f>('Measured Data'!AA13*'In Process Calc.'!$I9+'Measured Data'!AY13*'In Process Calc.'!$E9)/('In Process Calc.'!$I9+'In Process Calc.'!$E9+$F9)</f>
        <v>1.6473825916429996</v>
      </c>
      <c r="CI9" s="35">
        <f>('Measured Data'!AB13*'In Process Calc.'!$I9+'Measured Data'!AZ13*'In Process Calc.'!$E9)/('In Process Calc.'!$I9+'In Process Calc.'!$E9+$F9)</f>
        <v>2.3502377887446326</v>
      </c>
      <c r="CJ9" s="35">
        <f>('Measured Data'!AC13*'In Process Calc.'!$I9+'Measured Data'!BA13*'In Process Calc.'!$E9)/('In Process Calc.'!$I9+'In Process Calc.'!$E9+$F9)</f>
        <v>0.64703748130395877</v>
      </c>
      <c r="CK9" s="35">
        <f>('Measured Data'!AD13*'In Process Calc.'!$I9+'Measured Data'!BB13*'In Process Calc.'!$E9)/('In Process Calc.'!$I9+'In Process Calc.'!$E9+$F9)</f>
        <v>1.8926024020882686</v>
      </c>
      <c r="CL9" s="35">
        <f>('Measured Data'!AE13*'In Process Calc.'!$I9+'Measured Data'!BC13*'In Process Calc.'!$E9)/('In Process Calc.'!$I9+'In Process Calc.'!$E9+$F9)</f>
        <v>19.462507705962278</v>
      </c>
      <c r="CM9" s="35">
        <f>('Measured Data'!AF13*'In Process Calc.'!$I9+'Measured Data'!BD13*'In Process Calc.'!$E9)/('In Process Calc.'!$I9+'In Process Calc.'!$E9+$F9)</f>
        <v>3.7390602150559422</v>
      </c>
      <c r="CN9" s="35">
        <f>('Measured Data'!AG13*'In Process Calc.'!$I9+'Measured Data'!BE13*'In Process Calc.'!$E9)/('In Process Calc.'!$I9+'In Process Calc.'!$E9+$F9)</f>
        <v>2.9654307619409099</v>
      </c>
      <c r="CO9" s="35">
        <f>('Measured Data'!AH13*'In Process Calc.'!$I9+'Measured Data'!BF13*'In Process Calc.'!$E9)/('In Process Calc.'!$I9+'In Process Calc.'!$E9+$F9)</f>
        <v>0.94803566058686006</v>
      </c>
      <c r="CP9" s="35">
        <f>('Measured Data'!AI13*'In Process Calc.'!$I9+'Measured Data'!BG13*'In Process Calc.'!$E9)/('In Process Calc.'!$I9+'In Process Calc.'!$E9+$F9)</f>
        <v>6.2114701260869563</v>
      </c>
      <c r="CQ9" s="35">
        <f>('Measured Data'!AJ13*'In Process Calc.'!$I9+'Measured Data'!BH13*'In Process Calc.'!$E9)/('In Process Calc.'!$I9+'In Process Calc.'!$E9+$F9)</f>
        <v>1.0541292575856738</v>
      </c>
      <c r="CR9" s="35">
        <f>('Measured Data'!AK13*'In Process Calc.'!$I9+'Measured Data'!BI13*'In Process Calc.'!$E9)/('In Process Calc.'!$I9+'In Process Calc.'!$E9+$F9)</f>
        <v>2.9785781879510478</v>
      </c>
      <c r="CS9" s="35">
        <f>('Measured Data'!AL13*'In Process Calc.'!$I9+'Measured Data'!BJ13*'In Process Calc.'!$E9)/('In Process Calc.'!$I9+'In Process Calc.'!$E9+$F9)</f>
        <v>4.5947657603921197</v>
      </c>
      <c r="CT9" s="35">
        <f>('Measured Data'!AM13*'In Process Calc.'!$I9+'Measured Data'!BK13*'In Process Calc.'!$E9)/('In Process Calc.'!$I9+'In Process Calc.'!$E9+$F9)</f>
        <v>3.9169957132317803</v>
      </c>
      <c r="CU9" s="35">
        <f>('Measured Data'!AN13*'In Process Calc.'!$I9+'Measured Data'!BL13*'In Process Calc.'!$E9)/('In Process Calc.'!$I9+'In Process Calc.'!$E9+$F9)</f>
        <v>0.46013889599653668</v>
      </c>
      <c r="CV9" s="35">
        <f>('Measured Data'!AO13*'In Process Calc.'!$I9+'Measured Data'!BM13*'In Process Calc.'!$E9)/('In Process Calc.'!$I9+'In Process Calc.'!$E9+$F9)</f>
        <v>1.2078514797175461</v>
      </c>
      <c r="CW9" s="35">
        <f>('Measured Data'!AP13*'In Process Calc.'!$I9+'Measured Data'!BN13*'In Process Calc.'!$E9)/('In Process Calc.'!$I9+'In Process Calc.'!$E9+$F9)</f>
        <v>2.4381032115566961</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357.03247499995223</v>
      </c>
      <c r="K10" s="101">
        <f>K9 + 'Measured Data'!$H14*'In Process Calc.'!$D10 - 'Measured Data'!$H13*'In Process Calc.'!$I9</f>
        <v>1161.1748312499999</v>
      </c>
      <c r="L10" s="104">
        <f>L9 + ('Measured Data'!P14*$D10-'Measured Data'!P13*$I9)/1000</f>
        <v>0.12448168360853</v>
      </c>
      <c r="M10" s="104">
        <f>M9+(-'Measured Data'!S13*'In Process Calc.'!$I9+'Measured Data'!S14*'In Process Calc.'!$D10)/1000</f>
        <v>3.1938430093282886</v>
      </c>
      <c r="N10" s="104">
        <f>N9-(-'Measured Data'!T13*'In Process Calc.'!$I9+'Measured Data'!T14*'In Process Calc.'!$D10-$E9*'Measured Data'!AR14)/1000</f>
        <v>-0.3275881319738827</v>
      </c>
      <c r="O10" s="104">
        <f>O9-(-'Measured Data'!U13*'In Process Calc.'!$I9+'Measured Data'!U14*'In Process Calc.'!$D10-$E9*'Measured Data'!AS14)/1000</f>
        <v>4.8197658221289616E-2</v>
      </c>
      <c r="P10" s="104">
        <f>P9-(-'Measured Data'!V13*'In Process Calc.'!$I9+'Measured Data'!V14*'In Process Calc.'!$D10-$E9*'Measured Data'!AT14)/1000</f>
        <v>0.18656477610148639</v>
      </c>
      <c r="Q10" s="104">
        <f>Q9-(-'Measured Data'!W13*'In Process Calc.'!$I9+'Measured Data'!W14*'In Process Calc.'!$D10-$E9*'Measured Data'!AU14)/1000</f>
        <v>4.6572921269171938E-2</v>
      </c>
      <c r="R10" s="104">
        <f>R9-(-'Measured Data'!X13*'In Process Calc.'!$I9+'Measured Data'!X14*'In Process Calc.'!$D10-$E9*'Measured Data'!AV14)/1000</f>
        <v>4.2465879475057131E-2</v>
      </c>
      <c r="S10" s="104">
        <f>S9-(-'Measured Data'!Y13*'In Process Calc.'!$I9+'Measured Data'!Y14*'In Process Calc.'!$D10-$E9*'Measured Data'!AW14)/1000</f>
        <v>2.2538348318908059</v>
      </c>
      <c r="T10" s="104">
        <f>T9-(-'Measured Data'!Z13*'In Process Calc.'!$I9+'Measured Data'!Z14*'In Process Calc.'!$D10-$F9*'Measured Data'!AX14)/1000</f>
        <v>0.28496317088430434</v>
      </c>
      <c r="U10" s="104">
        <f>U9-(-'Measured Data'!AA13*'In Process Calc.'!$I9+'Measured Data'!AA14*'In Process Calc.'!$D10-$E9*'Measured Data'!AY14)/1000</f>
        <v>2.0792654533176778E-2</v>
      </c>
      <c r="V10" s="104">
        <f>V9-(-'Measured Data'!AB13*'In Process Calc.'!$I9+'Measured Data'!AB14*'In Process Calc.'!$D10-$E9*'Measured Data'!AZ14)/1000</f>
        <v>8.8606181300991509E-4</v>
      </c>
      <c r="W10" s="104">
        <f>W9-(-'Measured Data'!AC13*'In Process Calc.'!$I9+'Measured Data'!AC14*'In Process Calc.'!$D10-$E9*'Measured Data'!BA14)/1000</f>
        <v>1.0670235763927919E-2</v>
      </c>
      <c r="X10" s="104">
        <f>X9-(-'Measured Data'!AD13*'In Process Calc.'!$I9+'Measured Data'!AD14*'In Process Calc.'!$D10-$E9*'Measured Data'!BB14)/1000</f>
        <v>4.7674551731949566E-2</v>
      </c>
      <c r="Y10" s="104">
        <f>Y9+(-'Measured Data'!AE13*'In Process Calc.'!$I9+'Measured Data'!AE14*'In Process Calc.'!$D10-$E9*'Measured Data'!BC14)/1000</f>
        <v>1.411188753356998</v>
      </c>
      <c r="Z10" s="104">
        <f>Z9-(-'Measured Data'!AF13*'In Process Calc.'!$I9+'Measured Data'!AF14*'In Process Calc.'!$D10-$E9*'Measured Data'!BD14)/1000</f>
        <v>0.10892986223751189</v>
      </c>
      <c r="AA10" s="104">
        <f>AA9-(-'Measured Data'!AG13*'In Process Calc.'!$I9+'Measured Data'!AG14*'In Process Calc.'!$D10-$E9*'Measured Data'!BE14)/1000</f>
        <v>7.5216755015428599E-2</v>
      </c>
      <c r="AB10" s="104">
        <f>AB9-(-'Measured Data'!AH13*'In Process Calc.'!$I9+'Measured Data'!AH14*'In Process Calc.'!$D10-$E9*'Measured Data'!BF14)/1000</f>
        <v>3.2481928742240471E-2</v>
      </c>
      <c r="AC10" s="104">
        <f>AC9-(-'Measured Data'!AI13*'In Process Calc.'!$I9+'Measured Data'!AI14*'In Process Calc.'!$D10-$E9*'Measured Data'!BG14)/1000</f>
        <v>-0.33982306918404348</v>
      </c>
      <c r="AD10" s="104">
        <f>AD9-(-'Measured Data'!AJ13*'In Process Calc.'!$I9+'Measured Data'!AJ14*'In Process Calc.'!$D10-$E9*'Measured Data'!BH14)/1000</f>
        <v>3.8281841201522844E-2</v>
      </c>
      <c r="AE10" s="104">
        <f>AE9-(-'Measured Data'!AK13*'In Process Calc.'!$I9+'Measured Data'!AK14*'In Process Calc.'!$D10-$E9*'Measured Data'!BI14)/1000</f>
        <v>5.2357109318241724E-2</v>
      </c>
      <c r="AF10" s="104">
        <f>AF9-(-'Measured Data'!AL13*'In Process Calc.'!$I9+'Measured Data'!AL14*'In Process Calc.'!$D10-$E9*'Measured Data'!BJ14)/1000</f>
        <v>0.17180496454038932</v>
      </c>
      <c r="AG10" s="104">
        <f>AG9-(-'Measured Data'!AM13*'In Process Calc.'!$I9+'Measured Data'!AM14*'In Process Calc.'!$D10-$E9*'Measured Data'!BK14)/1000</f>
        <v>1.3245511500401839E-2</v>
      </c>
      <c r="AH10" s="104">
        <f>AH9-(-'Measured Data'!AN13*'In Process Calc.'!$I9+'Measured Data'!AN14*'In Process Calc.'!$D10-$E9*'Measured Data'!BL14)/1000</f>
        <v>1.4657699972940638E-2</v>
      </c>
      <c r="AI10" s="104">
        <f>AI9-(-'Measured Data'!AO13*'In Process Calc.'!$I9+'Measured Data'!AO14*'In Process Calc.'!$D10-$E9*'Measured Data'!BM14)/1000</f>
        <v>2.0934185573331786E-2</v>
      </c>
      <c r="AJ10" s="104">
        <f>AJ9-(-'Measured Data'!AP13*'In Process Calc.'!$I9+'Measured Data'!AP14*'In Process Calc.'!$D10-$E9*'Measured Data'!BN14)/1000</f>
        <v>6.0375960454797324E-2</v>
      </c>
      <c r="AK10" s="104">
        <f>AK9-(-'Measured Data'!AQ13*'In Process Calc.'!$I9+'Measured Data'!AQ14*'In Process Calc.'!$D10-'In Process Calc.'!$E9*'Measured Data'!BO14)/1000</f>
        <v>0</v>
      </c>
      <c r="AL10" s="103">
        <f t="shared" si="14"/>
        <v>2.0591103932012826</v>
      </c>
      <c r="AM10" s="103">
        <f t="shared" si="1"/>
        <v>1.3916991920433566</v>
      </c>
      <c r="AN10" s="103">
        <f t="shared" si="6"/>
        <v>7.433446963663906</v>
      </c>
      <c r="AO10" s="109">
        <f>'Measured Data'!N14/('Measured Data'!H14)</f>
        <v>0.14100000000000001</v>
      </c>
      <c r="AP10" s="110">
        <f>IF('Measured Data'!O14&gt;0,'Measured Data'!O14,('Measured Data'!P14*$D10-'Measured Data'!P13*$I9)/1000/(('Measured Data'!$H13*$I9+'Measured Data'!$H14*$D10)*1000000*0.5*($C10-$C9))*1000000000)</f>
        <v>0.14100000000000001</v>
      </c>
      <c r="AQ10" s="110">
        <f>(K10-K9)/(('Measured Data'!$H13*$I9+'Measured Data'!$H14*$D10)*0.5*($C10-$C9))</f>
        <v>2.4868145580867827E-2</v>
      </c>
      <c r="AR10" s="110">
        <f t="shared" si="2"/>
        <v>2.6220208268293327E-2</v>
      </c>
      <c r="AS10" s="110">
        <f>('Measured Data'!$I14*$D10-'Measured Data'!$I13*$I9)/(('Measured Data'!$H13*$I9+'Measured Data'!$H14*$D10)*0.5*($C10-$C9))</f>
        <v>1.3520626874255002E-3</v>
      </c>
      <c r="AT10" s="110">
        <f>(M10-M9)*1000/(('Measured Data'!$H13*$I9+'Measured Data'!$H14*$D10)*0.5*($C10-$C9))</f>
        <v>8.8851348049622608E-2</v>
      </c>
      <c r="AU10" s="110">
        <f>(N10-N9)*1000/(('Measured Data'!$H13*$I9+'Measured Data'!$H14*$D10)*0.5*($C10-$C9))</f>
        <v>-8.7957841207758122E-3</v>
      </c>
      <c r="AV10" s="110">
        <f>(O10-O9)*1000/(('Measured Data'!$H13*$I9+'Measured Data'!$H14*$D10)*0.5*($C10-$C9))</f>
        <v>1.1083539408890224E-3</v>
      </c>
      <c r="AW10" s="110">
        <f>(P10-P9)*1000/(('Measured Data'!$H13*$I9+'Measured Data'!$H14*$D10)*0.5*($C10-$C9))</f>
        <v>5.3809162491268488E-3</v>
      </c>
      <c r="AX10" s="110">
        <f>(Q10-Q9)*1000/(('Measured Data'!$H13*$I9+'Measured Data'!$H14*$D10)*0.5*($C10-$C9))</f>
        <v>1.8505966983086615E-3</v>
      </c>
      <c r="AY10" s="110">
        <f>(R10-R9)*1000/(('Measured Data'!$H13*$I9+'Measured Data'!$H14*$D10)*0.5*($C10-$C9))</f>
        <v>9.8907517851826534E-4</v>
      </c>
      <c r="AZ10" s="110">
        <f>(S10-S9)*1000/(('Measured Data'!$H13*$I9+'Measured Data'!$H14*$D10)*0.5*($C10-$C9))</f>
        <v>3.8533632036432799E-2</v>
      </c>
      <c r="BA10" s="110">
        <f>(T10-T9)*1000/(('Measured Data'!$H13*$I9+'Measured Data'!$H14*$D10)*0.5*($C10-$C9))</f>
        <v>3.2204525487630666E-3</v>
      </c>
      <c r="BB10" s="110">
        <f>(U10-U9)*1000/(('Measured Data'!$H13*$I9+'Measured Data'!$H14*$D10)*0.5*($C10-$C9))</f>
        <v>2.2046003848010969E-3</v>
      </c>
      <c r="BC10" s="110">
        <f>(V10-V9)*1000/(('Measured Data'!$H13*$I9+'Measured Data'!$H14*$D10)*0.5*($C10-$C9))</f>
        <v>5.582106468393121E-4</v>
      </c>
      <c r="BD10" s="110">
        <f>(W10-W9)*1000/(('Measured Data'!$H13*$I9+'Measured Data'!$H14*$D10)*0.5*($C10-$C9))</f>
        <v>-1.0688273440448171E-4</v>
      </c>
      <c r="BE10" s="110">
        <f>(X10-X9)*1000/(('Measured Data'!$H13*$I9+'Measured Data'!$H14*$D10)*0.5*($C10-$C9))</f>
        <v>1.3154431644139674E-3</v>
      </c>
      <c r="BF10" s="110">
        <f>(Y10-Y9)*1000/(('Measured Data'!$H13*$I9+'Measured Data'!$H14*$D10)*0.5*($C10-$C9))</f>
        <v>-3.5501127401987793E-4</v>
      </c>
      <c r="BG10" s="110">
        <f>(Z10-Z9)*1000/(('Measured Data'!$H13*$I9+'Measured Data'!$H14*$D10)*0.5*($C10-$C9))</f>
        <v>2.6326341832062922E-3</v>
      </c>
      <c r="BH10" s="110">
        <f>(AA10-AA9)*1000/(('Measured Data'!$H13*$I9+'Measured Data'!$H14*$D10)*0.5*($C10-$C9))</f>
        <v>1.7206136140327239E-3</v>
      </c>
      <c r="BI10" s="110">
        <f>(AB10-AB9)*1000/(('Measured Data'!$H13*$I9+'Measured Data'!$H14*$D10)*0.5*($C10-$C9))</f>
        <v>7.5328002686809363E-4</v>
      </c>
      <c r="BJ10" s="110">
        <f>(AC10-AC9)*1000/(('Measured Data'!$H13*$I9+'Measured Data'!$H14*$D10)*0.5*($C10-$C9))</f>
        <v>-2.5298856031837789E-3</v>
      </c>
      <c r="BK10" s="110">
        <f>(AD10-AD9)*1000/(('Measured Data'!$H13*$I9+'Measured Data'!$H14*$D10)*0.5*($C10-$C9))</f>
        <v>8.9317240637440008E-4</v>
      </c>
      <c r="BL10" s="110">
        <f>(AE10-AE9)*1000/(('Measured Data'!$H13*$I9+'Measured Data'!$H14*$D10)*0.5*($C10-$C9))</f>
        <v>1.4169659534721258E-3</v>
      </c>
      <c r="BM10" s="110">
        <f>(AF10-AF9)*1000/(('Measured Data'!$H13*$I9+'Measured Data'!$H14*$D10)*0.5*($C10-$C9))</f>
        <v>3.299806342100811E-3</v>
      </c>
      <c r="BN10" s="110">
        <f>(AG10-AG9)*1000/(('Measured Data'!$H13*$I9+'Measured Data'!$H14*$D10)*0.5*($C10-$C9))</f>
        <v>8.2212680866640203E-4</v>
      </c>
      <c r="BO10" s="110">
        <f>(AH10-AH9)*1000/(('Measured Data'!$H13*$I9+'Measured Data'!$H14*$D10)*0.5*($C10-$C9))</f>
        <v>3.5756951556519835E-4</v>
      </c>
      <c r="BP10" s="110">
        <f>(AI10-AI9)*1000/(('Measured Data'!$H13*$I9+'Measured Data'!$H14*$D10)*0.5*($C10-$C9))</f>
        <v>4.6126763272142328E-4</v>
      </c>
      <c r="BQ10" s="110">
        <f>(AJ10-AJ9)*1000/(('Measured Data'!$H13*$I9+'Measured Data'!$H14*$D10)*0.5*($C10-$C9))</f>
        <v>1.4198135050552312E-3</v>
      </c>
      <c r="BR10" s="110">
        <f>(AK10-AK9)*1000/(('Measured Data'!$H13*$D10+'Measured Data'!$H14*$D10)*0.5*($C10-$C9))</f>
        <v>0</v>
      </c>
      <c r="BS10" s="111">
        <f t="shared" si="7"/>
        <v>3.7465396313507177E-2</v>
      </c>
      <c r="BT10" s="111">
        <f t="shared" si="8"/>
        <v>4.3731294831099214E-2</v>
      </c>
      <c r="BU10" s="111">
        <f t="shared" si="9"/>
        <v>0.12149427157091726</v>
      </c>
      <c r="BV10" s="111">
        <f t="shared" si="10"/>
        <v>0.14852292033967163</v>
      </c>
      <c r="BW10" s="110">
        <f t="shared" si="3"/>
        <v>-9.2130239289206287E-3</v>
      </c>
      <c r="BX10" s="110">
        <f t="shared" si="4"/>
        <v>3.6591411852038047</v>
      </c>
      <c r="BY10" s="110">
        <f t="shared" si="5"/>
        <v>8.3575110327471627E-2</v>
      </c>
      <c r="BZ10" s="110">
        <f t="shared" si="11"/>
        <v>-0.78556835254581681</v>
      </c>
      <c r="CA10" s="35">
        <f>('Measured Data'!T14*'In Process Calc.'!$I10+'Measured Data'!AR14*'In Process Calc.'!$E10)/('In Process Calc.'!$I10+'In Process Calc.'!$E10+$F10)</f>
        <v>4.6518021264341209</v>
      </c>
      <c r="CB10" s="35">
        <f>('Measured Data'!U14*'In Process Calc.'!$I10+'Measured Data'!AS14*'In Process Calc.'!$E10)/('In Process Calc.'!$I10+'In Process Calc.'!$E10+$F10)</f>
        <v>2.6963352682563273</v>
      </c>
      <c r="CC10" s="35">
        <f>('Measured Data'!V14*'In Process Calc.'!$I10+'Measured Data'!AT14*'In Process Calc.'!$E10)/('In Process Calc.'!$I10+'In Process Calc.'!$E10+$F10)</f>
        <v>1.7774051999154323</v>
      </c>
      <c r="CD10" s="35">
        <f>('Measured Data'!W14*'In Process Calc.'!$I10+'Measured Data'!AU14*'In Process Calc.'!$E10)/('In Process Calc.'!$I10+'In Process Calc.'!$E10+$F10)</f>
        <v>0.92372036670946844</v>
      </c>
      <c r="CE10" s="35">
        <f>('Measured Data'!X14*'In Process Calc.'!$I10+'Measured Data'!AV14*'In Process Calc.'!$E10)/('In Process Calc.'!$I10+'In Process Calc.'!$E10+$F10)</f>
        <v>0.42373015033575878</v>
      </c>
      <c r="CF10" s="35">
        <f>('Measured Data'!Y14*'In Process Calc.'!$I10+'Measured Data'!AW14*'In Process Calc.'!$E10)/('In Process Calc.'!$I10+'In Process Calc.'!$E10+$F10)</f>
        <v>25.996535839282931</v>
      </c>
      <c r="CG10" s="35">
        <f>('Measured Data'!Z14*'In Process Calc.'!$I10+'Measured Data'!AX14*'In Process Calc.'!$F10)/('In Process Calc.'!$I10+'In Process Calc.'!$E10+$F10)</f>
        <v>1.0246183223956413</v>
      </c>
      <c r="CH10" s="35">
        <f>('Measured Data'!AA14*'In Process Calc.'!$I10+'Measured Data'!AY14*'In Process Calc.'!$E10)/('In Process Calc.'!$I10+'In Process Calc.'!$E10+$F10)</f>
        <v>1.2338507877610216</v>
      </c>
      <c r="CI10" s="35">
        <f>('Measured Data'!AB14*'In Process Calc.'!$I10+'Measured Data'!AZ14*'In Process Calc.'!$E10)/('In Process Calc.'!$I10+'In Process Calc.'!$E10+$F10)</f>
        <v>2.0953418797185837</v>
      </c>
      <c r="CJ10" s="35">
        <f>('Measured Data'!AC14*'In Process Calc.'!$I10+'Measured Data'!BA14*'In Process Calc.'!$E10)/('In Process Calc.'!$I10+'In Process Calc.'!$E10+$F10)</f>
        <v>0.65874518725311226</v>
      </c>
      <c r="CK10" s="35">
        <f>('Measured Data'!AD14*'In Process Calc.'!$I10+'Measured Data'!BB14*'In Process Calc.'!$E10)/('In Process Calc.'!$I10+'In Process Calc.'!$E10+$F10)</f>
        <v>1.8279367153281549</v>
      </c>
      <c r="CL10" s="35">
        <f>('Measured Data'!AE14*'In Process Calc.'!$I10+'Measured Data'!BC14*'In Process Calc.'!$E10)/('In Process Calc.'!$I10+'In Process Calc.'!$E10+$F10)</f>
        <v>18.69279197816584</v>
      </c>
      <c r="CM10" s="35">
        <f>('Measured Data'!AF14*'In Process Calc.'!$I10+'Measured Data'!BD14*'In Process Calc.'!$E10)/('In Process Calc.'!$I10+'In Process Calc.'!$E10+$F10)</f>
        <v>3.5642414029815974</v>
      </c>
      <c r="CN10" s="35">
        <f>('Measured Data'!AG14*'In Process Calc.'!$I10+'Measured Data'!BE14*'In Process Calc.'!$E10)/('In Process Calc.'!$I10+'In Process Calc.'!$E10+$F10)</f>
        <v>2.8080801848018986</v>
      </c>
      <c r="CO10" s="35">
        <f>('Measured Data'!AH14*'In Process Calc.'!$I10+'Measured Data'!BF14*'In Process Calc.'!$E10)/('In Process Calc.'!$I10+'In Process Calc.'!$E10+$F10)</f>
        <v>0.83603429172023969</v>
      </c>
      <c r="CP10" s="35">
        <f>('Measured Data'!AI14*'In Process Calc.'!$I10+'Measured Data'!BG14*'In Process Calc.'!$E10)/('In Process Calc.'!$I10+'In Process Calc.'!$E10+$F10)</f>
        <v>6.79644409178744</v>
      </c>
      <c r="CQ10" s="35">
        <f>('Measured Data'!AJ14*'In Process Calc.'!$I10+'Measured Data'!BH14*'In Process Calc.'!$E10)/('In Process Calc.'!$I10+'In Process Calc.'!$E10+$F10)</f>
        <v>1.1313506270502409</v>
      </c>
      <c r="CR10" s="35">
        <f>('Measured Data'!AK14*'In Process Calc.'!$I10+'Measured Data'!BI14*'In Process Calc.'!$E10)/('In Process Calc.'!$I10+'In Process Calc.'!$E10+$F10)</f>
        <v>2.9833723492024653</v>
      </c>
      <c r="CS10" s="35">
        <f>('Measured Data'!AL14*'In Process Calc.'!$I10+'Measured Data'!BJ14*'In Process Calc.'!$E10)/('In Process Calc.'!$I10+'In Process Calc.'!$E10+$F10)</f>
        <v>4.4548276162934721</v>
      </c>
      <c r="CT10" s="35">
        <f>('Measured Data'!AM14*'In Process Calc.'!$I10+'Measured Data'!BK14*'In Process Calc.'!$E10)/('In Process Calc.'!$I10+'In Process Calc.'!$E10+$F10)</f>
        <v>4.1251177225446245</v>
      </c>
      <c r="CU10" s="35">
        <f>('Measured Data'!AN14*'In Process Calc.'!$I10+'Measured Data'!BL14*'In Process Calc.'!$E10)/('In Process Calc.'!$I10+'In Process Calc.'!$E10+$F10)</f>
        <v>0.46081508630531759</v>
      </c>
      <c r="CV10" s="35">
        <f>('Measured Data'!AO14*'In Process Calc.'!$I10+'Measured Data'!BM14*'In Process Calc.'!$E10)/('In Process Calc.'!$I10+'In Process Calc.'!$E10+$F10)</f>
        <v>1.0220516071451589</v>
      </c>
      <c r="CW10" s="35">
        <f>('Measured Data'!AP14*'In Process Calc.'!$I10+'Measured Data'!BN14*'In Process Calc.'!$E10)/('In Process Calc.'!$I10+'In Process Calc.'!$E10+$F10)</f>
        <v>2.6128920504488948</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562.84047500034148</v>
      </c>
      <c r="K11" s="101">
        <f>K10 + 'Measured Data'!$H15*'In Process Calc.'!$D11 - 'Measured Data'!$H14*'In Process Calc.'!$I10</f>
        <v>1381.3271187499997</v>
      </c>
      <c r="L11" s="104">
        <f>L10 + ('Measured Data'!P15*$D11-'Measured Data'!P14*$I10)/1000</f>
        <v>-1.2325733020408107</v>
      </c>
      <c r="M11" s="104">
        <f>M10+(-'Measured Data'!S14*'In Process Calc.'!$I10+'Measured Data'!S15*'In Process Calc.'!$D11)/1000</f>
        <v>5.038825194027944</v>
      </c>
      <c r="N11" s="104">
        <f>N10-(-'Measured Data'!T14*'In Process Calc.'!$I10+'Measured Data'!T15*'In Process Calc.'!$D11-$E10*'Measured Data'!AR15)/1000</f>
        <v>-0.53115338076463414</v>
      </c>
      <c r="O11" s="104">
        <f>O10-(-'Measured Data'!U14*'In Process Calc.'!$I10+'Measured Data'!U15*'In Process Calc.'!$D11-$E10*'Measured Data'!AS15)/1000</f>
        <v>7.3775490719995312E-2</v>
      </c>
      <c r="P11" s="104">
        <f>P10-(-'Measured Data'!V14*'In Process Calc.'!$I10+'Measured Data'!V15*'In Process Calc.'!$D11-$E10*'Measured Data'!AT15)/1000</f>
        <v>0.28200781724888174</v>
      </c>
      <c r="Q11" s="104">
        <f>Q10-(-'Measured Data'!W14*'In Process Calc.'!$I10+'Measured Data'!W15*'In Process Calc.'!$D11-$E10*'Measured Data'!AU15)/1000</f>
        <v>9.1500876267000542E-2</v>
      </c>
      <c r="R11" s="104">
        <f>R10-(-'Measured Data'!X14*'In Process Calc.'!$I10+'Measured Data'!X15*'In Process Calc.'!$D11-$E10*'Measured Data'!AV15)/1000</f>
        <v>5.9562215580951844E-2</v>
      </c>
      <c r="S11" s="104">
        <f>S10-(-'Measured Data'!Y14*'In Process Calc.'!$I10+'Measured Data'!Y15*'In Process Calc.'!$D11-$E10*'Measured Data'!AW15)/1000</f>
        <v>3.0879505561080585</v>
      </c>
      <c r="T11" s="104">
        <f>T10-(-'Measured Data'!Z14*'In Process Calc.'!$I10+'Measured Data'!Z15*'In Process Calc.'!$D11-$F10*'Measured Data'!AX15)/1000</f>
        <v>0.34312586595135774</v>
      </c>
      <c r="U11" s="104">
        <f>U10-(-'Measured Data'!AA14*'In Process Calc.'!$I10+'Measured Data'!AA15*'In Process Calc.'!$D11-$E10*'Measured Data'!AY15)/1000</f>
        <v>7.6877292619106821E-2</v>
      </c>
      <c r="V11" s="104">
        <f>V10-(-'Measured Data'!AB14*'In Process Calc.'!$I10+'Measured Data'!AB15*'In Process Calc.'!$D11-$E10*'Measured Data'!AZ15)/1000</f>
        <v>1.3245094136689216E-2</v>
      </c>
      <c r="W11" s="104">
        <f>W10-(-'Measured Data'!AC14*'In Process Calc.'!$I10+'Measured Data'!AC15*'In Process Calc.'!$D11-$E10*'Measured Data'!BA15)/1000</f>
        <v>8.3139379461628308E-3</v>
      </c>
      <c r="X11" s="104">
        <f>X10-(-'Measured Data'!AD14*'In Process Calc.'!$I10+'Measured Data'!AD15*'In Process Calc.'!$D11-$E10*'Measured Data'!BB15)/1000</f>
        <v>8.1317993096581845E-2</v>
      </c>
      <c r="Y11" s="104">
        <f>Y10+(-'Measured Data'!AE14*'In Process Calc.'!$I10+'Measured Data'!AE15*'In Process Calc.'!$D11-$E10*'Measured Data'!BC15)/1000</f>
        <v>1.3016642801943967</v>
      </c>
      <c r="Z11" s="104">
        <f>Z10-(-'Measured Data'!AF14*'In Process Calc.'!$I10+'Measured Data'!AF15*'In Process Calc.'!$D11-$E10*'Measured Data'!BD15)/1000</f>
        <v>0.17062707272019548</v>
      </c>
      <c r="AA11" s="104">
        <f>AA10-(-'Measured Data'!AG14*'In Process Calc.'!$I10+'Measured Data'!AG15*'In Process Calc.'!$D11-$E10*'Measured Data'!BE15)/1000</f>
        <v>0.1102859522602323</v>
      </c>
      <c r="AB11" s="104">
        <f>AB10-(-'Measured Data'!AH14*'In Process Calc.'!$I10+'Measured Data'!AH15*'In Process Calc.'!$D11-$E10*'Measured Data'!BF15)/1000</f>
        <v>4.7612637949164455E-2</v>
      </c>
      <c r="AC11" s="104">
        <f>AC10-(-'Measured Data'!AI14*'In Process Calc.'!$I10+'Measured Data'!AI15*'In Process Calc.'!$D11-$E10*'Measured Data'!BG15)/1000</f>
        <v>-0.34301345366657154</v>
      </c>
      <c r="AD11" s="104">
        <f>AD10-(-'Measured Data'!AJ14*'In Process Calc.'!$I10+'Measured Data'!AJ15*'In Process Calc.'!$D11-$E10*'Measured Data'!BH15)/1000</f>
        <v>5.5394791951821537E-2</v>
      </c>
      <c r="AE11" s="104">
        <f>AE10-(-'Measured Data'!AK14*'In Process Calc.'!$I10+'Measured Data'!AK15*'In Process Calc.'!$D11-$E10*'Measured Data'!BI15)/1000</f>
        <v>8.0458077639619249E-2</v>
      </c>
      <c r="AF11" s="104">
        <f>AF10-(-'Measured Data'!AL14*'In Process Calc.'!$I10+'Measured Data'!AL15*'In Process Calc.'!$D11-$E10*'Measured Data'!BJ15)/1000</f>
        <v>0.21749444843444365</v>
      </c>
      <c r="AG11" s="104">
        <f>AG10-(-'Measured Data'!AM14*'In Process Calc.'!$I10+'Measured Data'!AM15*'In Process Calc.'!$D11-$E10*'Measured Data'!BK15)/1000</f>
        <v>4.4253299634371787E-2</v>
      </c>
      <c r="AH11" s="104">
        <f>AH10-(-'Measured Data'!AN14*'In Process Calc.'!$I10+'Measured Data'!AN15*'In Process Calc.'!$D11-$E10*'Measured Data'!BL15)/1000</f>
        <v>2.0934354491253495E-2</v>
      </c>
      <c r="AI11" s="104">
        <f>AI10-(-'Measured Data'!AO14*'In Process Calc.'!$I10+'Measured Data'!AO15*'In Process Calc.'!$D11-$E10*'Measured Data'!BM15)/1000</f>
        <v>3.4772993296473612E-2</v>
      </c>
      <c r="AJ11" s="104">
        <f>AJ10-(-'Measured Data'!AP14*'In Process Calc.'!$I10+'Measured Data'!AP15*'In Process Calc.'!$D11-$E10*'Measured Data'!BN15)/1000</f>
        <v>9.7492565457471342E-2</v>
      </c>
      <c r="AK11" s="104">
        <f>AK10-(-'Measured Data'!AQ14*'In Process Calc.'!$I10+'Measured Data'!AQ15*'In Process Calc.'!$D11-'In Process Calc.'!$E10*'Measured Data'!BO15)/1000</f>
        <v>0</v>
      </c>
      <c r="AL11" s="103">
        <f t="shared" si="14"/>
        <v>2.7747834038887014</v>
      </c>
      <c r="AM11" s="103">
        <f t="shared" si="1"/>
        <v>1.9006165694574957</v>
      </c>
      <c r="AN11" s="103">
        <f t="shared" si="6"/>
        <v>11.23639778713839</v>
      </c>
      <c r="AO11" s="109">
        <f>'Measured Data'!N15/('Measured Data'!H15)</f>
        <v>0.13042720890950626</v>
      </c>
      <c r="AP11" s="110">
        <f>IF('Measured Data'!O15&gt;0,'Measured Data'!O15,('Measured Data'!P15*$D11-'Measured Data'!P14*$I10)/1000/(('Measured Data'!$H14*$I10+'Measured Data'!$H15*$D11)*1000000*0.5*($C11-$C10))*1000000000)</f>
        <v>0.13042720890950626</v>
      </c>
      <c r="AQ11" s="110">
        <f>(K11-K10)/(('Measured Data'!$H14*$I10+'Measured Data'!$H15*$D11)*0.5*($C11-$C10))</f>
        <v>8.9569125365178259E-3</v>
      </c>
      <c r="AR11" s="110">
        <f t="shared" si="2"/>
        <v>1.0670848474330313E-2</v>
      </c>
      <c r="AS11" s="110">
        <f>('Measured Data'!$I15*$D11-'Measured Data'!$I14*$I10)/(('Measured Data'!$H14*$I10+'Measured Data'!$H15*$D11)*0.5*($C11-$C10))</f>
        <v>1.7139359378124872E-3</v>
      </c>
      <c r="AT11" s="110">
        <f>(M11-M10)*1000/(('Measured Data'!$H14*$I10+'Measured Data'!$H15*$D11)*0.5*($C11-$C10))</f>
        <v>7.5063240302640069E-2</v>
      </c>
      <c r="AU11" s="110">
        <f>(N11-N10)*1000/(('Measured Data'!$H14*$I10+'Measured Data'!$H15*$D11)*0.5*($C11-$C10))</f>
        <v>-8.2820676069207469E-3</v>
      </c>
      <c r="AV11" s="110">
        <f>(O11-O10)*1000/(('Measured Data'!$H14*$I10+'Measured Data'!$H15*$D11)*0.5*($C11-$C10))</f>
        <v>1.0406360577316749E-3</v>
      </c>
      <c r="AW11" s="110">
        <f>(P11-P10)*1000/(('Measured Data'!$H14*$I10+'Measured Data'!$H15*$D11)*0.5*($C11-$C10))</f>
        <v>3.8831073775533343E-3</v>
      </c>
      <c r="AX11" s="110">
        <f>(Q11-Q10)*1000/(('Measured Data'!$H14*$I10+'Measured Data'!$H15*$D11)*0.5*($C11-$C10))</f>
        <v>1.8278972611636391E-3</v>
      </c>
      <c r="AY11" s="110">
        <f>(R11-R10)*1000/(('Measured Data'!$H14*$I10+'Measured Data'!$H15*$D11)*0.5*($C11-$C10))</f>
        <v>6.9556573285849154E-4</v>
      </c>
      <c r="AZ11" s="110">
        <f>(S11-S10)*1000/(('Measured Data'!$H14*$I10+'Measured Data'!$H15*$D11)*0.5*($C11-$C10))</f>
        <v>3.3936061587132776E-2</v>
      </c>
      <c r="BA11" s="110">
        <f>(T11-T10)*1000/(('Measured Data'!$H14*$I10+'Measured Data'!$H15*$D11)*0.5*($C11-$C10))</f>
        <v>2.3663536659992894E-3</v>
      </c>
      <c r="BB11" s="110">
        <f>(U11-U10)*1000/(('Measured Data'!$H14*$I10+'Measured Data'!$H15*$D11)*0.5*($C11-$C10))</f>
        <v>2.2818077599031637E-3</v>
      </c>
      <c r="BC11" s="110">
        <f>(V11-V10)*1000/(('Measured Data'!$H14*$I10+'Measured Data'!$H15*$D11)*0.5*($C11-$C10))</f>
        <v>5.0282816870205014E-4</v>
      </c>
      <c r="BD11" s="110">
        <f>(W11-W10)*1000/(('Measured Data'!$H14*$I10+'Measured Data'!$H15*$D11)*0.5*($C11-$C10))</f>
        <v>-9.586615566603973E-5</v>
      </c>
      <c r="BE11" s="110">
        <f>(X11-X10)*1000/(('Measured Data'!$H14*$I10+'Measured Data'!$H15*$D11)*0.5*($C11-$C10))</f>
        <v>1.3687859669887714E-3</v>
      </c>
      <c r="BF11" s="110">
        <f>(Y11-Y10)*1000/(('Measured Data'!$H14*$I10+'Measured Data'!$H15*$D11)*0.5*($C11-$C10))</f>
        <v>-4.4560115085136888E-3</v>
      </c>
      <c r="BG11" s="110">
        <f>(Z11-Z10)*1000/(('Measured Data'!$H14*$I10+'Measured Data'!$H15*$D11)*0.5*($C11-$C10))</f>
        <v>2.5101556941148208E-3</v>
      </c>
      <c r="BH11" s="110">
        <f>(AA11-AA10)*1000/(('Measured Data'!$H14*$I10+'Measured Data'!$H15*$D11)*0.5*($C11-$C10))</f>
        <v>1.4267929532533199E-3</v>
      </c>
      <c r="BI11" s="110">
        <f>(AB11-AB10)*1000/(('Measured Data'!$H14*$I10+'Measured Data'!$H15*$D11)*0.5*($C11-$C10))</f>
        <v>6.1559405319330698E-4</v>
      </c>
      <c r="BJ11" s="110">
        <f>(AC11-AC10)*1000/(('Measured Data'!$H14*$I10+'Measured Data'!$H15*$D11)*0.5*($C11-$C10))</f>
        <v>-1.2980103496706828E-4</v>
      </c>
      <c r="BK11" s="110">
        <f>(AD11-AD10)*1000/(('Measured Data'!$H14*$I10+'Measured Data'!$H15*$D11)*0.5*($C11-$C10))</f>
        <v>6.9624170092787532E-4</v>
      </c>
      <c r="BL11" s="110">
        <f>(AE11-AE10)*1000/(('Measured Data'!$H14*$I10+'Measured Data'!$H15*$D11)*0.5*($C11-$C10))</f>
        <v>1.1432900302979446E-3</v>
      </c>
      <c r="BM11" s="110">
        <f>(AF11-AF10)*1000/(('Measured Data'!$H14*$I10+'Measured Data'!$H15*$D11)*0.5*($C11-$C10))</f>
        <v>1.8588801221412921E-3</v>
      </c>
      <c r="BN11" s="110">
        <f>(AG11-AG10)*1000/(('Measured Data'!$H14*$I10+'Measured Data'!$H15*$D11)*0.5*($C11-$C10))</f>
        <v>1.2615542151332144E-3</v>
      </c>
      <c r="BO11" s="110">
        <f>(AH11-AH10)*1000/(('Measured Data'!$H14*$I10+'Measured Data'!$H15*$D11)*0.5*($C11-$C10))</f>
        <v>2.5536616576136067E-4</v>
      </c>
      <c r="BP11" s="110">
        <f>(AI11-AI10)*1000/(('Measured Data'!$H14*$I10+'Measured Data'!$H15*$D11)*0.5*($C11-$C10))</f>
        <v>5.6303294321149772E-4</v>
      </c>
      <c r="BQ11" s="110">
        <f>(AJ11-AJ10)*1000/(('Measured Data'!$H14*$I10+'Measured Data'!$H15*$D11)*0.5*($C11-$C10))</f>
        <v>1.510091893373724E-3</v>
      </c>
      <c r="BR11" s="110">
        <f>(AK11-AK10)*1000/(('Measured Data'!$H14*$D11+'Measured Data'!$H15*$D11)*0.5*($C11-$C10))</f>
        <v>0</v>
      </c>
      <c r="BS11" s="111">
        <f t="shared" si="7"/>
        <v>2.8166278893357936E-2</v>
      </c>
      <c r="BT11" s="111">
        <f t="shared" si="8"/>
        <v>3.6318545465311616E-2</v>
      </c>
      <c r="BU11" s="111">
        <f t="shared" si="9"/>
        <v>0.10324337426828965</v>
      </c>
      <c r="BV11" s="111">
        <f t="shared" si="10"/>
        <v>0.12866477402304816</v>
      </c>
      <c r="BW11" s="110">
        <f t="shared" si="3"/>
        <v>-0.1313060885710802</v>
      </c>
      <c r="BX11" s="110">
        <f t="shared" si="4"/>
        <v>3.8433219062449826</v>
      </c>
      <c r="BY11" s="110">
        <f t="shared" si="5"/>
        <v>6.9729766959655617E-2</v>
      </c>
      <c r="BZ11" s="110">
        <f t="shared" si="11"/>
        <v>-5.4852762218979001E-2</v>
      </c>
      <c r="CA11" s="35">
        <f>('Measured Data'!T15*'In Process Calc.'!$I11+'Measured Data'!AR15*'In Process Calc.'!$E11)/('In Process Calc.'!$I11+'In Process Calc.'!$E11+$F11)</f>
        <v>7.7745664916279118</v>
      </c>
      <c r="CB11" s="35">
        <f>('Measured Data'!U15*'In Process Calc.'!$I11+'Measured Data'!AS15*'In Process Calc.'!$E11)/('In Process Calc.'!$I11+'In Process Calc.'!$E11+$F11)</f>
        <v>2.5520102338845723</v>
      </c>
      <c r="CC11" s="35">
        <f>('Measured Data'!V15*'In Process Calc.'!$I11+'Measured Data'!AT15*'In Process Calc.'!$E11)/('In Process Calc.'!$I11+'In Process Calc.'!$E11+$F11)</f>
        <v>0.66218428727658929</v>
      </c>
      <c r="CD11" s="35">
        <f>('Measured Data'!W15*'In Process Calc.'!$I11+'Measured Data'!AU15*'In Process Calc.'!$E11)/('In Process Calc.'!$I11+'In Process Calc.'!$E11+$F11)</f>
        <v>0.27744003019277796</v>
      </c>
      <c r="CE11" s="35">
        <f>('Measured Data'!X15*'In Process Calc.'!$I11+'Measured Data'!AV15*'In Process Calc.'!$E11)/('In Process Calc.'!$I11+'In Process Calc.'!$E11+$F11)</f>
        <v>0.3401954194315096</v>
      </c>
      <c r="CF11" s="35">
        <f>('Measured Data'!Y15*'In Process Calc.'!$I11+'Measured Data'!AW15*'In Process Calc.'!$E11)/('In Process Calc.'!$I11+'In Process Calc.'!$E11+$F11)</f>
        <v>23.271420425292753</v>
      </c>
      <c r="CG11" s="35">
        <f>('Measured Data'!Z15*'In Process Calc.'!$I11+'Measured Data'!AX15*'In Process Calc.'!$F11)/('In Process Calc.'!$I11+'In Process Calc.'!$E11+$F11)</f>
        <v>1.0189703685330702</v>
      </c>
      <c r="CH11" s="35">
        <f>('Measured Data'!AA15*'In Process Calc.'!$I11+'Measured Data'!AY15*'In Process Calc.'!$E11)/('In Process Calc.'!$I11+'In Process Calc.'!$E11+$F11)</f>
        <v>0.62340642036818117</v>
      </c>
      <c r="CI11" s="35">
        <f>('Measured Data'!AB15*'In Process Calc.'!$I11+'Measured Data'!AZ15*'In Process Calc.'!$E11)/('In Process Calc.'!$I11+'In Process Calc.'!$E11+$F11)</f>
        <v>1.8253423126258166</v>
      </c>
      <c r="CJ11" s="35">
        <f>('Measured Data'!AC15*'In Process Calc.'!$I11+'Measured Data'!BA15*'In Process Calc.'!$E11)/('In Process Calc.'!$I11+'In Process Calc.'!$E11+$F11)</f>
        <v>0.67443609409994887</v>
      </c>
      <c r="CK11" s="35">
        <f>('Measured Data'!AD15*'In Process Calc.'!$I11+'Measured Data'!BB15*'In Process Calc.'!$E11)/('In Process Calc.'!$I11+'In Process Calc.'!$E11+$F11)</f>
        <v>1.6367386379645028</v>
      </c>
      <c r="CL11" s="35">
        <f>('Measured Data'!AE15*'In Process Calc.'!$I11+'Measured Data'!BC15*'In Process Calc.'!$E11)/('In Process Calc.'!$I11+'In Process Calc.'!$E11+$F11)</f>
        <v>16.295887382706194</v>
      </c>
      <c r="CM11" s="35">
        <f>('Measured Data'!AF15*'In Process Calc.'!$I11+'Measured Data'!BD15*'In Process Calc.'!$E11)/('In Process Calc.'!$I11+'In Process Calc.'!$E11+$F11)</f>
        <v>3.2285123711289976</v>
      </c>
      <c r="CN11" s="35">
        <f>('Measured Data'!AG15*'In Process Calc.'!$I11+'Measured Data'!BE15*'In Process Calc.'!$E11)/('In Process Calc.'!$I11+'In Process Calc.'!$E11+$F11)</f>
        <v>2.6316840658896115</v>
      </c>
      <c r="CO11" s="35">
        <f>('Measured Data'!AH15*'In Process Calc.'!$I11+'Measured Data'!BF15*'In Process Calc.'!$E11)/('In Process Calc.'!$I11+'In Process Calc.'!$E11+$F11)</f>
        <v>0.72073781696314987</v>
      </c>
      <c r="CP11" s="35">
        <f>('Measured Data'!AI15*'In Process Calc.'!$I11+'Measured Data'!BG15*'In Process Calc.'!$E11)/('In Process Calc.'!$I11+'In Process Calc.'!$E11+$F11)</f>
        <v>6.618019703381643</v>
      </c>
      <c r="CQ11" s="35">
        <f>('Measured Data'!AJ15*'In Process Calc.'!$I11+'Measured Data'!BH15*'In Process Calc.'!$E11)/('In Process Calc.'!$I11+'In Process Calc.'!$E11+$F11)</f>
        <v>1.2108995287732589</v>
      </c>
      <c r="CR11" s="35">
        <f>('Measured Data'!AK15*'In Process Calc.'!$I11+'Measured Data'!BI15*'In Process Calc.'!$E11)/('In Process Calc.'!$I11+'In Process Calc.'!$E11+$F11)</f>
        <v>2.9804956028423857</v>
      </c>
      <c r="CS11" s="35">
        <f>('Measured Data'!AL15*'In Process Calc.'!$I11+'Measured Data'!BJ15*'In Process Calc.'!$E11)/('In Process Calc.'!$I11+'In Process Calc.'!$E11+$F11)</f>
        <v>4.6203948950202154</v>
      </c>
      <c r="CT11" s="35">
        <f>('Measured Data'!AM15*'In Process Calc.'!$I11+'Measured Data'!BK15*'In Process Calc.'!$E11)/('In Process Calc.'!$I11+'In Process Calc.'!$E11+$F11)</f>
        <v>4.0849251835663116</v>
      </c>
      <c r="CU11" s="35">
        <f>('Measured Data'!AN15*'In Process Calc.'!$I11+'Measured Data'!BL15*'In Process Calc.'!$E11)/('In Process Calc.'!$I11+'In Process Calc.'!$E11+$F11)</f>
        <v>0.47269913834163629</v>
      </c>
      <c r="CV11" s="35">
        <f>('Measured Data'!AO15*'In Process Calc.'!$I11+'Measured Data'!BM15*'In Process Calc.'!$E11)/('In Process Calc.'!$I11+'In Process Calc.'!$E11+$F11)</f>
        <v>0.76450307868172629</v>
      </c>
      <c r="CW11" s="35">
        <f>('Measured Data'!AP15*'In Process Calc.'!$I11+'Measured Data'!BN15*'In Process Calc.'!$E11)/('In Process Calc.'!$I11+'In Process Calc.'!$E11+$F11)</f>
        <v>2.6298861670306852</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962.80714166635232</v>
      </c>
      <c r="K12" s="101">
        <f>K11 + 'Measured Data'!$H16*'In Process Calc.'!$D12 - 'Measured Data'!$H15*'In Process Calc.'!$I11</f>
        <v>1470.6578660224998</v>
      </c>
      <c r="L12" s="104">
        <f>L11 + ('Measured Data'!P16*$D12-'Measured Data'!P15*$I11)/1000</f>
        <v>6.4704635882347539E-2</v>
      </c>
      <c r="M12" s="104">
        <f>M11+(-'Measured Data'!S15*'In Process Calc.'!$I11+'Measured Data'!S16*'In Process Calc.'!$D12)/1000</f>
        <v>6.9989303738698991</v>
      </c>
      <c r="N12" s="104">
        <f>N11-(-'Measured Data'!T15*'In Process Calc.'!$I11+'Measured Data'!T16*'In Process Calc.'!$D12-$E11*'Measured Data'!AR16)/1000</f>
        <v>-0.58381278294297179</v>
      </c>
      <c r="O12" s="104">
        <f>O11-(-'Measured Data'!U15*'In Process Calc.'!$I11+'Measured Data'!U16*'In Process Calc.'!$D12-$E11*'Measured Data'!AS16)/1000</f>
        <v>9.207954127821058E-2</v>
      </c>
      <c r="P12" s="104">
        <f>P11-(-'Measured Data'!V15*'In Process Calc.'!$I11+'Measured Data'!V16*'In Process Calc.'!$D12-$E11*'Measured Data'!AT16)/1000</f>
        <v>0.31944253705019371</v>
      </c>
      <c r="Q12" s="104">
        <f>Q11-(-'Measured Data'!W15*'In Process Calc.'!$I11+'Measured Data'!W16*'In Process Calc.'!$D12-$E11*'Measured Data'!AU16)/1000</f>
        <v>0.10828841723764238</v>
      </c>
      <c r="R12" s="104">
        <f>R11-(-'Measured Data'!X15*'In Process Calc.'!$I11+'Measured Data'!X16*'In Process Calc.'!$D12-$E11*'Measured Data'!AV16)/1000</f>
        <v>7.3026879136132705E-2</v>
      </c>
      <c r="S12" s="104">
        <f>S11-(-'Measured Data'!Y15*'In Process Calc.'!$I11+'Measured Data'!Y16*'In Process Calc.'!$D12-$E11*'Measured Data'!AW16)/1000</f>
        <v>4.0804494803205085</v>
      </c>
      <c r="T12" s="104">
        <f>T11-(-'Measured Data'!Z15*'In Process Calc.'!$I11+'Measured Data'!Z16*'In Process Calc.'!$D12-$F11*'Measured Data'!AX16)/1000</f>
        <v>0.40478245818043473</v>
      </c>
      <c r="U12" s="104">
        <f>U11-(-'Measured Data'!AA15*'In Process Calc.'!$I11+'Measured Data'!AA16*'In Process Calc.'!$D12-$E11*'Measured Data'!AY16)/1000</f>
        <v>0.11459881685632713</v>
      </c>
      <c r="V12" s="104">
        <f>V11-(-'Measured Data'!AB15*'In Process Calc.'!$I11+'Measured Data'!AB16*'In Process Calc.'!$D12-$E11*'Measured Data'!AZ16)/1000</f>
        <v>2.379590459222615E-2</v>
      </c>
      <c r="W12" s="104">
        <f>W11-(-'Measured Data'!AC15*'In Process Calc.'!$I11+'Measured Data'!AC16*'In Process Calc.'!$D12-$E11*'Measured Data'!BA16)/1000</f>
        <v>4.3190340203084357E-3</v>
      </c>
      <c r="X12" s="104">
        <f>X11-(-'Measured Data'!AD15*'In Process Calc.'!$I11+'Measured Data'!AD16*'In Process Calc.'!$D12-$E11*'Measured Data'!BB16)/1000</f>
        <v>0.11391884143681302</v>
      </c>
      <c r="Y12" s="104">
        <f>Y11+(-'Measured Data'!AE15*'In Process Calc.'!$I11+'Measured Data'!AE16*'In Process Calc.'!$D12-$E11*'Measured Data'!BC16)/1000</f>
        <v>1.4956938630204997</v>
      </c>
      <c r="Z12" s="104">
        <f>Z11-(-'Measured Data'!AF15*'In Process Calc.'!$I11+'Measured Data'!AF16*'In Process Calc.'!$D12-$E11*'Measured Data'!BD16)/1000</f>
        <v>0.23566028620684409</v>
      </c>
      <c r="AA12" s="104">
        <f>AA11-(-'Measured Data'!AG15*'In Process Calc.'!$I11+'Measured Data'!AG16*'In Process Calc.'!$D12-$E11*'Measured Data'!BE16)/1000</f>
        <v>0.13830796327198186</v>
      </c>
      <c r="AB12" s="104">
        <f>AB11-(-'Measured Data'!AH15*'In Process Calc.'!$I11+'Measured Data'!AH16*'In Process Calc.'!$D12-$E11*'Measured Data'!BF16)/1000</f>
        <v>6.1532706296238401E-2</v>
      </c>
      <c r="AC12" s="104">
        <f>AC11-(-'Measured Data'!AI15*'In Process Calc.'!$I11+'Measured Data'!AI16*'In Process Calc.'!$D12-$E11*'Measured Data'!BG16)/1000</f>
        <v>-0.45340861535090243</v>
      </c>
      <c r="AD12" s="104">
        <f>AD11-(-'Measured Data'!AJ15*'In Process Calc.'!$I11+'Measured Data'!AJ16*'In Process Calc.'!$D12-$E11*'Measured Data'!BH16)/1000</f>
        <v>7.0770148830853918E-2</v>
      </c>
      <c r="AE12" s="104">
        <f>AE11-(-'Measured Data'!AK15*'In Process Calc.'!$I11+'Measured Data'!AK16*'In Process Calc.'!$D12-$E11*'Measured Data'!BI16)/1000</f>
        <v>0.10872388633189628</v>
      </c>
      <c r="AF12" s="104">
        <f>AF11-(-'Measured Data'!AL15*'In Process Calc.'!$I11+'Measured Data'!AL16*'In Process Calc.'!$D12-$E11*'Measured Data'!BJ16)/1000</f>
        <v>0.25281908851774082</v>
      </c>
      <c r="AG12" s="104">
        <f>AG11-(-'Measured Data'!AM15*'In Process Calc.'!$I11+'Measured Data'!AM16*'In Process Calc.'!$D12-$E11*'Measured Data'!BK16)/1000</f>
        <v>6.0408069381005167E-2</v>
      </c>
      <c r="AH12" s="104">
        <f>AH11-(-'Measured Data'!AN15*'In Process Calc.'!$I11+'Measured Data'!AN16*'In Process Calc.'!$D12-$E11*'Measured Data'!BL16)/1000</f>
        <v>2.7835743594556248E-2</v>
      </c>
      <c r="AI12" s="104">
        <f>AI11-(-'Measured Data'!AO15*'In Process Calc.'!$I11+'Measured Data'!AO16*'In Process Calc.'!$D12-$E11*'Measured Data'!BM16)/1000</f>
        <v>4.3923540723976376E-2</v>
      </c>
      <c r="AJ12" s="104">
        <f>AJ11-(-'Measured Data'!AP15*'In Process Calc.'!$I11+'Measured Data'!AP16*'In Process Calc.'!$D12-$E11*'Measured Data'!BN16)/1000</f>
        <v>0.13116581539284325</v>
      </c>
      <c r="AK12" s="104">
        <f>AK11-(-'Measured Data'!AQ15*'In Process Calc.'!$I11+'Measured Data'!AQ16*'In Process Calc.'!$D12-'In Process Calc.'!$E11*'Measured Data'!BO16)/1000</f>
        <v>0</v>
      </c>
      <c r="AL12" s="103">
        <f t="shared" si="14"/>
        <v>3.5032677838527038</v>
      </c>
      <c r="AM12" s="103">
        <f t="shared" si="1"/>
        <v>2.4660463855588297</v>
      </c>
      <c r="AN12" s="103">
        <f t="shared" si="6"/>
        <v>13.896373591165988</v>
      </c>
      <c r="AO12" s="109">
        <f>'Measured Data'!N16/('Measured Data'!H16)</f>
        <v>0.11854175216582385</v>
      </c>
      <c r="AP12" s="110">
        <f>IF('Measured Data'!O16&gt;0,'Measured Data'!O16,('Measured Data'!P16*$D12-'Measured Data'!P15*$I11)/1000/(('Measured Data'!$H15*$I11+'Measured Data'!$H16*$D12)*1000000*0.5*($C12-$C11))*1000000000)</f>
        <v>0.11854175216582385</v>
      </c>
      <c r="AQ12" s="110">
        <f>(K12-K11)/(('Measured Data'!$H15*$I11+'Measured Data'!$H16*$D12)*0.5*($C12-$C11))</f>
        <v>3.1093903044594508E-3</v>
      </c>
      <c r="AR12" s="110">
        <f t="shared" si="2"/>
        <v>2.7364367573061354E-3</v>
      </c>
      <c r="AS12" s="110">
        <f>('Measured Data'!$I16*$D12-'Measured Data'!$I15*$I11)/(('Measured Data'!$H15*$I11+'Measured Data'!$H16*$D12)*0.5*($C12-$C11))</f>
        <v>-3.7295354715331553E-4</v>
      </c>
      <c r="AT12" s="110">
        <f>(M12-M11)*1000/(('Measured Data'!$H15*$I11+'Measured Data'!$H16*$D12)*0.5*($C12-$C11))</f>
        <v>6.8226587462988236E-2</v>
      </c>
      <c r="AU12" s="110">
        <f>(N12-N11)*1000/(('Measured Data'!$H15*$I11+'Measured Data'!$H16*$D12)*0.5*($C12-$C11))</f>
        <v>-1.8329482241145421E-3</v>
      </c>
      <c r="AV12" s="110">
        <f>(O12-O11)*1000/(('Measured Data'!$H15*$I11+'Measured Data'!$H16*$D12)*0.5*($C12-$C11))</f>
        <v>6.3712035414228443E-4</v>
      </c>
      <c r="AW12" s="110">
        <f>(P12-P11)*1000/(('Measured Data'!$H15*$I11+'Measured Data'!$H16*$D12)*0.5*($C12-$C11))</f>
        <v>1.3030133336429442E-3</v>
      </c>
      <c r="AX12" s="110">
        <f>(Q12-Q11)*1000/(('Measured Data'!$H15*$I11+'Measured Data'!$H16*$D12)*0.5*($C12-$C11))</f>
        <v>5.8433427149779012E-4</v>
      </c>
      <c r="AY12" s="110">
        <f>(R12-R11)*1000/(('Measured Data'!$H15*$I11+'Measured Data'!$H16*$D12)*0.5*($C12-$C11))</f>
        <v>4.6867283202696734E-4</v>
      </c>
      <c r="AZ12" s="110">
        <f>(S12-S11)*1000/(('Measured Data'!$H15*$I11+'Measured Data'!$H16*$D12)*0.5*($C12-$C11))</f>
        <v>3.4546520950045324E-2</v>
      </c>
      <c r="BA12" s="110">
        <f>(T12-T11)*1000/(('Measured Data'!$H15*$I11+'Measured Data'!$H16*$D12)*0.5*($C12-$C11))</f>
        <v>2.1461189560889309E-3</v>
      </c>
      <c r="BB12" s="110">
        <f>(U12-U11)*1000/(('Measured Data'!$H15*$I11+'Measured Data'!$H16*$D12)*0.5*($C12-$C11))</f>
        <v>1.3129963121751734E-3</v>
      </c>
      <c r="BC12" s="110">
        <f>(V12-V11)*1000/(('Measured Data'!$H15*$I11+'Measured Data'!$H16*$D12)*0.5*($C12-$C11))</f>
        <v>3.6724855367615687E-4</v>
      </c>
      <c r="BD12" s="110">
        <f>(W12-W11)*1000/(('Measured Data'!$H15*$I11+'Measured Data'!$H16*$D12)*0.5*($C12-$C11))</f>
        <v>-1.3905307985845772E-4</v>
      </c>
      <c r="BE12" s="110">
        <f>(X12-X11)*1000/(('Measured Data'!$H15*$I11+'Measured Data'!$H16*$D12)*0.5*($C12-$C11))</f>
        <v>1.134757794391289E-3</v>
      </c>
      <c r="BF12" s="110">
        <f>(Y12-Y11)*1000/(('Measured Data'!$H15*$I11+'Measured Data'!$H16*$D12)*0.5*($C12-$C11))</f>
        <v>6.7537071169617661E-3</v>
      </c>
      <c r="BG12" s="110">
        <f>(Z12-Z11)*1000/(('Measured Data'!$H15*$I11+'Measured Data'!$H16*$D12)*0.5*($C12-$C11))</f>
        <v>2.2636510905520782E-3</v>
      </c>
      <c r="BH12" s="110">
        <f>(AA12-AA11)*1000/(('Measured Data'!$H15*$I11+'Measured Data'!$H16*$D12)*0.5*($C12-$C11))</f>
        <v>9.7537938516957783E-4</v>
      </c>
      <c r="BI12" s="110">
        <f>(AB12-AB11)*1000/(('Measured Data'!$H15*$I11+'Measured Data'!$H16*$D12)*0.5*($C12-$C11))</f>
        <v>4.8452438692549724E-4</v>
      </c>
      <c r="BJ12" s="110">
        <f>(AC12-AC11)*1000/(('Measured Data'!$H15*$I11+'Measured Data'!$H16*$D12)*0.5*($C12-$C11))</f>
        <v>-3.8425923422915663E-3</v>
      </c>
      <c r="BK12" s="110">
        <f>(AD12-AD11)*1000/(('Measured Data'!$H15*$I11+'Measured Data'!$H16*$D12)*0.5*($C12-$C11))</f>
        <v>5.3517951060490698E-4</v>
      </c>
      <c r="BL12" s="110">
        <f>(AE12-AE11)*1000/(('Measured Data'!$H15*$I11+'Measured Data'!$H16*$D12)*0.5*($C12-$C11))</f>
        <v>9.8386540109609167E-4</v>
      </c>
      <c r="BM12" s="110">
        <f>(AF12-AF11)*1000/(('Measured Data'!$H15*$I11+'Measured Data'!$H16*$D12)*0.5*($C12-$C11))</f>
        <v>1.2295664901186482E-3</v>
      </c>
      <c r="BN12" s="110">
        <f>(AG12-AG11)*1000/(('Measured Data'!$H15*$I11+'Measured Data'!$H16*$D12)*0.5*($C12-$C11))</f>
        <v>5.6230901402545591E-4</v>
      </c>
      <c r="BO12" s="110">
        <f>(AH12-AH11)*1000/(('Measured Data'!$H15*$I11+'Measured Data'!$H16*$D12)*0.5*($C12-$C11))</f>
        <v>2.4022089840636254E-4</v>
      </c>
      <c r="BP12" s="110">
        <f>(AI12-AI11)*1000/(('Measured Data'!$H15*$I11+'Measured Data'!$H16*$D12)*0.5*($C12-$C11))</f>
        <v>3.1850873658069624E-4</v>
      </c>
      <c r="BQ12" s="110">
        <f>(AJ12-AJ11)*1000/(('Measured Data'!$H15*$I11+'Measured Data'!$H16*$D12)*0.5*($C12-$C11))</f>
        <v>1.1720855367893864E-3</v>
      </c>
      <c r="BR12" s="110">
        <f>(AK12-AK11)*1000/(('Measured Data'!$H15*$D12+'Measured Data'!$H16*$D12)*0.5*($C12-$C11))</f>
        <v>0</v>
      </c>
      <c r="BS12" s="111">
        <f t="shared" si="7"/>
        <v>2.4647910473840195E-2</v>
      </c>
      <c r="BT12" s="111">
        <f t="shared" si="8"/>
        <v>2.263826635566317E-2</v>
      </c>
      <c r="BU12" s="111">
        <f t="shared" si="9"/>
        <v>7.9908179424243095E-2</v>
      </c>
      <c r="BV12" s="111">
        <f t="shared" si="10"/>
        <v>8.6241342575737498E-2</v>
      </c>
      <c r="BW12" s="110">
        <f t="shared" si="3"/>
        <v>0.19549601323756177</v>
      </c>
      <c r="BX12" s="110">
        <f t="shared" si="4"/>
        <v>3.4313658483074643</v>
      </c>
      <c r="BY12" s="110">
        <f t="shared" si="5"/>
        <v>6.2122578397756582E-2</v>
      </c>
      <c r="BZ12" s="110">
        <f t="shared" si="11"/>
        <v>-1.7904843211926491</v>
      </c>
      <c r="CA12" s="35">
        <f>('Measured Data'!T16*'In Process Calc.'!$I12+'Measured Data'!AR16*'In Process Calc.'!$E12)/('In Process Calc.'!$I12+'In Process Calc.'!$E12+$F12)</f>
        <v>8.3525066717112821</v>
      </c>
      <c r="CB12" s="35">
        <f>('Measured Data'!U16*'In Process Calc.'!$I12+'Measured Data'!AS16*'In Process Calc.'!$E12)/('In Process Calc.'!$I12+'In Process Calc.'!$E12+$F12)</f>
        <v>2.5324313585303981</v>
      </c>
      <c r="CC12" s="35">
        <f>('Measured Data'!V16*'In Process Calc.'!$I12+'Measured Data'!AT16*'In Process Calc.'!$E12)/('In Process Calc.'!$I12+'In Process Calc.'!$E12+$F12)</f>
        <v>0.52481607894206994</v>
      </c>
      <c r="CD12" s="35">
        <f>('Measured Data'!W16*'In Process Calc.'!$I12+'Measured Data'!AU16*'In Process Calc.'!$E12)/('In Process Calc.'!$I12+'In Process Calc.'!$E12+$F12)</f>
        <v>0.10888620302921416</v>
      </c>
      <c r="CE12" s="35">
        <f>('Measured Data'!X16*'In Process Calc.'!$I12+'Measured Data'!AV16*'In Process Calc.'!$E12)/('In Process Calc.'!$I12+'In Process Calc.'!$E12+$F12)</f>
        <v>0.31996151031478898</v>
      </c>
      <c r="CF12" s="35">
        <f>('Measured Data'!Y16*'In Process Calc.'!$I12+'Measured Data'!AW16*'In Process Calc.'!$E12)/('In Process Calc.'!$I12+'In Process Calc.'!$E12+$F12)</f>
        <v>18.230766704517073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1.5951438474451509</v>
      </c>
      <c r="CJ12" s="35">
        <f>('Measured Data'!AC16*'In Process Calc.'!$I12+'Measured Data'!BA16*'In Process Calc.'!$E12)/('In Process Calc.'!$I12+'In Process Calc.'!$E12+$F12)</f>
        <v>0.71541840442572979</v>
      </c>
      <c r="CK12" s="35">
        <f>('Measured Data'!AD16*'In Process Calc.'!$I12+'Measured Data'!BB16*'In Process Calc.'!$E12)/('In Process Calc.'!$I12+'In Process Calc.'!$E12+$F12)</f>
        <v>1.4735473156627565</v>
      </c>
      <c r="CL12" s="35">
        <f>('Measured Data'!AE16*'In Process Calc.'!$I12+'Measured Data'!BC16*'In Process Calc.'!$E12)/('In Process Calc.'!$I12+'In Process Calc.'!$E12+$F12)</f>
        <v>18.843020068371754</v>
      </c>
      <c r="CM12" s="35">
        <f>('Measured Data'!AF16*'In Process Calc.'!$I12+'Measured Data'!BD16*'In Process Calc.'!$E12)/('In Process Calc.'!$I12+'In Process Calc.'!$E12+$F12)</f>
        <v>2.8598419483298381</v>
      </c>
      <c r="CN12" s="35">
        <f>('Measured Data'!AG16*'In Process Calc.'!$I12+'Measured Data'!BE16*'In Process Calc.'!$E12)/('In Process Calc.'!$I12+'In Process Calc.'!$E12+$F12)</f>
        <v>2.5788809179844554</v>
      </c>
      <c r="CO12" s="35">
        <f>('Measured Data'!AH16*'In Process Calc.'!$I12+'Measured Data'!BF16*'In Process Calc.'!$E12)/('In Process Calc.'!$I12+'In Process Calc.'!$E12+$F12)</f>
        <v>0.63087209088494023</v>
      </c>
      <c r="CP12" s="35">
        <f>('Measured Data'!AI16*'In Process Calc.'!$I12+'Measured Data'!BG16*'In Process Calc.'!$E12)/('In Process Calc.'!$I12+'In Process Calc.'!$E12+$F12)</f>
        <v>8.1569760115942032</v>
      </c>
      <c r="CQ12" s="35">
        <f>('Measured Data'!AJ16*'In Process Calc.'!$I12+'Measured Data'!BH16*'In Process Calc.'!$E12)/('In Process Calc.'!$I12+'In Process Calc.'!$E12+$F12)</f>
        <v>1.3179927303862669</v>
      </c>
      <c r="CR12" s="35">
        <f>('Measured Data'!AK16*'In Process Calc.'!$I12+'Measured Data'!BI16*'In Process Calc.'!$E12)/('In Process Calc.'!$I12+'In Process Calc.'!$E12+$F12)</f>
        <v>2.9791712178767589</v>
      </c>
      <c r="CS12" s="35">
        <f>('Measured Data'!AL16*'In Process Calc.'!$I12+'Measured Data'!BJ16*'In Process Calc.'!$E12)/('In Process Calc.'!$I12+'In Process Calc.'!$E12+$F12)</f>
        <v>4.9525111308100982</v>
      </c>
      <c r="CT12" s="35">
        <f>('Measured Data'!AM16*'In Process Calc.'!$I12+'Measured Data'!BK16*'In Process Calc.'!$E12)/('In Process Calc.'!$I12+'In Process Calc.'!$E12+$F12)</f>
        <v>4.2877699700667318</v>
      </c>
      <c r="CU12" s="35">
        <f>('Measured Data'!AN16*'In Process Calc.'!$I12+'Measured Data'!BL16*'In Process Calc.'!$E12)/('In Process Calc.'!$I12+'In Process Calc.'!$E12+$F12)</f>
        <v>0.47511867502727029</v>
      </c>
      <c r="CV12" s="35">
        <f>('Measured Data'!AO16*'In Process Calc.'!$I12+'Measured Data'!BM16*'In Process Calc.'!$E12)/('In Process Calc.'!$I12+'In Process Calc.'!$E12+$F12)</f>
        <v>0.59253734912704559</v>
      </c>
      <c r="CW12" s="35">
        <f>('Measured Data'!AP16*'In Process Calc.'!$I12+'Measured Data'!BN16*'In Process Calc.'!$E12)/('In Process Calc.'!$I12+'In Process Calc.'!$E12+$F12)</f>
        <v>2.7066864720101051</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1459.4738083349594</v>
      </c>
      <c r="K13" s="101">
        <f>K12 + 'Measured Data'!$H17*'In Process Calc.'!$D13 - 'Measured Data'!$H16*'In Process Calc.'!$I12</f>
        <v>1336.5015421930693</v>
      </c>
      <c r="L13" s="104">
        <f>L12 + ('Measured Data'!P17*$D13-'Measured Data'!P16*$I12)/1000</f>
        <v>3.7431347620631293E-2</v>
      </c>
      <c r="M13" s="104">
        <f>M12+(-'Measured Data'!S16*'In Process Calc.'!$I12+'Measured Data'!S17*'In Process Calc.'!$D13)/1000</f>
        <v>8.6933227960510937</v>
      </c>
      <c r="N13" s="104">
        <f>N12-(-'Measured Data'!T16*'In Process Calc.'!$I12+'Measured Data'!T17*'In Process Calc.'!$D13-$E12*'Measured Data'!AR17)/1000</f>
        <v>-0.54302367474942304</v>
      </c>
      <c r="O13" s="104">
        <f>O12-(-'Measured Data'!U16*'In Process Calc.'!$I12+'Measured Data'!U17*'In Process Calc.'!$D13-$E12*'Measured Data'!AS17)/1000</f>
        <v>0.11060284693496789</v>
      </c>
      <c r="P13" s="104">
        <f>P12-(-'Measured Data'!V16*'In Process Calc.'!$I12+'Measured Data'!V17*'In Process Calc.'!$D13-$E12*'Measured Data'!AT17)/1000</f>
        <v>0.34868288823809779</v>
      </c>
      <c r="Q13" s="104">
        <f>Q12-(-'Measured Data'!W16*'In Process Calc.'!$I12+'Measured Data'!W17*'In Process Calc.'!$D13-$E12*'Measured Data'!AU17)/1000</f>
        <v>0.11027785704801574</v>
      </c>
      <c r="R13" s="104">
        <f>R12-(-'Measured Data'!X16*'In Process Calc.'!$I12+'Measured Data'!X17*'In Process Calc.'!$D13-$E12*'Measured Data'!AV17)/1000</f>
        <v>8.5533679216085734E-2</v>
      </c>
      <c r="S13" s="104">
        <f>S12-(-'Measured Data'!Y16*'In Process Calc.'!$I12+'Measured Data'!Y17*'In Process Calc.'!$D13-$E12*'Measured Data'!AW17)/1000</f>
        <v>5.0960465499648624</v>
      </c>
      <c r="T13" s="104">
        <f>T12-(-'Measured Data'!Z16*'In Process Calc.'!$I12+'Measured Data'!Z17*'In Process Calc.'!$D13-$F12*'Measured Data'!AX17)/1000</f>
        <v>0.46379117770074724</v>
      </c>
      <c r="U13" s="104">
        <f>U12-(-'Measured Data'!AA16*'In Process Calc.'!$I12+'Measured Data'!AA17*'In Process Calc.'!$D13-$E12*'Measured Data'!AY17)/1000</f>
        <v>0.13243004281616758</v>
      </c>
      <c r="V13" s="104">
        <f>V12-(-'Measured Data'!AB16*'In Process Calc.'!$I12+'Measured Data'!AB17*'In Process Calc.'!$D13-$E12*'Measured Data'!AZ17)/1000</f>
        <v>3.6989085401479813E-2</v>
      </c>
      <c r="W13" s="104">
        <f>W12-(-'Measured Data'!AC16*'In Process Calc.'!$I12+'Measured Data'!AC17*'In Process Calc.'!$D13-$E12*'Measured Data'!BA17)/1000</f>
        <v>1.5211710788489152E-3</v>
      </c>
      <c r="X13" s="104">
        <f>X12-(-'Measured Data'!AD16*'In Process Calc.'!$I12+'Measured Data'!AD17*'In Process Calc.'!$D13-$E12*'Measured Data'!BB17)/1000</f>
        <v>0.14066229427699192</v>
      </c>
      <c r="Y13" s="104">
        <f>Y12+(-'Measured Data'!AE16*'In Process Calc.'!$I12+'Measured Data'!AE17*'In Process Calc.'!$D13-$E12*'Measured Data'!BC17)/1000</f>
        <v>1.7186528454629055</v>
      </c>
      <c r="Z13" s="104">
        <f>Z12-(-'Measured Data'!AF16*'In Process Calc.'!$I12+'Measured Data'!AF17*'In Process Calc.'!$D13-$E12*'Measured Data'!BD17)/1000</f>
        <v>0.2892603652555365</v>
      </c>
      <c r="AA13" s="104">
        <f>AA12-(-'Measured Data'!AG16*'In Process Calc.'!$I12+'Measured Data'!AG17*'In Process Calc.'!$D13-$E12*'Measured Data'!BE17)/1000</f>
        <v>0.1659390979319032</v>
      </c>
      <c r="AB13" s="104">
        <f>AB12-(-'Measured Data'!AH16*'In Process Calc.'!$I12+'Measured Data'!AH17*'In Process Calc.'!$D13-$E12*'Measured Data'!BF17)/1000</f>
        <v>7.4270064752368178E-2</v>
      </c>
      <c r="AC13" s="104">
        <f>AC12-(-'Measured Data'!AI16*'In Process Calc.'!$I12+'Measured Data'!AI17*'In Process Calc.'!$D13-$E12*'Measured Data'!BG17)/1000</f>
        <v>-0.65145327942786291</v>
      </c>
      <c r="AD13" s="104">
        <f>AD12-(-'Measured Data'!AJ16*'In Process Calc.'!$I12+'Measured Data'!AJ17*'In Process Calc.'!$D13-$E12*'Measured Data'!BH17)/1000</f>
        <v>8.6800654412687667E-2</v>
      </c>
      <c r="AE13" s="104">
        <f>AE12-(-'Measured Data'!AK16*'In Process Calc.'!$I12+'Measured Data'!AK17*'In Process Calc.'!$D13-$E12*'Measured Data'!BI17)/1000</f>
        <v>0.13697275062459199</v>
      </c>
      <c r="AF13" s="104">
        <f>AF12-(-'Measured Data'!AL16*'In Process Calc.'!$I12+'Measured Data'!AL17*'In Process Calc.'!$D13-$E12*'Measured Data'!BJ17)/1000</f>
        <v>0.29856246866964542</v>
      </c>
      <c r="AG13" s="104">
        <f>AG12-(-'Measured Data'!AM16*'In Process Calc.'!$I12+'Measured Data'!AM17*'In Process Calc.'!$D13-$E12*'Measured Data'!BK17)/1000</f>
        <v>8.4163263399480812E-2</v>
      </c>
      <c r="AH13" s="104">
        <f>AH12-(-'Measured Data'!AN16*'In Process Calc.'!$I12+'Measured Data'!AN17*'In Process Calc.'!$D13-$E12*'Measured Data'!BL17)/1000</f>
        <v>3.5343861293658109E-2</v>
      </c>
      <c r="AI13" s="104">
        <f>AI12-(-'Measured Data'!AO16*'In Process Calc.'!$I12+'Measured Data'!AO17*'In Process Calc.'!$D13-$E12*'Measured Data'!BM17)/1000</f>
        <v>5.0724057497571827E-2</v>
      </c>
      <c r="AJ13" s="104">
        <f>AJ12-(-'Measured Data'!AP16*'In Process Calc.'!$I12+'Measured Data'!AP17*'In Process Calc.'!$D13-$E12*'Measured Data'!BN17)/1000</f>
        <v>0.16245099604119914</v>
      </c>
      <c r="AK13" s="104">
        <f>AK12-(-'Measured Data'!AQ16*'In Process Calc.'!$I12+'Measured Data'!AQ17*'In Process Calc.'!$D13-'In Process Calc.'!$E12*'Measured Data'!BO17)/1000</f>
        <v>0</v>
      </c>
      <c r="AL13" s="103">
        <f t="shared" si="14"/>
        <v>4.3575498146115796</v>
      </c>
      <c r="AM13" s="103">
        <f t="shared" si="1"/>
        <v>3.1630728604342933</v>
      </c>
      <c r="AN13" s="103">
        <f t="shared" si="6"/>
        <v>16.00842940506649</v>
      </c>
      <c r="AO13" s="109">
        <f>'Measured Data'!N17/('Measured Data'!H17)</f>
        <v>8.4457028094536993E-2</v>
      </c>
      <c r="AP13" s="110">
        <f>IF('Measured Data'!O17&gt;0,'Measured Data'!O17,('Measured Data'!P17*$D13-'Measured Data'!P16*$I12)/1000/(('Measured Data'!$H16*$I12+'Measured Data'!$H17*$D13)*1000000*0.5*($C13-$C12))*1000000000)</f>
        <v>8.4457028094536993E-2</v>
      </c>
      <c r="AQ13" s="110">
        <f>(K13-K12)/(('Measured Data'!$H16*$I12+'Measured Data'!$H17*$D13)*0.5*($C13-$C12))</f>
        <v>-4.6559106744872864E-3</v>
      </c>
      <c r="AR13" s="110">
        <f t="shared" si="2"/>
        <v>-1.223676676760134E-4</v>
      </c>
      <c r="AS13" s="110">
        <f>('Measured Data'!$I17*$D13-'Measured Data'!$I16*$I12)/(('Measured Data'!$H16*$I12+'Measured Data'!$H17*$D13)*0.5*($C13-$C12))</f>
        <v>4.533543006811273E-3</v>
      </c>
      <c r="AT13" s="110">
        <f>(M13-M12)*1000/(('Measured Data'!$H16*$I12+'Measured Data'!$H17*$D13)*0.5*($C13-$C12))</f>
        <v>5.8804084220688536E-2</v>
      </c>
      <c r="AU13" s="110">
        <f>(N13-N12)*1000/(('Measured Data'!$H16*$I12+'Measured Data'!$H17*$D13)*0.5*($C13-$C12))</f>
        <v>1.415590699120655E-3</v>
      </c>
      <c r="AV13" s="110">
        <f>(O13-O12)*1000/(('Measured Data'!$H16*$I12+'Measured Data'!$H17*$D13)*0.5*($C13-$C12))</f>
        <v>6.4285345686527823E-4</v>
      </c>
      <c r="AW13" s="110">
        <f>(P13-P12)*1000/(('Measured Data'!$H16*$I12+'Measured Data'!$H17*$D13)*0.5*($C13-$C12))</f>
        <v>1.0147897567215083E-3</v>
      </c>
      <c r="AX13" s="110">
        <f>(Q13-Q12)*1000/(('Measured Data'!$H16*$I12+'Measured Data'!$H17*$D13)*0.5*($C13-$C12))</f>
        <v>6.9043737819948417E-5</v>
      </c>
      <c r="AY13" s="110">
        <f>(R13-R12)*1000/(('Measured Data'!$H16*$I12+'Measured Data'!$H17*$D13)*0.5*($C13-$C12))</f>
        <v>4.3404993766799587E-4</v>
      </c>
      <c r="AZ13" s="110">
        <f>(S13-S12)*1000/(('Measured Data'!$H16*$I12+'Measured Data'!$H17*$D13)*0.5*($C13-$C12))</f>
        <v>3.5246413307710493E-2</v>
      </c>
      <c r="BA13" s="110">
        <f>(T13-T12)*1000/(('Measured Data'!$H16*$I12+'Measured Data'!$H17*$D13)*0.5*($C13-$C12))</f>
        <v>2.0479044092752527E-3</v>
      </c>
      <c r="BB13" s="110">
        <f>(U13-U12)*1000/(('Measured Data'!$H16*$I12+'Measured Data'!$H17*$D13)*0.5*($C13-$C12))</f>
        <v>6.1883475125011861E-4</v>
      </c>
      <c r="BC13" s="110">
        <f>(V13-V12)*1000/(('Measured Data'!$H16*$I12+'Measured Data'!$H17*$D13)*0.5*($C13-$C12))</f>
        <v>4.5787085995546337E-4</v>
      </c>
      <c r="BD13" s="110">
        <f>(W13-W12)*1000/(('Measured Data'!$H16*$I12+'Measured Data'!$H17*$D13)*0.5*($C13-$C12))</f>
        <v>-9.7100155721739271E-5</v>
      </c>
      <c r="BE13" s="110">
        <f>(X13-X12)*1000/(('Measured Data'!$H16*$I12+'Measured Data'!$H17*$D13)*0.5*($C13-$C12))</f>
        <v>9.2813461189908408E-4</v>
      </c>
      <c r="BF13" s="110">
        <f>(Y13-Y12)*1000/(('Measured Data'!$H16*$I12+'Measured Data'!$H17*$D13)*0.5*($C13-$C12))</f>
        <v>7.7378171724968919E-3</v>
      </c>
      <c r="BG13" s="110">
        <f>(Z13-Z12)*1000/(('Measured Data'!$H16*$I12+'Measured Data'!$H17*$D13)*0.5*($C13-$C12))</f>
        <v>1.8601969185847867E-3</v>
      </c>
      <c r="BH13" s="110">
        <f>(AA13-AA12)*1000/(('Measured Data'!$H16*$I12+'Measured Data'!$H17*$D13)*0.5*($C13-$C12))</f>
        <v>9.5894171172198825E-4</v>
      </c>
      <c r="BI13" s="110">
        <f>(AB13-AB12)*1000/(('Measured Data'!$H16*$I12+'Measured Data'!$H17*$D13)*0.5*($C13-$C12))</f>
        <v>4.4205149267555996E-4</v>
      </c>
      <c r="BJ13" s="110">
        <f>(AC13-AC12)*1000/(('Measured Data'!$H16*$I12+'Measured Data'!$H17*$D13)*0.5*($C13-$C12))</f>
        <v>-6.8731628832757923E-3</v>
      </c>
      <c r="BK13" s="110">
        <f>(AD13-AD12)*1000/(('Measured Data'!$H16*$I12+'Measured Data'!$H17*$D13)*0.5*($C13-$C12))</f>
        <v>5.5634054307259135E-4</v>
      </c>
      <c r="BL13" s="110">
        <f>(AE13-AE12)*1000/(('Measured Data'!$H16*$I12+'Measured Data'!$H17*$D13)*0.5*($C13-$C12))</f>
        <v>9.8038008979530258E-4</v>
      </c>
      <c r="BM13" s="110">
        <f>(AF13-AF12)*1000/(('Measured Data'!$H16*$I12+'Measured Data'!$H17*$D13)*0.5*($C13-$C12))</f>
        <v>1.5875292782110417E-3</v>
      </c>
      <c r="BN13" s="110">
        <f>(AG13-AG12)*1000/(('Measured Data'!$H16*$I12+'Measured Data'!$H17*$D13)*0.5*($C13-$C12))</f>
        <v>8.2442674521820817E-4</v>
      </c>
      <c r="BO13" s="110">
        <f>(AH13-AH12)*1000/(('Measured Data'!$H16*$I12+'Measured Data'!$H17*$D13)*0.5*($C13-$C12))</f>
        <v>2.6057008974843856E-4</v>
      </c>
      <c r="BP13" s="110">
        <f>(AI13-AI12)*1000/(('Measured Data'!$H16*$I12+'Measured Data'!$H17*$D13)*0.5*($C13-$C12))</f>
        <v>2.3601271810689655E-4</v>
      </c>
      <c r="BQ13" s="110">
        <f>(AJ13-AJ12)*1000/(('Measured Data'!$H16*$I12+'Measured Data'!$H17*$D13)*0.5*($C13-$C12))</f>
        <v>1.0857557987288035E-3</v>
      </c>
      <c r="BR13" s="110">
        <f>(AK13-AK12)*1000/(('Measured Data'!$H16*$D13+'Measured Data'!$H17*$D13)*0.5*($C13-$C12))</f>
        <v>0</v>
      </c>
      <c r="BS13" s="111">
        <f t="shared" si="7"/>
        <v>2.8953336270864081E-2</v>
      </c>
      <c r="BT13" s="111">
        <f t="shared" si="8"/>
        <v>2.0664582688467634E-2</v>
      </c>
      <c r="BU13" s="111">
        <f t="shared" si="9"/>
        <v>7.9968693915283384E-2</v>
      </c>
      <c r="BV13" s="111">
        <f t="shared" si="10"/>
        <v>8.0551294849613805E-2</v>
      </c>
      <c r="BW13" s="110">
        <f t="shared" si="3"/>
        <v>0.21953488160465309</v>
      </c>
      <c r="BX13" s="110">
        <f t="shared" si="4"/>
        <v>2.3961878718610272</v>
      </c>
      <c r="BY13" s="110">
        <f t="shared" si="5"/>
        <v>5.8102490922877927E-2</v>
      </c>
      <c r="BZ13" s="110">
        <f t="shared" si="11"/>
        <v>-3.3561932149500007</v>
      </c>
      <c r="CA13" s="35">
        <f>('Measured Data'!T17*'In Process Calc.'!$I13+'Measured Data'!AR17*'In Process Calc.'!$E13)/('In Process Calc.'!$I13+'In Process Calc.'!$E13+$F13)</f>
        <v>7.4247760699125926</v>
      </c>
      <c r="CB13" s="35">
        <f>('Measured Data'!U17*'In Process Calc.'!$I13+'Measured Data'!AS17*'In Process Calc.'!$E13)/('In Process Calc.'!$I13+'In Process Calc.'!$E13+$F13)</f>
        <v>2.512751281307934</v>
      </c>
      <c r="CC13" s="35">
        <f>('Measured Data'!V17*'In Process Calc.'!$I13+'Measured Data'!AT17*'In Process Calc.'!$E13)/('In Process Calc.'!$I13+'In Process Calc.'!$E13+$F13)</f>
        <v>0.52725984914544521</v>
      </c>
      <c r="CD13" s="35">
        <f>('Measured Data'!W17*'In Process Calc.'!$I13+'Measured Data'!AU17*'In Process Calc.'!$E13)/('In Process Calc.'!$I13+'In Process Calc.'!$E13+$F13)</f>
        <v>0.18261757030112288</v>
      </c>
      <c r="CE13" s="35">
        <f>('Measured Data'!X17*'In Process Calc.'!$I13+'Measured Data'!AV17*'In Process Calc.'!$E13)/('In Process Calc.'!$I13+'In Process Calc.'!$E13+$F13)</f>
        <v>0.31755517060165322</v>
      </c>
      <c r="CF13" s="35">
        <f>('Measured Data'!Y17*'In Process Calc.'!$I13+'Measured Data'!AW17*'In Process Calc.'!$E13)/('In Process Calc.'!$I13+'In Process Calc.'!$E13+$F13)</f>
        <v>13.141849253610697</v>
      </c>
      <c r="CG13" s="35">
        <f>('Measured Data'!Z17*'In Process Calc.'!$I13+'Measured Data'!AX17*'In Process Calc.'!$F13)/('In Process Calc.'!$I13+'In Process Calc.'!$E13+$F13)</f>
        <v>0.96618357487922701</v>
      </c>
      <c r="CH13" s="35">
        <f>('Measured Data'!AA17*'In Process Calc.'!$I13+'Measured Data'!AY17*'In Process Calc.'!$E13)/('In Process Calc.'!$I13+'In Process Calc.'!$E13+$F13)</f>
        <v>0.37654175221262715</v>
      </c>
      <c r="CI13" s="35">
        <f>('Measured Data'!AB17*'In Process Calc.'!$I13+'Measured Data'!AZ17*'In Process Calc.'!$E13)/('In Process Calc.'!$I13+'In Process Calc.'!$E13+$F13)</f>
        <v>1.332487283835994</v>
      </c>
      <c r="CJ13" s="35">
        <f>('Measured Data'!AC17*'In Process Calc.'!$I13+'Measured Data'!BA17*'In Process Calc.'!$E13)/('In Process Calc.'!$I13+'In Process Calc.'!$E13+$F13)</f>
        <v>0.73548735986016345</v>
      </c>
      <c r="CK13" s="35">
        <f>('Measured Data'!AD17*'In Process Calc.'!$I13+'Measured Data'!BB17*'In Process Calc.'!$E13)/('In Process Calc.'!$I13+'In Process Calc.'!$E13+$F13)</f>
        <v>1.4133561536679926</v>
      </c>
      <c r="CL13" s="35">
        <f>('Measured Data'!AE17*'In Process Calc.'!$I13+'Measured Data'!BC17*'In Process Calc.'!$E13)/('In Process Calc.'!$I13+'In Process Calc.'!$E13+$F13)</f>
        <v>21.733000228511745</v>
      </c>
      <c r="CM13" s="35">
        <f>('Measured Data'!AF17*'In Process Calc.'!$I13+'Measured Data'!BD17*'In Process Calc.'!$E13)/('In Process Calc.'!$I13+'In Process Calc.'!$E13+$F13)</f>
        <v>2.6941211939317915</v>
      </c>
      <c r="CN13" s="35">
        <f>('Measured Data'!AG17*'In Process Calc.'!$I13+'Measured Data'!BE17*'In Process Calc.'!$E13)/('In Process Calc.'!$I13+'In Process Calc.'!$E13+$F13)</f>
        <v>2.5381885926518648</v>
      </c>
      <c r="CO13" s="35">
        <f>('Measured Data'!AH17*'In Process Calc.'!$I13+'Measured Data'!BF17*'In Process Calc.'!$E13)/('In Process Calc.'!$I13+'In Process Calc.'!$E13+$F13)</f>
        <v>0.56481298388353962</v>
      </c>
      <c r="CP13" s="35">
        <f>('Measured Data'!AI17*'In Process Calc.'!$I13+'Measured Data'!BG17*'In Process Calc.'!$E13)/('In Process Calc.'!$I13+'In Process Calc.'!$E13+$F13)</f>
        <v>11.014178521739129</v>
      </c>
      <c r="CQ13" s="35">
        <f>('Measured Data'!AJ17*'In Process Calc.'!$I13+'Measured Data'!BH17*'In Process Calc.'!$E13)/('In Process Calc.'!$I13+'In Process Calc.'!$E13+$F13)</f>
        <v>1.413372495378062</v>
      </c>
      <c r="CR13" s="35">
        <f>('Measured Data'!AK17*'In Process Calc.'!$I13+'Measured Data'!BI17*'In Process Calc.'!$E13)/('In Process Calc.'!$I13+'In Process Calc.'!$E13+$F13)</f>
        <v>2.9823373029343698</v>
      </c>
      <c r="CS13" s="35">
        <f>('Measured Data'!AL17*'In Process Calc.'!$I13+'Measured Data'!BJ17*'In Process Calc.'!$E13)/('In Process Calc.'!$I13+'In Process Calc.'!$E13+$F13)</f>
        <v>5.11379409947686</v>
      </c>
      <c r="CT13" s="35">
        <f>('Measured Data'!AM17*'In Process Calc.'!$I13+'Measured Data'!BK17*'In Process Calc.'!$E13)/('In Process Calc.'!$I13+'In Process Calc.'!$E13+$F13)</f>
        <v>4.3659051321183497</v>
      </c>
      <c r="CU13" s="35">
        <f>('Measured Data'!AN17*'In Process Calc.'!$I13+'Measured Data'!BL17*'In Process Calc.'!$E13)/('In Process Calc.'!$I13+'In Process Calc.'!$E13+$F13)</f>
        <v>0.46887803018054036</v>
      </c>
      <c r="CV13" s="35">
        <f>('Measured Data'!AO17*'In Process Calc.'!$I13+'Measured Data'!BM17*'In Process Calc.'!$E13)/('In Process Calc.'!$I13+'In Process Calc.'!$E13+$F13)</f>
        <v>0.46491651353329932</v>
      </c>
      <c r="CW13" s="35">
        <f>('Measured Data'!AP17*'In Process Calc.'!$I13+'Measured Data'!BN17*'In Process Calc.'!$E13)/('In Process Calc.'!$I13+'In Process Calc.'!$E13+$F13)</f>
        <v>2.8236454621704974</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1946.5404750020296</v>
      </c>
      <c r="K14" s="101">
        <f>K13 + 'Measured Data'!$H18*'In Process Calc.'!$D14 - 'Measured Data'!$H17*'In Process Calc.'!$I13</f>
        <v>1232.0087028630892</v>
      </c>
      <c r="L14" s="104">
        <f>L13 + ('Measured Data'!P18*$D14-'Measured Data'!P17*$I13)/1000</f>
        <v>5.721037758004513E-2</v>
      </c>
      <c r="M14" s="104">
        <f>M13+(-'Measured Data'!S17*'In Process Calc.'!$I13+'Measured Data'!S18*'In Process Calc.'!$D14)/1000</f>
        <v>10.781122114796361</v>
      </c>
      <c r="N14" s="104">
        <f>N13-(-'Measured Data'!T17*'In Process Calc.'!$I13+'Measured Data'!T18*'In Process Calc.'!$D14-$E13*'Measured Data'!AR18)/1000</f>
        <v>-0.50422811863010053</v>
      </c>
      <c r="O14" s="104">
        <f>O13-(-'Measured Data'!U17*'In Process Calc.'!$I13+'Measured Data'!U18*'In Process Calc.'!$D14-$E13*'Measured Data'!AS18)/1000</f>
        <v>0.1311066592836613</v>
      </c>
      <c r="P14" s="104">
        <f>P13-(-'Measured Data'!V17*'In Process Calc.'!$I13+'Measured Data'!V18*'In Process Calc.'!$D14-$E13*'Measured Data'!AT18)/1000</f>
        <v>0.38119326421100042</v>
      </c>
      <c r="Q14" s="104">
        <f>Q13-(-'Measured Data'!W17*'In Process Calc.'!$I13+'Measured Data'!W18*'In Process Calc.'!$D14-$E13*'Measured Data'!AU18)/1000</f>
        <v>0.11510002228954451</v>
      </c>
      <c r="R14" s="104">
        <f>R13-(-'Measured Data'!X17*'In Process Calc.'!$I13+'Measured Data'!X18*'In Process Calc.'!$D14-$E13*'Measured Data'!AV18)/1000</f>
        <v>9.8576179474516981E-2</v>
      </c>
      <c r="S14" s="104">
        <f>S13-(-'Measured Data'!Y17*'In Process Calc.'!$I13+'Measured Data'!Y18*'In Process Calc.'!$D14-$E13*'Measured Data'!AW18)/1000</f>
        <v>5.8060973103282905</v>
      </c>
      <c r="T14" s="104">
        <f>T13-(-'Measured Data'!Z17*'In Process Calc.'!$I13+'Measured Data'!Z18*'In Process Calc.'!$D14-$F13*'Measured Data'!AX18)/1000</f>
        <v>0.52064089379381007</v>
      </c>
      <c r="U14" s="104">
        <f>U13-(-'Measured Data'!AA17*'In Process Calc.'!$I13+'Measured Data'!AA18*'In Process Calc.'!$D14-$E13*'Measured Data'!AY18)/1000</f>
        <v>0.15013518285280503</v>
      </c>
      <c r="V14" s="104">
        <f>V13-(-'Measured Data'!AB17*'In Process Calc.'!$I13+'Measured Data'!AB18*'In Process Calc.'!$D14-$E13*'Measured Data'!AZ18)/1000</f>
        <v>4.9873784801117739E-2</v>
      </c>
      <c r="W14" s="104">
        <f>W13-(-'Measured Data'!AC17*'In Process Calc.'!$I13+'Measured Data'!AC18*'In Process Calc.'!$D14-$E13*'Measured Data'!BA18)/1000</f>
        <v>-8.415868157401296E-4</v>
      </c>
      <c r="X14" s="104">
        <f>X13-(-'Measured Data'!AD17*'In Process Calc.'!$I13+'Measured Data'!AD18*'In Process Calc.'!$D14-$E13*'Measured Data'!BB18)/1000</f>
        <v>0.16500909833474861</v>
      </c>
      <c r="Y14" s="104">
        <f>Y13+(-'Measured Data'!AE17*'In Process Calc.'!$I13+'Measured Data'!AE18*'In Process Calc.'!$D14-$E13*'Measured Data'!BC18)/1000</f>
        <v>1.5438087704514722</v>
      </c>
      <c r="Z14" s="104">
        <f>Z13-(-'Measured Data'!AF17*'In Process Calc.'!$I13+'Measured Data'!AF18*'In Process Calc.'!$D14-$E13*'Measured Data'!BD18)/1000</f>
        <v>0.33673636006823127</v>
      </c>
      <c r="AA14" s="104">
        <f>AA13-(-'Measured Data'!AG17*'In Process Calc.'!$I13+'Measured Data'!AG18*'In Process Calc.'!$D14-$E13*'Measured Data'!BE18)/1000</f>
        <v>0.19805624075435319</v>
      </c>
      <c r="AB14" s="104">
        <f>AB13-(-'Measured Data'!AH17*'In Process Calc.'!$I13+'Measured Data'!AH18*'In Process Calc.'!$D14-$E13*'Measured Data'!BF18)/1000</f>
        <v>8.6170536956887922E-2</v>
      </c>
      <c r="AC14" s="104">
        <f>AC13-(-'Measured Data'!AI17*'In Process Calc.'!$I13+'Measured Data'!AI18*'In Process Calc.'!$D14-$E13*'Measured Data'!BG18)/1000</f>
        <v>-0.64836531990499402</v>
      </c>
      <c r="AD14" s="104">
        <f>AD13-(-'Measured Data'!AJ17*'In Process Calc.'!$I13+'Measured Data'!AJ18*'In Process Calc.'!$D14-$E13*'Measured Data'!BH18)/1000</f>
        <v>0.10315033450855532</v>
      </c>
      <c r="AE14" s="104">
        <f>AE13-(-'Measured Data'!AK17*'In Process Calc.'!$I13+'Measured Data'!AK18*'In Process Calc.'!$D14-$E13*'Measured Data'!BI18)/1000</f>
        <v>0.1655768549877262</v>
      </c>
      <c r="AF14" s="104">
        <f>AF13-(-'Measured Data'!AL17*'In Process Calc.'!$I13+'Measured Data'!AL18*'In Process Calc.'!$D14-$E13*'Measured Data'!BJ18)/1000</f>
        <v>0.34365656501553793</v>
      </c>
      <c r="AG14" s="104">
        <f>AG13-(-'Measured Data'!AM17*'In Process Calc.'!$I13+'Measured Data'!AM18*'In Process Calc.'!$D14-$E13*'Measured Data'!BK18)/1000</f>
        <v>0.11040049549706794</v>
      </c>
      <c r="AH14" s="104">
        <f>AH13-(-'Measured Data'!AN17*'In Process Calc.'!$I13+'Measured Data'!AN18*'In Process Calc.'!$D14-$E13*'Measured Data'!BL18)/1000</f>
        <v>4.2789453667535129E-2</v>
      </c>
      <c r="AI14" s="104">
        <f>AI13-(-'Measured Data'!AO17*'In Process Calc.'!$I13+'Measured Data'!AO18*'In Process Calc.'!$D14-$E13*'Measured Data'!BM18)/1000</f>
        <v>5.9919164878501727E-2</v>
      </c>
      <c r="AJ14" s="104">
        <f>AJ13-(-'Measured Data'!AP17*'In Process Calc.'!$I13+'Measured Data'!AP18*'In Process Calc.'!$D14-$E13*'Measured Data'!BN18)/1000</f>
        <v>0.19381856368725736</v>
      </c>
      <c r="AK14" s="104">
        <f>AK13-(-'Measured Data'!AQ17*'In Process Calc.'!$I13+'Measured Data'!AQ18*'In Process Calc.'!$D14-'In Process Calc.'!$E13*'Measured Data'!BO18)/1000</f>
        <v>0</v>
      </c>
      <c r="AL14" s="103">
        <f t="shared" si="14"/>
        <v>5.028098105642731</v>
      </c>
      <c r="AM14" s="103">
        <f t="shared" si="1"/>
        <v>3.8755046671076361</v>
      </c>
      <c r="AN14" s="103">
        <f t="shared" si="6"/>
        <v>18.162054101347067</v>
      </c>
      <c r="AO14" s="109">
        <f>'Measured Data'!N18/('Measured Data'!H18)</f>
        <v>0.12561030781630692</v>
      </c>
      <c r="AP14" s="110">
        <f>IF('Measured Data'!O18&gt;0,'Measured Data'!O18,('Measured Data'!P18*$D14-'Measured Data'!P17*$I13)/1000/(('Measured Data'!$H17*$I13+'Measured Data'!$H18*$D14)*1000000*0.5*($C14-$C13))*1000000000)</f>
        <v>0.12561030781630692</v>
      </c>
      <c r="AQ14" s="110">
        <f>(K14-K13)/(('Measured Data'!$H17*$I13+'Measured Data'!$H18*$D14)*0.5*($C14-$C13))</f>
        <v>-4.4001594660568223E-3</v>
      </c>
      <c r="AR14" s="110">
        <f t="shared" si="2"/>
        <v>4.4120812060824705E-3</v>
      </c>
      <c r="AS14" s="110">
        <f>('Measured Data'!$I18*$D14-'Measured Data'!$I17*$I13)/(('Measured Data'!$H17*$I13+'Measured Data'!$H18*$D14)*0.5*($C14-$C13))</f>
        <v>8.8122406721392928E-3</v>
      </c>
      <c r="AT14" s="110">
        <f>(M14-M13)*1000/(('Measured Data'!$H17*$I13+'Measured Data'!$H18*$D14)*0.5*($C14-$C13))</f>
        <v>8.7916550019214765E-2</v>
      </c>
      <c r="AU14" s="110">
        <f>(N14-N13)*1000/(('Measured Data'!$H17*$I13+'Measured Data'!$H18*$D14)*0.5*($C14-$C13))</f>
        <v>1.6336682455368786E-3</v>
      </c>
      <c r="AV14" s="110">
        <f>(O14-O13)*1000/(('Measured Data'!$H17*$I13+'Measured Data'!$H18*$D14)*0.5*($C14-$C13))</f>
        <v>8.6340886681668524E-4</v>
      </c>
      <c r="AW14" s="110">
        <f>(P14-P13)*1000/(('Measured Data'!$H17*$I13+'Measured Data'!$H18*$D14)*0.5*($C14-$C13))</f>
        <v>1.3690013545377068E-3</v>
      </c>
      <c r="AX14" s="110">
        <f>(Q14-Q13)*1000/(('Measured Data'!$H17*$I13+'Measured Data'!$H18*$D14)*0.5*($C14-$C13))</f>
        <v>2.0305980936547531E-4</v>
      </c>
      <c r="AY14" s="110">
        <f>(R14-R13)*1000/(('Measured Data'!$H17*$I13+'Measured Data'!$H18*$D14)*0.5*($C14-$C13))</f>
        <v>5.4921544233241292E-4</v>
      </c>
      <c r="AZ14" s="110">
        <f>(S14-S13)*1000/(('Measured Data'!$H17*$I13+'Measured Data'!$H18*$D14)*0.5*($C14-$C13))</f>
        <v>2.9900006494488811E-2</v>
      </c>
      <c r="BA14" s="110">
        <f>(T14-T13)*1000/(('Measured Data'!$H17*$I13+'Measured Data'!$H18*$D14)*0.5*($C14-$C13))</f>
        <v>2.3939230478711199E-3</v>
      </c>
      <c r="BB14" s="110">
        <f>(U14-U13)*1000/(('Measured Data'!$H17*$I13+'Measured Data'!$H18*$D14)*0.5*($C14-$C13))</f>
        <v>7.4555768634109636E-4</v>
      </c>
      <c r="BC14" s="110">
        <f>(V14-V13)*1000/(('Measured Data'!$H17*$I13+'Measured Data'!$H18*$D14)*0.5*($C14-$C13))</f>
        <v>5.4257049951122473E-4</v>
      </c>
      <c r="BD14" s="110">
        <f>(W14-W13)*1000/(('Measured Data'!$H17*$I13+'Measured Data'!$H18*$D14)*0.5*($C14-$C13))</f>
        <v>-9.9494966186583465E-5</v>
      </c>
      <c r="BE14" s="110">
        <f>(X14-X13)*1000/(('Measured Data'!$H17*$I13+'Measured Data'!$H18*$D14)*0.5*($C14-$C13))</f>
        <v>1.0252359973171102E-3</v>
      </c>
      <c r="BF14" s="110">
        <f>(Y14-Y13)*1000/(('Measured Data'!$H17*$I13+'Measured Data'!$H18*$D14)*0.5*($C14-$C13))</f>
        <v>-7.3626271108969158E-3</v>
      </c>
      <c r="BG14" s="110">
        <f>(Z14-Z13)*1000/(('Measured Data'!$H17*$I13+'Measured Data'!$H18*$D14)*0.5*($C14-$C13))</f>
        <v>1.9991986946191363E-3</v>
      </c>
      <c r="BH14" s="110">
        <f>(AA14-AA13)*1000/(('Measured Data'!$H17*$I13+'Measured Data'!$H18*$D14)*0.5*($C14-$C13))</f>
        <v>1.3524424345157573E-3</v>
      </c>
      <c r="BI14" s="110">
        <f>(AB14-AB13)*1000/(('Measured Data'!$H17*$I13+'Measured Data'!$H18*$D14)*0.5*($C14-$C13))</f>
        <v>5.0112501255614606E-4</v>
      </c>
      <c r="BJ14" s="110">
        <f>(AC14-AC13)*1000/(('Measured Data'!$H17*$I13+'Measured Data'!$H18*$D14)*0.5*($C14-$C13))</f>
        <v>1.3003297079949708E-4</v>
      </c>
      <c r="BK14" s="110">
        <f>(AD14-AD13)*1000/(('Measured Data'!$H17*$I13+'Measured Data'!$H18*$D14)*0.5*($C14-$C13))</f>
        <v>6.8847970925211654E-4</v>
      </c>
      <c r="BL14" s="110">
        <f>(AE14-AE13)*1000/(('Measured Data'!$H17*$I13+'Measured Data'!$H18*$D14)*0.5*($C14-$C13))</f>
        <v>1.2045095280075414E-3</v>
      </c>
      <c r="BM14" s="110">
        <f>(AF14-AF13)*1000/(('Measured Data'!$H17*$I13+'Measured Data'!$H18*$D14)*0.5*($C14-$C13))</f>
        <v>1.8988977251642933E-3</v>
      </c>
      <c r="BN14" s="110">
        <f>(AG14-AG13)*1000/(('Measured Data'!$H17*$I13+'Measured Data'!$H18*$D14)*0.5*($C14-$C13))</f>
        <v>1.1048413069985803E-3</v>
      </c>
      <c r="BO14" s="110">
        <f>(AH14-AH13)*1000/(('Measured Data'!$H17*$I13+'Measured Data'!$H18*$D14)*0.5*($C14-$C13))</f>
        <v>3.1353147234191138E-4</v>
      </c>
      <c r="BP14" s="110">
        <f>(AI14-AI13)*1000/(('Measured Data'!$H17*$I13+'Measured Data'!$H18*$D14)*0.5*($C14-$C13))</f>
        <v>3.8720298006103895E-4</v>
      </c>
      <c r="BQ14" s="110">
        <f>(AJ14-AJ13)*1000/(('Measured Data'!$H17*$I13+'Measured Data'!$H18*$D14)*0.5*($C14-$C13))</f>
        <v>1.3208780677221074E-3</v>
      </c>
      <c r="BR14" s="110">
        <f>(AK14-AK13)*1000/(('Measured Data'!$H17*$D14+'Measured Data'!$H18*$D14)*0.5*($C14-$C13))</f>
        <v>0</v>
      </c>
      <c r="BS14" s="111">
        <f t="shared" si="7"/>
        <v>2.7373823448883727E-2</v>
      </c>
      <c r="BT14" s="111">
        <f t="shared" si="8"/>
        <v>2.5870188174146345E-2</v>
      </c>
      <c r="BU14" s="111">
        <f t="shared" si="9"/>
        <v>9.8295724416896213E-2</v>
      </c>
      <c r="BV14" s="111">
        <f t="shared" si="10"/>
        <v>9.8892694214015753E-2</v>
      </c>
      <c r="BW14" s="110">
        <f t="shared" si="3"/>
        <v>-0.24624165590913835</v>
      </c>
      <c r="BX14" s="110">
        <f t="shared" si="4"/>
        <v>4.2010127268520661</v>
      </c>
      <c r="BY14" s="110">
        <f t="shared" si="5"/>
        <v>8.0064298591786903E-2</v>
      </c>
      <c r="BZ14" s="110">
        <f t="shared" si="11"/>
        <v>5.4317940969378052E-2</v>
      </c>
      <c r="CA14" s="35">
        <f>('Measured Data'!T18*'In Process Calc.'!$I14+'Measured Data'!AR18*'In Process Calc.'!$E14)/('In Process Calc.'!$I14+'In Process Calc.'!$E14+$F14)</f>
        <v>6.5657796122435652</v>
      </c>
      <c r="CB14" s="35">
        <f>('Measured Data'!U18*'In Process Calc.'!$I14+'Measured Data'!AS18*'In Process Calc.'!$E14)/('In Process Calc.'!$I14+'In Process Calc.'!$E14+$F14)</f>
        <v>2.4654833067040287</v>
      </c>
      <c r="CC14" s="35">
        <f>('Measured Data'!V18*'In Process Calc.'!$I14+'Measured Data'!AT18*'In Process Calc.'!$E14)/('In Process Calc.'!$I14+'In Process Calc.'!$E14+$F14)</f>
        <v>0.48276994081240521</v>
      </c>
      <c r="CD14" s="35">
        <f>('Measured Data'!W18*'In Process Calc.'!$I14+'Measured Data'!AU18*'In Process Calc.'!$E14)/('In Process Calc.'!$I14+'In Process Calc.'!$E14+$F14)</f>
        <v>0.20976612541187084</v>
      </c>
      <c r="CE14" s="35">
        <f>('Measured Data'!X18*'In Process Calc.'!$I14+'Measured Data'!AV18*'In Process Calc.'!$E14)/('In Process Calc.'!$I14+'In Process Calc.'!$E14+$F14)</f>
        <v>0.30871339129340408</v>
      </c>
      <c r="CF14" s="35">
        <f>('Measured Data'!Y18*'In Process Calc.'!$I14+'Measured Data'!AW18*'In Process Calc.'!$E14)/('In Process Calc.'!$I14+'In Process Calc.'!$E14+$F14)</f>
        <v>13.165316418397902</v>
      </c>
      <c r="CG14" s="35">
        <f>('Measured Data'!Z18*'In Process Calc.'!$I14+'Measured Data'!AX18*'In Process Calc.'!$F14)/('In Process Calc.'!$I14+'In Process Calc.'!$E14+$F14)</f>
        <v>1.0088728383899885</v>
      </c>
      <c r="CH14" s="35">
        <f>('Measured Data'!AA18*'In Process Calc.'!$I14+'Measured Data'!AY18*'In Process Calc.'!$E14)/('In Process Calc.'!$I14+'In Process Calc.'!$E14+$F14)</f>
        <v>0.42135182162275087</v>
      </c>
      <c r="CI14" s="35">
        <f>('Measured Data'!AB18*'In Process Calc.'!$I14+'Measured Data'!AZ18*'In Process Calc.'!$E14)/('In Process Calc.'!$I14+'In Process Calc.'!$E14+$F14)</f>
        <v>1.0855271734025245</v>
      </c>
      <c r="CJ14" s="35">
        <f>('Measured Data'!AC18*'In Process Calc.'!$I14+'Measured Data'!BA18*'In Process Calc.'!$E14)/('In Process Calc.'!$I14+'In Process Calc.'!$E14+$F14)</f>
        <v>0.74763965700509516</v>
      </c>
      <c r="CK14" s="35">
        <f>('Measured Data'!AD18*'In Process Calc.'!$I14+'Measured Data'!BB18*'In Process Calc.'!$E14)/('In Process Calc.'!$I14+'In Process Calc.'!$E14+$F14)</f>
        <v>1.3967699941325908</v>
      </c>
      <c r="CL14" s="35">
        <f>('Measured Data'!AE18*'In Process Calc.'!$I14+'Measured Data'!BC18*'In Process Calc.'!$E14)/('In Process Calc.'!$I14+'In Process Calc.'!$E14+$F14)</f>
        <v>18.258303069718814</v>
      </c>
      <c r="CM14" s="35">
        <f>('Measured Data'!AF18*'In Process Calc.'!$I14+'Measured Data'!BD18*'In Process Calc.'!$E14)/('In Process Calc.'!$I14+'In Process Calc.'!$E14+$F14)</f>
        <v>2.6380137257483218</v>
      </c>
      <c r="CN14" s="35">
        <f>('Measured Data'!AG18*'In Process Calc.'!$I14+'Measured Data'!BE18*'In Process Calc.'!$E14)/('In Process Calc.'!$I14+'In Process Calc.'!$E14+$F14)</f>
        <v>2.4327255586587695</v>
      </c>
      <c r="CO14" s="35">
        <f>('Measured Data'!AH18*'In Process Calc.'!$I14+'Measured Data'!BF18*'In Process Calc.'!$E14)/('In Process Calc.'!$I14+'In Process Calc.'!$E14+$F14)</f>
        <v>0.51601365765212104</v>
      </c>
      <c r="CP14" s="35">
        <f>('Measured Data'!AI18*'In Process Calc.'!$I14+'Measured Data'!BG18*'In Process Calc.'!$E14)/('In Process Calc.'!$I14+'In Process Calc.'!$E14+$F14)</f>
        <v>10.59333079227053</v>
      </c>
      <c r="CQ14" s="35">
        <f>('Measured Data'!AJ18*'In Process Calc.'!$I14+'Measured Data'!BH18*'In Process Calc.'!$E14)/('In Process Calc.'!$I14+'In Process Calc.'!$E14+$F14)</f>
        <v>1.5029319167923576</v>
      </c>
      <c r="CR14" s="35">
        <f>('Measured Data'!AK18*'In Process Calc.'!$I14+'Measured Data'!BI18*'In Process Calc.'!$E14)/('In Process Calc.'!$I14+'In Process Calc.'!$E14+$F14)</f>
        <v>2.9840704230118962</v>
      </c>
      <c r="CS14" s="35">
        <f>('Measured Data'!AL18*'In Process Calc.'!$I14+'Measured Data'!BJ18*'In Process Calc.'!$E14)/('In Process Calc.'!$I14+'In Process Calc.'!$E14+$F14)</f>
        <v>5.2866640237487497</v>
      </c>
      <c r="CT14" s="35">
        <f>('Measured Data'!AM18*'In Process Calc.'!$I14+'Measured Data'!BK18*'In Process Calc.'!$E14)/('In Process Calc.'!$I14+'In Process Calc.'!$E14+$F14)</f>
        <v>4.4060711523890674</v>
      </c>
      <c r="CU14" s="35">
        <f>('Measured Data'!AN18*'In Process Calc.'!$I14+'Measured Data'!BL18*'In Process Calc.'!$E14)/('In Process Calc.'!$I14+'In Process Calc.'!$E14+$F14)</f>
        <v>0.46495527268830672</v>
      </c>
      <c r="CV14" s="35">
        <f>('Measured Data'!AO18*'In Process Calc.'!$I14+'Measured Data'!BM18*'In Process Calc.'!$E14)/('In Process Calc.'!$I14+'In Process Calc.'!$E14+$F14)</f>
        <v>0.30510956844347403</v>
      </c>
      <c r="CW14" s="35">
        <f>('Measured Data'!AP18*'In Process Calc.'!$I14+'Measured Data'!BN18*'In Process Calc.'!$E14)/('In Process Calc.'!$I14+'In Process Calc.'!$E14+$F14)</f>
        <v>2.9400547623283413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2266.055474999529</v>
      </c>
      <c r="K15" s="101">
        <f>K14 + 'Measured Data'!$H19*'In Process Calc.'!$D15 - 'Measured Data'!$H18*'In Process Calc.'!$I14</f>
        <v>1233.7232376567813</v>
      </c>
      <c r="L15" s="104">
        <f>L14 + ('Measured Data'!P19*$D15-'Measured Data'!P18*$I14)/1000</f>
        <v>8.6231659477600781E-2</v>
      </c>
      <c r="M15" s="104">
        <f>M14+(-'Measured Data'!S18*'In Process Calc.'!$I14+'Measured Data'!S19*'In Process Calc.'!$D15)/1000</f>
        <v>15.130945146450273</v>
      </c>
      <c r="N15" s="104">
        <f>N14-(-'Measured Data'!T18*'In Process Calc.'!$I14+'Measured Data'!T19*'In Process Calc.'!$D15-$E14*'Measured Data'!AR19)/1000</f>
        <v>-0.52523145953628536</v>
      </c>
      <c r="O15" s="104">
        <f>O14-(-'Measured Data'!U18*'In Process Calc.'!$I14+'Measured Data'!U19*'In Process Calc.'!$D15-$E14*'Measured Data'!AS19)/1000</f>
        <v>0.14642365945769392</v>
      </c>
      <c r="P15" s="104">
        <f>P14-(-'Measured Data'!V18*'In Process Calc.'!$I14+'Measured Data'!V19*'In Process Calc.'!$D15-$E14*'Measured Data'!AT19)/1000</f>
        <v>0.40866090732774446</v>
      </c>
      <c r="Q15" s="104">
        <f>Q14-(-'Measured Data'!W18*'In Process Calc.'!$I14+'Measured Data'!W19*'In Process Calc.'!$D15-$E14*'Measured Data'!AU19)/1000</f>
        <v>0.11888342559694426</v>
      </c>
      <c r="R15" s="104">
        <f>R14-(-'Measured Data'!X18*'In Process Calc.'!$I14+'Measured Data'!X19*'In Process Calc.'!$D15-$E14*'Measured Data'!AV19)/1000</f>
        <v>0.1102646985874111</v>
      </c>
      <c r="S15" s="104">
        <f>S14-(-'Measured Data'!Y18*'In Process Calc.'!$I14+'Measured Data'!Y19*'In Process Calc.'!$D15-$E14*'Measured Data'!AW19)/1000</f>
        <v>6.3673214936714739</v>
      </c>
      <c r="T15" s="104">
        <f>T14-(-'Measured Data'!Z18*'In Process Calc.'!$I14+'Measured Data'!Z19*'In Process Calc.'!$D15-$F14*'Measured Data'!AX19)/1000</f>
        <v>0.5684649576466615</v>
      </c>
      <c r="U15" s="104">
        <f>U14-(-'Measured Data'!AA18*'In Process Calc.'!$I14+'Measured Data'!AA19*'In Process Calc.'!$D15-$E14*'Measured Data'!AY19)/1000</f>
        <v>0.15294965616888342</v>
      </c>
      <c r="V15" s="104">
        <f>V14-(-'Measured Data'!AB18*'In Process Calc.'!$I14+'Measured Data'!AB19*'In Process Calc.'!$D15-$E14*'Measured Data'!AZ19)/1000</f>
        <v>5.0889154457292071E-2</v>
      </c>
      <c r="W15" s="104">
        <f>W14-(-'Measured Data'!AC18*'In Process Calc.'!$I14+'Measured Data'!AC19*'In Process Calc.'!$D15-$E14*'Measured Data'!BA19)/1000</f>
        <v>-6.2188939890019269E-3</v>
      </c>
      <c r="X15" s="104">
        <f>X14-(-'Measured Data'!AD18*'In Process Calc.'!$I14+'Measured Data'!AD19*'In Process Calc.'!$D15-$E14*'Measured Data'!BB19)/1000</f>
        <v>0.18802129495224129</v>
      </c>
      <c r="Y15" s="104">
        <f>Y14+(-'Measured Data'!AE18*'In Process Calc.'!$I14+'Measured Data'!AE19*'In Process Calc.'!$D15-$E14*'Measured Data'!BC19)/1000</f>
        <v>1.2633749260331975</v>
      </c>
      <c r="Z15" s="104">
        <f>Z14-(-'Measured Data'!AF18*'In Process Calc.'!$I14+'Measured Data'!AF19*'In Process Calc.'!$D15-$E14*'Measured Data'!BD19)/1000</f>
        <v>0.37440424428250541</v>
      </c>
      <c r="AA15" s="104">
        <f>AA14-(-'Measured Data'!AG18*'In Process Calc.'!$I14+'Measured Data'!AG19*'In Process Calc.'!$D15-$E14*'Measured Data'!BE19)/1000</f>
        <v>0.2202681880599604</v>
      </c>
      <c r="AB15" s="104">
        <f>AB14-(-'Measured Data'!AH18*'In Process Calc.'!$I14+'Measured Data'!AH19*'In Process Calc.'!$D15-$E14*'Measured Data'!BF19)/1000</f>
        <v>9.4416729571385152E-2</v>
      </c>
      <c r="AC15" s="104">
        <f>AC14-(-'Measured Data'!AI18*'In Process Calc.'!$I14+'Measured Data'!AI19*'In Process Calc.'!$D15-$E14*'Measured Data'!BG19)/1000</f>
        <v>-0.61672436838084266</v>
      </c>
      <c r="AD15" s="104">
        <f>AD14-(-'Measured Data'!AJ18*'In Process Calc.'!$I14+'Measured Data'!AJ19*'In Process Calc.'!$D15-$E14*'Measured Data'!BH19)/1000</f>
        <v>0.11794756721659448</v>
      </c>
      <c r="AE15" s="104">
        <f>AE14-(-'Measured Data'!AK18*'In Process Calc.'!$I14+'Measured Data'!AK19*'In Process Calc.'!$D15-$E14*'Measured Data'!BI19)/1000</f>
        <v>0.19473412922924901</v>
      </c>
      <c r="AF15" s="104">
        <f>AF14-(-'Measured Data'!AL18*'In Process Calc.'!$I14+'Measured Data'!AL19*'In Process Calc.'!$D15-$E14*'Measured Data'!BJ19)/1000</f>
        <v>0.38525002576186845</v>
      </c>
      <c r="AG15" s="104">
        <f>AG14-(-'Measured Data'!AM18*'In Process Calc.'!$I14+'Measured Data'!AM19*'In Process Calc.'!$D15-$E14*'Measured Data'!BK19)/1000</f>
        <v>0.14442684646987225</v>
      </c>
      <c r="AH15" s="104">
        <f>AH14-(-'Measured Data'!AN18*'In Process Calc.'!$I14+'Measured Data'!AN19*'In Process Calc.'!$D15-$E14*'Measured Data'!BL19)/1000</f>
        <v>4.7662510702220405E-2</v>
      </c>
      <c r="AI15" s="104">
        <f>AI14-(-'Measured Data'!AO18*'In Process Calc.'!$I14+'Measured Data'!AO19*'In Process Calc.'!$D15-$E14*'Measured Data'!BM19)/1000</f>
        <v>6.3857700423729999E-2</v>
      </c>
      <c r="AJ15" s="104">
        <f>AJ14-(-'Measured Data'!AP18*'In Process Calc.'!$I14+'Measured Data'!AP19*'In Process Calc.'!$D15-$E14*'Measured Data'!BN19)/1000</f>
        <v>0.22787386778700947</v>
      </c>
      <c r="AK15" s="104">
        <f>AK14-(-'Measured Data'!AQ18*'In Process Calc.'!$I14+'Measured Data'!AQ19*'In Process Calc.'!$D15-'In Process Calc.'!$E14*'Measured Data'!BO19)/1000</f>
        <v>0</v>
      </c>
      <c r="AL15" s="103">
        <f t="shared" si="14"/>
        <v>5.4828280312738977</v>
      </c>
      <c r="AM15" s="103">
        <f t="shared" si="1"/>
        <v>4.3408722033567697</v>
      </c>
      <c r="AN15" s="103">
        <f t="shared" si="6"/>
        <v>20.072818358995441</v>
      </c>
      <c r="AO15" s="109">
        <f>'Measured Data'!N19/('Measured Data'!H19)</f>
        <v>0.17211359504058563</v>
      </c>
      <c r="AP15" s="110">
        <f>IF('Measured Data'!O19&gt;0,'Measured Data'!O19,('Measured Data'!P19*$D15-'Measured Data'!P18*$I14)/1000/(('Measured Data'!$H18*$I14+'Measured Data'!$H19*$D15)*1000000*0.5*($C15-$C14))*1000000000)</f>
        <v>0.17211359504058563</v>
      </c>
      <c r="AQ15" s="110">
        <f>(K15-K14)/(('Measured Data'!$H18*$I14+'Measured Data'!$H19*$D15)*0.5*($C15-$C14))</f>
        <v>1.0225522554555054E-4</v>
      </c>
      <c r="AR15" s="110">
        <f t="shared" si="2"/>
        <v>7.8604617769978298E-3</v>
      </c>
      <c r="AS15" s="110">
        <f>('Measured Data'!$I19*$D15-'Measured Data'!$I18*$I14)/(('Measured Data'!$H18*$I14+'Measured Data'!$H19*$D15)*0.5*($C15-$C14))</f>
        <v>7.7582065514522789E-3</v>
      </c>
      <c r="AT15" s="110">
        <f>(M15-M14)*1000/(('Measured Data'!$H18*$I14+'Measured Data'!$H19*$D15)*0.5*($C15-$C14))</f>
        <v>0.25942438544929025</v>
      </c>
      <c r="AU15" s="110">
        <f>(N15-N14)*1000/(('Measured Data'!$H18*$I14+'Measured Data'!$H19*$D15)*0.5*($C15-$C14))</f>
        <v>-1.2526437897169293E-3</v>
      </c>
      <c r="AV15" s="110">
        <f>(O15-O14)*1000/(('Measured Data'!$H18*$I14+'Measured Data'!$H19*$D15)*0.5*($C15-$C14))</f>
        <v>9.1350919983616439E-4</v>
      </c>
      <c r="AW15" s="110">
        <f>(P15-P14)*1000/(('Measured Data'!$H18*$I14+'Measured Data'!$H19*$D15)*0.5*($C15-$C14))</f>
        <v>1.6381761702595869E-3</v>
      </c>
      <c r="AX15" s="110">
        <f>(Q15-Q14)*1000/(('Measured Data'!$H18*$I14+'Measured Data'!$H19*$D15)*0.5*($C15-$C14))</f>
        <v>2.2564299071169301E-4</v>
      </c>
      <c r="AY15" s="110">
        <f>(R15-R14)*1000/(('Measured Data'!$H18*$I14+'Measured Data'!$H19*$D15)*0.5*($C15-$C14))</f>
        <v>6.9710580536465826E-4</v>
      </c>
      <c r="AZ15" s="110">
        <f>(S15-S14)*1000/(('Measured Data'!$H18*$I14+'Measured Data'!$H19*$D15)*0.5*($C15-$C14))</f>
        <v>3.3471531555095517E-2</v>
      </c>
      <c r="BA15" s="110">
        <f>(T15-T14)*1000/(('Measured Data'!$H18*$I14+'Measured Data'!$H19*$D15)*0.5*($C15-$C14))</f>
        <v>2.8522375012567463E-3</v>
      </c>
      <c r="BB15" s="110">
        <f>(U15-U14)*1000/(('Measured Data'!$H18*$I14+'Measured Data'!$H19*$D15)*0.5*($C15-$C14))</f>
        <v>1.6785579667811119E-4</v>
      </c>
      <c r="BC15" s="110">
        <f>(V15-V14)*1000/(('Measured Data'!$H18*$I14+'Measured Data'!$H19*$D15)*0.5*($C15-$C14))</f>
        <v>6.0556865679367079E-5</v>
      </c>
      <c r="BD15" s="110">
        <f>(W15-W14)*1000/(('Measured Data'!$H18*$I14+'Measured Data'!$H19*$D15)*0.5*($C15-$C14))</f>
        <v>-3.2070376165742217E-4</v>
      </c>
      <c r="BE15" s="110">
        <f>(X15-X14)*1000/(('Measured Data'!$H18*$I14+'Measured Data'!$H19*$D15)*0.5*($C15-$C14))</f>
        <v>1.3724523783813242E-3</v>
      </c>
      <c r="BF15" s="110">
        <f>(Y15-Y14)*1000/(('Measured Data'!$H18*$I14+'Measured Data'!$H19*$D15)*0.5*($C15-$C14))</f>
        <v>-1.6725135072847071E-2</v>
      </c>
      <c r="BG15" s="110">
        <f>(Z15-Z14)*1000/(('Measured Data'!$H18*$I14+'Measured Data'!$H19*$D15)*0.5*($C15-$C14))</f>
        <v>2.2465207532241932E-3</v>
      </c>
      <c r="BH15" s="110">
        <f>(AA15-AA14)*1000/(('Measured Data'!$H18*$I14+'Measured Data'!$H19*$D15)*0.5*($C15-$C14))</f>
        <v>1.3247253365151709E-3</v>
      </c>
      <c r="BI15" s="110">
        <f>(AB15-AB14)*1000/(('Measured Data'!$H18*$I14+'Measured Data'!$H19*$D15)*0.5*($C15-$C14))</f>
        <v>4.9180470923641654E-4</v>
      </c>
      <c r="BJ15" s="110">
        <f>(AC15-AC14)*1000/(('Measured Data'!$H18*$I14+'Measured Data'!$H19*$D15)*0.5*($C15-$C14))</f>
        <v>1.887073185380302E-3</v>
      </c>
      <c r="BK15" s="110">
        <f>(AD15-AD14)*1000/(('Measured Data'!$H18*$I14+'Measured Data'!$H19*$D15)*0.5*($C15-$C14))</f>
        <v>8.8251015586112303E-4</v>
      </c>
      <c r="BL15" s="110">
        <f>(AE15-AE14)*1000/(('Measured Data'!$H18*$I14+'Measured Data'!$H19*$D15)*0.5*($C15-$C14))</f>
        <v>1.7389461356103521E-3</v>
      </c>
      <c r="BM15" s="110">
        <f>(AF15-AF14)*1000/(('Measured Data'!$H18*$I14+'Measured Data'!$H19*$D15)*0.5*($C15-$C14))</f>
        <v>2.4806429857729653E-3</v>
      </c>
      <c r="BN15" s="110">
        <f>(AG15-AG14)*1000/(('Measured Data'!$H18*$I14+'Measured Data'!$H19*$D15)*0.5*($C15-$C14))</f>
        <v>2.0293389238976163E-3</v>
      </c>
      <c r="BO15" s="110">
        <f>(AH15-AH14)*1000/(('Measured Data'!$H18*$I14+'Measured Data'!$H19*$D15)*0.5*($C15-$C14))</f>
        <v>2.9063017444226722E-4</v>
      </c>
      <c r="BP15" s="110">
        <f>(AI15-AI14)*1000/(('Measured Data'!$H18*$I14+'Measured Data'!$H19*$D15)*0.5*($C15-$C14))</f>
        <v>2.3489511089432388E-4</v>
      </c>
      <c r="BQ15" s="110">
        <f>(AJ15-AJ14)*1000/(('Measured Data'!$H18*$I14+'Measured Data'!$H19*$D15)*0.5*($C15-$C14))</f>
        <v>2.0310656946445202E-3</v>
      </c>
      <c r="BR15" s="110">
        <f>(AK15-AK14)*1000/(('Measured Data'!$H18*$D15+'Measured Data'!$H19*$D15)*0.5*($C15-$C14))</f>
        <v>0</v>
      </c>
      <c r="BS15" s="111">
        <f t="shared" si="7"/>
        <v>2.61324550357371E-2</v>
      </c>
      <c r="BT15" s="111">
        <f t="shared" si="8"/>
        <v>2.9272172010834329E-2</v>
      </c>
      <c r="BU15" s="111">
        <f t="shared" si="9"/>
        <v>0.10440811921468578</v>
      </c>
      <c r="BV15" s="111">
        <f t="shared" si="10"/>
        <v>0.1100902731537811</v>
      </c>
      <c r="BW15" s="110">
        <f t="shared" si="3"/>
        <v>-0.49968239562975514</v>
      </c>
      <c r="BX15" s="110">
        <f t="shared" si="4"/>
        <v>5.142089024437964</v>
      </c>
      <c r="BY15" s="110">
        <f t="shared" si="5"/>
        <v>8.5213833031866082E-2</v>
      </c>
      <c r="BZ15" s="110">
        <f t="shared" si="11"/>
        <v>0.66161151886854586</v>
      </c>
      <c r="CA15" s="35">
        <f>('Measured Data'!T19*'In Process Calc.'!$I15+'Measured Data'!AR19*'In Process Calc.'!$E15)/('In Process Calc.'!$I15+'In Process Calc.'!$E15+$F15)</f>
        <v>6.9031031052752612</v>
      </c>
      <c r="CB15" s="35">
        <f>('Measured Data'!U19*'In Process Calc.'!$I15+'Measured Data'!AS19*'In Process Calc.'!$E15)/('In Process Calc.'!$I15+'In Process Calc.'!$E15+$F15)</f>
        <v>2.2194851093434211</v>
      </c>
      <c r="CC15" s="35">
        <f>('Measured Data'!V19*'In Process Calc.'!$I15+'Measured Data'!AT19*'In Process Calc.'!$E15)/('In Process Calc.'!$I15+'In Process Calc.'!$E15+$F15)</f>
        <v>4.1626726365043797E-2</v>
      </c>
      <c r="CD15" s="35">
        <f>('Measured Data'!W19*'In Process Calc.'!$I15+'Measured Data'!AU19*'In Process Calc.'!$E15)/('In Process Calc.'!$I15+'In Process Calc.'!$E15+$F15)</f>
        <v>0.1490028961284787</v>
      </c>
      <c r="CE15" s="35">
        <f>('Measured Data'!X19*'In Process Calc.'!$I15+'Measured Data'!AV19*'In Process Calc.'!$E15)/('In Process Calc.'!$I15+'In Process Calc.'!$E15+$F15)</f>
        <v>0.12099029937481544</v>
      </c>
      <c r="CF15" s="35">
        <f>('Measured Data'!Y19*'In Process Calc.'!$I15+'Measured Data'!AW19*'In Process Calc.'!$E15)/('In Process Calc.'!$I15+'In Process Calc.'!$E15+$F15)</f>
        <v>4.1517931534664392</v>
      </c>
      <c r="CG15" s="35">
        <f>('Measured Data'!Z19*'In Process Calc.'!$I15+'Measured Data'!AX19*'In Process Calc.'!$F15)/('In Process Calc.'!$I15+'In Process Calc.'!$E15+$F15)</f>
        <v>0.24079597186327747</v>
      </c>
      <c r="CH15" s="35">
        <f>('Measured Data'!AA19*'In Process Calc.'!$I15+'Measured Data'!AY19*'In Process Calc.'!$E15)/('In Process Calc.'!$I15+'In Process Calc.'!$E15+$F15)</f>
        <v>0.37615006185202304</v>
      </c>
      <c r="CI15" s="35">
        <f>('Measured Data'!AB19*'In Process Calc.'!$I15+'Measured Data'!AZ19*'In Process Calc.'!$E15)/('In Process Calc.'!$I15+'In Process Calc.'!$E15+$F15)</f>
        <v>1.0692198611197314</v>
      </c>
      <c r="CJ15" s="35">
        <f>('Measured Data'!AC19*'In Process Calc.'!$I15+'Measured Data'!BA19*'In Process Calc.'!$E15)/('In Process Calc.'!$I15+'In Process Calc.'!$E15+$F15)</f>
        <v>0.83400172896741487</v>
      </c>
      <c r="CK15" s="35">
        <f>('Measured Data'!AD19*'In Process Calc.'!$I15+'Measured Data'!BB19*'In Process Calc.'!$E15)/('In Process Calc.'!$I15+'In Process Calc.'!$E15+$F15)</f>
        <v>1.0271833374184207</v>
      </c>
      <c r="CL15" s="35">
        <f>('Measured Data'!AE19*'In Process Calc.'!$I15+'Measured Data'!BC19*'In Process Calc.'!$E15)/('In Process Calc.'!$I15+'In Process Calc.'!$E15+$F15)</f>
        <v>13.754404171633325</v>
      </c>
      <c r="CM15" s="35">
        <f>('Measured Data'!AF19*'In Process Calc.'!$I15+'Measured Data'!BD19*'In Process Calc.'!$E15)/('In Process Calc.'!$I15+'In Process Calc.'!$E15+$F15)</f>
        <v>2.0330498614265826</v>
      </c>
      <c r="CN15" s="35">
        <f>('Measured Data'!AG19*'In Process Calc.'!$I15+'Measured Data'!BE19*'In Process Calc.'!$E15)/('In Process Calc.'!$I15+'In Process Calc.'!$E15+$F15)</f>
        <v>2.0759912807345815</v>
      </c>
      <c r="CO15" s="35">
        <f>('Measured Data'!AH19*'In Process Calc.'!$I15+'Measured Data'!BF19*'In Process Calc.'!$E15)/('In Process Calc.'!$I15+'In Process Calc.'!$E15+$F15)</f>
        <v>0.38357594170211817</v>
      </c>
      <c r="CP15" s="35">
        <f>('Measured Data'!AI19*'In Process Calc.'!$I15+'Measured Data'!BG19*'In Process Calc.'!$E15)/('In Process Calc.'!$I15+'In Process Calc.'!$E15+$F15)</f>
        <v>10.08516229</v>
      </c>
      <c r="CQ15" s="35">
        <f>('Measured Data'!AJ19*'In Process Calc.'!$I15+'Measured Data'!BH19*'In Process Calc.'!$E15)/('In Process Calc.'!$I15+'In Process Calc.'!$E15+$F15)</f>
        <v>1.2652814283974945</v>
      </c>
      <c r="CR15" s="35">
        <f>('Measured Data'!AK19*'In Process Calc.'!$I15+'Measured Data'!BI19*'In Process Calc.'!$E15)/('In Process Calc.'!$I15+'In Process Calc.'!$E15+$F15)</f>
        <v>2.5157909412682389</v>
      </c>
      <c r="CS15" s="35">
        <f>('Measured Data'!AL19*'In Process Calc.'!$I15+'Measured Data'!BJ19*'In Process Calc.'!$E15)/('In Process Calc.'!$I15+'In Process Calc.'!$E15+$F15)</f>
        <v>4.618653561560925</v>
      </c>
      <c r="CT15" s="35">
        <f>('Measured Data'!AM19*'In Process Calc.'!$I15+'Measured Data'!BK19*'In Process Calc.'!$E15)/('In Process Calc.'!$I15+'In Process Calc.'!$E15+$F15)</f>
        <v>3.8595920176391805</v>
      </c>
      <c r="CU15" s="35">
        <f>('Measured Data'!AN19*'In Process Calc.'!$I15+'Measured Data'!BL19*'In Process Calc.'!$E15)/('In Process Calc.'!$I15+'In Process Calc.'!$E15+$F15)</f>
        <v>0.38669169414501564</v>
      </c>
      <c r="CV15" s="35">
        <f>('Measured Data'!AO19*'In Process Calc.'!$I15+'Measured Data'!BM19*'In Process Calc.'!$E15)/('In Process Calc.'!$I15+'In Process Calc.'!$E15+$F15)</f>
        <v>0.24185484275577748</v>
      </c>
      <c r="CW15" s="35">
        <f>('Measured Data'!AP19*'In Process Calc.'!$I15+'Measured Data'!BN19*'In Process Calc.'!$E15)/('In Process Calc.'!$I15+'In Process Calc.'!$E15+$F15)</f>
        <v>2.3931106267978715</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7" zoomScale="85" zoomScaleNormal="85" workbookViewId="0">
      <selection activeCell="V16" sqref="V16"/>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0.23599999999999999</v>
      </c>
      <c r="D2" s="254">
        <f>E2-C2</f>
        <v>5.5557830092118343E-3</v>
      </c>
      <c r="E2" s="254">
        <f>C2/F2*100</f>
        <v>0.24155578300921182</v>
      </c>
      <c r="F2" s="292">
        <f>'Measured Data'!K7</f>
        <v>97.7</v>
      </c>
      <c r="G2">
        <f>$H$24/(1+$I$24*EXP(-$J$24*B2))</f>
        <v>0.33048387870276985</v>
      </c>
      <c r="H2" s="298">
        <f>G2-C2</f>
        <v>9.4483878702769863E-2</v>
      </c>
      <c r="I2" s="298">
        <f>H2^2</f>
        <v>8.9272033347197292E-3</v>
      </c>
      <c r="J2">
        <v>0</v>
      </c>
      <c r="K2">
        <f>$H$24*$I$24*$J$24*(1+$I$24*EXP(-$J$24*B2))^-2*EXP(-$J$24*B2)</f>
        <v>9.4191189532300164E-3</v>
      </c>
      <c r="L2">
        <f>'In Process Calc.'!AR3</f>
        <v>0</v>
      </c>
      <c r="M2">
        <f>$N$24*$M$24/($M$24+($N$24-$M$24)*EXP(-$O$24*B2))</f>
        <v>0.23599999999999999</v>
      </c>
      <c r="N2" s="298">
        <f>M2-E2</f>
        <v>-5.5557830092118343E-3</v>
      </c>
      <c r="O2" s="294">
        <f>N2^2</f>
        <v>3.0866724845446908E-5</v>
      </c>
      <c r="P2">
        <f>($N$24-$M$24)*$O$24*EXP(-$O$24*B2)/($M$24+($N$24-$M$24)*EXP(-$O$24*B2))</f>
        <v>4.5541225320391072E-2</v>
      </c>
      <c r="Q2">
        <f>P2*'Post Process Calc.'!A4*1000</f>
        <v>1.8218311777169247</v>
      </c>
      <c r="R2" s="334">
        <f>AVERAGE(A2:A3)</f>
        <v>0.49861111111385981</v>
      </c>
      <c r="S2" s="334">
        <f>AVERAGE(B2:B3)</f>
        <v>11.966666666732635</v>
      </c>
      <c r="T2">
        <f>($N$24-$M$24)*$O$24*EXP(-$O$24*S2)/($M$24+($N$24-$M$24)*EXP(-$O$24*S2))</f>
        <v>4.5197806821209829E-2</v>
      </c>
    </row>
    <row r="3" spans="1:20" x14ac:dyDescent="0.15">
      <c r="A3" s="94">
        <f>'In Process Calc.'!B4</f>
        <v>0.99722222222771961</v>
      </c>
      <c r="B3" s="94">
        <f>'In Process Calc.'!C4</f>
        <v>23.933333333465271</v>
      </c>
      <c r="C3" s="292">
        <f>'Measured Data'!H8</f>
        <v>0.54800000000000004</v>
      </c>
      <c r="D3" s="254">
        <f t="shared" ref="D3:D13" si="0">E3-C3</f>
        <v>5.5353535353535044E-3</v>
      </c>
      <c r="E3" s="254">
        <f t="shared" ref="E3:E13" si="1">C3/F3*100</f>
        <v>0.55353535353535355</v>
      </c>
      <c r="F3" s="292">
        <f>'Measured Data'!K8</f>
        <v>99</v>
      </c>
      <c r="G3">
        <f t="shared" ref="G3:G13" si="2">$H$24/(1+$I$24*EXP(-$J$24*B3))</f>
        <v>0.63609823701797652</v>
      </c>
      <c r="H3" s="298">
        <f t="shared" ref="H3:H13" si="3">G3-C3</f>
        <v>8.8098237017976477E-2</v>
      </c>
      <c r="I3" s="298">
        <f t="shared" ref="I3:I13" si="4">H3^2</f>
        <v>7.7612993656755612E-3</v>
      </c>
      <c r="J3">
        <v>1</v>
      </c>
      <c r="K3">
        <f t="shared" ref="K3:K13" si="5">$H$24*$I$24*$J$24*(1+$I$24*EXP(-$J$24*B3))^-2*EXP(-$J$24*B3)</f>
        <v>1.652773195562705E-2</v>
      </c>
      <c r="L3">
        <f>'In Process Calc.'!AR4</f>
        <v>3.3253464540577059E-2</v>
      </c>
      <c r="M3">
        <f>$N$24*$M$24/($M$24+($N$24-$M$24)*EXP(-$O$24*B3))</f>
        <v>0.69548941519946306</v>
      </c>
      <c r="N3" s="298">
        <f t="shared" ref="N3:N13" si="6">M3-E3</f>
        <v>0.14195406166410951</v>
      </c>
      <c r="O3" s="294">
        <f t="shared" ref="O3:O13" si="7">N3^2</f>
        <v>2.0150955622937804E-2</v>
      </c>
      <c r="P3">
        <f t="shared" ref="P3:P13" si="8">($N$24-$M$24)*$O$24*EXP(-$O$24*B3)/($M$24+($N$24-$M$24)*EXP(-$O$24*B3))</f>
        <v>4.4614297736893578E-2</v>
      </c>
      <c r="Q3">
        <f>P3*'Post Process Calc.'!A5*1000</f>
        <v>3.3175191797154064</v>
      </c>
      <c r="R3" s="334">
        <f t="shared" ref="R3:R13" si="9">AVERAGE(A3:A4)</f>
        <v>1.3031250000021828</v>
      </c>
      <c r="S3" s="334">
        <f t="shared" ref="S3:S13" si="10">AVERAGE(B3:B4)</f>
        <v>31.275000000052387</v>
      </c>
      <c r="T3">
        <f t="shared" ref="T3:T13" si="11">($N$24-$M$24)*$O$24*EXP(-$O$24*S3)/($M$24+($N$24-$M$24)*EXP(-$O$24*S3))</f>
        <v>4.4074208797137228E-2</v>
      </c>
    </row>
    <row r="4" spans="1:20" x14ac:dyDescent="0.15">
      <c r="A4" s="94">
        <f>'In Process Calc.'!B5</f>
        <v>1.609027777776646</v>
      </c>
      <c r="B4" s="94">
        <f>'In Process Calc.'!C5</f>
        <v>38.616666666639503</v>
      </c>
      <c r="C4" s="292">
        <f>'Measured Data'!H9</f>
        <v>1.04</v>
      </c>
      <c r="D4" s="254">
        <f t="shared" si="0"/>
        <v>0</v>
      </c>
      <c r="E4" s="254">
        <f t="shared" si="1"/>
        <v>1.04</v>
      </c>
      <c r="F4" s="292">
        <f>'Measured Data'!K9</f>
        <v>100</v>
      </c>
      <c r="G4">
        <f t="shared" si="2"/>
        <v>0.91659930014578916</v>
      </c>
      <c r="H4" s="298">
        <f t="shared" si="3"/>
        <v>-0.12340069985421087</v>
      </c>
      <c r="I4" s="298">
        <f t="shared" si="4"/>
        <v>1.5227732724509039E-2</v>
      </c>
      <c r="J4">
        <v>2</v>
      </c>
      <c r="K4">
        <f t="shared" si="5"/>
        <v>2.1697639656824863E-2</v>
      </c>
      <c r="L4">
        <f>'In Process Calc.'!AR5</f>
        <v>4.1725939421076705E-2</v>
      </c>
      <c r="M4">
        <f t="shared" ref="M4:M13" si="12">$N$24*$M$24/($M$24+($N$24-$M$24)*EXP(-$O$24*B4))</f>
        <v>1.3278213129275789</v>
      </c>
      <c r="N4" s="298">
        <f t="shared" si="6"/>
        <v>0.28782131292757884</v>
      </c>
      <c r="O4" s="294">
        <f t="shared" si="7"/>
        <v>8.2841108175355269E-2</v>
      </c>
      <c r="P4">
        <f t="shared" si="8"/>
        <v>4.3338695169041014E-2</v>
      </c>
      <c r="Q4">
        <f>P4*'Post Process Calc.'!A6*1000</f>
        <v>4.7629225990776076</v>
      </c>
      <c r="R4" s="334">
        <f t="shared" si="9"/>
        <v>1.8003472222226264</v>
      </c>
      <c r="S4" s="334">
        <f t="shared" si="10"/>
        <v>43.208333333343035</v>
      </c>
      <c r="T4">
        <f t="shared" si="11"/>
        <v>4.2753179300884195E-2</v>
      </c>
    </row>
    <row r="5" spans="1:20" x14ac:dyDescent="0.15">
      <c r="A5" s="94">
        <f>'In Process Calc.'!B6</f>
        <v>1.9916666666686069</v>
      </c>
      <c r="B5" s="94">
        <f>'In Process Calc.'!C6</f>
        <v>47.800000000046566</v>
      </c>
      <c r="C5" s="292">
        <f>'Measured Data'!H10</f>
        <v>1.57</v>
      </c>
      <c r="D5" s="254">
        <f t="shared" si="0"/>
        <v>4.7241725175524163E-3</v>
      </c>
      <c r="E5" s="254">
        <f t="shared" si="1"/>
        <v>1.5747241725175525</v>
      </c>
      <c r="F5" s="292">
        <f>'Measured Data'!K10</f>
        <v>99.7</v>
      </c>
      <c r="G5">
        <f t="shared" si="2"/>
        <v>1.1302048810229663</v>
      </c>
      <c r="H5" s="298">
        <f t="shared" si="3"/>
        <v>-0.43979511897703372</v>
      </c>
      <c r="I5" s="298">
        <f t="shared" si="4"/>
        <v>0.19341974667602324</v>
      </c>
      <c r="J5">
        <v>3</v>
      </c>
      <c r="K5">
        <f t="shared" si="5"/>
        <v>2.4765004571187525E-2</v>
      </c>
      <c r="L5">
        <f>'In Process Calc.'!AR6</f>
        <v>4.4618910028851155E-2</v>
      </c>
      <c r="M5">
        <f t="shared" si="12"/>
        <v>1.9659552780502276</v>
      </c>
      <c r="N5" s="298">
        <f t="shared" si="6"/>
        <v>0.39123110553267515</v>
      </c>
      <c r="O5" s="294">
        <f t="shared" si="7"/>
        <v>0.1530617779363192</v>
      </c>
      <c r="P5">
        <f t="shared" si="8"/>
        <v>4.20513880958584E-2</v>
      </c>
      <c r="Q5">
        <f>P5*'Post Process Calc.'!A7*1000</f>
        <v>8.7855862579272159</v>
      </c>
      <c r="R5" s="334">
        <f t="shared" si="9"/>
        <v>2.3024305555591127</v>
      </c>
      <c r="S5" s="334">
        <f t="shared" si="10"/>
        <v>55.258333333418705</v>
      </c>
      <c r="T5">
        <f t="shared" si="11"/>
        <v>4.0618007749162535E-2</v>
      </c>
    </row>
    <row r="6" spans="1:20" x14ac:dyDescent="0.15">
      <c r="A6" s="94">
        <f>'In Process Calc.'!B7</f>
        <v>2.6131944444496185</v>
      </c>
      <c r="B6" s="94">
        <f>'In Process Calc.'!C7</f>
        <v>62.716666666790843</v>
      </c>
      <c r="C6" s="292">
        <f>'Measured Data'!H11</f>
        <v>3.05</v>
      </c>
      <c r="D6" s="254">
        <f t="shared" si="0"/>
        <v>9.7574819401444302E-2</v>
      </c>
      <c r="E6" s="254">
        <f t="shared" si="1"/>
        <v>3.1475748194014441</v>
      </c>
      <c r="F6" s="292">
        <f>'Measured Data'!K11</f>
        <v>96.9</v>
      </c>
      <c r="G6">
        <f t="shared" si="2"/>
        <v>1.5299845450868916</v>
      </c>
      <c r="H6" s="298">
        <f t="shared" si="3"/>
        <v>-1.5200154549131082</v>
      </c>
      <c r="I6" s="298">
        <f t="shared" si="4"/>
        <v>2.3104469831747032</v>
      </c>
      <c r="J6">
        <v>4</v>
      </c>
      <c r="K6">
        <f t="shared" si="5"/>
        <v>2.8485420150894648E-2</v>
      </c>
      <c r="L6">
        <f>'In Process Calc.'!AR7</f>
        <v>4.564610453096446E-2</v>
      </c>
      <c r="M6">
        <f t="shared" si="12"/>
        <v>3.5995072234544048</v>
      </c>
      <c r="N6" s="298">
        <f t="shared" si="6"/>
        <v>0.45193240405296065</v>
      </c>
      <c r="O6" s="294">
        <f t="shared" si="7"/>
        <v>0.20424289783308849</v>
      </c>
      <c r="P6">
        <f t="shared" si="8"/>
        <v>3.8756025227458427E-2</v>
      </c>
      <c r="Q6">
        <f>P6*'Post Process Calc.'!A8*1000</f>
        <v>12.658686739918608</v>
      </c>
      <c r="R6" s="334">
        <f t="shared" si="9"/>
        <v>2.812500000003638</v>
      </c>
      <c r="S6" s="334">
        <f t="shared" si="10"/>
        <v>67.500000000087311</v>
      </c>
      <c r="T6">
        <f t="shared" si="11"/>
        <v>3.7306574773812065E-2</v>
      </c>
    </row>
    <row r="7" spans="1:20" x14ac:dyDescent="0.15">
      <c r="A7" s="94">
        <f>'In Process Calc.'!B8</f>
        <v>3.0118055555576575</v>
      </c>
      <c r="B7" s="94">
        <f>'In Process Calc.'!C8</f>
        <v>72.28333333338378</v>
      </c>
      <c r="C7" s="292">
        <f>'Measured Data'!H12</f>
        <v>4.875</v>
      </c>
      <c r="D7" s="254">
        <f t="shared" si="0"/>
        <v>0.15595975232198089</v>
      </c>
      <c r="E7" s="254">
        <f t="shared" si="1"/>
        <v>5.0309597523219809</v>
      </c>
      <c r="F7" s="292">
        <f>'Measured Data'!K12</f>
        <v>96.9</v>
      </c>
      <c r="G7">
        <f t="shared" si="2"/>
        <v>1.8084356418711784</v>
      </c>
      <c r="H7" s="298">
        <f t="shared" si="3"/>
        <v>-3.0665643581288213</v>
      </c>
      <c r="I7" s="298">
        <f t="shared" si="4"/>
        <v>9.4038169625460295</v>
      </c>
      <c r="J7">
        <v>5</v>
      </c>
      <c r="K7">
        <f t="shared" si="5"/>
        <v>2.9520731947674766E-2</v>
      </c>
      <c r="L7">
        <f>'In Process Calc.'!AR8</f>
        <v>4.9683155882611629E-2</v>
      </c>
      <c r="M7">
        <f t="shared" si="12"/>
        <v>5.1415685538074873</v>
      </c>
      <c r="N7" s="298">
        <f t="shared" si="6"/>
        <v>0.11060880148550645</v>
      </c>
      <c r="O7" s="294">
        <f t="shared" si="7"/>
        <v>1.2234306966060173E-2</v>
      </c>
      <c r="P7">
        <f t="shared" si="8"/>
        <v>3.5645226294410907E-2</v>
      </c>
      <c r="Q7">
        <f>P7*'Post Process Calc.'!A9*1000</f>
        <v>21.825358188710034</v>
      </c>
      <c r="R7" s="334">
        <f t="shared" si="9"/>
        <v>3.507986111111677</v>
      </c>
      <c r="S7" s="334">
        <f t="shared" si="10"/>
        <v>84.191666666680248</v>
      </c>
      <c r="T7">
        <f t="shared" si="11"/>
        <v>3.0610238163960204E-2</v>
      </c>
    </row>
    <row r="8" spans="1:20" x14ac:dyDescent="0.15">
      <c r="A8" s="94">
        <f>'In Process Calc.'!B9</f>
        <v>4.0041666666656965</v>
      </c>
      <c r="B8" s="94">
        <f>'In Process Calc.'!C9</f>
        <v>96.099999999976717</v>
      </c>
      <c r="C8" s="292">
        <f>'Measured Data'!H13</f>
        <v>9.1199999999999992</v>
      </c>
      <c r="D8" s="254">
        <f t="shared" si="0"/>
        <v>0.33077720207253947</v>
      </c>
      <c r="E8" s="254">
        <f t="shared" si="1"/>
        <v>9.4507772020725387</v>
      </c>
      <c r="F8" s="292">
        <f>'Measured Data'!K13</f>
        <v>96.5</v>
      </c>
      <c r="G8">
        <f t="shared" si="2"/>
        <v>2.4918995451363517</v>
      </c>
      <c r="H8" s="298">
        <f t="shared" si="3"/>
        <v>-6.6281004548636471</v>
      </c>
      <c r="I8" s="298">
        <f t="shared" si="4"/>
        <v>43.931715639763688</v>
      </c>
      <c r="J8">
        <v>6</v>
      </c>
      <c r="K8">
        <f t="shared" si="5"/>
        <v>2.6645217158677188E-2</v>
      </c>
      <c r="L8">
        <f>'In Process Calc.'!AR9</f>
        <v>2.7490262230520885E-2</v>
      </c>
      <c r="M8">
        <f t="shared" si="12"/>
        <v>10.616984703484611</v>
      </c>
      <c r="N8" s="298">
        <f t="shared" si="6"/>
        <v>1.1662075014120727</v>
      </c>
      <c r="O8" s="294">
        <f t="shared" si="7"/>
        <v>1.3600399363497897</v>
      </c>
      <c r="P8">
        <f t="shared" si="8"/>
        <v>2.4599674226448251E-2</v>
      </c>
      <c r="Q8">
        <f>P8*'Post Process Calc.'!A10*1000</f>
        <v>28.242844928678871</v>
      </c>
      <c r="R8" s="334">
        <f t="shared" si="9"/>
        <v>4.53125</v>
      </c>
      <c r="S8" s="334">
        <f t="shared" si="10"/>
        <v>108.75</v>
      </c>
      <c r="T8">
        <f t="shared" si="11"/>
        <v>1.798740257875937E-2</v>
      </c>
    </row>
    <row r="9" spans="1:20" x14ac:dyDescent="0.15">
      <c r="A9" s="94">
        <f>'In Process Calc.'!B10</f>
        <v>5.0583333333343035</v>
      </c>
      <c r="B9" s="94">
        <f>'In Process Calc.'!C10</f>
        <v>121.40000000002328</v>
      </c>
      <c r="C9" s="292">
        <f>'Measured Data'!H14</f>
        <v>16.899999999999999</v>
      </c>
      <c r="D9" s="254">
        <f t="shared" si="0"/>
        <v>0.7593521421107603</v>
      </c>
      <c r="E9" s="254">
        <f t="shared" si="1"/>
        <v>17.659352142110759</v>
      </c>
      <c r="F9" s="292">
        <f>'Measured Data'!K14</f>
        <v>95.7</v>
      </c>
      <c r="G9">
        <f t="shared" si="2"/>
        <v>3.0651698292487501</v>
      </c>
      <c r="H9" s="298">
        <f t="shared" si="3"/>
        <v>-13.834830170751248</v>
      </c>
      <c r="I9" s="298">
        <f t="shared" si="4"/>
        <v>191.402525853529</v>
      </c>
      <c r="J9">
        <v>7</v>
      </c>
      <c r="K9">
        <f t="shared" si="5"/>
        <v>1.829742329207152E-2</v>
      </c>
      <c r="L9">
        <f>'In Process Calc.'!AR10</f>
        <v>2.6220208268293327E-2</v>
      </c>
      <c r="M9">
        <f t="shared" si="12"/>
        <v>16.791093034934562</v>
      </c>
      <c r="N9" s="298">
        <f t="shared" si="6"/>
        <v>-0.86825910717619692</v>
      </c>
      <c r="O9" s="294">
        <f t="shared" si="7"/>
        <v>0.75387387719440657</v>
      </c>
      <c r="P9">
        <f t="shared" si="8"/>
        <v>1.2144651049389115E-2</v>
      </c>
      <c r="Q9">
        <f>P9*'Post Process Calc.'!A11*1000</f>
        <v>14.564480285482734</v>
      </c>
      <c r="R9" s="334">
        <f t="shared" si="9"/>
        <v>5.5284722222240816</v>
      </c>
      <c r="S9" s="334">
        <f t="shared" si="10"/>
        <v>132.68333333337796</v>
      </c>
      <c r="T9">
        <f t="shared" si="11"/>
        <v>8.0906317623082556E-3</v>
      </c>
    </row>
    <row r="10" spans="1:20" x14ac:dyDescent="0.15">
      <c r="A10" s="94">
        <f>'In Process Calc.'!B11</f>
        <v>5.9986111111138598</v>
      </c>
      <c r="B10" s="94">
        <f>'In Process Calc.'!C11</f>
        <v>143.96666666673264</v>
      </c>
      <c r="C10" s="292">
        <f>'Measured Data'!H15</f>
        <v>20</v>
      </c>
      <c r="D10" s="254">
        <f t="shared" si="0"/>
        <v>1.4362272240085758</v>
      </c>
      <c r="E10" s="254">
        <f t="shared" si="1"/>
        <v>21.436227224008576</v>
      </c>
      <c r="F10" s="292">
        <f>'Measured Data'!K15</f>
        <v>93.3</v>
      </c>
      <c r="G10">
        <f t="shared" si="2"/>
        <v>3.3932331834785221</v>
      </c>
      <c r="H10" s="298">
        <f t="shared" si="3"/>
        <v>-16.606766816521478</v>
      </c>
      <c r="I10" s="298">
        <f t="shared" si="4"/>
        <v>275.78470409831891</v>
      </c>
      <c r="J10">
        <v>8</v>
      </c>
      <c r="K10">
        <f t="shared" si="5"/>
        <v>1.1083984776677078E-2</v>
      </c>
      <c r="L10">
        <f>'In Process Calc.'!AR11</f>
        <v>1.0670848474330313E-2</v>
      </c>
      <c r="M10">
        <f t="shared" si="12"/>
        <v>20.242155704523782</v>
      </c>
      <c r="N10" s="298">
        <f t="shared" si="6"/>
        <v>-1.194071519484794</v>
      </c>
      <c r="O10" s="294">
        <f t="shared" si="7"/>
        <v>1.4258067936447247</v>
      </c>
      <c r="P10">
        <f t="shared" si="8"/>
        <v>5.1828254338150874E-3</v>
      </c>
      <c r="Q10">
        <f>P10*'Post Process Calc.'!A12*1000</f>
        <v>6.5230075143471486</v>
      </c>
      <c r="R10" s="334">
        <f t="shared" si="9"/>
        <v>6.4916666666686069</v>
      </c>
      <c r="S10" s="334">
        <f t="shared" si="10"/>
        <v>155.80000000004657</v>
      </c>
      <c r="T10">
        <f t="shared" si="11"/>
        <v>3.155851361262692E-3</v>
      </c>
    </row>
    <row r="11" spans="1:20" x14ac:dyDescent="0.15">
      <c r="A11" s="94">
        <f>'In Process Calc.'!B12</f>
        <v>6.984722222223354</v>
      </c>
      <c r="B11" s="94">
        <f>'In Process Calc.'!C12</f>
        <v>167.6333333333605</v>
      </c>
      <c r="C11" s="292">
        <f>'Measured Data'!H16</f>
        <v>20.8</v>
      </c>
      <c r="D11" s="254">
        <f t="shared" si="0"/>
        <v>1.2105820105820086</v>
      </c>
      <c r="E11" s="254">
        <f t="shared" si="1"/>
        <v>22.010582010582009</v>
      </c>
      <c r="F11" s="292">
        <f>'Measured Data'!K16</f>
        <v>94.5</v>
      </c>
      <c r="G11">
        <f t="shared" si="2"/>
        <v>3.589394334236462</v>
      </c>
      <c r="H11" s="298">
        <f t="shared" si="3"/>
        <v>-17.210605665763538</v>
      </c>
      <c r="I11" s="298">
        <f t="shared" si="4"/>
        <v>296.204947382412</v>
      </c>
      <c r="J11">
        <v>9</v>
      </c>
      <c r="K11">
        <f t="shared" si="5"/>
        <v>5.9235506710304531E-3</v>
      </c>
      <c r="L11">
        <f>'In Process Calc.'!AR12</f>
        <v>2.7364367573061354E-3</v>
      </c>
      <c r="M11">
        <f t="shared" si="12"/>
        <v>21.876918080102726</v>
      </c>
      <c r="N11" s="298">
        <f t="shared" si="6"/>
        <v>-0.13366393047928327</v>
      </c>
      <c r="O11" s="294">
        <f t="shared" si="7"/>
        <v>1.7866046311170669E-2</v>
      </c>
      <c r="P11">
        <f t="shared" si="8"/>
        <v>1.8850207657135855E-3</v>
      </c>
      <c r="Q11">
        <f>P11*'Post Process Calc.'!A13*1000</f>
        <v>2.060751906132047</v>
      </c>
      <c r="R11" s="334">
        <f t="shared" si="9"/>
        <v>7.5020833333364862</v>
      </c>
      <c r="S11" s="334">
        <f t="shared" si="10"/>
        <v>180.05000000007567</v>
      </c>
      <c r="T11">
        <f t="shared" si="11"/>
        <v>1.0838804587162672E-3</v>
      </c>
    </row>
    <row r="12" spans="1:20" x14ac:dyDescent="0.15">
      <c r="A12" s="94">
        <f>'In Process Calc.'!B13</f>
        <v>8.0194444444496185</v>
      </c>
      <c r="B12" s="94">
        <f>'In Process Calc.'!C13</f>
        <v>192.46666666679084</v>
      </c>
      <c r="C12" s="292">
        <f>'Measured Data'!H17</f>
        <v>17.899999999999999</v>
      </c>
      <c r="D12" s="254">
        <f t="shared" si="0"/>
        <v>3.3085308056872016</v>
      </c>
      <c r="E12" s="254">
        <f t="shared" si="1"/>
        <v>21.2085308056872</v>
      </c>
      <c r="F12" s="292">
        <f>'Measured Data'!K17</f>
        <v>84.4</v>
      </c>
      <c r="G12">
        <f t="shared" si="2"/>
        <v>3.694743568821456</v>
      </c>
      <c r="H12" s="298">
        <f t="shared" si="3"/>
        <v>-14.205256431178542</v>
      </c>
      <c r="I12" s="298">
        <f t="shared" si="4"/>
        <v>201.78931027553932</v>
      </c>
      <c r="J12">
        <v>9</v>
      </c>
      <c r="K12">
        <f t="shared" si="5"/>
        <v>2.8904082397732409E-3</v>
      </c>
      <c r="L12">
        <f>'In Process Calc.'!AR13</f>
        <v>-1.223676676760134E-4</v>
      </c>
      <c r="M12">
        <f t="shared" si="12"/>
        <v>22.504769801628289</v>
      </c>
      <c r="N12" s="298">
        <f t="shared" si="6"/>
        <v>1.2962389959410885</v>
      </c>
      <c r="O12" s="294">
        <f t="shared" si="7"/>
        <v>1.6802355345983613</v>
      </c>
      <c r="P12">
        <f t="shared" si="8"/>
        <v>6.1845605327989512E-4</v>
      </c>
      <c r="Q12">
        <f>P12*'Post Process Calc.'!A14*1000</f>
        <v>0.59488187090287781</v>
      </c>
      <c r="R12" s="334">
        <f t="shared" si="9"/>
        <v>8.5072916666722449</v>
      </c>
      <c r="S12" s="334">
        <f t="shared" si="10"/>
        <v>204.17500000013388</v>
      </c>
      <c r="T12">
        <f t="shared" si="11"/>
        <v>3.6287342556537704E-4</v>
      </c>
    </row>
    <row r="13" spans="1:20" x14ac:dyDescent="0.15">
      <c r="A13" s="94">
        <f>'In Process Calc.'!B14</f>
        <v>8.9951388888948713</v>
      </c>
      <c r="B13" s="94">
        <f>'In Process Calc.'!C14</f>
        <v>215.88333333347691</v>
      </c>
      <c r="C13" s="292">
        <f>'Measured Data'!H18</f>
        <v>15.6</v>
      </c>
      <c r="D13" s="254">
        <f t="shared" si="0"/>
        <v>6.5906116642958761</v>
      </c>
      <c r="E13" s="254">
        <f t="shared" si="1"/>
        <v>22.190611664295876</v>
      </c>
      <c r="F13" s="292">
        <f>'Measured Data'!K18</f>
        <v>70.3</v>
      </c>
      <c r="G13">
        <f t="shared" si="2"/>
        <v>3.7433872536539479</v>
      </c>
      <c r="H13" s="298">
        <f t="shared" si="3"/>
        <v>-11.856612746346052</v>
      </c>
      <c r="I13" s="298">
        <f t="shared" si="4"/>
        <v>140.57926581681568</v>
      </c>
      <c r="J13">
        <v>9</v>
      </c>
      <c r="K13">
        <f t="shared" si="5"/>
        <v>1.4281750507031587E-3</v>
      </c>
      <c r="L13">
        <f>'In Process Calc.'!AR14</f>
        <v>4.4120812060824705E-3</v>
      </c>
      <c r="M13">
        <f t="shared" si="12"/>
        <v>22.706047635099431</v>
      </c>
      <c r="N13" s="298">
        <f t="shared" si="6"/>
        <v>0.51543597080355497</v>
      </c>
      <c r="O13" s="294">
        <f t="shared" si="7"/>
        <v>0.26567423999820317</v>
      </c>
      <c r="P13">
        <f t="shared" si="8"/>
        <v>2.1241846107545361E-4</v>
      </c>
      <c r="Q13">
        <f>P13*'Post Process Calc.'!A15*1000</f>
        <v>0.19971514412121555</v>
      </c>
      <c r="R13" s="334">
        <f t="shared" si="9"/>
        <v>9.367013888891961</v>
      </c>
      <c r="S13" s="334">
        <f t="shared" si="10"/>
        <v>224.80833333340706</v>
      </c>
      <c r="T13">
        <f t="shared" si="11"/>
        <v>1.4109165371365543E-4</v>
      </c>
    </row>
    <row r="14" spans="1:20" x14ac:dyDescent="0.15">
      <c r="A14" s="94">
        <f>'In Process Calc.'!B15</f>
        <v>9.7388888888890506</v>
      </c>
      <c r="B14" s="94">
        <f>'In Process Calc.'!C15</f>
        <v>233.73333333333721</v>
      </c>
      <c r="C14" s="292">
        <f>'Measured Data'!H19</f>
        <v>15.1</v>
      </c>
      <c r="D14" s="254">
        <f t="shared" ref="D14" si="13">E14-C14</f>
        <v>8.4569422776911107</v>
      </c>
      <c r="E14" s="254">
        <f t="shared" ref="E14" si="14">C14/F14*100</f>
        <v>23.55694227769111</v>
      </c>
      <c r="F14" s="292">
        <f>'Measured Data'!K19</f>
        <v>64.099999999999994</v>
      </c>
      <c r="G14">
        <f t="shared" ref="G14" si="15">$H$24/(1+$I$24*EXP(-$J$24*B14))</f>
        <v>3.763033216233056</v>
      </c>
      <c r="H14" s="298">
        <f t="shared" ref="H14" si="16">G14-C14</f>
        <v>-11.336966783766943</v>
      </c>
      <c r="I14" s="298">
        <f t="shared" ref="I14" si="17">H14^2</f>
        <v>128.52681585623498</v>
      </c>
      <c r="J14">
        <v>10</v>
      </c>
      <c r="K14">
        <f t="shared" ref="K14" si="18">$H$24*$I$24*$J$24*(1+$I$24*EXP(-$J$24*B14))^-2*EXP(-$J$24*B14)</f>
        <v>8.2656199627316701E-4</v>
      </c>
      <c r="L14">
        <f>'In Process Calc.'!AR15</f>
        <v>7.8604617769978298E-3</v>
      </c>
      <c r="M14">
        <f t="shared" ref="M14" si="19">$N$24*$M$24/($M$24+($N$24-$M$24)*EXP(-$O$24*B14))</f>
        <v>22.764914543377053</v>
      </c>
      <c r="N14" s="298">
        <f t="shared" ref="N14" si="20">M14-E14</f>
        <v>-0.7920277343140576</v>
      </c>
      <c r="O14" s="294">
        <f t="shared" ref="O14" si="21">N14^2</f>
        <v>0.62730793192265943</v>
      </c>
      <c r="P14">
        <f t="shared" ref="P14" si="22">($N$24-$M$24)*$O$24*EXP(-$O$24*B14)/($M$24+($N$24-$M$24)*EXP(-$O$24*B14))</f>
        <v>9.3666300018470592E-5</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1290.1499576471006</v>
      </c>
      <c r="H24">
        <v>3.7896928499098297</v>
      </c>
      <c r="I24">
        <v>10.467103523431467</v>
      </c>
      <c r="J24">
        <v>3.1223904954928154E-2</v>
      </c>
      <c r="L24" s="294">
        <f>SUM(O3:O12)</f>
        <v>5.7103532346322137</v>
      </c>
      <c r="M24">
        <f>C2</f>
        <v>0.23599999999999999</v>
      </c>
      <c r="N24">
        <v>22.811346081488143</v>
      </c>
      <c r="O24">
        <v>4.6017307907865797E-2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0.23599999999999999</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0.23599999999999999</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1.1558210028559266</v>
      </c>
      <c r="CI3" s="75">
        <f>$BY$5+$BZ$5*$CG3+$CA$5*$CG3^2+$CB$5*$CG3^3+$CC$5*$CG3^4+$CD$5*$CG3^5+$CE$5*$CG3^6</f>
        <v>-10.415014495401238</v>
      </c>
      <c r="CJ3" s="75">
        <f>$BY$6+$BZ$6*$CG3+$CA$6*$CG3^2+$CB$6*$CG3^3+$CC$6*$CG3^4+$CD$6*$CG3^5+$CE$6*$CG3^6</f>
        <v>-1.6246067936889208E-3</v>
      </c>
      <c r="CK3" s="75">
        <f>$BY$7+$BZ$7*$CG3+$CA$7*$CG3^2+$CB$7*$CG3^3+$CC$7*$CG3^4+$CD$7*$CG3^5+$CE$7*$CG3^6</f>
        <v>1.2111174151521742E-2</v>
      </c>
      <c r="CL3" s="75">
        <f>$BY$8+$BZ$8*$CG3+$CA$8*$CG3^2+$CB$8*$CG3^3+$CC$8*$CG3^4+$CD$8*$CG3^5+$CE$8*$CG3^6</f>
        <v>-2.541013929433189E-2</v>
      </c>
      <c r="CM3" s="75">
        <f>$BY$9+$BZ$9*$CG3+$CA$9*$CG3^2+$CB$9*$CG3^3+$CC$9*$CG3^4+$CD$9*$CG3^5+$CE$9*$CG3^6</f>
        <v>2.1297302515785599E-3</v>
      </c>
      <c r="CN3" s="75">
        <f>$BY$10+$BZ$10*$CG3+$CA$10*$CG3^2+$CB$10*$CG3^3+$CC$10*$CG3^4+$CD$10*$CG3^5+$CE$10*$CG3^6</f>
        <v>1.2604658126094737E-2</v>
      </c>
      <c r="CO3" s="75">
        <f>$BY$11+$BZ$11*$CG3+$CA$11*$CG3^2+$CB$11*$CG3^3+$CC$11*$CG3^4+$CD$11*$CG3^5+$CE$11*$CG3^6</f>
        <v>6.3160348668394733E-3</v>
      </c>
      <c r="CP3" s="75">
        <f>$BY$12+$BZ$12*$CG3+$CA$12*$CG3^2+$CB$12*$CG3^3+$CC$12*$CG3^4+$CD$12*$CG3^5+$CE$12*$CG3^6</f>
        <v>1.2675605155862482E-3</v>
      </c>
      <c r="CQ3" s="75">
        <f>$BY$13+$BZ$13*$CG3+$CA$13*$CG3^2+$CB$13*$CG3^3+$CC$13*$CG3^4+$CD$13*$CG3^5+$CE$13*$CG3^6</f>
        <v>-2.0687359473453348E-2</v>
      </c>
      <c r="CR3" s="75">
        <f>$BY$14+$BZ$14*$CG3+$CA$14*$CG3^2+$CB$14*$CG3^3+$CC$14*$CG3^4+$CD$14*$CG3^5+$CE$14*$CG3^6</f>
        <v>-6.1796755019826455E-3</v>
      </c>
      <c r="CS3" s="75">
        <f>$BY$15+$BZ$15*$CG3+$CA$15*$CG3^2+$CB$15*$CG3^3+$CC$15*$CG3^4+$CD$15*$CG3^5+$CE$15*$CG3^6</f>
        <v>6.3220453738902505E-3</v>
      </c>
      <c r="CT3" s="75">
        <f>$BY$16+$BZ$16*$CG3+$CA$16*$CG3^2+$CB$16*$CG3^3+$CC$16*$CG3^4+$CD$16*$CG3^5+$CE$16*$CG3^6</f>
        <v>4.7307882337445997E-3</v>
      </c>
      <c r="CU3" s="75">
        <f>$BY$17+$BZ$17*$CG3+$CA$17*$CG3^2+$CB$17*$CG3^3+$CC$17*$CG3^4+$CD$17*$CG3^5+$CE$17*$CG3^6</f>
        <v>-1.9296464508665838E-3</v>
      </c>
      <c r="CV3" s="75">
        <f>$BY$18+$BZ$18*$CG3+$CA$18*$CG3^2+$CB$18*$CG3^3+$CC$18*$CG3^4+$CD$18*$CG3^5+$CE$18*$CG3^6</f>
        <v>5.9095700015134311E-3</v>
      </c>
      <c r="CW3" s="75">
        <f>$BY$19+$BZ$19*$CG3+$CA$19*$CG3^2+$CB$19*$CG3^3+$CC$19*$CG3^4+$CD$19*$CG3^5+$CE$19*$CG3^6</f>
        <v>-8.7685512471935567E-3</v>
      </c>
      <c r="CX3" s="75">
        <f>$BY$20+$BZ$20*$CG3+$CA$20*$CG3^2+$CB$20*$CG3^3+$CC$20*$CG3^4+$CD$20*$CG3^5+$CE$20*$CG3^6</f>
        <v>9.9971086551996491E-3</v>
      </c>
      <c r="CY3" s="75">
        <f>$BY$21+$BZ$21*$CG3+$CA$21*$CG3^2+$CB$21*$CG3^3+$CC$21*$CG3^4+$CD$21*$CG3^5+$CE$21*$CG3^6</f>
        <v>3.1076743201429169E-3</v>
      </c>
      <c r="CZ3" s="75">
        <f>$BY$22+$BZ$22*$CG3+$CA$22*$CG3^2+$CB$22*$CG3^3+$CC$22*$CG3^4+$CD$22*$CG3^5+$CE$22*$CG3^6</f>
        <v>2.1315654321959476E-3</v>
      </c>
      <c r="DA3" s="75">
        <f>$BY$23+$BZ$23*$CG3+$CA$23*$CG3^2+$CB$23*$CG3^3+$CC$23*$CG3^4+$CD$23*$CG3^5+$CE$23*$CG3^6</f>
        <v>1.0560996296413744E-2</v>
      </c>
      <c r="DB3" s="75">
        <f>$BY$24+$BZ$24*$CG3+$CA$24*$CG3^2+$CB$24*$CG3^3+$CC$24*$CG3^4+$CD$24*$CG3^5+$CE$24*$CG3^6</f>
        <v>1.4742429535854959E-3</v>
      </c>
      <c r="DC3" s="75">
        <f>$BY$25+$BZ$25*$CG3+$CA$25*$CG3^2+$CB$25*$CG3^3+$CC$25*$CG3^4+$CD$25*$CG3^5+$CE$25*$CG3^6</f>
        <v>3.8196567716571317E-3</v>
      </c>
      <c r="DD3" s="75">
        <f>$BY$26+$BZ$26*$CG3+$CA$26*$CG3^2+$CB$26*$CG3^3+$CC$26*$CG3^4+$CD$26*$CG3^5+$CE$26*$CG3^6</f>
        <v>-1.4757068787309702E-3</v>
      </c>
      <c r="DE3" s="75">
        <f>$BY$27+$BZ$27*$CG3+$CA$27*$CG3^2+$CB$27*$CG3^3+$CC$27*$CG3^4+$CD$27*$CG3^5+$CE$27*$CG3^6</f>
        <v>3.7176143280033026E-3</v>
      </c>
      <c r="DF3" s="75">
        <f>$BY$28+$BZ$28*$CG3+$CA$28*$CG3^2+$CB$28*$CG3^3+$CC$28*$CG3^4+$CD$28*$CG3^5+$CE$28*$CG3^6</f>
        <v>8.8793256377933151E-4</v>
      </c>
      <c r="DG3" s="75">
        <f>$BY$29+$BZ$29*$CG3+$CA$29*$CG3^2+$CB$29*$CG3^3+$CC$29*$CG3^4+$CD$29*$CG3^5+$CE$29*$CG3^6</f>
        <v>1.1076299468321602E-3</v>
      </c>
      <c r="DH3" s="75">
        <f>$BY$30+$BZ$30*$CG3+$CA$30*$CG3^2+$CB$30*$CG3^3+$CC$30*$CG3^4+$CD$30*$CG3^5+$CE$30*$CG3^6</f>
        <v>3.8975420977051395E-3</v>
      </c>
      <c r="DI3" s="75">
        <f>$BY$31+$BZ$31*$CG3+$CA$31*$CG3^2+$CB$31*$CG3^3+$CC$31*$CG3^4+$CD$31*$CG3^5+$CE$31*$CG3^6</f>
        <v>0</v>
      </c>
      <c r="DJ3" s="75">
        <f>$BY$32+$BZ$32*$CG3+$CA$32*$CG3^2+$CB$32*$CG3^3+$CC$32*$CG3^4+$CD$32*$CG3^5+$CE$32*$CG3^6</f>
        <v>5.1346427036986553E-2</v>
      </c>
      <c r="DK3" s="75">
        <f>$BY$33+$BZ$33*$CG3+$CA$33*$CG3^2+$CB$33*$CG3^3+$CC$33*$CG3^4+$CD$33*$CG3^5+$CE$33*$CG3^6</f>
        <v>3.6497284039067712E-2</v>
      </c>
      <c r="DL3" s="75">
        <f>$BY$34+$BZ$34*$CG3+$CA$34*$CG3^2+$CB$34*$CG3^3+$CC$34*$CG3^4+$CD$34*$CG3^5+$CE$34*$CG3^6</f>
        <v>0.44113915013749327</v>
      </c>
    </row>
    <row r="4" spans="1:116" s="48" customFormat="1" ht="14" x14ac:dyDescent="0.15">
      <c r="A4" s="113">
        <f>IF(ISBLANK('In Process Calc.'!C4),"",'In Process Calc.'!C4)</f>
        <v>23.933333333465271</v>
      </c>
      <c r="B4" s="113">
        <f>IF(ISBLANK('Measured Data'!H8),"",'Measured Data'!H8)</f>
        <v>0.54800000000000004</v>
      </c>
      <c r="C4" s="113">
        <f>IF(ISBLANK('In Process Calc.'!K4),"",'In Process Calc.'!K4)</f>
        <v>22.776000000000007</v>
      </c>
      <c r="D4" s="113">
        <f>IF(ISBLANK('In Process Calc.'!L4),"",'In Process Calc.'!L4)</f>
        <v>-7.4007400000000011E-3</v>
      </c>
      <c r="E4" s="113">
        <f>IF(ISBLANK('In Process Calc.'!M4),"",'In Process Calc.'!M4)</f>
        <v>7.5535964805841002E-2</v>
      </c>
      <c r="F4" s="113">
        <f>IF(ISBLANK('In Process Calc.'!N4),"",'In Process Calc.'!N4)</f>
        <v>-8.2006095045069755E-3</v>
      </c>
      <c r="G4" s="113">
        <f>IF(ISBLANK('In Process Calc.'!O4),"",'In Process Calc.'!O4)</f>
        <v>-1.7566588932640174E-3</v>
      </c>
      <c r="H4" s="113">
        <f>IF(ISBLANK('In Process Calc.'!P4),"",'In Process Calc.'!P4)</f>
        <v>-2.7408135667353691E-3</v>
      </c>
      <c r="I4" s="113">
        <f>IF(ISBLANK('In Process Calc.'!Q4),"",'In Process Calc.'!Q4)</f>
        <v>-4.0189863614448736E-3</v>
      </c>
      <c r="J4" s="113">
        <f>IF(ISBLANK('In Process Calc.'!R4),"",'In Process Calc.'!R4)</f>
        <v>-6.8829915170663019E-4</v>
      </c>
      <c r="K4" s="113">
        <f>IF(ISBLANK('In Process Calc.'!S4),"",'In Process Calc.'!S4)</f>
        <v>0.13619057715745497</v>
      </c>
      <c r="L4" s="113">
        <f>IF(ISBLANK('In Process Calc.'!T4),"",'In Process Calc.'!T4)</f>
        <v>2.6893271175111325E-2</v>
      </c>
      <c r="M4" s="113">
        <f>IF(ISBLANK('In Process Calc.'!U4),"",'In Process Calc.'!U4)</f>
        <v>-7.4967173186379979E-3</v>
      </c>
      <c r="N4" s="113">
        <f>IF(ISBLANK('In Process Calc.'!V4),"",'In Process Calc.'!V4)</f>
        <v>-3.8926202913785631E-3</v>
      </c>
      <c r="O4" s="113">
        <f>IF(ISBLANK('In Process Calc.'!W4),"",'In Process Calc.'!W4)</f>
        <v>1.6457550820791695E-3</v>
      </c>
      <c r="P4" s="113">
        <f>IF(ISBLANK('In Process Calc.'!X4),"",'In Process Calc.'!X4)</f>
        <v>-1.7279926526992995E-4</v>
      </c>
      <c r="Q4" s="113">
        <f>IF(ISBLANK('In Process Calc.'!Y4),"",'In Process Calc.'!Y4)</f>
        <v>0.2022906006251628</v>
      </c>
      <c r="R4" s="113">
        <f>IF(ISBLANK('In Process Calc.'!Z4),"",'In Process Calc.'!Z4)</f>
        <v>1.0471010598898829E-3</v>
      </c>
      <c r="S4" s="113">
        <f>IF(ISBLANK('In Process Calc.'!AA4),"",'In Process Calc.'!AA4)</f>
        <v>-1.3353999896046958E-3</v>
      </c>
      <c r="T4" s="113">
        <f>IF(ISBLANK('In Process Calc.'!AB4),"",'In Process Calc.'!AB4)</f>
        <v>3.7425503615820332E-4</v>
      </c>
      <c r="U4" s="113">
        <f>IF(ISBLANK('In Process Calc.'!AC4),"",'In Process Calc.'!AC4)</f>
        <v>-1.5830759486999996E-2</v>
      </c>
      <c r="V4" s="113">
        <f>IF(ISBLANK('In Process Calc.'!AD4),"",'In Process Calc.'!AD4)</f>
        <v>-3.5809041208840852E-4</v>
      </c>
      <c r="W4" s="113">
        <f>IF(ISBLANK('In Process Calc.'!AE4),"",'In Process Calc.'!AE4)</f>
        <v>-1.0293993793160894E-4</v>
      </c>
      <c r="X4" s="113">
        <f>IF(ISBLANK('In Process Calc.'!AF4),"",'In Process Calc.'!AF4)</f>
        <v>1.191320609022739E-3</v>
      </c>
      <c r="Y4" s="113">
        <f>IF(ISBLANK('In Process Calc.'!AG4),"",'In Process Calc.'!AG4)</f>
        <v>-4.5120987294138219E-3</v>
      </c>
      <c r="Z4" s="113">
        <f>IF(ISBLANK('In Process Calc.'!AH4),"",'In Process Calc.'!AH4)</f>
        <v>3.7766682981420277E-5</v>
      </c>
      <c r="AA4" s="113">
        <f>IF(ISBLANK('In Process Calc.'!AI4),"",'In Process Calc.'!AI4)</f>
        <v>-1.5850216736573231E-3</v>
      </c>
      <c r="AB4" s="113">
        <f>IF(ISBLANK('In Process Calc.'!AJ4),"",'In Process Calc.'!AJ4)</f>
        <v>-5.2178848174892778E-4</v>
      </c>
      <c r="AC4" s="113">
        <f>IF(ISBLANK('In Process Calc.'!AK4),"",'In Process Calc.'!AK4)</f>
        <v>0</v>
      </c>
      <c r="AD4" s="113">
        <f>IF(ISBLANK('In Process Calc.'!AL4),"",'In Process Calc.'!AL4)</f>
        <v>2.9825444189265922E-2</v>
      </c>
      <c r="AE4" s="113">
        <f>IF(ISBLANK('In Process Calc.'!AM4),"",'In Process Calc.'!AM4)</f>
        <v>5.7940751977589508E-3</v>
      </c>
      <c r="AF4" s="113">
        <f>IF(ISBLANK('In Process Calc.'!AN4),"",'In Process Calc.'!AN4)</f>
        <v>4.6398975286037418E-2</v>
      </c>
      <c r="AH4" s="113">
        <f>IF(ISBLANK('In Process Calc.'!C4),"",'In Process Calc.'!C4)</f>
        <v>23.933333333465271</v>
      </c>
      <c r="AI4" s="113">
        <f>IF(ISBLANK('Measured Data'!H8),"",'Measured Data'!H8)</f>
        <v>0.54800000000000004</v>
      </c>
      <c r="AJ4" s="113">
        <f>IF(ISBLANK('In Process Calc.'!K4),"",'In Process Calc.'!K4)</f>
        <v>22.776000000000007</v>
      </c>
      <c r="AK4" s="113">
        <f>IF(ISBLANK('In Process Calc.'!L4),"",'In Process Calc.'!L4)</f>
        <v>-7.4007400000000011E-3</v>
      </c>
      <c r="AL4" s="113">
        <f>IF(ISBLANK('In Process Calc.'!M4),"",'In Process Calc.'!M4)</f>
        <v>7.5535964805841002E-2</v>
      </c>
      <c r="AM4" s="113">
        <f>IF(ISBLANK('In Process Calc.'!N4),"",'In Process Calc.'!N4)</f>
        <v>-8.2006095045069755E-3</v>
      </c>
      <c r="AN4" s="113">
        <f>IF(ISBLANK('In Process Calc.'!O4),"",'In Process Calc.'!O4)</f>
        <v>-1.7566588932640174E-3</v>
      </c>
      <c r="AO4" s="113">
        <f>IF(ISBLANK('In Process Calc.'!P4),"",'In Process Calc.'!P4)</f>
        <v>-2.7408135667353691E-3</v>
      </c>
      <c r="AP4" s="113">
        <f>IF(ISBLANK('In Process Calc.'!Q4),"",'In Process Calc.'!Q4)</f>
        <v>-4.0189863614448736E-3</v>
      </c>
      <c r="AQ4" s="113">
        <f>IF(ISBLANK('In Process Calc.'!R4),"",'In Process Calc.'!R4)</f>
        <v>-6.8829915170663019E-4</v>
      </c>
      <c r="AR4" s="113">
        <f>IF(ISBLANK('In Process Calc.'!S4),"",'In Process Calc.'!S4)</f>
        <v>0.13619057715745497</v>
      </c>
      <c r="AS4" s="113">
        <f>IF(ISBLANK('In Process Calc.'!T4),"",'In Process Calc.'!T4)</f>
        <v>2.6893271175111325E-2</v>
      </c>
      <c r="AT4" s="113">
        <f>IF(ISBLANK('In Process Calc.'!U4),"",'In Process Calc.'!U4)</f>
        <v>-7.4967173186379979E-3</v>
      </c>
      <c r="AU4" s="113">
        <f>IF(ISBLANK('In Process Calc.'!V4),"",'In Process Calc.'!V4)</f>
        <v>-3.8926202913785631E-3</v>
      </c>
      <c r="AV4" s="113">
        <f>IF(ISBLANK('In Process Calc.'!W4),"",'In Process Calc.'!W4)</f>
        <v>1.6457550820791695E-3</v>
      </c>
      <c r="AW4" s="113">
        <f>IF(ISBLANK('In Process Calc.'!X4),"",'In Process Calc.'!X4)</f>
        <v>-1.7279926526992995E-4</v>
      </c>
      <c r="AX4" s="113">
        <f>IF(ISBLANK('In Process Calc.'!Y4),"",'In Process Calc.'!Y4)</f>
        <v>0.2022906006251628</v>
      </c>
      <c r="AY4" s="113">
        <f>IF(ISBLANK('In Process Calc.'!Z4),"",'In Process Calc.'!Z4)</f>
        <v>1.0471010598898829E-3</v>
      </c>
      <c r="AZ4" s="113">
        <f>IF(ISBLANK('In Process Calc.'!AA4),"",'In Process Calc.'!AA4)</f>
        <v>-1.3353999896046958E-3</v>
      </c>
      <c r="BA4" s="113">
        <f>IF(ISBLANK('In Process Calc.'!AB4),"",'In Process Calc.'!AB4)</f>
        <v>3.7425503615820332E-4</v>
      </c>
      <c r="BB4" s="113">
        <f>IF(ISBLANK('In Process Calc.'!AC4),"",'In Process Calc.'!AC4)</f>
        <v>-1.5830759486999996E-2</v>
      </c>
      <c r="BC4" s="113">
        <f>IF(ISBLANK('In Process Calc.'!AD4),"",'In Process Calc.'!AD4)</f>
        <v>-3.5809041208840852E-4</v>
      </c>
      <c r="BD4" s="113">
        <f>IF(ISBLANK('In Process Calc.'!AE4),"",'In Process Calc.'!AE4)</f>
        <v>-1.0293993793160894E-4</v>
      </c>
      <c r="BE4" s="113">
        <f>IF(ISBLANK('In Process Calc.'!AF4),"",'In Process Calc.'!AF4)</f>
        <v>1.191320609022739E-3</v>
      </c>
      <c r="BF4" s="113">
        <f>IF(ISBLANK('In Process Calc.'!AG4),"",'In Process Calc.'!AG4)</f>
        <v>-4.5120987294138219E-3</v>
      </c>
      <c r="BG4" s="113">
        <f>IF(ISBLANK('In Process Calc.'!AH4),"",'In Process Calc.'!AH4)</f>
        <v>3.7766682981420277E-5</v>
      </c>
      <c r="BH4" s="113">
        <f>IF(ISBLANK('In Process Calc.'!AI4),"",'In Process Calc.'!AI4)</f>
        <v>-1.5850216736573231E-3</v>
      </c>
      <c r="BI4" s="113">
        <f>IF(ISBLANK('In Process Calc.'!AJ4),"",'In Process Calc.'!AJ4)</f>
        <v>-5.2178848174892778E-4</v>
      </c>
      <c r="BJ4" s="113">
        <f>IF(ISBLANK('In Process Calc.'!AK4),"",'In Process Calc.'!AK4)</f>
        <v>0</v>
      </c>
      <c r="BK4" s="113">
        <f>IF(ISBLANK('In Process Calc.'!AL4),"",'In Process Calc.'!AL4)</f>
        <v>2.9825444189265922E-2</v>
      </c>
      <c r="BL4" s="113">
        <f>IF(ISBLANK('In Process Calc.'!AM4),"",'In Process Calc.'!AM4)</f>
        <v>5.7940751977589508E-3</v>
      </c>
      <c r="BM4" s="113">
        <f>IF(ISBLANK('In Process Calc.'!AN4),"",'In Process Calc.'!AN4)</f>
        <v>4.6398975286037418E-2</v>
      </c>
      <c r="BO4" s="55" t="s">
        <v>340</v>
      </c>
      <c r="BP4" s="56">
        <f t="array" ref="BP4:BS4">LINEST($B3:INDEX($B:$B,COUNT($B:$B)+2), $A$3:INDEX($A:$A,COUNT($A:$A)+2)^{1,2,3},TRUE,TRUE)</f>
        <v>-8.9583606719979571E-6</v>
      </c>
      <c r="BQ4" s="56">
        <v>2.6021502553065941E-3</v>
      </c>
      <c r="BR4" s="56">
        <v>-6.3300676914620727E-2</v>
      </c>
      <c r="BS4" s="56">
        <v>3.9114856105090468E-2</v>
      </c>
      <c r="BT4" s="56">
        <f t="array" ref="BT4:BX4">LINEST($B3:INDEX($B:$B,COUNT($B:$B)+2), $A$3:INDEX($A:$A,COUNT($A:$A)+2)^{1,2,3,4},TRUE,TRUE)</f>
        <v>4.8202432294749515E-8</v>
      </c>
      <c r="BU4" s="56">
        <v>-3.1115084733622919E-5</v>
      </c>
      <c r="BV4" s="56">
        <v>5.7629323423320162E-3</v>
      </c>
      <c r="BW4" s="56">
        <v>-0.20691980888354577</v>
      </c>
      <c r="BX4" s="56">
        <v>1.1558210028559266</v>
      </c>
      <c r="BY4" s="57">
        <f>IF('Kinetic Curves'!$B$4=6,#REF!,IF('Kinetic Curves'!$B$4=5,#REF!, IF( 'Kinetic Curves'!$B$4=4, BX4,IF('Kinetic Curves'!$B$4=3, BS4, 0))))</f>
        <v>1.1558210028559266</v>
      </c>
      <c r="BZ4" s="57">
        <f>IF('Kinetic Curves'!$B$4=6,#REF!,IF('Kinetic Curves'!$B$4=5,#REF!, IF( 'Kinetic Curves'!$B$4=4, BW4,IF('Kinetic Curves'!$B$4=3, BR4, 0))))</f>
        <v>-0.20691980888354577</v>
      </c>
      <c r="CA4" s="57">
        <f>IF('Kinetic Curves'!$B$4=6,#REF!,IF('Kinetic Curves'!$B$4=5,#REF!, IF( 'Kinetic Curves'!$B$4=4, BV4,IF('Kinetic Curves'!$B$4=3, BQ4, 0))))</f>
        <v>5.7629323423320162E-3</v>
      </c>
      <c r="CB4" s="57">
        <f>IF('Kinetic Curves'!$B$4=6,#REF!,IF('Kinetic Curves'!$B$4=5,#REF!, IF( 'Kinetic Curves'!$B$4=4, BU4,IF('Kinetic Curves'!$B$4=3, BP4, 0))))</f>
        <v>-3.1115084733622919E-5</v>
      </c>
      <c r="CC4" s="57">
        <f>IF('Kinetic Curves'!$B$4=6,#REF!,IF('Kinetic Curves'!$B$4=5,#REF!, IF( 'Kinetic Curves'!$B$4=4,BT4, 0)))</f>
        <v>4.8202432294749515E-8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-0.90617146315508934</v>
      </c>
      <c r="CI4" s="75">
        <f t="shared" ref="CI4:CI15" si="1">$BY$5+$BZ$5*$CG4+$CA$5*$CG4^2+$CB$5*$CG4^3+$CC$5*$CG4^4+$CD$5*$CG4^5+$CE$5*$CG4^6</f>
        <v>-21.9417814890725</v>
      </c>
      <c r="CJ4" s="75">
        <f t="shared" ref="CJ4:CJ15" si="2">$BY$6+$BZ$6*$CG4+$CA$6*$CG4^2+$CB$6*$CG4^3+$CC$6*$CG4^4+$CD$6*$CG4^5+$CE$6*$CG4^6</f>
        <v>1.3162299499522171E-2</v>
      </c>
      <c r="CK4" s="75">
        <f t="shared" ref="CK4:CK15" si="3">$BY$7+$BZ$7*$CG4+$CA$7*$CG4^2+$CB$7*$CG4^3+$CC$7*$CG4^4+$CD$7*$CG4^5+$CE$7*$CG4^6</f>
        <v>-5.6874354094168494E-2</v>
      </c>
      <c r="CL4" s="75">
        <f t="shared" ref="CL4:CL15" si="4">$BY$8+$BZ$8*$CG4+$CA$8*$CG4^2+$CB$8*$CG4^3+$CC$8*$CG4^4+$CD$8*$CG4^5+$CE$8*$CG4^6</f>
        <v>2.2084719382710227E-2</v>
      </c>
      <c r="CM4" s="75">
        <f t="shared" ref="CM4:CM15" si="5">$BY$9+$BZ$9*$CG4+$CA$9*$CG4^2+$CB$9*$CG4^3+$CC$9*$CG4^4+$CD$9*$CG4^5+$CE$9*$CG4^6</f>
        <v>-4.2151114306571424E-3</v>
      </c>
      <c r="CN4" s="75">
        <f t="shared" ref="CN4:CN15" si="6">$BY$10+$BZ$10*$CG4+$CA$10*$CG4^2+$CB$10*$CG4^3+$CC$10*$CG4^4+$CD$10*$CG4^5+$CE$10*$CG4^6</f>
        <v>-1.7542835567374588E-2</v>
      </c>
      <c r="CO4" s="75">
        <f t="shared" ref="CO4:CO15" si="7">$BY$11+$BZ$11*$CG4+$CA$11*$CG4^2+$CB$11*$CG4^3+$CC$11*$CG4^4+$CD$11*$CG4^5+$CE$11*$CG4^6</f>
        <v>-1.0826686158951777E-2</v>
      </c>
      <c r="CP4" s="75">
        <f t="shared" ref="CP4:CP15" si="8">$BY$12+$BZ$12*$CG4+$CA$12*$CG4^2+$CB$12*$CG4^3+$CC$12*$CG4^4+$CD$12*$CG4^5+$CE$12*$CG4^6</f>
        <v>-2.1020591290509924E-3</v>
      </c>
      <c r="CQ4" s="75">
        <f t="shared" ref="CQ4:CQ15" si="9">$BY$13+$BZ$13*$CG4+$CA$13*$CG4^2+$CB$13*$CG4^3+$CC$13*$CG4^4+$CD$13*$CG4^5+$CE$13*$CG4^6</f>
        <v>0.18590957420289433</v>
      </c>
      <c r="CR4" s="75">
        <f t="shared" ref="CR4:CR15" si="10">$BY$14+$BZ$14*$CG4+$CA$14*$CG4^2+$CB$14*$CG4^3+$CC$14*$CG4^4+$CD$14*$CG4^5+$CE$14*$CG4^6</f>
        <v>3.0500275248987012E-2</v>
      </c>
      <c r="CS4" s="75">
        <f t="shared" ref="CS4:CS15" si="11">$BY$15+$BZ$15*$CG4+$CA$15*$CG4^2+$CB$15*$CG4^3+$CC$15*$CG4^4+$CD$15*$CG4^5+$CE$15*$CG4^6</f>
        <v>-1.4847845485910813E-2</v>
      </c>
      <c r="CT4" s="75">
        <f t="shared" ref="CT4:CT15" si="12">$BY$16+$BZ$16*$CG4+$CA$16*$CG4^2+$CB$16*$CG4^3+$CC$16*$CG4^4+$CD$16*$CG4^5+$CE$16*$CG4^6</f>
        <v>-7.9317618840108808E-3</v>
      </c>
      <c r="CU4" s="75">
        <f t="shared" ref="CU4:CU15" si="13">$BY$17+$BZ$17*$CG4+$CA$17*$CG4^2+$CB$17*$CG4^3+$CC$17*$CG4^4+$CD$17*$CG4^5+$CE$17*$CG4^6</f>
        <v>3.5623979630585887E-3</v>
      </c>
      <c r="CV4" s="75">
        <f t="shared" ref="CV4:CV15" si="14">$BY$18+$BZ$18*$CG4+$CA$18*$CG4^2+$CB$18*$CG4^3+$CC$18*$CG4^4+$CD$18*$CG4^5+$CE$18*$CG4^6</f>
        <v>-4.5093317224964569E-3</v>
      </c>
      <c r="CW4" s="75">
        <f t="shared" ref="CW4:CW15" si="15">$BY$19+$BZ$19*$CG4+$CA$19*$CG4^2+$CB$19*$CG4^3+$CC$19*$CG4^4+$CD$19*$CG4^5+$CE$19*$CG4^6</f>
        <v>0.19276107635181763</v>
      </c>
      <c r="CX4" s="75">
        <f t="shared" ref="CX4:CX15" si="16">$BY$20+$BZ$20*$CG4+$CA$20*$CG4^2+$CB$20*$CG4^3+$CC$20*$CG4^4+$CD$20*$CG4^5+$CE$20*$CG4^6</f>
        <v>-6.861906386603325E-3</v>
      </c>
      <c r="CY4" s="75">
        <f t="shared" ref="CY4:CY15" si="17">$BY$21+$BZ$21*$CG4+$CA$21*$CG4^2+$CB$21*$CG4^3+$CC$21*$CG4^4+$CD$21*$CG4^5+$CE$21*$CG4^6</f>
        <v>-4.7121805404258151E-3</v>
      </c>
      <c r="CZ4" s="75">
        <f t="shared" ref="CZ4:CZ15" si="18">$BY$22+$BZ$22*$CG4+$CA$22*$CG4^2+$CB$22*$CG4^3+$CC$22*$CG4^4+$CD$22*$CG4^5+$CE$22*$CG4^6</f>
        <v>-1.2107188530314959E-3</v>
      </c>
      <c r="DA4" s="75">
        <f t="shared" ref="DA4:DA15" si="19">$BY$23+$BZ$23*$CG4+$CA$23*$CG4^2+$CB$23*$CG4^3+$CC$23*$CG4^4+$CD$23*$CG4^5+$CE$23*$CG4^6</f>
        <v>-3.1637019646310584E-2</v>
      </c>
      <c r="DB4" s="75">
        <f t="shared" ref="DB4:DB15" si="20">$BY$24+$BZ$24*$CG4+$CA$24*$CG4^2+$CB$24*$CG4^3+$CC$24*$CG4^4+$CD$24*$CG4^5+$CE$24*$CG4^6</f>
        <v>-2.3687861431478932E-3</v>
      </c>
      <c r="DC4" s="75">
        <f t="shared" ref="DC4:DC15" si="21">$BY$25+$BZ$25*$CG4+$CA$25*$CG4^2+$CB$25*$CG4^3+$CC$25*$CG4^4+$CD$25*$CG4^5+$CE$25*$CG4^6</f>
        <v>-4.6769757224966674E-3</v>
      </c>
      <c r="DD4" s="75">
        <f t="shared" ref="DD4:DD15" si="22">$BY$26+$BZ$26*$CG4+$CA$26*$CG4^2+$CB$26*$CG4^3+$CC$26*$CG4^4+$CD$26*$CG4^5+$CE$26*$CG4^6</f>
        <v>-9.0474728916643701E-4</v>
      </c>
      <c r="DE4" s="75">
        <f t="shared" ref="DE4:DE15" si="23">$BY$27+$BZ$27*$CG4+$CA$27*$CG4^2+$CB$27*$CG4^3+$CC$27*$CG4^4+$CD$27*$CG4^5+$CE$27*$CG4^6</f>
        <v>-6.680418120466605E-3</v>
      </c>
      <c r="DF4" s="75">
        <f t="shared" ref="DF4:DF15" si="24">$BY$28+$BZ$28*$CG4+$CA$28*$CG4^2+$CB$28*$CG4^3+$CC$28*$CG4^4+$CD$28*$CG4^5+$CE$28*$CG4^6</f>
        <v>-8.2625622332763973E-4</v>
      </c>
      <c r="DG4" s="75">
        <f t="shared" ref="DG4:DG15" si="25">$BY$29+$BZ$29*$CG4+$CA$29*$CG4^2+$CB$29*$CG4^3+$CC$29*$CG4^4+$CD$29*$CG4^5+$CE$29*$CG4^6</f>
        <v>-2.3286344189374377E-3</v>
      </c>
      <c r="DH4" s="75">
        <f t="shared" ref="DH4:DH15" si="26">$BY$30+$BZ$30*$CG4+$CA$30*$CG4^2+$CB$30*$CG4^3+$CC$30*$CG4^4+$CD$30*$CG4^5+$CE$30*$CG4^6</f>
        <v>-3.7255988132090445E-3</v>
      </c>
      <c r="DI4" s="75">
        <f t="shared" ref="DI4:DI15" si="27">$BY$31+$BZ$31*$CG4+$CA$31*$CG4^2+$CB$31*$CG4^3+$CC$31*$CG4^4+$CD$31*$CG4^5+$CE$31*$CG4^6</f>
        <v>0</v>
      </c>
      <c r="DJ4" s="75">
        <f t="shared" ref="DJ4:DJ15" si="28">$BY$32+$BZ$32*$CG4+$CA$32*$CG4^2+$CB$32*$CG4^3+$CC$32*$CG4^4+$CD$32*$CG4^5+$CE$32*$CG4^6</f>
        <v>-1.8168957490820287E-2</v>
      </c>
      <c r="DK4" s="75">
        <f t="shared" ref="DK4:DK15" si="29">$BY$33+$BZ$33*$CG4+$CA$33*$CG4^2+$CB$33*$CG4^3+$CC$33*$CG4^4+$CD$33*$CG4^5+$CE$33*$CG4^6</f>
        <v>-2.7721257754420796E-2</v>
      </c>
      <c r="DL4" s="75">
        <f t="shared" ref="DL4:DL15" si="30">$BY$34+$BZ$34*$CG4+$CA$34*$CG4^2+$CB$34*$CG4^3+$CC$34*$CG4^4+$CD$34*$CG4^5+$CE$34*$CG4^6</f>
        <v>-0.40458612007606021</v>
      </c>
    </row>
    <row r="5" spans="1:116" s="48" customFormat="1" ht="14" x14ac:dyDescent="0.15">
      <c r="A5" s="113">
        <f>IF(ISBLANK('In Process Calc.'!C5),"",'In Process Calc.'!C5)</f>
        <v>38.616666666639503</v>
      </c>
      <c r="B5" s="113">
        <f>IF(ISBLANK('Measured Data'!H9),"",'Measured Data'!H9)</f>
        <v>1.04</v>
      </c>
      <c r="C5" s="113">
        <f>IF(ISBLANK('In Process Calc.'!K5),"",'In Process Calc.'!K5)</f>
        <v>57.954000000000008</v>
      </c>
      <c r="D5" s="113">
        <f>IF(ISBLANK('In Process Calc.'!L5),"",'In Process Calc.'!L5)</f>
        <v>-1.4535622600328365E-2</v>
      </c>
      <c r="E5" s="113">
        <f>IF(ISBLANK('In Process Calc.'!M5),"",'In Process Calc.'!M5)</f>
        <v>0.12569907384032872</v>
      </c>
      <c r="F5" s="113">
        <f>IF(ISBLANK('In Process Calc.'!N5),"",'In Process Calc.'!N5)</f>
        <v>-1.5977990148230155E-2</v>
      </c>
      <c r="G5" s="113">
        <f>IF(ISBLANK('In Process Calc.'!O5),"",'In Process Calc.'!O5)</f>
        <v>6.2111800021492046E-4</v>
      </c>
      <c r="H5" s="113">
        <f>IF(ISBLANK('In Process Calc.'!P5),"",'In Process Calc.'!P5)</f>
        <v>2.0143767385585533E-3</v>
      </c>
      <c r="I5" s="113">
        <f>IF(ISBLANK('In Process Calc.'!Q5),"",'In Process Calc.'!Q5)</f>
        <v>-5.3066556150984353E-3</v>
      </c>
      <c r="J5" s="113">
        <f>IF(ISBLANK('In Process Calc.'!R5),"",'In Process Calc.'!R5)</f>
        <v>2.2919392148170559E-3</v>
      </c>
      <c r="K5" s="113">
        <f>IF(ISBLANK('In Process Calc.'!S5),"",'In Process Calc.'!S5)</f>
        <v>0.31732787277602004</v>
      </c>
      <c r="L5" s="113">
        <f>IF(ISBLANK('In Process Calc.'!T5),"",'In Process Calc.'!T5)</f>
        <v>5.5503043101927448E-2</v>
      </c>
      <c r="M5" s="113">
        <f>IF(ISBLANK('In Process Calc.'!U5),"",'In Process Calc.'!U5)</f>
        <v>-1.620546215838823E-2</v>
      </c>
      <c r="N5" s="113">
        <f>IF(ISBLANK('In Process Calc.'!V5),"",'In Process Calc.'!V5)</f>
        <v>-7.6454822744079819E-3</v>
      </c>
      <c r="O5" s="113">
        <f>IF(ISBLANK('In Process Calc.'!W5),"",'In Process Calc.'!W5)</f>
        <v>4.5206213150055276E-3</v>
      </c>
      <c r="P5" s="113">
        <f>IF(ISBLANK('In Process Calc.'!X5),"",'In Process Calc.'!X5)</f>
        <v>2.2328070222225162E-3</v>
      </c>
      <c r="Q5" s="113">
        <f>IF(ISBLANK('In Process Calc.'!Y5),"",'In Process Calc.'!Y5)</f>
        <v>0.4987496984210561</v>
      </c>
      <c r="R5" s="113">
        <f>IF(ISBLANK('In Process Calc.'!Z5),"",'In Process Calc.'!Z5)</f>
        <v>5.4712153711070641E-3</v>
      </c>
      <c r="S5" s="113">
        <f>IF(ISBLANK('In Process Calc.'!AA5),"",'In Process Calc.'!AA5)</f>
        <v>2.4729019666178825E-3</v>
      </c>
      <c r="T5" s="113">
        <f>IF(ISBLANK('In Process Calc.'!AB5),"",'In Process Calc.'!AB5)</f>
        <v>2.4844293342994204E-3</v>
      </c>
      <c r="U5" s="113">
        <f>IF(ISBLANK('In Process Calc.'!AC5),"",'In Process Calc.'!AC5)</f>
        <v>-4.3025090078999996E-2</v>
      </c>
      <c r="V5" s="113">
        <f>IF(ISBLANK('In Process Calc.'!AD5),"",'In Process Calc.'!AD5)</f>
        <v>7.9902108396804304E-4</v>
      </c>
      <c r="W5" s="113">
        <f>IF(ISBLANK('In Process Calc.'!AE5),"",'In Process Calc.'!AE5)</f>
        <v>-6.8951997157512321E-5</v>
      </c>
      <c r="X5" s="113">
        <f>IF(ISBLANK('In Process Calc.'!AF5),"",'In Process Calc.'!AF5)</f>
        <v>1.0521320376461574E-2</v>
      </c>
      <c r="Y5" s="113">
        <f>IF(ISBLANK('In Process Calc.'!AG5),"",'In Process Calc.'!AG5)</f>
        <v>-3.9512739410342019E-3</v>
      </c>
      <c r="Z5" s="113">
        <f>IF(ISBLANK('In Process Calc.'!AH5),"",'In Process Calc.'!AH5)</f>
        <v>4.1185374591964674E-4</v>
      </c>
      <c r="AA5" s="113">
        <f>IF(ISBLANK('In Process Calc.'!AI5),"",'In Process Calc.'!AI5)</f>
        <v>5.1257444763716368E-4</v>
      </c>
      <c r="AB5" s="113">
        <f>IF(ISBLANK('In Process Calc.'!AJ5),"",'In Process Calc.'!AJ5)</f>
        <v>3.148188420769671E-3</v>
      </c>
      <c r="AC5" s="113">
        <f>IF(ISBLANK('In Process Calc.'!AK5),"",'In Process Calc.'!AK5)</f>
        <v>0</v>
      </c>
      <c r="AD5" s="113">
        <f>IF(ISBLANK('In Process Calc.'!AL5),"",'In Process Calc.'!AL5)</f>
        <v>0.16047339548270639</v>
      </c>
      <c r="AE5" s="113">
        <f>IF(ISBLANK('In Process Calc.'!AM5),"",'In Process Calc.'!AM5)</f>
        <v>0.10147031525547626</v>
      </c>
      <c r="AF5" s="113">
        <f>IF(ISBLANK('In Process Calc.'!AN5),"",'In Process Calc.'!AN5)</f>
        <v>0.38153735759168966</v>
      </c>
      <c r="AH5" s="113">
        <f>IF(ISBLANK('In Process Calc.'!C5),"",'In Process Calc.'!C5)</f>
        <v>38.616666666639503</v>
      </c>
      <c r="AI5" s="113">
        <f>IF(ISBLANK('Measured Data'!H9),"",'Measured Data'!H9)</f>
        <v>1.04</v>
      </c>
      <c r="AJ5" s="113">
        <f>IF(ISBLANK('In Process Calc.'!K5),"",'In Process Calc.'!K5)</f>
        <v>57.954000000000008</v>
      </c>
      <c r="AK5" s="113">
        <f>IF(ISBLANK('In Process Calc.'!L5),"",'In Process Calc.'!L5)</f>
        <v>-1.4535622600328365E-2</v>
      </c>
      <c r="AL5" s="113">
        <f>IF(ISBLANK('In Process Calc.'!M5),"",'In Process Calc.'!M5)</f>
        <v>0.12569907384032872</v>
      </c>
      <c r="AM5" s="113">
        <f>IF(ISBLANK('In Process Calc.'!N5),"",'In Process Calc.'!N5)</f>
        <v>-1.5977990148230155E-2</v>
      </c>
      <c r="AN5" s="113">
        <f>IF(ISBLANK('In Process Calc.'!O5),"",'In Process Calc.'!O5)</f>
        <v>6.2111800021492046E-4</v>
      </c>
      <c r="AO5" s="113">
        <f>IF(ISBLANK('In Process Calc.'!P5),"",'In Process Calc.'!P5)</f>
        <v>2.0143767385585533E-3</v>
      </c>
      <c r="AP5" s="113">
        <f>IF(ISBLANK('In Process Calc.'!Q5),"",'In Process Calc.'!Q5)</f>
        <v>-5.3066556150984353E-3</v>
      </c>
      <c r="AQ5" s="113">
        <f>IF(ISBLANK('In Process Calc.'!R5),"",'In Process Calc.'!R5)</f>
        <v>2.2919392148170559E-3</v>
      </c>
      <c r="AR5" s="113">
        <f>IF(ISBLANK('In Process Calc.'!S5),"",'In Process Calc.'!S5)</f>
        <v>0.31732787277602004</v>
      </c>
      <c r="AS5" s="113">
        <f>IF(ISBLANK('In Process Calc.'!T5),"",'In Process Calc.'!T5)</f>
        <v>5.5503043101927448E-2</v>
      </c>
      <c r="AT5" s="113">
        <f>IF(ISBLANK('In Process Calc.'!U5),"",'In Process Calc.'!U5)</f>
        <v>-1.620546215838823E-2</v>
      </c>
      <c r="AU5" s="113">
        <f>IF(ISBLANK('In Process Calc.'!V5),"",'In Process Calc.'!V5)</f>
        <v>-7.6454822744079819E-3</v>
      </c>
      <c r="AV5" s="113">
        <f>IF(ISBLANK('In Process Calc.'!W5),"",'In Process Calc.'!W5)</f>
        <v>4.5206213150055276E-3</v>
      </c>
      <c r="AW5" s="113">
        <f>IF(ISBLANK('In Process Calc.'!X5),"",'In Process Calc.'!X5)</f>
        <v>2.2328070222225162E-3</v>
      </c>
      <c r="AX5" s="113">
        <f>IF(ISBLANK('In Process Calc.'!Y5),"",'In Process Calc.'!Y5)</f>
        <v>0.4987496984210561</v>
      </c>
      <c r="AY5" s="113">
        <f>IF(ISBLANK('In Process Calc.'!Z5),"",'In Process Calc.'!Z5)</f>
        <v>5.4712153711070641E-3</v>
      </c>
      <c r="AZ5" s="113">
        <f>IF(ISBLANK('In Process Calc.'!AA5),"",'In Process Calc.'!AA5)</f>
        <v>2.4729019666178825E-3</v>
      </c>
      <c r="BA5" s="113">
        <f>IF(ISBLANK('In Process Calc.'!AB5),"",'In Process Calc.'!AB5)</f>
        <v>2.4844293342994204E-3</v>
      </c>
      <c r="BB5" s="113">
        <f>IF(ISBLANK('In Process Calc.'!AC5),"",'In Process Calc.'!AC5)</f>
        <v>-4.3025090078999996E-2</v>
      </c>
      <c r="BC5" s="113">
        <f>IF(ISBLANK('In Process Calc.'!AD5),"",'In Process Calc.'!AD5)</f>
        <v>7.9902108396804304E-4</v>
      </c>
      <c r="BD5" s="113">
        <f>IF(ISBLANK('In Process Calc.'!AE5),"",'In Process Calc.'!AE5)</f>
        <v>-6.8951997157512321E-5</v>
      </c>
      <c r="BE5" s="113">
        <f>IF(ISBLANK('In Process Calc.'!AF5),"",'In Process Calc.'!AF5)</f>
        <v>1.0521320376461574E-2</v>
      </c>
      <c r="BF5" s="113">
        <f>IF(ISBLANK('In Process Calc.'!AG5),"",'In Process Calc.'!AG5)</f>
        <v>-3.9512739410342019E-3</v>
      </c>
      <c r="BG5" s="113">
        <f>IF(ISBLANK('In Process Calc.'!AH5),"",'In Process Calc.'!AH5)</f>
        <v>4.1185374591964674E-4</v>
      </c>
      <c r="BH5" s="113">
        <f>IF(ISBLANK('In Process Calc.'!AI5),"",'In Process Calc.'!AI5)</f>
        <v>5.1257444763716368E-4</v>
      </c>
      <c r="BI5" s="113">
        <f>IF(ISBLANK('In Process Calc.'!AJ5),"",'In Process Calc.'!AJ5)</f>
        <v>3.148188420769671E-3</v>
      </c>
      <c r="BJ5" s="113">
        <f>IF(ISBLANK('In Process Calc.'!AK5),"",'In Process Calc.'!AK5)</f>
        <v>0</v>
      </c>
      <c r="BK5" s="113">
        <f>IF(ISBLANK('In Process Calc.'!AL5),"",'In Process Calc.'!AL5)</f>
        <v>0.16047339548270639</v>
      </c>
      <c r="BL5" s="113">
        <f>IF(ISBLANK('In Process Calc.'!AM5),"",'In Process Calc.'!AM5)</f>
        <v>0.10147031525547626</v>
      </c>
      <c r="BM5" s="113">
        <f>IF(ISBLANK('In Process Calc.'!AN5),"",'In Process Calc.'!AN5)</f>
        <v>0.38153735759168966</v>
      </c>
      <c r="BO5" s="54" t="s">
        <v>113</v>
      </c>
      <c r="BP5" s="56">
        <f t="array" ref="BP5:BS5">LINEST($C3:INDEX($C:$C,COUNT($C:$C)+2), $A$3:INDEX($A:$A,COUNT($A:$A)+2)^{1,2,3},TRUE,TRUE)</f>
        <v>-5.8784413383908024E-4</v>
      </c>
      <c r="BQ5" s="56">
        <v>0.17641804475049067</v>
      </c>
      <c r="BR5" s="56">
        <v>-4.367171929363618</v>
      </c>
      <c r="BS5" s="56">
        <v>-10.415014495401238</v>
      </c>
      <c r="BT5" s="56">
        <f t="array" ref="BT5:BX5">LINEST($C3:INDEX($C:$C,COUNT($C:$C)+2),$A$3:INDEX($A:$A,COUNT($A:$A)+2)^{1,2,3,4},TRUE,TRUE)</f>
        <v>3.0566222514022843E-6</v>
      </c>
      <c r="BU5" s="56">
        <v>-1.9928507395393525E-3</v>
      </c>
      <c r="BV5" s="56">
        <v>0.37685018892027788</v>
      </c>
      <c r="BW5" s="56">
        <v>-13.474376972855042</v>
      </c>
      <c r="BX5" s="56">
        <v>60.397778426836339</v>
      </c>
      <c r="BY5" s="57">
        <f>IF('Cumulative Curves'!$B$9=6,#REF!,IF('Cumulative Curves'!$B$9=5,#REF!, IF( 'Cumulative Curves'!$B$9=4, BX5,IF('Cumulative Curves'!$B$9=3, BS5, 0))))</f>
        <v>-10.415014495401238</v>
      </c>
      <c r="BZ5" s="57">
        <f>IF('Cumulative Curves'!$B$9=6,#REF!,IF('Cumulative Curves'!$B$9=5,#REF!, IF( 'Cumulative Curves'!$B$9=4, BW5,IF('Cumulative Curves'!$B$9=3, BR5, 0))))</f>
        <v>-4.367171929363618</v>
      </c>
      <c r="CA5" s="57">
        <f>IF('Cumulative Curves'!$B$9=6,#REF!,IF('Cumulative Curves'!$B$9=5,#REF!, IF( 'Cumulative Curves'!$B$9=4, BV5,IF('Cumulative Curves'!$B$9=3, BQ5, 0))))</f>
        <v>0.17641804475049067</v>
      </c>
      <c r="CB5" s="57">
        <f>IF('Cumulative Curves'!$B$9=6,#REF!,IF('Cumulative Curves'!$B$9=5,#REF!, IF( 'Cumulative Curves'!$B$9=4, BU5,IF('Cumulative Curves'!$B$9=3, BP5, 0))))</f>
        <v>-5.8784413383908024E-4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7.4592418771990021E-2</v>
      </c>
      <c r="CI5" s="75">
        <f t="shared" si="1"/>
        <v>50.17006100492403</v>
      </c>
      <c r="CJ5" s="75">
        <f t="shared" si="2"/>
        <v>-4.4442696708233819E-3</v>
      </c>
      <c r="CK5" s="75">
        <f t="shared" si="3"/>
        <v>4.7945288000945635E-2</v>
      </c>
      <c r="CL5" s="75">
        <f t="shared" si="4"/>
        <v>1.3049857888520117E-2</v>
      </c>
      <c r="CM5" s="75">
        <f t="shared" si="5"/>
        <v>-3.4347732634385569E-3</v>
      </c>
      <c r="CN5" s="75">
        <f t="shared" si="6"/>
        <v>-1.5647817061545791E-2</v>
      </c>
      <c r="CO5" s="75">
        <f t="shared" si="7"/>
        <v>-1.4281223333267869E-2</v>
      </c>
      <c r="CP5" s="75">
        <f t="shared" si="8"/>
        <v>-7.3806187031607781E-4</v>
      </c>
      <c r="CQ5" s="75">
        <f t="shared" si="9"/>
        <v>0.34572213252142509</v>
      </c>
      <c r="CR5" s="75">
        <f t="shared" si="10"/>
        <v>5.919867446735412E-2</v>
      </c>
      <c r="CS5" s="75">
        <f t="shared" si="11"/>
        <v>-2.4856035028276335E-2</v>
      </c>
      <c r="CT5" s="75">
        <f t="shared" si="12"/>
        <v>-1.2127196391868643E-2</v>
      </c>
      <c r="CU5" s="75">
        <f t="shared" si="13"/>
        <v>6.1190817340545838E-3</v>
      </c>
      <c r="CV5" s="75">
        <f t="shared" si="14"/>
        <v>-5.1430078952170773E-3</v>
      </c>
      <c r="CW5" s="75">
        <f t="shared" si="15"/>
        <v>0.55860843832653795</v>
      </c>
      <c r="CX5" s="75">
        <f t="shared" si="16"/>
        <v>-5.9437292870383393E-3</v>
      </c>
      <c r="CY5" s="75">
        <f t="shared" si="17"/>
        <v>-2.9554046654266353E-3</v>
      </c>
      <c r="CZ5" s="75">
        <f t="shared" si="18"/>
        <v>-4.10817263408148E-4</v>
      </c>
      <c r="DA5" s="75">
        <f t="shared" si="19"/>
        <v>-6.6576462896906718E-2</v>
      </c>
      <c r="DB5" s="75">
        <f t="shared" si="20"/>
        <v>-1.5126872299111584E-3</v>
      </c>
      <c r="DC5" s="75">
        <f t="shared" si="21"/>
        <v>-4.7657344999400622E-3</v>
      </c>
      <c r="DD5" s="75">
        <f t="shared" si="22"/>
        <v>8.9232128990989167E-3</v>
      </c>
      <c r="DE5" s="75">
        <f t="shared" si="23"/>
        <v>-9.6534252499259482E-3</v>
      </c>
      <c r="DF5" s="75">
        <f t="shared" si="24"/>
        <v>-6.1297057641741641E-4</v>
      </c>
      <c r="DG5" s="75">
        <f t="shared" si="25"/>
        <v>-2.0469064927856446E-3</v>
      </c>
      <c r="DH5" s="75">
        <f t="shared" si="26"/>
        <v>-2.8484800913574282E-3</v>
      </c>
      <c r="DI5" s="75">
        <f t="shared" si="27"/>
        <v>0</v>
      </c>
      <c r="DJ5" s="75">
        <f t="shared" si="28"/>
        <v>7.7560537814262698E-2</v>
      </c>
      <c r="DK5" s="75">
        <f t="shared" si="29"/>
        <v>2.4033932805876169E-2</v>
      </c>
      <c r="DL5" s="75">
        <f t="shared" si="30"/>
        <v>-0.22500921862629855</v>
      </c>
    </row>
    <row r="6" spans="1:116" s="48" customFormat="1" ht="12" x14ac:dyDescent="0.15">
      <c r="A6" s="113">
        <f>IF(ISBLANK('In Process Calc.'!C6),"",'In Process Calc.'!C6)</f>
        <v>47.800000000046566</v>
      </c>
      <c r="B6" s="113">
        <f>IF(ISBLANK('Measured Data'!H10),"",'Measured Data'!H10)</f>
        <v>1.57</v>
      </c>
      <c r="C6" s="113">
        <f>IF(ISBLANK('In Process Calc.'!K6),"",'In Process Calc.'!K6)</f>
        <v>95.054000000000016</v>
      </c>
      <c r="D6" s="113">
        <f>IF(ISBLANK('In Process Calc.'!L6),"",'In Process Calc.'!L6)</f>
        <v>-4.0457068483338965E-2</v>
      </c>
      <c r="E6" s="113">
        <f>IF(ISBLANK('In Process Calc.'!M6),"",'In Process Calc.'!M6)</f>
        <v>0.21051330523464529</v>
      </c>
      <c r="F6" s="113">
        <f>IF(ISBLANK('In Process Calc.'!N6),"",'In Process Calc.'!N6)</f>
        <v>-2.3940231871048399E-2</v>
      </c>
      <c r="G6" s="113">
        <f>IF(ISBLANK('In Process Calc.'!O6),"",'In Process Calc.'!O6)</f>
        <v>2.1335425961441944E-4</v>
      </c>
      <c r="H6" s="113">
        <f>IF(ISBLANK('In Process Calc.'!P6),"",'In Process Calc.'!P6)</f>
        <v>5.6524363813438751E-3</v>
      </c>
      <c r="I6" s="113">
        <f>IF(ISBLANK('In Process Calc.'!Q6),"",'In Process Calc.'!Q6)</f>
        <v>-6.03054221547093E-3</v>
      </c>
      <c r="J6" s="113">
        <f>IF(ISBLANK('In Process Calc.'!R6),"",'In Process Calc.'!R6)</f>
        <v>2.3475433225685406E-3</v>
      </c>
      <c r="K6" s="113">
        <f>IF(ISBLANK('In Process Calc.'!S6),"",'In Process Calc.'!S6)</f>
        <v>0.47880899063405236</v>
      </c>
      <c r="L6" s="113">
        <f>IF(ISBLANK('In Process Calc.'!T6),"",'In Process Calc.'!T6)</f>
        <v>7.5907996091418906E-2</v>
      </c>
      <c r="M6" s="113">
        <f>IF(ISBLANK('In Process Calc.'!U6),"",'In Process Calc.'!U6)</f>
        <v>-2.4243009497168032E-2</v>
      </c>
      <c r="N6" s="113">
        <f>IF(ISBLANK('In Process Calc.'!V6),"",'In Process Calc.'!V6)</f>
        <v>-7.4060301000799314E-3</v>
      </c>
      <c r="O6" s="113">
        <f>IF(ISBLANK('In Process Calc.'!W6),"",'In Process Calc.'!W6)</f>
        <v>5.9596973191762999E-3</v>
      </c>
      <c r="P6" s="113">
        <f>IF(ISBLANK('In Process Calc.'!X6),"",'In Process Calc.'!X6)</f>
        <v>9.8672015705665193E-4</v>
      </c>
      <c r="Q6" s="113">
        <f>IF(ISBLANK('In Process Calc.'!Y6),"",'In Process Calc.'!Y6)</f>
        <v>0.75426023006665255</v>
      </c>
      <c r="R6" s="113">
        <f>IF(ISBLANK('In Process Calc.'!Z6),"",'In Process Calc.'!Z6)</f>
        <v>6.3111452615805209E-3</v>
      </c>
      <c r="S6" s="113">
        <f>IF(ISBLANK('In Process Calc.'!AA6),"",'In Process Calc.'!AA6)</f>
        <v>3.9289920278543482E-3</v>
      </c>
      <c r="T6" s="113">
        <f>IF(ISBLANK('In Process Calc.'!AB6),"",'In Process Calc.'!AB6)</f>
        <v>3.6159539595526976E-3</v>
      </c>
      <c r="U6" s="113">
        <f>IF(ISBLANK('In Process Calc.'!AC6),"",'In Process Calc.'!AC6)</f>
        <v>-8.1126219929000001E-2</v>
      </c>
      <c r="V6" s="113">
        <f>IF(ISBLANK('In Process Calc.'!AD6),"",'In Process Calc.'!AD6)</f>
        <v>1.4096618612819399E-3</v>
      </c>
      <c r="W6" s="113">
        <f>IF(ISBLANK('In Process Calc.'!AE6),"",'In Process Calc.'!AE6)</f>
        <v>-1.2169754728458314E-4</v>
      </c>
      <c r="X6" s="113">
        <f>IF(ISBLANK('In Process Calc.'!AF6),"",'In Process Calc.'!AF6)</f>
        <v>2.2350501925625394E-2</v>
      </c>
      <c r="Y6" s="113">
        <f>IF(ISBLANK('In Process Calc.'!AG6),"",'In Process Calc.'!AG6)</f>
        <v>-6.3835259357601327E-3</v>
      </c>
      <c r="Z6" s="113">
        <f>IF(ISBLANK('In Process Calc.'!AH6),"",'In Process Calc.'!AH6)</f>
        <v>1.0147163894375524E-3</v>
      </c>
      <c r="AA6" s="113">
        <f>IF(ISBLANK('In Process Calc.'!AI6),"",'In Process Calc.'!AI6)</f>
        <v>-1.2112618993225794E-3</v>
      </c>
      <c r="AB6" s="113">
        <f>IF(ISBLANK('In Process Calc.'!AJ6),"",'In Process Calc.'!AJ6)</f>
        <v>2.4097235895621195E-3</v>
      </c>
      <c r="AC6" s="113">
        <f>IF(ISBLANK('In Process Calc.'!AK6),"",'In Process Calc.'!AK6)</f>
        <v>0</v>
      </c>
      <c r="AD6" s="113">
        <f>IF(ISBLANK('In Process Calc.'!AL6),"",'In Process Calc.'!AL6)</f>
        <v>0.24530950503875779</v>
      </c>
      <c r="AE6" s="113">
        <f>IF(ISBLANK('In Process Calc.'!AM6),"",'In Process Calc.'!AM6)</f>
        <v>0.14024305323870936</v>
      </c>
      <c r="AF6" s="113">
        <f>IF(ISBLANK('In Process Calc.'!AN6),"",'In Process Calc.'!AN6)</f>
        <v>0.51629064111927048</v>
      </c>
      <c r="AH6" s="113">
        <f>IF(ISBLANK('In Process Calc.'!C6),"",'In Process Calc.'!C6)</f>
        <v>47.800000000046566</v>
      </c>
      <c r="AI6" s="113">
        <f>IF(ISBLANK('Measured Data'!H10),"",'Measured Data'!H10)</f>
        <v>1.57</v>
      </c>
      <c r="AJ6" s="113">
        <f>IF(ISBLANK('In Process Calc.'!K6),"",'In Process Calc.'!K6)</f>
        <v>95.054000000000016</v>
      </c>
      <c r="AK6" s="113">
        <f>IF(ISBLANK('In Process Calc.'!L6),"",'In Process Calc.'!L6)</f>
        <v>-4.0457068483338965E-2</v>
      </c>
      <c r="AL6" s="113">
        <f>IF(ISBLANK('In Process Calc.'!M6),"",'In Process Calc.'!M6)</f>
        <v>0.21051330523464529</v>
      </c>
      <c r="AM6" s="113">
        <f>IF(ISBLANK('In Process Calc.'!N6),"",'In Process Calc.'!N6)</f>
        <v>-2.3940231871048399E-2</v>
      </c>
      <c r="AN6" s="113">
        <f>IF(ISBLANK('In Process Calc.'!O6),"",'In Process Calc.'!O6)</f>
        <v>2.1335425961441944E-4</v>
      </c>
      <c r="AO6" s="113">
        <f>IF(ISBLANK('In Process Calc.'!P6),"",'In Process Calc.'!P6)</f>
        <v>5.6524363813438751E-3</v>
      </c>
      <c r="AP6" s="113">
        <f>IF(ISBLANK('In Process Calc.'!Q6),"",'In Process Calc.'!Q6)</f>
        <v>-6.03054221547093E-3</v>
      </c>
      <c r="AQ6" s="113">
        <f>IF(ISBLANK('In Process Calc.'!R6),"",'In Process Calc.'!R6)</f>
        <v>2.3475433225685406E-3</v>
      </c>
      <c r="AR6" s="113">
        <f>IF(ISBLANK('In Process Calc.'!S6),"",'In Process Calc.'!S6)</f>
        <v>0.47880899063405236</v>
      </c>
      <c r="AS6" s="113">
        <f>IF(ISBLANK('In Process Calc.'!T6),"",'In Process Calc.'!T6)</f>
        <v>7.5907996091418906E-2</v>
      </c>
      <c r="AT6" s="113">
        <f>IF(ISBLANK('In Process Calc.'!U6),"",'In Process Calc.'!U6)</f>
        <v>-2.4243009497168032E-2</v>
      </c>
      <c r="AU6" s="113">
        <f>IF(ISBLANK('In Process Calc.'!V6),"",'In Process Calc.'!V6)</f>
        <v>-7.4060301000799314E-3</v>
      </c>
      <c r="AV6" s="113">
        <f>IF(ISBLANK('In Process Calc.'!W6),"",'In Process Calc.'!W6)</f>
        <v>5.9596973191762999E-3</v>
      </c>
      <c r="AW6" s="113">
        <f>IF(ISBLANK('In Process Calc.'!X6),"",'In Process Calc.'!X6)</f>
        <v>9.8672015705665193E-4</v>
      </c>
      <c r="AX6" s="113">
        <f>IF(ISBLANK('In Process Calc.'!Y6),"",'In Process Calc.'!Y6)</f>
        <v>0.75426023006665255</v>
      </c>
      <c r="AY6" s="113">
        <f>IF(ISBLANK('In Process Calc.'!Z6),"",'In Process Calc.'!Z6)</f>
        <v>6.3111452615805209E-3</v>
      </c>
      <c r="AZ6" s="113">
        <f>IF(ISBLANK('In Process Calc.'!AA6),"",'In Process Calc.'!AA6)</f>
        <v>3.9289920278543482E-3</v>
      </c>
      <c r="BA6" s="113">
        <f>IF(ISBLANK('In Process Calc.'!AB6),"",'In Process Calc.'!AB6)</f>
        <v>3.6159539595526976E-3</v>
      </c>
      <c r="BB6" s="113">
        <f>IF(ISBLANK('In Process Calc.'!AC6),"",'In Process Calc.'!AC6)</f>
        <v>-8.1126219929000001E-2</v>
      </c>
      <c r="BC6" s="113">
        <f>IF(ISBLANK('In Process Calc.'!AD6),"",'In Process Calc.'!AD6)</f>
        <v>1.4096618612819399E-3</v>
      </c>
      <c r="BD6" s="113">
        <f>IF(ISBLANK('In Process Calc.'!AE6),"",'In Process Calc.'!AE6)</f>
        <v>-1.2169754728458314E-4</v>
      </c>
      <c r="BE6" s="113">
        <f>IF(ISBLANK('In Process Calc.'!AF6),"",'In Process Calc.'!AF6)</f>
        <v>2.2350501925625394E-2</v>
      </c>
      <c r="BF6" s="113">
        <f>IF(ISBLANK('In Process Calc.'!AG6),"",'In Process Calc.'!AG6)</f>
        <v>-6.3835259357601327E-3</v>
      </c>
      <c r="BG6" s="113">
        <f>IF(ISBLANK('In Process Calc.'!AH6),"",'In Process Calc.'!AH6)</f>
        <v>1.0147163894375524E-3</v>
      </c>
      <c r="BH6" s="113">
        <f>IF(ISBLANK('In Process Calc.'!AI6),"",'In Process Calc.'!AI6)</f>
        <v>-1.2112618993225794E-3</v>
      </c>
      <c r="BI6" s="113">
        <f>IF(ISBLANK('In Process Calc.'!AJ6),"",'In Process Calc.'!AJ6)</f>
        <v>2.4097235895621195E-3</v>
      </c>
      <c r="BJ6" s="113">
        <f>IF(ISBLANK('In Process Calc.'!AK6),"",'In Process Calc.'!AK6)</f>
        <v>0</v>
      </c>
      <c r="BK6" s="113">
        <f>IF(ISBLANK('In Process Calc.'!AL6),"",'In Process Calc.'!AL6)</f>
        <v>0.24530950503875779</v>
      </c>
      <c r="BL6" s="113">
        <f>IF(ISBLANK('In Process Calc.'!AM6),"",'In Process Calc.'!AM6)</f>
        <v>0.14024305323870936</v>
      </c>
      <c r="BM6" s="113">
        <f>IF(ISBLANK('In Process Calc.'!AN6),"",'In Process Calc.'!AN6)</f>
        <v>0.51629064111927048</v>
      </c>
      <c r="BO6" s="54" t="s">
        <v>112</v>
      </c>
      <c r="BP6" s="56">
        <f t="array" ref="BP6:BS6">LINEST($D3:INDEX($D:$D,COUNT($D:$D)+2),$A$3:INDEX($A:$A,COUNT($A:$A)+2)^{1,2,3},TRUE,TRUE)</f>
        <v>2.4777436623415517E-7</v>
      </c>
      <c r="BQ6" s="56">
        <v>-6.254850528791879E-5</v>
      </c>
      <c r="BR6" s="56">
        <v>1.9729052786637744E-3</v>
      </c>
      <c r="BS6" s="56">
        <v>-1.6246067936889208E-3</v>
      </c>
      <c r="BT6" s="56">
        <f t="array" ref="BT6:BX6">LINEST($D3:INDEX($D:$D,COUNT($D:$D)+2),$A$3:INDEX($A:$A,COUNT($A:$A)+2)^{1,2,3,4},TRUE,TRUE)</f>
        <v>-2.6158689707901955E-9</v>
      </c>
      <c r="BU6" s="56">
        <v>1.4501843735291288E-6</v>
      </c>
      <c r="BV6" s="56">
        <v>-2.3407909806632293E-4</v>
      </c>
      <c r="BW6" s="56">
        <v>9.7668860602156526E-3</v>
      </c>
      <c r="BX6" s="56">
        <v>-6.2226464826781624E-2</v>
      </c>
      <c r="BY6" s="57">
        <f>IF('Cumulative Curves'!$B$25=6,#REF!,IF('Cumulative Curves'!$B$25=5,#REF!, IF( 'Cumulative Curves'!$B$25=4, BX6,IF('Cumulative Curves'!$B$25=3, BS6, 0))))</f>
        <v>-1.6246067936889208E-3</v>
      </c>
      <c r="BZ6" s="57">
        <f>IF('Cumulative Curves'!$B$25=6,#REF!,IF('Cumulative Curves'!$B$25=5,#REF!, IF( 'Cumulative Curves'!$B$25=4, BW6,IF('Cumulative Curves'!$B$25=3, BR6, 0))))</f>
        <v>1.9729052786637744E-3</v>
      </c>
      <c r="CA6" s="57">
        <f>IF('Cumulative Curves'!$B$25=6,#REF!,IF('Cumulative Curves'!$B$25=5,#REF!, IF( 'Cumulative Curves'!$B$25=4, BV6,IF('Cumulative Curves'!$B$25=3, BQ6, 0))))</f>
        <v>-6.254850528791879E-5</v>
      </c>
      <c r="CB6" s="57">
        <f>IF('Cumulative Curves'!$B$25=6,#REF!,IF('Cumulative Curves'!$B$25=5,#REF!, IF( 'Cumulative Curves'!$B$25=4, BU6,IF('Cumulative Curves'!$B$25=3, BP6, 0))))</f>
        <v>2.4777436623415517E-7</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1.2858280397645785</v>
      </c>
      <c r="CI6" s="75">
        <f t="shared" si="1"/>
        <v>119.71956865075299</v>
      </c>
      <c r="CJ6" s="75">
        <f t="shared" si="2"/>
        <v>-2.3172296670876197E-2</v>
      </c>
      <c r="CK6" s="75">
        <f t="shared" si="3"/>
        <v>0.17287373901697367</v>
      </c>
      <c r="CL6" s="75">
        <f t="shared" si="4"/>
        <v>-4.7515611935325906E-3</v>
      </c>
      <c r="CM6" s="75">
        <f t="shared" si="5"/>
        <v>-1.3593183081125671E-3</v>
      </c>
      <c r="CN6" s="75">
        <f t="shared" si="6"/>
        <v>-7.7712165709585678E-3</v>
      </c>
      <c r="CO6" s="75">
        <f t="shared" si="7"/>
        <v>-1.3843052054502872E-2</v>
      </c>
      <c r="CP6" s="75">
        <f t="shared" si="8"/>
        <v>1.2692563983311012E-3</v>
      </c>
      <c r="CQ6" s="75">
        <f t="shared" si="9"/>
        <v>0.46710640398869047</v>
      </c>
      <c r="CR6" s="75">
        <f t="shared" si="10"/>
        <v>7.9183589281126565E-2</v>
      </c>
      <c r="CS6" s="75">
        <f t="shared" si="11"/>
        <v>-2.899178640571741E-2</v>
      </c>
      <c r="CT6" s="75">
        <f t="shared" si="12"/>
        <v>-1.3519277918523583E-2</v>
      </c>
      <c r="CU6" s="75">
        <f t="shared" si="13"/>
        <v>7.4176456655152823E-3</v>
      </c>
      <c r="CV6" s="75">
        <f t="shared" si="14"/>
        <v>-3.5481310420566676E-3</v>
      </c>
      <c r="CW6" s="75">
        <f t="shared" si="15"/>
        <v>0.79493803846150857</v>
      </c>
      <c r="CX6" s="75">
        <f t="shared" si="16"/>
        <v>-1.5024840191800379E-3</v>
      </c>
      <c r="CY6" s="75">
        <f t="shared" si="17"/>
        <v>3.7488253364427633E-4</v>
      </c>
      <c r="CZ6" s="75">
        <f t="shared" si="18"/>
        <v>1.0579600012166645E-3</v>
      </c>
      <c r="DA6" s="75">
        <f t="shared" si="19"/>
        <v>-9.1344758715108984E-2</v>
      </c>
      <c r="DB6" s="75">
        <f t="shared" si="20"/>
        <v>1.2735261594679819E-4</v>
      </c>
      <c r="DC6" s="75">
        <f t="shared" si="21"/>
        <v>-3.0287971697217091E-3</v>
      </c>
      <c r="DD6" s="75">
        <f t="shared" si="22"/>
        <v>1.8241577567672182E-2</v>
      </c>
      <c r="DE6" s="75">
        <f t="shared" si="23"/>
        <v>-1.0257025086747095E-2</v>
      </c>
      <c r="DF6" s="75">
        <f t="shared" si="24"/>
        <v>-4.0767111799156451E-5</v>
      </c>
      <c r="DG6" s="75">
        <f t="shared" si="25"/>
        <v>-1.0679968970947742E-3</v>
      </c>
      <c r="DH6" s="75">
        <f t="shared" si="26"/>
        <v>-3.5535564342734386E-4</v>
      </c>
      <c r="DI6" s="75">
        <f t="shared" si="27"/>
        <v>0</v>
      </c>
      <c r="DJ6" s="75">
        <f t="shared" si="28"/>
        <v>0.18450327775814634</v>
      </c>
      <c r="DK6" s="75">
        <f t="shared" si="29"/>
        <v>8.8406957849504919E-2</v>
      </c>
      <c r="DL6" s="75">
        <f t="shared" si="30"/>
        <v>0.12130102677718957</v>
      </c>
    </row>
    <row r="7" spans="1:116" s="48" customFormat="1" ht="12" x14ac:dyDescent="0.15">
      <c r="A7" s="113">
        <f>IF(ISBLANK('In Process Calc.'!C7),"",'In Process Calc.'!C7)</f>
        <v>62.716666666790843</v>
      </c>
      <c r="B7" s="113">
        <f>IF(ISBLANK('Measured Data'!H11),"",'Measured Data'!H11)</f>
        <v>3.05</v>
      </c>
      <c r="C7" s="113">
        <f>IF(ISBLANK('In Process Calc.'!K7),"",'In Process Calc.'!K7)</f>
        <v>196.43399999999997</v>
      </c>
      <c r="D7" s="113">
        <f>IF(ISBLANK('In Process Calc.'!L7),"",'In Process Calc.'!L7)</f>
        <v>-6.46309654753362E-2</v>
      </c>
      <c r="E7" s="113">
        <f>IF(ISBLANK('In Process Calc.'!M7),"",'In Process Calc.'!M7)</f>
        <v>0.3727673559294768</v>
      </c>
      <c r="F7" s="113">
        <f>IF(ISBLANK('In Process Calc.'!N7),"",'In Process Calc.'!N7)</f>
        <v>-4.1766459333027112E-2</v>
      </c>
      <c r="G7" s="113">
        <f>IF(ISBLANK('In Process Calc.'!O7),"",'In Process Calc.'!O7)</f>
        <v>1.6301474128662787E-3</v>
      </c>
      <c r="H7" s="113">
        <f>IF(ISBLANK('In Process Calc.'!P7),"",'In Process Calc.'!P7)</f>
        <v>5.3252317946959806E-3</v>
      </c>
      <c r="I7" s="113">
        <f>IF(ISBLANK('In Process Calc.'!Q7),"",'In Process Calc.'!Q7)</f>
        <v>-1.5482634722681368E-2</v>
      </c>
      <c r="J7" s="113">
        <f>IF(ISBLANK('In Process Calc.'!R7),"",'In Process Calc.'!R7)</f>
        <v>4.6694101633088896E-3</v>
      </c>
      <c r="K7" s="113">
        <f>IF(ISBLANK('In Process Calc.'!S7),"",'In Process Calc.'!S7)</f>
        <v>0.77951512606024853</v>
      </c>
      <c r="L7" s="113">
        <f>IF(ISBLANK('In Process Calc.'!T7),"",'In Process Calc.'!T7)</f>
        <v>0.11221415712305671</v>
      </c>
      <c r="M7" s="113">
        <f>IF(ISBLANK('In Process Calc.'!U7),"",'In Process Calc.'!U7)</f>
        <v>-3.3956097082451266E-2</v>
      </c>
      <c r="N7" s="113">
        <f>IF(ISBLANK('In Process Calc.'!V7),"",'In Process Calc.'!V7)</f>
        <v>-1.781435764400547E-2</v>
      </c>
      <c r="O7" s="113">
        <f>IF(ISBLANK('In Process Calc.'!W7),"",'In Process Calc.'!W7)</f>
        <v>9.0367442941165811E-3</v>
      </c>
      <c r="P7" s="113">
        <f>IF(ISBLANK('In Process Calc.'!X7),"",'In Process Calc.'!X7)</f>
        <v>1.6212803604766888E-3</v>
      </c>
      <c r="Q7" s="113">
        <f>IF(ISBLANK('In Process Calc.'!Y7),"",'In Process Calc.'!Y7)</f>
        <v>1.1971695696199056</v>
      </c>
      <c r="R7" s="113">
        <f>IF(ISBLANK('In Process Calc.'!Z7),"",'In Process Calc.'!Z7)</f>
        <v>9.5563428168521231E-3</v>
      </c>
      <c r="S7" s="113">
        <f>IF(ISBLANK('In Process Calc.'!AA7),"",'In Process Calc.'!AA7)</f>
        <v>5.3224265188881632E-3</v>
      </c>
      <c r="T7" s="113">
        <f>IF(ISBLANK('In Process Calc.'!AB7),"",'In Process Calc.'!AB7)</f>
        <v>3.46193644401594E-3</v>
      </c>
      <c r="U7" s="113">
        <f>IF(ISBLANK('In Process Calc.'!AC7),"",'In Process Calc.'!AC7)</f>
        <v>-0.15350894925899999</v>
      </c>
      <c r="V7" s="113">
        <f>IF(ISBLANK('In Process Calc.'!AD7),"",'In Process Calc.'!AD7)</f>
        <v>2.7612265285319494E-3</v>
      </c>
      <c r="W7" s="113">
        <f>IF(ISBLANK('In Process Calc.'!AE7),"",'In Process Calc.'!AE7)</f>
        <v>1.847940348700945E-4</v>
      </c>
      <c r="X7" s="113">
        <f>IF(ISBLANK('In Process Calc.'!AF7),"",'In Process Calc.'!AF7)</f>
        <v>2.9021050047731818E-2</v>
      </c>
      <c r="Y7" s="113">
        <f>IF(ISBLANK('In Process Calc.'!AG7),"",'In Process Calc.'!AG7)</f>
        <v>-5.7470390426535966E-3</v>
      </c>
      <c r="Z7" s="113">
        <f>IF(ISBLANK('In Process Calc.'!AH7),"",'In Process Calc.'!AH7)</f>
        <v>1.030394526161775E-3</v>
      </c>
      <c r="AA7" s="113">
        <f>IF(ISBLANK('In Process Calc.'!AI7),"",'In Process Calc.'!AI7)</f>
        <v>1.4104662892915768E-3</v>
      </c>
      <c r="AB7" s="113">
        <f>IF(ISBLANK('In Process Calc.'!AJ7),"",'In Process Calc.'!AJ7)</f>
        <v>6.1088584005368459E-3</v>
      </c>
      <c r="AC7" s="113">
        <f>IF(ISBLANK('In Process Calc.'!AK7),"",'In Process Calc.'!AK7)</f>
        <v>0</v>
      </c>
      <c r="AD7" s="113">
        <f>IF(ISBLANK('In Process Calc.'!AL7),"",'In Process Calc.'!AL7)</f>
        <v>0.383622379142526</v>
      </c>
      <c r="AE7" s="113">
        <f>IF(ISBLANK('In Process Calc.'!AM7),"",'In Process Calc.'!AM7)</f>
        <v>0.1883469705504989</v>
      </c>
      <c r="AF7" s="113">
        <f>IF(ISBLANK('In Process Calc.'!AN7),"",'In Process Calc.'!AN7)</f>
        <v>0.79308197411909509</v>
      </c>
      <c r="AH7" s="113">
        <f>IF(ISBLANK('In Process Calc.'!C7),"",'In Process Calc.'!C7)</f>
        <v>62.716666666790843</v>
      </c>
      <c r="AI7" s="113">
        <f>IF(ISBLANK('Measured Data'!H11),"",'Measured Data'!H11)</f>
        <v>3.05</v>
      </c>
      <c r="AJ7" s="113">
        <f>IF(ISBLANK('In Process Calc.'!K7),"",'In Process Calc.'!K7)</f>
        <v>196.43399999999997</v>
      </c>
      <c r="AK7" s="113">
        <f>IF(ISBLANK('In Process Calc.'!L7),"",'In Process Calc.'!L7)</f>
        <v>-6.46309654753362E-2</v>
      </c>
      <c r="AL7" s="113">
        <f>IF(ISBLANK('In Process Calc.'!M7),"",'In Process Calc.'!M7)</f>
        <v>0.3727673559294768</v>
      </c>
      <c r="AM7" s="113">
        <f>IF(ISBLANK('In Process Calc.'!N7),"",'In Process Calc.'!N7)</f>
        <v>-4.1766459333027112E-2</v>
      </c>
      <c r="AN7" s="113">
        <f>IF(ISBLANK('In Process Calc.'!O7),"",'In Process Calc.'!O7)</f>
        <v>1.6301474128662787E-3</v>
      </c>
      <c r="AO7" s="113">
        <f>IF(ISBLANK('In Process Calc.'!P7),"",'In Process Calc.'!P7)</f>
        <v>5.3252317946959806E-3</v>
      </c>
      <c r="AP7" s="113">
        <f>IF(ISBLANK('In Process Calc.'!Q7),"",'In Process Calc.'!Q7)</f>
        <v>-1.5482634722681368E-2</v>
      </c>
      <c r="AQ7" s="113">
        <f>IF(ISBLANK('In Process Calc.'!R7),"",'In Process Calc.'!R7)</f>
        <v>4.6694101633088896E-3</v>
      </c>
      <c r="AR7" s="113">
        <f>IF(ISBLANK('In Process Calc.'!S7),"",'In Process Calc.'!S7)</f>
        <v>0.77951512606024853</v>
      </c>
      <c r="AS7" s="113">
        <f>IF(ISBLANK('In Process Calc.'!T7),"",'In Process Calc.'!T7)</f>
        <v>0.11221415712305671</v>
      </c>
      <c r="AT7" s="113">
        <f>IF(ISBLANK('In Process Calc.'!U7),"",'In Process Calc.'!U7)</f>
        <v>-3.3956097082451266E-2</v>
      </c>
      <c r="AU7" s="113">
        <f>IF(ISBLANK('In Process Calc.'!V7),"",'In Process Calc.'!V7)</f>
        <v>-1.781435764400547E-2</v>
      </c>
      <c r="AV7" s="113">
        <f>IF(ISBLANK('In Process Calc.'!W7),"",'In Process Calc.'!W7)</f>
        <v>9.0367442941165811E-3</v>
      </c>
      <c r="AW7" s="113">
        <f>IF(ISBLANK('In Process Calc.'!X7),"",'In Process Calc.'!X7)</f>
        <v>1.6212803604766888E-3</v>
      </c>
      <c r="AX7" s="113">
        <f>IF(ISBLANK('In Process Calc.'!Y7),"",'In Process Calc.'!Y7)</f>
        <v>1.1971695696199056</v>
      </c>
      <c r="AY7" s="113">
        <f>IF(ISBLANK('In Process Calc.'!Z7),"",'In Process Calc.'!Z7)</f>
        <v>9.5563428168521231E-3</v>
      </c>
      <c r="AZ7" s="113">
        <f>IF(ISBLANK('In Process Calc.'!AA7),"",'In Process Calc.'!AA7)</f>
        <v>5.3224265188881632E-3</v>
      </c>
      <c r="BA7" s="113">
        <f>IF(ISBLANK('In Process Calc.'!AB7),"",'In Process Calc.'!AB7)</f>
        <v>3.46193644401594E-3</v>
      </c>
      <c r="BB7" s="113">
        <f>IF(ISBLANK('In Process Calc.'!AC7),"",'In Process Calc.'!AC7)</f>
        <v>-0.15350894925899999</v>
      </c>
      <c r="BC7" s="113">
        <f>IF(ISBLANK('In Process Calc.'!AD7),"",'In Process Calc.'!AD7)</f>
        <v>2.7612265285319494E-3</v>
      </c>
      <c r="BD7" s="113">
        <f>IF(ISBLANK('In Process Calc.'!AE7),"",'In Process Calc.'!AE7)</f>
        <v>1.847940348700945E-4</v>
      </c>
      <c r="BE7" s="113">
        <f>IF(ISBLANK('In Process Calc.'!AF7),"",'In Process Calc.'!AF7)</f>
        <v>2.9021050047731818E-2</v>
      </c>
      <c r="BF7" s="113">
        <f>IF(ISBLANK('In Process Calc.'!AG7),"",'In Process Calc.'!AG7)</f>
        <v>-5.7470390426535966E-3</v>
      </c>
      <c r="BG7" s="113">
        <f>IF(ISBLANK('In Process Calc.'!AH7),"",'In Process Calc.'!AH7)</f>
        <v>1.030394526161775E-3</v>
      </c>
      <c r="BH7" s="113">
        <f>IF(ISBLANK('In Process Calc.'!AI7),"",'In Process Calc.'!AI7)</f>
        <v>1.4104662892915768E-3</v>
      </c>
      <c r="BI7" s="113">
        <f>IF(ISBLANK('In Process Calc.'!AJ7),"",'In Process Calc.'!AJ7)</f>
        <v>6.1088584005368459E-3</v>
      </c>
      <c r="BJ7" s="113">
        <f>IF(ISBLANK('In Process Calc.'!AK7),"",'In Process Calc.'!AK7)</f>
        <v>0</v>
      </c>
      <c r="BK7" s="113">
        <f>IF(ISBLANK('In Process Calc.'!AL7),"",'In Process Calc.'!AL7)</f>
        <v>0.383622379142526</v>
      </c>
      <c r="BL7" s="113">
        <f>IF(ISBLANK('In Process Calc.'!AM7),"",'In Process Calc.'!AM7)</f>
        <v>0.1883469705504989</v>
      </c>
      <c r="BM7" s="113">
        <f>IF(ISBLANK('In Process Calc.'!AN7),"",'In Process Calc.'!AN7)</f>
        <v>0.79308197411909509</v>
      </c>
      <c r="BO7" s="54" t="s">
        <v>108</v>
      </c>
      <c r="BP7" s="56">
        <f t="array" ref="BP7:BS7">LINEST($E3:INDEX($E:$E,COUNT($E:$E)+2),$A$3:INDEX($A:$A,COUNT($A:$A)+2)^{1,2,3},TRUE,TRUE)</f>
        <v>2.3816513813909288E-7</v>
      </c>
      <c r="BQ7" s="56">
        <v>2.4460433284152695E-4</v>
      </c>
      <c r="BR7" s="56">
        <v>-8.8730227694753944E-3</v>
      </c>
      <c r="BS7" s="56">
        <v>1.2111174151521742E-2</v>
      </c>
      <c r="BT7" s="56">
        <f t="array" ref="BT7:BX7">LINEST($E3:INDEX($E:$E,COUNT($E:$E)+2),$A$3:INDEX($A:$A,COUNT($A:$A)+2)^{1,2,3,4},TRUE,TRUE)</f>
        <v>1.0099096175157822E-8</v>
      </c>
      <c r="BU7" s="56">
        <v>-4.4039841595667281E-6</v>
      </c>
      <c r="BV7" s="56">
        <v>9.0683320316894381E-4</v>
      </c>
      <c r="BW7" s="56">
        <v>-3.896327666948126E-2</v>
      </c>
      <c r="BX7" s="56">
        <v>0.24607701858163811</v>
      </c>
      <c r="BY7" s="57">
        <f>IF('Cumulative Curves'!$B$5=6,#REF!,IF('Cumulative Curves'!$B$5=5,#REF!, IF( 'Cumulative Curves'!$B$5=4, BX7,IF('Cumulative Curves'!$B$5=3, BS7, 0))))</f>
        <v>1.2111174151521742E-2</v>
      </c>
      <c r="BZ7" s="57">
        <f>IF('Cumulative Curves'!$B$5=6,#REF!,IF('Cumulative Curves'!$B$5=5,#REF!, IF( 'Cumulative Curves'!$B$5=4, BW7,IF('Cumulative Curves'!$B$5=3, BR7, 0))))</f>
        <v>-8.8730227694753944E-3</v>
      </c>
      <c r="CA7" s="57">
        <f>IF('Cumulative Curves'!$B$5=6,#REF!,IF('Cumulative Curves'!$B$5=5,#REF!, IF( 'Cumulative Curves'!$B$5=4, BV7,IF('Cumulative Curves'!$B$5=3, BQ7, 0))))</f>
        <v>2.4460433284152695E-4</v>
      </c>
      <c r="CB7" s="57">
        <f>IF('Cumulative Curves'!$B$5=6,#REF!,IF('Cumulative Curves'!$B$5=5,#REF!, IF( 'Cumulative Curves'!$B$5=4, BU7,IF('Cumulative Curves'!$B$5=3, BP7, 0))))</f>
        <v>2.3816513813909288E-7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3.916334154165249</v>
      </c>
      <c r="CI7" s="75">
        <f t="shared" si="1"/>
        <v>264.59538973539634</v>
      </c>
      <c r="CJ7" s="75">
        <f t="shared" si="2"/>
        <v>-6.2794534487212977E-2</v>
      </c>
      <c r="CK7" s="75">
        <f t="shared" si="3"/>
        <v>0.47649922207488726</v>
      </c>
      <c r="CL7" s="75">
        <f t="shared" si="4"/>
        <v>-5.0130109109012493E-2</v>
      </c>
      <c r="CM7" s="75">
        <f t="shared" si="5"/>
        <v>4.3242857661864613E-3</v>
      </c>
      <c r="CN7" s="75">
        <f t="shared" si="6"/>
        <v>1.441392675206352E-2</v>
      </c>
      <c r="CO7" s="75">
        <f t="shared" si="7"/>
        <v>-9.1510335687713783E-3</v>
      </c>
      <c r="CP7" s="75">
        <f t="shared" si="8"/>
        <v>6.1939518510566779E-3</v>
      </c>
      <c r="CQ7" s="75">
        <f t="shared" si="9"/>
        <v>0.70779005010311113</v>
      </c>
      <c r="CR7" s="75">
        <f t="shared" si="10"/>
        <v>0.11450833653272849</v>
      </c>
      <c r="CS7" s="75">
        <f t="shared" si="11"/>
        <v>-3.1326225911514557E-2</v>
      </c>
      <c r="CT7" s="75">
        <f t="shared" si="12"/>
        <v>-1.3958689457570519E-2</v>
      </c>
      <c r="CU7" s="75">
        <f t="shared" si="13"/>
        <v>9.0523637695455496E-3</v>
      </c>
      <c r="CV7" s="75">
        <f t="shared" si="14"/>
        <v>1.9961319610038251E-3</v>
      </c>
      <c r="CW7" s="75">
        <f t="shared" si="15"/>
        <v>1.1249708584832958</v>
      </c>
      <c r="CX7" s="75">
        <f t="shared" si="16"/>
        <v>1.1407455129148762E-2</v>
      </c>
      <c r="CY7" s="75">
        <f t="shared" si="17"/>
        <v>9.0426953257720568E-3</v>
      </c>
      <c r="CZ7" s="75">
        <f t="shared" si="18"/>
        <v>4.85485689686211E-3</v>
      </c>
      <c r="DA7" s="75">
        <f t="shared" si="19"/>
        <v>-0.13558497199620514</v>
      </c>
      <c r="DB7" s="75">
        <f t="shared" si="20"/>
        <v>4.4198936335015874E-3</v>
      </c>
      <c r="DC7" s="75">
        <f t="shared" si="21"/>
        <v>2.4820924407185528E-3</v>
      </c>
      <c r="DD7" s="75">
        <f t="shared" si="22"/>
        <v>3.7925350128384688E-2</v>
      </c>
      <c r="DE7" s="75">
        <f t="shared" si="23"/>
        <v>-9.2587097835008878E-3</v>
      </c>
      <c r="DF7" s="75">
        <f t="shared" si="24"/>
        <v>1.5416750084401526E-3</v>
      </c>
      <c r="DG7" s="75">
        <f t="shared" si="25"/>
        <v>1.6775325733583875E-3</v>
      </c>
      <c r="DH7" s="75">
        <f t="shared" si="26"/>
        <v>6.6145349814602525E-3</v>
      </c>
      <c r="DI7" s="75">
        <f t="shared" si="27"/>
        <v>0</v>
      </c>
      <c r="DJ7" s="75">
        <f t="shared" si="28"/>
        <v>0.42687820947712563</v>
      </c>
      <c r="DK7" s="75">
        <f t="shared" si="29"/>
        <v>0.24116312837190812</v>
      </c>
      <c r="DL7" s="75">
        <f t="shared" si="30"/>
        <v>1.0197480260409786</v>
      </c>
    </row>
    <row r="8" spans="1:116" s="48" customFormat="1" ht="12" x14ac:dyDescent="0.15">
      <c r="A8" s="113">
        <f>IF(ISBLANK('In Process Calc.'!C8),"",'In Process Calc.'!C8)</f>
        <v>72.28333333338378</v>
      </c>
      <c r="B8" s="113">
        <f>IF(ISBLANK('Measured Data'!H12),"",'Measured Data'!H12)</f>
        <v>4.875</v>
      </c>
      <c r="C8" s="113">
        <f>IF(ISBLANK('In Process Calc.'!K8),"",'In Process Calc.'!K8)</f>
        <v>318.70899999999995</v>
      </c>
      <c r="D8" s="113">
        <f>IF(ISBLANK('In Process Calc.'!L8),"",'In Process Calc.'!L8)</f>
        <v>-0.10019165128695132</v>
      </c>
      <c r="E8" s="113">
        <f>IF(ISBLANK('In Process Calc.'!M8),"",'In Process Calc.'!M8)</f>
        <v>0.46883171036613269</v>
      </c>
      <c r="F8" s="113">
        <f>IF(ISBLANK('In Process Calc.'!N8),"",'In Process Calc.'!N8)</f>
        <v>-5.8347556602682003E-2</v>
      </c>
      <c r="G8" s="113">
        <f>IF(ISBLANK('In Process Calc.'!O8),"",'In Process Calc.'!O8)</f>
        <v>3.7870886014367499E-3</v>
      </c>
      <c r="H8" s="113">
        <f>IF(ISBLANK('In Process Calc.'!P8),"",'In Process Calc.'!P8)</f>
        <v>5.6398688056969772E-3</v>
      </c>
      <c r="I8" s="113">
        <f>IF(ISBLANK('In Process Calc.'!Q8),"",'In Process Calc.'!Q8)</f>
        <v>-1.6649403400788843E-2</v>
      </c>
      <c r="J8" s="113">
        <f>IF(ISBLANK('In Process Calc.'!R8),"",'In Process Calc.'!R8)</f>
        <v>5.8489525830850873E-3</v>
      </c>
      <c r="K8" s="113">
        <f>IF(ISBLANK('In Process Calc.'!S8),"",'In Process Calc.'!S8)</f>
        <v>0.93510368975808611</v>
      </c>
      <c r="L8" s="113">
        <f>IF(ISBLANK('In Process Calc.'!T8),"",'In Process Calc.'!T8)</f>
        <v>0.13246795897426461</v>
      </c>
      <c r="M8" s="113">
        <f>IF(ISBLANK('In Process Calc.'!U8),"",'In Process Calc.'!U8)</f>
        <v>-4.1025230313639145E-2</v>
      </c>
      <c r="N8" s="113">
        <f>IF(ISBLANK('In Process Calc.'!V8),"",'In Process Calc.'!V8)</f>
        <v>-1.8520182574618675E-2</v>
      </c>
      <c r="O8" s="113">
        <f>IF(ISBLANK('In Process Calc.'!W8),"",'In Process Calc.'!W8)</f>
        <v>1.1836108073698228E-2</v>
      </c>
      <c r="P8" s="113">
        <f>IF(ISBLANK('In Process Calc.'!X8),"",'In Process Calc.'!X8)</f>
        <v>7.5020664033823416E-4</v>
      </c>
      <c r="Q8" s="113">
        <f>IF(ISBLANK('In Process Calc.'!Y8),"",'In Process Calc.'!Y8)</f>
        <v>1.3576261003429546</v>
      </c>
      <c r="R8" s="113">
        <f>IF(ISBLANK('In Process Calc.'!Z8),"",'In Process Calc.'!Z8)</f>
        <v>1.3289611667929819E-2</v>
      </c>
      <c r="S8" s="113">
        <f>IF(ISBLANK('In Process Calc.'!AA8),"",'In Process Calc.'!AA8)</f>
        <v>7.639459538833022E-3</v>
      </c>
      <c r="T8" s="113">
        <f>IF(ISBLANK('In Process Calc.'!AB8),"",'In Process Calc.'!AB8)</f>
        <v>4.8921956418767039E-3</v>
      </c>
      <c r="U8" s="113">
        <f>IF(ISBLANK('In Process Calc.'!AC8),"",'In Process Calc.'!AC8)</f>
        <v>-0.19584738189400006</v>
      </c>
      <c r="V8" s="113">
        <f>IF(ISBLANK('In Process Calc.'!AD8),"",'In Process Calc.'!AD8)</f>
        <v>3.8689421812734466E-3</v>
      </c>
      <c r="W8" s="113">
        <f>IF(ISBLANK('In Process Calc.'!AE8),"",'In Process Calc.'!AE8)</f>
        <v>1.1169171642546873E-4</v>
      </c>
      <c r="X8" s="113">
        <f>IF(ISBLANK('In Process Calc.'!AF8),"",'In Process Calc.'!AF8)</f>
        <v>3.732727724184684E-2</v>
      </c>
      <c r="Y8" s="113">
        <f>IF(ISBLANK('In Process Calc.'!AG8),"",'In Process Calc.'!AG8)</f>
        <v>-1.7947519057779856E-2</v>
      </c>
      <c r="Z8" s="113">
        <f>IF(ISBLANK('In Process Calc.'!AH8),"",'In Process Calc.'!AH8)</f>
        <v>1.0852381457574333E-3</v>
      </c>
      <c r="AA8" s="113">
        <f>IF(ISBLANK('In Process Calc.'!AI8),"",'In Process Calc.'!AI8)</f>
        <v>2.5275855073155495E-3</v>
      </c>
      <c r="AB8" s="113">
        <f>IF(ISBLANK('In Process Calc.'!AJ8),"",'In Process Calc.'!AJ8)</f>
        <v>5.6343288030830645E-3</v>
      </c>
      <c r="AC8" s="113">
        <f>IF(ISBLANK('In Process Calc.'!AK8),"",'In Process Calc.'!AK8)</f>
        <v>0</v>
      </c>
      <c r="AD8" s="113">
        <f>IF(ISBLANK('In Process Calc.'!AL8),"",'In Process Calc.'!AL8)</f>
        <v>0.46777896406669656</v>
      </c>
      <c r="AE8" s="113">
        <f>IF(ISBLANK('In Process Calc.'!AM8),"",'In Process Calc.'!AM8)</f>
        <v>0.21358402557001452</v>
      </c>
      <c r="AF8" s="113">
        <f>IF(ISBLANK('In Process Calc.'!AN8),"",'In Process Calc.'!AN8)</f>
        <v>0.97297557731547546</v>
      </c>
      <c r="AH8" s="113">
        <f>IF(ISBLANK('In Process Calc.'!C8),"",'In Process Calc.'!C8)</f>
        <v>72.28333333338378</v>
      </c>
      <c r="AI8" s="113">
        <f>IF(ISBLANK('Measured Data'!H12),"",'Measured Data'!H12)</f>
        <v>4.875</v>
      </c>
      <c r="AJ8" s="113">
        <f>IF(ISBLANK('In Process Calc.'!K8),"",'In Process Calc.'!K8)</f>
        <v>318.70899999999995</v>
      </c>
      <c r="AK8" s="113">
        <f>IF(ISBLANK('In Process Calc.'!L8),"",'In Process Calc.'!L8)</f>
        <v>-0.10019165128695132</v>
      </c>
      <c r="AL8" s="113">
        <f>IF(ISBLANK('In Process Calc.'!M8),"",'In Process Calc.'!M8)</f>
        <v>0.46883171036613269</v>
      </c>
      <c r="AM8" s="113">
        <f>IF(ISBLANK('In Process Calc.'!N8),"",'In Process Calc.'!N8)</f>
        <v>-5.8347556602682003E-2</v>
      </c>
      <c r="AN8" s="113">
        <f>IF(ISBLANK('In Process Calc.'!O8),"",'In Process Calc.'!O8)</f>
        <v>3.7870886014367499E-3</v>
      </c>
      <c r="AO8" s="113">
        <f>IF(ISBLANK('In Process Calc.'!P8),"",'In Process Calc.'!P8)</f>
        <v>5.6398688056969772E-3</v>
      </c>
      <c r="AP8" s="113">
        <f>IF(ISBLANK('In Process Calc.'!Q8),"",'In Process Calc.'!Q8)</f>
        <v>-1.6649403400788843E-2</v>
      </c>
      <c r="AQ8" s="113">
        <f>IF(ISBLANK('In Process Calc.'!R8),"",'In Process Calc.'!R8)</f>
        <v>5.8489525830850873E-3</v>
      </c>
      <c r="AR8" s="113">
        <f>IF(ISBLANK('In Process Calc.'!S8),"",'In Process Calc.'!S8)</f>
        <v>0.93510368975808611</v>
      </c>
      <c r="AS8" s="113">
        <f>IF(ISBLANK('In Process Calc.'!T8),"",'In Process Calc.'!T8)</f>
        <v>0.13246795897426461</v>
      </c>
      <c r="AT8" s="113">
        <f>IF(ISBLANK('In Process Calc.'!U8),"",'In Process Calc.'!U8)</f>
        <v>-4.1025230313639145E-2</v>
      </c>
      <c r="AU8" s="113">
        <f>IF(ISBLANK('In Process Calc.'!V8),"",'In Process Calc.'!V8)</f>
        <v>-1.8520182574618675E-2</v>
      </c>
      <c r="AV8" s="113">
        <f>IF(ISBLANK('In Process Calc.'!W8),"",'In Process Calc.'!W8)</f>
        <v>1.1836108073698228E-2</v>
      </c>
      <c r="AW8" s="113">
        <f>IF(ISBLANK('In Process Calc.'!X8),"",'In Process Calc.'!X8)</f>
        <v>7.5020664033823416E-4</v>
      </c>
      <c r="AX8" s="113">
        <f>IF(ISBLANK('In Process Calc.'!Y8),"",'In Process Calc.'!Y8)</f>
        <v>1.3576261003429546</v>
      </c>
      <c r="AY8" s="113">
        <f>IF(ISBLANK('In Process Calc.'!Z8),"",'In Process Calc.'!Z8)</f>
        <v>1.3289611667929819E-2</v>
      </c>
      <c r="AZ8" s="113">
        <f>IF(ISBLANK('In Process Calc.'!AA8),"",'In Process Calc.'!AA8)</f>
        <v>7.639459538833022E-3</v>
      </c>
      <c r="BA8" s="113">
        <f>IF(ISBLANK('In Process Calc.'!AB8),"",'In Process Calc.'!AB8)</f>
        <v>4.8921956418767039E-3</v>
      </c>
      <c r="BB8" s="113">
        <f>IF(ISBLANK('In Process Calc.'!AC8),"",'In Process Calc.'!AC8)</f>
        <v>-0.19584738189400006</v>
      </c>
      <c r="BC8" s="113">
        <f>IF(ISBLANK('In Process Calc.'!AD8),"",'In Process Calc.'!AD8)</f>
        <v>3.8689421812734466E-3</v>
      </c>
      <c r="BD8" s="113">
        <f>IF(ISBLANK('In Process Calc.'!AE8),"",'In Process Calc.'!AE8)</f>
        <v>1.1169171642546873E-4</v>
      </c>
      <c r="BE8" s="113">
        <f>IF(ISBLANK('In Process Calc.'!AF8),"",'In Process Calc.'!AF8)</f>
        <v>3.732727724184684E-2</v>
      </c>
      <c r="BF8" s="113">
        <f>IF(ISBLANK('In Process Calc.'!AG8),"",'In Process Calc.'!AG8)</f>
        <v>-1.7947519057779856E-2</v>
      </c>
      <c r="BG8" s="113">
        <f>IF(ISBLANK('In Process Calc.'!AH8),"",'In Process Calc.'!AH8)</f>
        <v>1.0852381457574333E-3</v>
      </c>
      <c r="BH8" s="113">
        <f>IF(ISBLANK('In Process Calc.'!AI8),"",'In Process Calc.'!AI8)</f>
        <v>2.5275855073155495E-3</v>
      </c>
      <c r="BI8" s="113">
        <f>IF(ISBLANK('In Process Calc.'!AJ8),"",'In Process Calc.'!AJ8)</f>
        <v>5.6343288030830645E-3</v>
      </c>
      <c r="BJ8" s="113">
        <f>IF(ISBLANK('In Process Calc.'!AK8),"",'In Process Calc.'!AK8)</f>
        <v>0</v>
      </c>
      <c r="BK8" s="113">
        <f>IF(ISBLANK('In Process Calc.'!AL8),"",'In Process Calc.'!AL8)</f>
        <v>0.46777896406669656</v>
      </c>
      <c r="BL8" s="113">
        <f>IF(ISBLANK('In Process Calc.'!AM8),"",'In Process Calc.'!AM8)</f>
        <v>0.21358402557001452</v>
      </c>
      <c r="BM8" s="113">
        <f>IF(ISBLANK('In Process Calc.'!AN8),"",'In Process Calc.'!AN8)</f>
        <v>0.97297557731547546</v>
      </c>
      <c r="BO8" s="54" t="s">
        <v>295</v>
      </c>
      <c r="BP8" s="56">
        <f t="array" ref="BP8:BS8">LINEST($AM3:INDEX($AM:$AM,COUNT($AM:$AM)+2),$AH$3:INDEX($AH:$AH,COUNT($AH:$AH)+2)^{1,2,3},TRUE,TRUE)</f>
        <v>2.4862178582739335E-7</v>
      </c>
      <c r="BQ8" s="56">
        <v>-8.287400941642152E-5</v>
      </c>
      <c r="BR8" s="56">
        <v>3.8255044753539723E-3</v>
      </c>
      <c r="BS8" s="56">
        <v>-2.541013929433189E-2</v>
      </c>
      <c r="BT8" s="56">
        <f t="array" ref="BT8:BX8">LINEST($AM3:INDEX($AM:$AM,COUNT($AM:$AM)+2),$AH$3:INDEX($AH:$AH,COUNT($AH:$AH)+2)^{1,2,3,4},TRUE,TRUE)</f>
        <v>-3.5645651701092305E-12</v>
      </c>
      <c r="BU8" s="56">
        <v>2.5026027341222855E-7</v>
      </c>
      <c r="BV8" s="56">
        <v>-8.3107748943689092E-5</v>
      </c>
      <c r="BW8" s="56">
        <v>3.8361250961651354E-3</v>
      </c>
      <c r="BX8" s="56">
        <v>-2.5492719605043741E-2</v>
      </c>
      <c r="BY8" s="57">
        <f>IF('Cumulative Curves'!$B$4=6,#REF!,IF('Cumulative Curves'!$B$4=5,#REF!, IF( 'Cumulative Curves'!$B$4=4, BX8,IF('Cumulative Curves'!$B$4=3, BS8, 0))))</f>
        <v>-2.541013929433189E-2</v>
      </c>
      <c r="BZ8" s="57">
        <f>IF('Cumulative Curves'!$B$4=6,#REF!,IF('Cumulative Curves'!$B$4=5,#REF!, IF( 'Cumulative Curves'!$B$4=4, BW8,IF('Cumulative Curves'!$B$4=3, BR8, 0))))</f>
        <v>3.8255044753539723E-3</v>
      </c>
      <c r="CA8" s="57">
        <f>IF('Cumulative Curves'!$B$4=6,#REF!,IF('Cumulative Curves'!$B$4=5,#REF!, IF( 'Cumulative Curves'!$B$4=4, BV8,IF('Cumulative Curves'!$B$4=3, BQ8, 0))))</f>
        <v>-8.287400941642152E-5</v>
      </c>
      <c r="CB8" s="57">
        <f>IF('Cumulative Curves'!$B$4=6,#REF!,IF('Cumulative Curves'!$B$4=5,#REF!, IF( 'Cumulative Curves'!$B$4=4, BU8,IF('Cumulative Curves'!$B$4=3, BP8, 0))))</f>
        <v>2.4862178582739335E-7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5.874206345295538</v>
      </c>
      <c r="CI8" s="75">
        <f t="shared" si="1"/>
        <v>373.66227362545874</v>
      </c>
      <c r="CJ8" s="75">
        <f t="shared" si="2"/>
        <v>-9.2247506925658695E-2</v>
      </c>
      <c r="CK8" s="75">
        <f t="shared" si="3"/>
        <v>0.73871611370097123</v>
      </c>
      <c r="CL8" s="75">
        <f t="shared" si="4"/>
        <v>-8.7999273364274128E-2</v>
      </c>
      <c r="CM8" s="75">
        <f t="shared" si="5"/>
        <v>9.3113024657471479E-3</v>
      </c>
      <c r="CN8" s="75">
        <f t="shared" si="6"/>
        <v>3.386480491358216E-2</v>
      </c>
      <c r="CO8" s="75">
        <f t="shared" si="7"/>
        <v>-3.7549503406262472E-3</v>
      </c>
      <c r="CP8" s="75">
        <f t="shared" si="8"/>
        <v>1.0307109496529583E-2</v>
      </c>
      <c r="CQ8" s="75">
        <f t="shared" si="9"/>
        <v>0.89385743241279081</v>
      </c>
      <c r="CR8" s="75">
        <f t="shared" si="10"/>
        <v>0.13875907819338673</v>
      </c>
      <c r="CS8" s="75">
        <f t="shared" si="11"/>
        <v>-2.9629772138281656E-2</v>
      </c>
      <c r="CT8" s="75">
        <f t="shared" si="12"/>
        <v>-1.316592619258123E-2</v>
      </c>
      <c r="CU8" s="75">
        <f t="shared" si="13"/>
        <v>9.801890618817477E-3</v>
      </c>
      <c r="CV8" s="75">
        <f t="shared" si="14"/>
        <v>7.2997140220443235E-3</v>
      </c>
      <c r="CW8" s="75">
        <f t="shared" si="15"/>
        <v>1.2814714330849337</v>
      </c>
      <c r="CX8" s="75">
        <f t="shared" si="16"/>
        <v>2.3032502720623422E-2</v>
      </c>
      <c r="CY8" s="75">
        <f t="shared" si="17"/>
        <v>1.6497406966502634E-2</v>
      </c>
      <c r="CZ8" s="75">
        <f t="shared" si="18"/>
        <v>8.1090413145043262E-3</v>
      </c>
      <c r="DA8" s="75">
        <f t="shared" si="19"/>
        <v>-0.16613164304956929</v>
      </c>
      <c r="DB8" s="75">
        <f t="shared" si="20"/>
        <v>8.1303596020103064E-3</v>
      </c>
      <c r="DC8" s="75">
        <f t="shared" si="21"/>
        <v>7.6271671992751752E-3</v>
      </c>
      <c r="DD8" s="75">
        <f t="shared" si="22"/>
        <v>5.3142268153571676E-2</v>
      </c>
      <c r="DE8" s="75">
        <f t="shared" si="23"/>
        <v>-7.3750206983791249E-3</v>
      </c>
      <c r="DF8" s="75">
        <f t="shared" si="24"/>
        <v>2.944273620126715E-3</v>
      </c>
      <c r="DG8" s="75">
        <f t="shared" si="25"/>
        <v>4.1000518397021138E-3</v>
      </c>
      <c r="DH8" s="75">
        <f t="shared" si="26"/>
        <v>1.2835030569865413E-2</v>
      </c>
      <c r="DI8" s="75">
        <f t="shared" si="27"/>
        <v>0</v>
      </c>
      <c r="DJ8" s="75">
        <f t="shared" si="28"/>
        <v>0.62223157430796505</v>
      </c>
      <c r="DK8" s="75">
        <f t="shared" si="29"/>
        <v>0.36810065789412189</v>
      </c>
      <c r="DL8" s="75">
        <f t="shared" si="30"/>
        <v>1.7877527388432939</v>
      </c>
    </row>
    <row r="9" spans="1:116" s="48" customFormat="1" ht="12" x14ac:dyDescent="0.15">
      <c r="A9" s="113">
        <f>IF(ISBLANK('In Process Calc.'!C9),"",'In Process Calc.'!C9)</f>
        <v>96.099999999976717</v>
      </c>
      <c r="B9" s="113">
        <f>IF(ISBLANK('Measured Data'!H13),"",'Measured Data'!H13)</f>
        <v>9.1199999999999992</v>
      </c>
      <c r="C9" s="113">
        <f>IF(ISBLANK('In Process Calc.'!K9),"",'In Process Calc.'!K9)</f>
        <v>611.69049999999993</v>
      </c>
      <c r="D9" s="113">
        <f>IF(ISBLANK('In Process Calc.'!L9),"",'In Process Calc.'!L9)</f>
        <v>8.1692102299276703E-3</v>
      </c>
      <c r="E9" s="113">
        <f>IF(ISBLANK('In Process Calc.'!M9),"",'In Process Calc.'!M9)</f>
        <v>1.2305915314509379</v>
      </c>
      <c r="F9" s="113">
        <f>IF(ISBLANK('In Process Calc.'!N9),"",'In Process Calc.'!N9)</f>
        <v>-0.13323726895085855</v>
      </c>
      <c r="G9" s="113">
        <f>IF(ISBLANK('In Process Calc.'!O9),"",'In Process Calc.'!O9)</f>
        <v>2.3707568197598623E-2</v>
      </c>
      <c r="H9" s="113">
        <f>IF(ISBLANK('In Process Calc.'!P9),"",'In Process Calc.'!P9)</f>
        <v>6.7668529614234502E-2</v>
      </c>
      <c r="I9" s="113">
        <f>IF(ISBLANK('In Process Calc.'!Q9),"",'In Process Calc.'!Q9)</f>
        <v>5.6823013443022992E-3</v>
      </c>
      <c r="J9" s="113">
        <f>IF(ISBLANK('In Process Calc.'!R9),"",'In Process Calc.'!R9)</f>
        <v>2.061136236774987E-2</v>
      </c>
      <c r="K9" s="113">
        <f>IF(ISBLANK('In Process Calc.'!S9),"",'In Process Calc.'!S9)</f>
        <v>1.4023991282787656</v>
      </c>
      <c r="L9" s="113">
        <f>IF(ISBLANK('In Process Calc.'!T9),"",'In Process Calc.'!T9)</f>
        <v>0.21380433801817963</v>
      </c>
      <c r="M9" s="113">
        <f>IF(ISBLANK('In Process Calc.'!U9),"",'In Process Calc.'!U9)</f>
        <v>-2.7919999338686604E-2</v>
      </c>
      <c r="N9" s="113">
        <f>IF(ISBLANK('In Process Calc.'!V9),"",'In Process Calc.'!V9)</f>
        <v>-1.1448110953418992E-2</v>
      </c>
      <c r="O9" s="113">
        <f>IF(ISBLANK('In Process Calc.'!W9),"",'In Process Calc.'!W9)</f>
        <v>1.3031907149734906E-2</v>
      </c>
      <c r="P9" s="113">
        <f>IF(ISBLANK('In Process Calc.'!X9),"",'In Process Calc.'!X9)</f>
        <v>1.8608636658190035E-2</v>
      </c>
      <c r="Q9" s="113">
        <f>IF(ISBLANK('In Process Calc.'!Y9),"",'In Process Calc.'!Y9)</f>
        <v>1.4190330508683131</v>
      </c>
      <c r="R9" s="113">
        <f>IF(ISBLANK('In Process Calc.'!Z9),"",'In Process Calc.'!Z9)</f>
        <v>5.0759411655224546E-2</v>
      </c>
      <c r="S9" s="113">
        <f>IF(ISBLANK('In Process Calc.'!AA9),"",'In Process Calc.'!AA9)</f>
        <v>3.7198229750971652E-2</v>
      </c>
      <c r="T9" s="113">
        <f>IF(ISBLANK('In Process Calc.'!AB9),"",'In Process Calc.'!AB9)</f>
        <v>1.5837520317752232E-2</v>
      </c>
      <c r="U9" s="113">
        <f>IF(ISBLANK('In Process Calc.'!AC9),"",'In Process Calc.'!AC9)</f>
        <v>-0.28392294208031876</v>
      </c>
      <c r="V9" s="113">
        <f>IF(ISBLANK('In Process Calc.'!AD9),"",'In Process Calc.'!AD9)</f>
        <v>1.854638321123455E-2</v>
      </c>
      <c r="W9" s="113">
        <f>IF(ISBLANK('In Process Calc.'!AE9),"",'In Process Calc.'!AE9)</f>
        <v>2.1047955733960726E-2</v>
      </c>
      <c r="X9" s="113">
        <f>IF(ISBLANK('In Process Calc.'!AF9),"",'In Process Calc.'!AF9)</f>
        <v>9.8892737319926927E-2</v>
      </c>
      <c r="Y9" s="113">
        <f>IF(ISBLANK('In Process Calc.'!AG9),"",'In Process Calc.'!AG9)</f>
        <v>-4.9201292866740895E-3</v>
      </c>
      <c r="Z9" s="113">
        <f>IF(ISBLANK('In Process Calc.'!AH9),"",'In Process Calc.'!AH9)</f>
        <v>6.756875784148313E-3</v>
      </c>
      <c r="AA9" s="113">
        <f>IF(ISBLANK('In Process Calc.'!AI9),"",'In Process Calc.'!AI9)</f>
        <v>1.0742057017988301E-2</v>
      </c>
      <c r="AB9" s="113">
        <f>IF(ISBLANK('In Process Calc.'!AJ9),"",'In Process Calc.'!AJ9)</f>
        <v>2.900388762419559E-2</v>
      </c>
      <c r="AC9" s="113">
        <f>IF(ISBLANK('In Process Calc.'!AK9),"",'In Process Calc.'!AK9)</f>
        <v>0</v>
      </c>
      <c r="AD9" s="113">
        <f>IF(ISBLANK('In Process Calc.'!AL9),"",'In Process Calc.'!AL9)</f>
        <v>1.2015229897436226</v>
      </c>
      <c r="AE9" s="113">
        <f>IF(ISBLANK('In Process Calc.'!AM9),"",'In Process Calc.'!AM9)</f>
        <v>0.78436277871244531</v>
      </c>
      <c r="AF9" s="113">
        <f>IF(ISBLANK('In Process Calc.'!AN9),"",'In Process Calc.'!AN9)</f>
        <v>3.527509405735433</v>
      </c>
      <c r="AH9" s="113">
        <f>IF(ISBLANK('In Process Calc.'!C9),"",'In Process Calc.'!C9)</f>
        <v>96.099999999976717</v>
      </c>
      <c r="AI9" s="113">
        <f>IF(ISBLANK('Measured Data'!H13),"",'Measured Data'!H13)</f>
        <v>9.1199999999999992</v>
      </c>
      <c r="AJ9" s="113">
        <f>IF(ISBLANK('In Process Calc.'!K9),"",'In Process Calc.'!K9)</f>
        <v>611.69049999999993</v>
      </c>
      <c r="AK9" s="113">
        <f>IF(ISBLANK('In Process Calc.'!L9),"",'In Process Calc.'!L9)</f>
        <v>8.1692102299276703E-3</v>
      </c>
      <c r="AL9" s="113">
        <f>IF(ISBLANK('In Process Calc.'!M9),"",'In Process Calc.'!M9)</f>
        <v>1.2305915314509379</v>
      </c>
      <c r="AM9" s="113">
        <f>IF(ISBLANK('In Process Calc.'!N9),"",'In Process Calc.'!N9)</f>
        <v>-0.13323726895085855</v>
      </c>
      <c r="AN9" s="113">
        <f>IF(ISBLANK('In Process Calc.'!O9),"",'In Process Calc.'!O9)</f>
        <v>2.3707568197598623E-2</v>
      </c>
      <c r="AO9" s="113">
        <f>IF(ISBLANK('In Process Calc.'!P9),"",'In Process Calc.'!P9)</f>
        <v>6.7668529614234502E-2</v>
      </c>
      <c r="AP9" s="113">
        <f>IF(ISBLANK('In Process Calc.'!Q9),"",'In Process Calc.'!Q9)</f>
        <v>5.6823013443022992E-3</v>
      </c>
      <c r="AQ9" s="113">
        <f>IF(ISBLANK('In Process Calc.'!R9),"",'In Process Calc.'!R9)</f>
        <v>2.061136236774987E-2</v>
      </c>
      <c r="AR9" s="113">
        <f>IF(ISBLANK('In Process Calc.'!S9),"",'In Process Calc.'!S9)</f>
        <v>1.4023991282787656</v>
      </c>
      <c r="AS9" s="113">
        <f>IF(ISBLANK('In Process Calc.'!T9),"",'In Process Calc.'!T9)</f>
        <v>0.21380433801817963</v>
      </c>
      <c r="AT9" s="113">
        <f>IF(ISBLANK('In Process Calc.'!U9),"",'In Process Calc.'!U9)</f>
        <v>-2.7919999338686604E-2</v>
      </c>
      <c r="AU9" s="113">
        <f>IF(ISBLANK('In Process Calc.'!V9),"",'In Process Calc.'!V9)</f>
        <v>-1.1448110953418992E-2</v>
      </c>
      <c r="AV9" s="113">
        <f>IF(ISBLANK('In Process Calc.'!W9),"",'In Process Calc.'!W9)</f>
        <v>1.3031907149734906E-2</v>
      </c>
      <c r="AW9" s="113">
        <f>IF(ISBLANK('In Process Calc.'!X9),"",'In Process Calc.'!X9)</f>
        <v>1.8608636658190035E-2</v>
      </c>
      <c r="AX9" s="113">
        <f>IF(ISBLANK('In Process Calc.'!Y9),"",'In Process Calc.'!Y9)</f>
        <v>1.4190330508683131</v>
      </c>
      <c r="AY9" s="113">
        <f>IF(ISBLANK('In Process Calc.'!Z9),"",'In Process Calc.'!Z9)</f>
        <v>5.0759411655224546E-2</v>
      </c>
      <c r="AZ9" s="113">
        <f>IF(ISBLANK('In Process Calc.'!AA9),"",'In Process Calc.'!AA9)</f>
        <v>3.7198229750971652E-2</v>
      </c>
      <c r="BA9" s="113">
        <f>IF(ISBLANK('In Process Calc.'!AB9),"",'In Process Calc.'!AB9)</f>
        <v>1.5837520317752232E-2</v>
      </c>
      <c r="BB9" s="113">
        <f>IF(ISBLANK('In Process Calc.'!AC9),"",'In Process Calc.'!AC9)</f>
        <v>-0.28392294208031876</v>
      </c>
      <c r="BC9" s="113">
        <f>IF(ISBLANK('In Process Calc.'!AD9),"",'In Process Calc.'!AD9)</f>
        <v>1.854638321123455E-2</v>
      </c>
      <c r="BD9" s="113">
        <f>IF(ISBLANK('In Process Calc.'!AE9),"",'In Process Calc.'!AE9)</f>
        <v>2.1047955733960726E-2</v>
      </c>
      <c r="BE9" s="113">
        <f>IF(ISBLANK('In Process Calc.'!AF9),"",'In Process Calc.'!AF9)</f>
        <v>9.8892737319926927E-2</v>
      </c>
      <c r="BF9" s="113">
        <f>IF(ISBLANK('In Process Calc.'!AG9),"",'In Process Calc.'!AG9)</f>
        <v>-4.9201292866740895E-3</v>
      </c>
      <c r="BG9" s="113">
        <f>IF(ISBLANK('In Process Calc.'!AH9),"",'In Process Calc.'!AH9)</f>
        <v>6.756875784148313E-3</v>
      </c>
      <c r="BH9" s="113">
        <f>IF(ISBLANK('In Process Calc.'!AI9),"",'In Process Calc.'!AI9)</f>
        <v>1.0742057017988301E-2</v>
      </c>
      <c r="BI9" s="113">
        <f>IF(ISBLANK('In Process Calc.'!AJ9),"",'In Process Calc.'!AJ9)</f>
        <v>2.900388762419559E-2</v>
      </c>
      <c r="BJ9" s="113">
        <f>IF(ISBLANK('In Process Calc.'!AK9),"",'In Process Calc.'!AK9)</f>
        <v>0</v>
      </c>
      <c r="BK9" s="113">
        <f>IF(ISBLANK('In Process Calc.'!AL9),"",'In Process Calc.'!AL9)</f>
        <v>1.2015229897436226</v>
      </c>
      <c r="BL9" s="113">
        <f>IF(ISBLANK('In Process Calc.'!AM9),"",'In Process Calc.'!AM9)</f>
        <v>0.78436277871244531</v>
      </c>
      <c r="BM9" s="113">
        <f>IF(ISBLANK('In Process Calc.'!AN9),"",'In Process Calc.'!AN9)</f>
        <v>3.527509405735433</v>
      </c>
      <c r="BO9" s="54" t="s">
        <v>56</v>
      </c>
      <c r="BP9" s="56">
        <f t="array" ref="BP9:BS9">LINEST($AN3:INDEX($AN:$AN,COUNT($AN:$AN)+2),$AH$3:INDEX($AH:$AH,COUNT($AH:$AH)+2)^{1,2,3},TRUE,TRUE)</f>
        <v>-2.0891079973950518E-8</v>
      </c>
      <c r="BQ9" s="56">
        <v>9.5479788972446306E-6</v>
      </c>
      <c r="BR9" s="56">
        <v>-4.816532638131757E-4</v>
      </c>
      <c r="BS9" s="56">
        <v>2.1297302515785599E-3</v>
      </c>
      <c r="BT9" s="56">
        <f t="array" ref="BT9:BX9">LINEST($AN3:INDEX($AN:$AN,COUNT($AN:$AN)+2),$AH$3:INDEX($AH:$AH,COUNT($AH:$AH)+2)^{1,2,3,4},TRUE,TRUE)</f>
        <v>4.8030719589506944E-12</v>
      </c>
      <c r="BU9" s="56">
        <v>-2.3098859436029505E-8</v>
      </c>
      <c r="BV9" s="56">
        <v>9.8629311328022502E-6</v>
      </c>
      <c r="BW9" s="56">
        <v>-4.9596401521490485E-4</v>
      </c>
      <c r="BX9" s="56">
        <v>2.2410030592877185E-3</v>
      </c>
      <c r="BY9" s="57">
        <f>IF('Cumulative Curves'!$B$6=6,#REF!,IF('Cumulative Curves'!$B$6=5,#REF!, IF( 'Cumulative Curves'!$B$6=4, BX9,IF('Cumulative Curves'!$B$6=3, BS9, 0))))</f>
        <v>2.1297302515785599E-3</v>
      </c>
      <c r="BZ9" s="57">
        <f>IF('Cumulative Curves'!$B$6=6,#REF!,IF('Cumulative Curves'!$B$6=5,#REF!, IF( 'Cumulative Curves'!$B$6=4, BW9,IF('Cumulative Curves'!$B$6=3, BR9, 0))))</f>
        <v>-4.816532638131757E-4</v>
      </c>
      <c r="CA9" s="57">
        <f>IF('Cumulative Curves'!$B$6=6,#REF!,IF('Cumulative Curves'!$B$6=5,#REF!, IF( 'Cumulative Curves'!$B$6=4, BV9,IF('Cumulative Curves'!$B$6=3, BQ9, 0))))</f>
        <v>9.5479788972446306E-6</v>
      </c>
      <c r="CB9" s="57">
        <f>IF('Cumulative Curves'!$B$6=6,#REF!,IF('Cumulative Curves'!$B$6=5,#REF!, IF( 'Cumulative Curves'!$B$6=4, BU9,IF('Cumulative Curves'!$B$6=3, BP9, 0))))</f>
        <v>-2.0891079973950518E-8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10.989107779357948</v>
      </c>
      <c r="CI9" s="75">
        <f t="shared" si="1"/>
        <v>677.44362151618498</v>
      </c>
      <c r="CJ9" s="75">
        <f t="shared" si="2"/>
        <v>-0.16977632894381164</v>
      </c>
      <c r="CK9" s="75">
        <f t="shared" si="3"/>
        <v>1.6297585034896109</v>
      </c>
      <c r="CL9" s="75">
        <f t="shared" si="4"/>
        <v>-0.20248528961671866</v>
      </c>
      <c r="CM9" s="75">
        <f t="shared" si="5"/>
        <v>2.5479531413790446E-2</v>
      </c>
      <c r="CN9" s="75">
        <f t="shared" si="6"/>
        <v>9.5653554174133057E-2</v>
      </c>
      <c r="CO9" s="75">
        <f t="shared" si="7"/>
        <v>1.6504726198412714E-2</v>
      </c>
      <c r="CP9" s="75">
        <f t="shared" si="8"/>
        <v>2.3157143392644387E-2</v>
      </c>
      <c r="CQ9" s="75">
        <f t="shared" si="9"/>
        <v>1.4730840834955894</v>
      </c>
      <c r="CR9" s="75">
        <f t="shared" si="10"/>
        <v>0.20323495176604159</v>
      </c>
      <c r="CS9" s="75">
        <f t="shared" si="11"/>
        <v>-1.3913507850236234E-2</v>
      </c>
      <c r="CT9" s="75">
        <f t="shared" si="12"/>
        <v>-8.0919430273773997E-3</v>
      </c>
      <c r="CU9" s="75">
        <f t="shared" si="13"/>
        <v>1.0703530338467358E-2</v>
      </c>
      <c r="CV9" s="75">
        <f t="shared" si="14"/>
        <v>2.5576112117155724E-2</v>
      </c>
      <c r="CW9" s="75">
        <f t="shared" si="15"/>
        <v>1.4647030438422697</v>
      </c>
      <c r="CX9" s="75">
        <f t="shared" si="16"/>
        <v>6.1548317039037945E-2</v>
      </c>
      <c r="CY9" s="75">
        <f t="shared" si="17"/>
        <v>4.0384437061892813E-2</v>
      </c>
      <c r="CZ9" s="75">
        <f t="shared" si="18"/>
        <v>1.8502256743986194E-2</v>
      </c>
      <c r="DA9" s="75">
        <f t="shared" si="19"/>
        <v>-0.24742366781297026</v>
      </c>
      <c r="DB9" s="75">
        <f t="shared" si="20"/>
        <v>2.0113360294131275E-2</v>
      </c>
      <c r="DC9" s="75">
        <f t="shared" si="21"/>
        <v>2.5213927412697422E-2</v>
      </c>
      <c r="DD9" s="75">
        <f t="shared" si="22"/>
        <v>9.8024585122285152E-2</v>
      </c>
      <c r="DE9" s="75">
        <f t="shared" si="23"/>
        <v>1.3122606747871983E-3</v>
      </c>
      <c r="DF9" s="75">
        <f t="shared" si="24"/>
        <v>7.5684050379014106E-3</v>
      </c>
      <c r="DG9" s="75">
        <f t="shared" si="25"/>
        <v>1.1933353220353021E-2</v>
      </c>
      <c r="DH9" s="75">
        <f t="shared" si="26"/>
        <v>3.352163936530414E-2</v>
      </c>
      <c r="DI9" s="75">
        <f t="shared" si="27"/>
        <v>0</v>
      </c>
      <c r="DJ9" s="75">
        <f t="shared" si="28"/>
        <v>1.2205204282712461</v>
      </c>
      <c r="DK9" s="75">
        <f t="shared" si="29"/>
        <v>0.77061147084155679</v>
      </c>
      <c r="DL9" s="75">
        <f t="shared" si="30"/>
        <v>4.2189201336692133</v>
      </c>
    </row>
    <row r="10" spans="1:116" s="48" customFormat="1" ht="12" x14ac:dyDescent="0.15">
      <c r="A10" s="113">
        <f>IF(ISBLANK('In Process Calc.'!C10),"",'In Process Calc.'!C10)</f>
        <v>121.40000000002328</v>
      </c>
      <c r="B10" s="113">
        <f>IF(ISBLANK('Measured Data'!H14),"",'Measured Data'!H14)</f>
        <v>16.899999999999999</v>
      </c>
      <c r="C10" s="113">
        <f>IF(ISBLANK('In Process Calc.'!K10),"",'In Process Calc.'!K10)</f>
        <v>1161.1748312499999</v>
      </c>
      <c r="D10" s="113">
        <f>IF(ISBLANK('In Process Calc.'!L10),"",'In Process Calc.'!L10)</f>
        <v>0.12448168360853</v>
      </c>
      <c r="E10" s="113">
        <f>IF(ISBLANK('In Process Calc.'!M10),"",'In Process Calc.'!M10)</f>
        <v>3.1938430093282886</v>
      </c>
      <c r="F10" s="113">
        <f>IF(ISBLANK('In Process Calc.'!N10),"",'In Process Calc.'!N10)</f>
        <v>-0.3275881319738827</v>
      </c>
      <c r="G10" s="113">
        <f>IF(ISBLANK('In Process Calc.'!O10),"",'In Process Calc.'!O10)</f>
        <v>4.8197658221289616E-2</v>
      </c>
      <c r="H10" s="113">
        <f>IF(ISBLANK('In Process Calc.'!P10),"",'In Process Calc.'!P10)</f>
        <v>0.18656477610148639</v>
      </c>
      <c r="I10" s="113">
        <f>IF(ISBLANK('In Process Calc.'!Q10),"",'In Process Calc.'!Q10)</f>
        <v>4.6572921269171938E-2</v>
      </c>
      <c r="J10" s="113">
        <f>IF(ISBLANK('In Process Calc.'!R10),"",'In Process Calc.'!R10)</f>
        <v>4.2465879475057131E-2</v>
      </c>
      <c r="K10" s="113">
        <f>IF(ISBLANK('In Process Calc.'!S10),"",'In Process Calc.'!S10)</f>
        <v>2.2538348318908059</v>
      </c>
      <c r="L10" s="113">
        <f>IF(ISBLANK('In Process Calc.'!T10),"",'In Process Calc.'!T10)</f>
        <v>0.28496317088430434</v>
      </c>
      <c r="M10" s="113">
        <f>IF(ISBLANK('In Process Calc.'!U10),"",'In Process Calc.'!U10)</f>
        <v>2.0792654533176778E-2</v>
      </c>
      <c r="N10" s="113">
        <f>IF(ISBLANK('In Process Calc.'!V10),"",'In Process Calc.'!V10)</f>
        <v>8.8606181300991509E-4</v>
      </c>
      <c r="O10" s="113">
        <f>IF(ISBLANK('In Process Calc.'!W10),"",'In Process Calc.'!W10)</f>
        <v>1.0670235763927919E-2</v>
      </c>
      <c r="P10" s="113">
        <f>IF(ISBLANK('In Process Calc.'!X10),"",'In Process Calc.'!X10)</f>
        <v>4.7674551731949566E-2</v>
      </c>
      <c r="Q10" s="113">
        <f>IF(ISBLANK('In Process Calc.'!Y10),"",'In Process Calc.'!Y10)</f>
        <v>1.411188753356998</v>
      </c>
      <c r="R10" s="113">
        <f>IF(ISBLANK('In Process Calc.'!Z10),"",'In Process Calc.'!Z10)</f>
        <v>0.10892986223751189</v>
      </c>
      <c r="S10" s="113">
        <f>IF(ISBLANK('In Process Calc.'!AA10),"",'In Process Calc.'!AA10)</f>
        <v>7.5216755015428599E-2</v>
      </c>
      <c r="T10" s="113">
        <f>IF(ISBLANK('In Process Calc.'!AB10),"",'In Process Calc.'!AB10)</f>
        <v>3.2481928742240471E-2</v>
      </c>
      <c r="U10" s="113">
        <f>IF(ISBLANK('In Process Calc.'!AC10),"",'In Process Calc.'!AC10)</f>
        <v>-0.33982306918404348</v>
      </c>
      <c r="V10" s="113">
        <f>IF(ISBLANK('In Process Calc.'!AD10),"",'In Process Calc.'!AD10)</f>
        <v>3.8281841201522844E-2</v>
      </c>
      <c r="W10" s="113">
        <f>IF(ISBLANK('In Process Calc.'!AE10),"",'In Process Calc.'!AE10)</f>
        <v>5.2357109318241724E-2</v>
      </c>
      <c r="X10" s="113">
        <f>IF(ISBLANK('In Process Calc.'!AF10),"",'In Process Calc.'!AF10)</f>
        <v>0.17180496454038932</v>
      </c>
      <c r="Y10" s="113">
        <f>IF(ISBLANK('In Process Calc.'!AG10),"",'In Process Calc.'!AG10)</f>
        <v>1.3245511500401839E-2</v>
      </c>
      <c r="Z10" s="113">
        <f>IF(ISBLANK('In Process Calc.'!AH10),"",'In Process Calc.'!AH10)</f>
        <v>1.4657699972940638E-2</v>
      </c>
      <c r="AA10" s="113">
        <f>IF(ISBLANK('In Process Calc.'!AI10),"",'In Process Calc.'!AI10)</f>
        <v>2.0934185573331786E-2</v>
      </c>
      <c r="AB10" s="113">
        <f>IF(ISBLANK('In Process Calc.'!AJ10),"",'In Process Calc.'!AJ10)</f>
        <v>6.0375960454797324E-2</v>
      </c>
      <c r="AC10" s="113">
        <f>IF(ISBLANK('In Process Calc.'!AK10),"",'In Process Calc.'!AK10)</f>
        <v>0</v>
      </c>
      <c r="AD10" s="113">
        <f>IF(ISBLANK('In Process Calc.'!AL10),"",'In Process Calc.'!AL10)</f>
        <v>2.0591103932012826</v>
      </c>
      <c r="AE10" s="113">
        <f>IF(ISBLANK('In Process Calc.'!AM10),"",'In Process Calc.'!AM10)</f>
        <v>1.3916991920433566</v>
      </c>
      <c r="AF10" s="113">
        <f>IF(ISBLANK('In Process Calc.'!AN10),"",'In Process Calc.'!AN10)</f>
        <v>7.433446963663906</v>
      </c>
      <c r="AH10" s="113">
        <f>IF(ISBLANK('In Process Calc.'!C10),"",'In Process Calc.'!C10)</f>
        <v>121.40000000002328</v>
      </c>
      <c r="AI10" s="113">
        <f>IF(ISBLANK('Measured Data'!H14),"",'Measured Data'!H14)</f>
        <v>16.899999999999999</v>
      </c>
      <c r="AJ10" s="113">
        <f>IF(ISBLANK('In Process Calc.'!K10),"",'In Process Calc.'!K10)</f>
        <v>1161.1748312499999</v>
      </c>
      <c r="AK10" s="113">
        <f>IF(ISBLANK('In Process Calc.'!L10),"",'In Process Calc.'!L10)</f>
        <v>0.12448168360853</v>
      </c>
      <c r="AL10" s="113">
        <f>IF(ISBLANK('In Process Calc.'!M10),"",'In Process Calc.'!M10)</f>
        <v>3.1938430093282886</v>
      </c>
      <c r="AM10" s="113">
        <f>IF(ISBLANK('In Process Calc.'!N10),"",'In Process Calc.'!N10)</f>
        <v>-0.3275881319738827</v>
      </c>
      <c r="AN10" s="113">
        <f>IF(ISBLANK('In Process Calc.'!O10),"",'In Process Calc.'!O10)</f>
        <v>4.8197658221289616E-2</v>
      </c>
      <c r="AO10" s="113">
        <f>IF(ISBLANK('In Process Calc.'!P10),"",'In Process Calc.'!P10)</f>
        <v>0.18656477610148639</v>
      </c>
      <c r="AP10" s="113">
        <f>IF(ISBLANK('In Process Calc.'!Q10),"",'In Process Calc.'!Q10)</f>
        <v>4.6572921269171938E-2</v>
      </c>
      <c r="AQ10" s="113">
        <f>IF(ISBLANK('In Process Calc.'!R10),"",'In Process Calc.'!R10)</f>
        <v>4.2465879475057131E-2</v>
      </c>
      <c r="AR10" s="113">
        <f>IF(ISBLANK('In Process Calc.'!S10),"",'In Process Calc.'!S10)</f>
        <v>2.2538348318908059</v>
      </c>
      <c r="AS10" s="113">
        <f>IF(ISBLANK('In Process Calc.'!T10),"",'In Process Calc.'!T10)</f>
        <v>0.28496317088430434</v>
      </c>
      <c r="AT10" s="113">
        <f>IF(ISBLANK('In Process Calc.'!U10),"",'In Process Calc.'!U10)</f>
        <v>2.0792654533176778E-2</v>
      </c>
      <c r="AU10" s="113">
        <f>IF(ISBLANK('In Process Calc.'!V10),"",'In Process Calc.'!V10)</f>
        <v>8.8606181300991509E-4</v>
      </c>
      <c r="AV10" s="113">
        <f>IF(ISBLANK('In Process Calc.'!W10),"",'In Process Calc.'!W10)</f>
        <v>1.0670235763927919E-2</v>
      </c>
      <c r="AW10" s="113">
        <f>IF(ISBLANK('In Process Calc.'!X10),"",'In Process Calc.'!X10)</f>
        <v>4.7674551731949566E-2</v>
      </c>
      <c r="AX10" s="113">
        <f>IF(ISBLANK('In Process Calc.'!Y10),"",'In Process Calc.'!Y10)</f>
        <v>1.411188753356998</v>
      </c>
      <c r="AY10" s="113">
        <f>IF(ISBLANK('In Process Calc.'!Z10),"",'In Process Calc.'!Z10)</f>
        <v>0.10892986223751189</v>
      </c>
      <c r="AZ10" s="113">
        <f>IF(ISBLANK('In Process Calc.'!AA10),"",'In Process Calc.'!AA10)</f>
        <v>7.5216755015428599E-2</v>
      </c>
      <c r="BA10" s="113">
        <f>IF(ISBLANK('In Process Calc.'!AB10),"",'In Process Calc.'!AB10)</f>
        <v>3.2481928742240471E-2</v>
      </c>
      <c r="BB10" s="113">
        <f>IF(ISBLANK('In Process Calc.'!AC10),"",'In Process Calc.'!AC10)</f>
        <v>-0.33982306918404348</v>
      </c>
      <c r="BC10" s="113">
        <f>IF(ISBLANK('In Process Calc.'!AD10),"",'In Process Calc.'!AD10)</f>
        <v>3.8281841201522844E-2</v>
      </c>
      <c r="BD10" s="113">
        <f>IF(ISBLANK('In Process Calc.'!AE10),"",'In Process Calc.'!AE10)</f>
        <v>5.2357109318241724E-2</v>
      </c>
      <c r="BE10" s="113">
        <f>IF(ISBLANK('In Process Calc.'!AF10),"",'In Process Calc.'!AF10)</f>
        <v>0.17180496454038932</v>
      </c>
      <c r="BF10" s="113">
        <f>IF(ISBLANK('In Process Calc.'!AG10),"",'In Process Calc.'!AG10)</f>
        <v>1.3245511500401839E-2</v>
      </c>
      <c r="BG10" s="113">
        <f>IF(ISBLANK('In Process Calc.'!AH10),"",'In Process Calc.'!AH10)</f>
        <v>1.4657699972940638E-2</v>
      </c>
      <c r="BH10" s="113">
        <f>IF(ISBLANK('In Process Calc.'!AI10),"",'In Process Calc.'!AI10)</f>
        <v>2.0934185573331786E-2</v>
      </c>
      <c r="BI10" s="113">
        <f>IF(ISBLANK('In Process Calc.'!AJ10),"",'In Process Calc.'!AJ10)</f>
        <v>6.0375960454797324E-2</v>
      </c>
      <c r="BJ10" s="113">
        <f>IF(ISBLANK('In Process Calc.'!AK10),"",'In Process Calc.'!AK10)</f>
        <v>0</v>
      </c>
      <c r="BK10" s="113">
        <f>IF(ISBLANK('In Process Calc.'!AL10),"",'In Process Calc.'!AL10)</f>
        <v>2.0591103932012826</v>
      </c>
      <c r="BL10" s="113">
        <f>IF(ISBLANK('In Process Calc.'!AM10),"",'In Process Calc.'!AM10)</f>
        <v>1.3916991920433566</v>
      </c>
      <c r="BM10" s="113">
        <f>IF(ISBLANK('In Process Calc.'!AN10),"",'In Process Calc.'!AN10)</f>
        <v>7.433446963663906</v>
      </c>
      <c r="BO10" s="54" t="s">
        <v>51</v>
      </c>
      <c r="BP10" s="56">
        <f t="array" ref="BP10:BS10">LINEST($AO3:INDEX($AO:$AO,COUNT($AO:$AO)+2),$AH$3:INDEX($AH:$AH,COUNT($AH:$AH)+2)^{1,2,3},TRUE,TRUE)</f>
        <v>-1.1362668515739471E-7</v>
      </c>
      <c r="BQ10" s="56">
        <v>4.3068602476753336E-5</v>
      </c>
      <c r="BR10" s="56">
        <v>-2.2253339323019287E-3</v>
      </c>
      <c r="BS10" s="56">
        <v>1.2604658126094737E-2</v>
      </c>
      <c r="BT10" s="56">
        <f t="array" ref="BT10:BX10">LINEST($AO3:INDEX($AO:$AO,COUNT($AO:$AO)+2),$AH$3:INDEX($AH:$AH,COUNT($AH:$AH)+2)^{1,2,3,4},TRUE,TRUE)</f>
        <v>2.5727658050353175E-11</v>
      </c>
      <c r="BU10" s="56">
        <v>-1.2545265727199316E-7</v>
      </c>
      <c r="BV10" s="56">
        <v>4.4755644329940742E-5</v>
      </c>
      <c r="BW10" s="56">
        <v>-2.3019894814283941E-3</v>
      </c>
      <c r="BX10" s="56">
        <v>1.3200690992458207E-2</v>
      </c>
      <c r="BY10" s="57">
        <f>IF('Cumulative Curves'!$B$7=6,#REF!,IF('Cumulative Curves'!$B$7=5,#REF!, IF( 'Cumulative Curves'!$B$7=4, BX10,IF('Cumulative Curves'!$B$7=3, BS10, 0))))</f>
        <v>1.2604658126094737E-2</v>
      </c>
      <c r="BZ10" s="57">
        <f>IF('Cumulative Curves'!$B$7=6,#REF!,IF('Cumulative Curves'!$B$7=5,#REF!, IF( 'Cumulative Curves'!$B$7=4, BW10,IF('Cumulative Curves'!$B$7=3, BR10, 0))))</f>
        <v>-2.2253339323019287E-3</v>
      </c>
      <c r="CA10" s="57">
        <f>IF('Cumulative Curves'!$B$7=6,#REF!,IF('Cumulative Curves'!$B$7=5,#REF!, IF( 'Cumulative Curves'!$B$7=4, BV10,IF('Cumulative Curves'!$B$7=3, BQ10, 0))))</f>
        <v>4.3068602476753336E-5</v>
      </c>
      <c r="CB10" s="57">
        <f>IF('Cumulative Curves'!$B$7=6,#REF!,IF('Cumulative Curves'!$B$7=5,#REF!, IF( 'Cumulative Curves'!$B$7=4, BU10,IF('Cumulative Curves'!$B$7=3, BP10, 0))))</f>
        <v>-1.1362668515739471E-7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15.768803744148011</v>
      </c>
      <c r="CI10" s="75">
        <f t="shared" si="1"/>
        <v>1007.6885277374292</v>
      </c>
      <c r="CJ10" s="75">
        <f t="shared" si="2"/>
        <v>-0.24063626694895729</v>
      </c>
      <c r="CK10" s="75">
        <f t="shared" si="3"/>
        <v>2.9660173722893557</v>
      </c>
      <c r="CL10" s="75">
        <f t="shared" si="4"/>
        <v>-0.33755653053849022</v>
      </c>
      <c r="CM10" s="75">
        <f t="shared" si="5"/>
        <v>4.6996678310151675E-2</v>
      </c>
      <c r="CN10" s="75">
        <f t="shared" si="6"/>
        <v>0.17389291865203851</v>
      </c>
      <c r="CO10" s="75">
        <f t="shared" si="7"/>
        <v>4.5611030101679093E-2</v>
      </c>
      <c r="CP10" s="75">
        <f t="shared" si="8"/>
        <v>3.9689124313895027E-2</v>
      </c>
      <c r="CQ10" s="75">
        <f t="shared" si="9"/>
        <v>2.2662301562591955</v>
      </c>
      <c r="CR10" s="75">
        <f t="shared" si="10"/>
        <v>0.2756439800999762</v>
      </c>
      <c r="CS10" s="75">
        <f t="shared" si="11"/>
        <v>1.9569000738817302E-2</v>
      </c>
      <c r="CT10" s="75">
        <f t="shared" si="12"/>
        <v>1.1043839630618703E-3</v>
      </c>
      <c r="CU10" s="75">
        <f t="shared" si="13"/>
        <v>1.0249509898979336E-2</v>
      </c>
      <c r="CV10" s="75">
        <f t="shared" si="14"/>
        <v>5.1285987411384862E-2</v>
      </c>
      <c r="CW10" s="75">
        <f t="shared" si="15"/>
        <v>1.4310506110542756</v>
      </c>
      <c r="CX10" s="75">
        <f t="shared" si="16"/>
        <v>0.1140450415831485</v>
      </c>
      <c r="CY10" s="75">
        <f t="shared" si="17"/>
        <v>7.1985010978884725E-2</v>
      </c>
      <c r="CZ10" s="75">
        <f t="shared" si="18"/>
        <v>3.2196797499890004E-2</v>
      </c>
      <c r="DA10" s="75">
        <f t="shared" si="19"/>
        <v>-0.33792383879052496</v>
      </c>
      <c r="DB10" s="75">
        <f t="shared" si="20"/>
        <v>3.6175714026790165E-2</v>
      </c>
      <c r="DC10" s="75">
        <f t="shared" si="21"/>
        <v>5.0053637699301767E-2</v>
      </c>
      <c r="DD10" s="75">
        <f t="shared" si="22"/>
        <v>0.15321824129149028</v>
      </c>
      <c r="DE10" s="75">
        <f t="shared" si="23"/>
        <v>1.6365127433690271E-2</v>
      </c>
      <c r="DF10" s="75">
        <f t="shared" si="24"/>
        <v>1.390118977460908E-2</v>
      </c>
      <c r="DG10" s="75">
        <f t="shared" si="25"/>
        <v>2.2228626922751352E-2</v>
      </c>
      <c r="DH10" s="75">
        <f t="shared" si="26"/>
        <v>6.2216499103594995E-2</v>
      </c>
      <c r="DI10" s="75">
        <f t="shared" si="27"/>
        <v>0</v>
      </c>
      <c r="DJ10" s="75">
        <f t="shared" si="28"/>
        <v>1.9863692050157682</v>
      </c>
      <c r="DK10" s="75">
        <f t="shared" si="29"/>
        <v>1.3108888356867534</v>
      </c>
      <c r="DL10" s="75">
        <f t="shared" si="30"/>
        <v>7.362545631738838</v>
      </c>
    </row>
    <row r="11" spans="1:116" s="48" customFormat="1" ht="12" x14ac:dyDescent="0.15">
      <c r="A11" s="113">
        <f>IF(ISBLANK('In Process Calc.'!C11),"",'In Process Calc.'!C11)</f>
        <v>143.96666666673264</v>
      </c>
      <c r="B11" s="113">
        <f>IF(ISBLANK('Measured Data'!H15),"",'Measured Data'!H15)</f>
        <v>20</v>
      </c>
      <c r="C11" s="113">
        <f>IF(ISBLANK('In Process Calc.'!K11),"",'In Process Calc.'!K11)</f>
        <v>1381.3271187499997</v>
      </c>
      <c r="D11" s="113">
        <f>IF(ISBLANK('In Process Calc.'!L11),"",'In Process Calc.'!L11)</f>
        <v>-1.2325733020408107</v>
      </c>
      <c r="E11" s="113">
        <f>IF(ISBLANK('In Process Calc.'!M11),"",'In Process Calc.'!M11)</f>
        <v>5.038825194027944</v>
      </c>
      <c r="F11" s="113">
        <f>IF(ISBLANK('In Process Calc.'!N11),"",'In Process Calc.'!N11)</f>
        <v>-0.53115338076463414</v>
      </c>
      <c r="G11" s="113">
        <f>IF(ISBLANK('In Process Calc.'!O11),"",'In Process Calc.'!O11)</f>
        <v>7.3775490719995312E-2</v>
      </c>
      <c r="H11" s="113">
        <f>IF(ISBLANK('In Process Calc.'!P11),"",'In Process Calc.'!P11)</f>
        <v>0.28200781724888174</v>
      </c>
      <c r="I11" s="113">
        <f>IF(ISBLANK('In Process Calc.'!Q11),"",'In Process Calc.'!Q11)</f>
        <v>9.1500876267000542E-2</v>
      </c>
      <c r="J11" s="113">
        <f>IF(ISBLANK('In Process Calc.'!R11),"",'In Process Calc.'!R11)</f>
        <v>5.9562215580951844E-2</v>
      </c>
      <c r="K11" s="113">
        <f>IF(ISBLANK('In Process Calc.'!S11),"",'In Process Calc.'!S11)</f>
        <v>3.0879505561080585</v>
      </c>
      <c r="L11" s="113">
        <f>IF(ISBLANK('In Process Calc.'!T11),"",'In Process Calc.'!T11)</f>
        <v>0.34312586595135774</v>
      </c>
      <c r="M11" s="113">
        <f>IF(ISBLANK('In Process Calc.'!U11),"",'In Process Calc.'!U11)</f>
        <v>7.6877292619106821E-2</v>
      </c>
      <c r="N11" s="113">
        <f>IF(ISBLANK('In Process Calc.'!V11),"",'In Process Calc.'!V11)</f>
        <v>1.3245094136689216E-2</v>
      </c>
      <c r="O11" s="113">
        <f>IF(ISBLANK('In Process Calc.'!W11),"",'In Process Calc.'!W11)</f>
        <v>8.3139379461628308E-3</v>
      </c>
      <c r="P11" s="113">
        <f>IF(ISBLANK('In Process Calc.'!X11),"",'In Process Calc.'!X11)</f>
        <v>8.1317993096581845E-2</v>
      </c>
      <c r="Q11" s="113">
        <f>IF(ISBLANK('In Process Calc.'!Y11),"",'In Process Calc.'!Y11)</f>
        <v>1.3016642801943967</v>
      </c>
      <c r="R11" s="113">
        <f>IF(ISBLANK('In Process Calc.'!Z11),"",'In Process Calc.'!Z11)</f>
        <v>0.17062707272019548</v>
      </c>
      <c r="S11" s="113">
        <f>IF(ISBLANK('In Process Calc.'!AA11),"",'In Process Calc.'!AA11)</f>
        <v>0.1102859522602323</v>
      </c>
      <c r="T11" s="113">
        <f>IF(ISBLANK('In Process Calc.'!AB11),"",'In Process Calc.'!AB11)</f>
        <v>4.7612637949164455E-2</v>
      </c>
      <c r="U11" s="113">
        <f>IF(ISBLANK('In Process Calc.'!AC11),"",'In Process Calc.'!AC11)</f>
        <v>-0.34301345366657154</v>
      </c>
      <c r="V11" s="113">
        <f>IF(ISBLANK('In Process Calc.'!AD11),"",'In Process Calc.'!AD11)</f>
        <v>5.5394791951821537E-2</v>
      </c>
      <c r="W11" s="113">
        <f>IF(ISBLANK('In Process Calc.'!AE11),"",'In Process Calc.'!AE11)</f>
        <v>8.0458077639619249E-2</v>
      </c>
      <c r="X11" s="113">
        <f>IF(ISBLANK('In Process Calc.'!AF11),"",'In Process Calc.'!AF11)</f>
        <v>0.21749444843444365</v>
      </c>
      <c r="Y11" s="113">
        <f>IF(ISBLANK('In Process Calc.'!AG11),"",'In Process Calc.'!AG11)</f>
        <v>4.4253299634371787E-2</v>
      </c>
      <c r="Z11" s="113">
        <f>IF(ISBLANK('In Process Calc.'!AH11),"",'In Process Calc.'!AH11)</f>
        <v>2.0934354491253495E-2</v>
      </c>
      <c r="AA11" s="113">
        <f>IF(ISBLANK('In Process Calc.'!AI11),"",'In Process Calc.'!AI11)</f>
        <v>3.4772993296473612E-2</v>
      </c>
      <c r="AB11" s="113">
        <f>IF(ISBLANK('In Process Calc.'!AJ11),"",'In Process Calc.'!AJ11)</f>
        <v>9.7492565457471342E-2</v>
      </c>
      <c r="AC11" s="113">
        <f>IF(ISBLANK('In Process Calc.'!AK11),"",'In Process Calc.'!AK11)</f>
        <v>0</v>
      </c>
      <c r="AD11" s="113">
        <f>IF(ISBLANK('In Process Calc.'!AL11),"",'In Process Calc.'!AL11)</f>
        <v>2.7747834038887014</v>
      </c>
      <c r="AE11" s="113">
        <f>IF(ISBLANK('In Process Calc.'!AM11),"",'In Process Calc.'!AM11)</f>
        <v>1.9006165694574957</v>
      </c>
      <c r="AF11" s="113">
        <f>IF(ISBLANK('In Process Calc.'!AN11),"",'In Process Calc.'!AN11)</f>
        <v>11.23639778713839</v>
      </c>
      <c r="AH11" s="113">
        <f>IF(ISBLANK('In Process Calc.'!C11),"",'In Process Calc.'!C11)</f>
        <v>143.96666666673264</v>
      </c>
      <c r="AI11" s="113">
        <f>IF(ISBLANK('Measured Data'!H15),"",'Measured Data'!H15)</f>
        <v>20</v>
      </c>
      <c r="AJ11" s="113">
        <f>IF(ISBLANK('In Process Calc.'!K11),"",'In Process Calc.'!K11)</f>
        <v>1381.3271187499997</v>
      </c>
      <c r="AK11" s="113">
        <f>IF(ISBLANK('In Process Calc.'!L11),"",'In Process Calc.'!L11)</f>
        <v>-1.2325733020408107</v>
      </c>
      <c r="AL11" s="113">
        <f>IF(ISBLANK('In Process Calc.'!M11),"",'In Process Calc.'!M11)</f>
        <v>5.038825194027944</v>
      </c>
      <c r="AM11" s="113">
        <f>IF(ISBLANK('In Process Calc.'!N11),"",'In Process Calc.'!N11)</f>
        <v>-0.53115338076463414</v>
      </c>
      <c r="AN11" s="113">
        <f>IF(ISBLANK('In Process Calc.'!O11),"",'In Process Calc.'!O11)</f>
        <v>7.3775490719995312E-2</v>
      </c>
      <c r="AO11" s="113">
        <f>IF(ISBLANK('In Process Calc.'!P11),"",'In Process Calc.'!P11)</f>
        <v>0.28200781724888174</v>
      </c>
      <c r="AP11" s="113">
        <f>IF(ISBLANK('In Process Calc.'!Q11),"",'In Process Calc.'!Q11)</f>
        <v>9.1500876267000542E-2</v>
      </c>
      <c r="AQ11" s="113">
        <f>IF(ISBLANK('In Process Calc.'!R11),"",'In Process Calc.'!R11)</f>
        <v>5.9562215580951844E-2</v>
      </c>
      <c r="AR11" s="113">
        <f>IF(ISBLANK('In Process Calc.'!S11),"",'In Process Calc.'!S11)</f>
        <v>3.0879505561080585</v>
      </c>
      <c r="AS11" s="113">
        <f>IF(ISBLANK('In Process Calc.'!T11),"",'In Process Calc.'!T11)</f>
        <v>0.34312586595135774</v>
      </c>
      <c r="AT11" s="113">
        <f>IF(ISBLANK('In Process Calc.'!U11),"",'In Process Calc.'!U11)</f>
        <v>7.6877292619106821E-2</v>
      </c>
      <c r="AU11" s="113">
        <f>IF(ISBLANK('In Process Calc.'!V11),"",'In Process Calc.'!V11)</f>
        <v>1.3245094136689216E-2</v>
      </c>
      <c r="AV11" s="113">
        <f>IF(ISBLANK('In Process Calc.'!W11),"",'In Process Calc.'!W11)</f>
        <v>8.3139379461628308E-3</v>
      </c>
      <c r="AW11" s="113">
        <f>IF(ISBLANK('In Process Calc.'!X11),"",'In Process Calc.'!X11)</f>
        <v>8.1317993096581845E-2</v>
      </c>
      <c r="AX11" s="113">
        <f>IF(ISBLANK('In Process Calc.'!Y11),"",'In Process Calc.'!Y11)</f>
        <v>1.3016642801943967</v>
      </c>
      <c r="AY11" s="113">
        <f>IF(ISBLANK('In Process Calc.'!Z11),"",'In Process Calc.'!Z11)</f>
        <v>0.17062707272019548</v>
      </c>
      <c r="AZ11" s="113">
        <f>IF(ISBLANK('In Process Calc.'!AA11),"",'In Process Calc.'!AA11)</f>
        <v>0.1102859522602323</v>
      </c>
      <c r="BA11" s="113">
        <f>IF(ISBLANK('In Process Calc.'!AB11),"",'In Process Calc.'!AB11)</f>
        <v>4.7612637949164455E-2</v>
      </c>
      <c r="BB11" s="113">
        <f>IF(ISBLANK('In Process Calc.'!AC11),"",'In Process Calc.'!AC11)</f>
        <v>-0.34301345366657154</v>
      </c>
      <c r="BC11" s="113">
        <f>IF(ISBLANK('In Process Calc.'!AD11),"",'In Process Calc.'!AD11)</f>
        <v>5.5394791951821537E-2</v>
      </c>
      <c r="BD11" s="113">
        <f>IF(ISBLANK('In Process Calc.'!AE11),"",'In Process Calc.'!AE11)</f>
        <v>8.0458077639619249E-2</v>
      </c>
      <c r="BE11" s="113">
        <f>IF(ISBLANK('In Process Calc.'!AF11),"",'In Process Calc.'!AF11)</f>
        <v>0.21749444843444365</v>
      </c>
      <c r="BF11" s="113">
        <f>IF(ISBLANK('In Process Calc.'!AG11),"",'In Process Calc.'!AG11)</f>
        <v>4.4253299634371787E-2</v>
      </c>
      <c r="BG11" s="113">
        <f>IF(ISBLANK('In Process Calc.'!AH11),"",'In Process Calc.'!AH11)</f>
        <v>2.0934354491253495E-2</v>
      </c>
      <c r="BH11" s="113">
        <f>IF(ISBLANK('In Process Calc.'!AI11),"",'In Process Calc.'!AI11)</f>
        <v>3.4772993296473612E-2</v>
      </c>
      <c r="BI11" s="113">
        <f>IF(ISBLANK('In Process Calc.'!AJ11),"",'In Process Calc.'!AJ11)</f>
        <v>9.7492565457471342E-2</v>
      </c>
      <c r="BJ11" s="113">
        <f>IF(ISBLANK('In Process Calc.'!AK11),"",'In Process Calc.'!AK11)</f>
        <v>0</v>
      </c>
      <c r="BK11" s="113">
        <f>IF(ISBLANK('In Process Calc.'!AL11),"",'In Process Calc.'!AL11)</f>
        <v>2.7747834038887014</v>
      </c>
      <c r="BL11" s="113">
        <f>IF(ISBLANK('In Process Calc.'!AM11),"",'In Process Calc.'!AM11)</f>
        <v>1.9006165694574957</v>
      </c>
      <c r="BM11" s="113">
        <f>IF(ISBLANK('In Process Calc.'!AN11),"",'In Process Calc.'!AN11)</f>
        <v>11.23639778713839</v>
      </c>
      <c r="BO11" s="54" t="s">
        <v>49</v>
      </c>
      <c r="BP11" s="56">
        <f t="array" ref="BP11:BS11">LINEST($AP3:INDEX($AP:$AP,COUNT($AP:$AP)+2),$AH$3:INDEX($AH:$AH,COUNT($AH:$AH)+2)^{1,2,3},TRUE,TRUE)</f>
        <v>-5.5451933112289915E-8</v>
      </c>
      <c r="BQ11" s="56">
        <v>2.0815936283163206E-5</v>
      </c>
      <c r="BR11" s="56">
        <v>-1.3866388877030013E-3</v>
      </c>
      <c r="BS11" s="56">
        <v>9.1627023806731822E-3</v>
      </c>
      <c r="BT11" s="56">
        <f t="array" ref="BT11:BX11">LINEST($AP3:INDEX($AP:$AP,COUNT($AP:$AP)+2),$AH$3:INDEX($AH:$AH,COUNT($AH:$AH)+2)^{1,2,3,4},TRUE,TRUE)</f>
        <v>-1.2287592264131528E-10</v>
      </c>
      <c r="BU11" s="56">
        <v>1.0291982782051917E-9</v>
      </c>
      <c r="BV11" s="56">
        <v>1.2758583226029323E-5</v>
      </c>
      <c r="BW11" s="56">
        <v>-1.0205301145664932E-3</v>
      </c>
      <c r="BX11" s="56">
        <v>6.3160348668394733E-3</v>
      </c>
      <c r="BY11" s="57">
        <f>IF('Cumulative Curves'!$B$8=6,#REF!,IF('Cumulative Curves'!$B$8=5,#REF!, IF( 'Cumulative Curves'!$B$8=4, BX11,IF('Cumulative Curves'!$B$8=3, BS11, 0))))</f>
        <v>6.3160348668394733E-3</v>
      </c>
      <c r="BZ11" s="57">
        <f>IF('Cumulative Curves'!$B$8=6,#REF!,IF('Cumulative Curves'!$B$8=5,#REF!, IF( 'Cumulative Curves'!$B$8=4, BW11,IF('Cumulative Curves'!$B$8=3, BR11, 0))))</f>
        <v>-1.0205301145664932E-3</v>
      </c>
      <c r="CA11" s="57">
        <f>IF('Cumulative Curves'!$B$8=6,#REF!,IF('Cumulative Curves'!$B$8=5,#REF!, IF( 'Cumulative Curves'!$B$8=4, BV11,IF('Cumulative Curves'!$B$8=3, BQ11, 0))))</f>
        <v>1.2758583226029323E-5</v>
      </c>
      <c r="CB11" s="57">
        <f>IF('Cumulative Curves'!$B$8=6,#REF!,IF('Cumulative Curves'!$B$8=5,#REF!, IF( 'Cumulative Curves'!$B$8=4, BU11,IF('Cumulative Curves'!$B$8=3, BP11, 0))))</f>
        <v>1.0291982782051917E-9</v>
      </c>
      <c r="CC11" s="57">
        <f>IF('Cumulative Curves'!$B$8=6,#REF!,IF('Cumulative Curves'!$B$8=5,#REF!, IF( 'Cumulative Curves'!$B$8=4,BT11, 0)))</f>
        <v>-1.2287592264131528E-10</v>
      </c>
      <c r="CD11" s="57">
        <f>IF('Cumulative Curves'!$B$8=6,#REF!,IF('Cumulative Curves'!$B$8=5,#REF!, 0))</f>
        <v>0</v>
      </c>
      <c r="CE11" s="57">
        <f>IF('Cumulative Curves'!$B$8=6,#REF!,0)</f>
        <v>0</v>
      </c>
      <c r="CF11" s="49"/>
      <c r="CG11" s="75">
        <f>IF(ISBLANK('In Process Calc.'!C11),"",'In Process Calc.'!C11)</f>
        <v>143.96666666673264</v>
      </c>
      <c r="CH11" s="75">
        <f t="shared" si="0"/>
        <v>18.673452646020912</v>
      </c>
      <c r="CI11" s="75">
        <f t="shared" si="1"/>
        <v>1263.2944521263184</v>
      </c>
      <c r="CJ11" s="75">
        <f t="shared" si="2"/>
        <v>-0.2746607924912714</v>
      </c>
      <c r="CK11" s="75">
        <f t="shared" si="3"/>
        <v>4.515122725688089</v>
      </c>
      <c r="CL11" s="75">
        <f t="shared" si="4"/>
        <v>-0.45047972078407805</v>
      </c>
      <c r="CM11" s="75">
        <f t="shared" si="5"/>
        <v>6.8345834967608127E-2</v>
      </c>
      <c r="CN11" s="75">
        <f t="shared" si="6"/>
        <v>0.24583597780547245</v>
      </c>
      <c r="CO11" s="75">
        <f t="shared" si="7"/>
        <v>7.4118771671894262E-2</v>
      </c>
      <c r="CP11" s="75">
        <f t="shared" si="8"/>
        <v>5.5668055715959001E-2</v>
      </c>
      <c r="CQ11" s="75">
        <f t="shared" si="9"/>
        <v>3.1019149150639262</v>
      </c>
      <c r="CR11" s="75">
        <f t="shared" si="10"/>
        <v>0.34098686957147006</v>
      </c>
      <c r="CS11" s="75">
        <f t="shared" si="11"/>
        <v>5.9950341985803374E-2</v>
      </c>
      <c r="CT11" s="75">
        <f t="shared" si="12"/>
        <v>1.1512300210242951E-2</v>
      </c>
      <c r="CU11" s="75">
        <f t="shared" si="13"/>
        <v>8.7185806268357275E-3</v>
      </c>
      <c r="CV11" s="75">
        <f t="shared" si="14"/>
        <v>7.7956098796327283E-2</v>
      </c>
      <c r="CW11" s="75">
        <f t="shared" si="15"/>
        <v>1.373143042123969</v>
      </c>
      <c r="CX11" s="75">
        <f t="shared" si="16"/>
        <v>0.16734645210267132</v>
      </c>
      <c r="CY11" s="75">
        <f t="shared" si="17"/>
        <v>0.1033517709632886</v>
      </c>
      <c r="CZ11" s="75">
        <f t="shared" si="18"/>
        <v>4.5733650282923734E-2</v>
      </c>
      <c r="DA11" s="75">
        <f t="shared" si="19"/>
        <v>-0.41794754187316735</v>
      </c>
      <c r="DB11" s="75">
        <f t="shared" si="20"/>
        <v>5.2382613363364708E-2</v>
      </c>
      <c r="DC11" s="75">
        <f t="shared" si="21"/>
        <v>7.6171537505667991E-2</v>
      </c>
      <c r="DD11" s="75">
        <f t="shared" si="22"/>
        <v>0.20534764303122868</v>
      </c>
      <c r="DE11" s="75">
        <f t="shared" si="23"/>
        <v>3.4404923273474317E-2</v>
      </c>
      <c r="DF11" s="75">
        <f t="shared" si="24"/>
        <v>2.0414103179060707E-2</v>
      </c>
      <c r="DG11" s="75">
        <f t="shared" si="25"/>
        <v>3.2232737558489606E-2</v>
      </c>
      <c r="DH11" s="75">
        <f t="shared" si="26"/>
        <v>9.2157556257356193E-2</v>
      </c>
      <c r="DI11" s="75">
        <f t="shared" si="27"/>
        <v>0</v>
      </c>
      <c r="DJ11" s="75">
        <f t="shared" si="28"/>
        <v>2.7353112321417008</v>
      </c>
      <c r="DK11" s="75">
        <f t="shared" si="29"/>
        <v>1.8668839694844559</v>
      </c>
      <c r="DL11" s="75">
        <f t="shared" si="30"/>
        <v>10.388349986591695</v>
      </c>
    </row>
    <row r="12" spans="1:116" s="48" customFormat="1" ht="12" x14ac:dyDescent="0.15">
      <c r="A12" s="113">
        <f>IF(ISBLANK('In Process Calc.'!C12),"",'In Process Calc.'!C12)</f>
        <v>167.6333333333605</v>
      </c>
      <c r="B12" s="113">
        <f>IF(ISBLANK('Measured Data'!H16),"",'Measured Data'!H16)</f>
        <v>20.8</v>
      </c>
      <c r="C12" s="113">
        <f>IF(ISBLANK('In Process Calc.'!K12),"",'In Process Calc.'!K12)</f>
        <v>1470.6578660224998</v>
      </c>
      <c r="D12" s="113">
        <f>IF(ISBLANK('In Process Calc.'!L12),"",'In Process Calc.'!L12)</f>
        <v>6.4704635882347539E-2</v>
      </c>
      <c r="E12" s="113">
        <f>IF(ISBLANK('In Process Calc.'!M12),"",'In Process Calc.'!M12)</f>
        <v>6.9989303738698991</v>
      </c>
      <c r="F12" s="113">
        <f>IF(ISBLANK('In Process Calc.'!N12),"",'In Process Calc.'!N12)</f>
        <v>-0.58381278294297179</v>
      </c>
      <c r="G12" s="113">
        <f>IF(ISBLANK('In Process Calc.'!O12),"",'In Process Calc.'!O12)</f>
        <v>9.207954127821058E-2</v>
      </c>
      <c r="H12" s="113">
        <f>IF(ISBLANK('In Process Calc.'!P12),"",'In Process Calc.'!P12)</f>
        <v>0.31944253705019371</v>
      </c>
      <c r="I12" s="113">
        <f>IF(ISBLANK('In Process Calc.'!Q12),"",'In Process Calc.'!Q12)</f>
        <v>0.10828841723764238</v>
      </c>
      <c r="J12" s="113">
        <f>IF(ISBLANK('In Process Calc.'!R12),"",'In Process Calc.'!R12)</f>
        <v>7.3026879136132705E-2</v>
      </c>
      <c r="K12" s="113">
        <f>IF(ISBLANK('In Process Calc.'!S12),"",'In Process Calc.'!S12)</f>
        <v>4.0804494803205085</v>
      </c>
      <c r="L12" s="113">
        <f>IF(ISBLANK('In Process Calc.'!T12),"",'In Process Calc.'!T12)</f>
        <v>0.40478245818043473</v>
      </c>
      <c r="M12" s="113">
        <f>IF(ISBLANK('In Process Calc.'!U12),"",'In Process Calc.'!U12)</f>
        <v>0.11459881685632713</v>
      </c>
      <c r="N12" s="113">
        <f>IF(ISBLANK('In Process Calc.'!V12),"",'In Process Calc.'!V12)</f>
        <v>2.379590459222615E-2</v>
      </c>
      <c r="O12" s="113">
        <f>IF(ISBLANK('In Process Calc.'!W12),"",'In Process Calc.'!W12)</f>
        <v>4.3190340203084357E-3</v>
      </c>
      <c r="P12" s="113">
        <f>IF(ISBLANK('In Process Calc.'!X12),"",'In Process Calc.'!X12)</f>
        <v>0.11391884143681302</v>
      </c>
      <c r="Q12" s="113">
        <f>IF(ISBLANK('In Process Calc.'!Y12),"",'In Process Calc.'!Y12)</f>
        <v>1.4956938630204997</v>
      </c>
      <c r="R12" s="113">
        <f>IF(ISBLANK('In Process Calc.'!Z12),"",'In Process Calc.'!Z12)</f>
        <v>0.23566028620684409</v>
      </c>
      <c r="S12" s="113">
        <f>IF(ISBLANK('In Process Calc.'!AA12),"",'In Process Calc.'!AA12)</f>
        <v>0.13830796327198186</v>
      </c>
      <c r="T12" s="113">
        <f>IF(ISBLANK('In Process Calc.'!AB12),"",'In Process Calc.'!AB12)</f>
        <v>6.1532706296238401E-2</v>
      </c>
      <c r="U12" s="113">
        <f>IF(ISBLANK('In Process Calc.'!AC12),"",'In Process Calc.'!AC12)</f>
        <v>-0.45340861535090243</v>
      </c>
      <c r="V12" s="113">
        <f>IF(ISBLANK('In Process Calc.'!AD12),"",'In Process Calc.'!AD12)</f>
        <v>7.0770148830853918E-2</v>
      </c>
      <c r="W12" s="113">
        <f>IF(ISBLANK('In Process Calc.'!AE12),"",'In Process Calc.'!AE12)</f>
        <v>0.10872388633189628</v>
      </c>
      <c r="X12" s="113">
        <f>IF(ISBLANK('In Process Calc.'!AF12),"",'In Process Calc.'!AF12)</f>
        <v>0.25281908851774082</v>
      </c>
      <c r="Y12" s="113">
        <f>IF(ISBLANK('In Process Calc.'!AG12),"",'In Process Calc.'!AG12)</f>
        <v>6.0408069381005167E-2</v>
      </c>
      <c r="Z12" s="113">
        <f>IF(ISBLANK('In Process Calc.'!AH12),"",'In Process Calc.'!AH12)</f>
        <v>2.7835743594556248E-2</v>
      </c>
      <c r="AA12" s="113">
        <f>IF(ISBLANK('In Process Calc.'!AI12),"",'In Process Calc.'!AI12)</f>
        <v>4.3923540723976376E-2</v>
      </c>
      <c r="AB12" s="113">
        <f>IF(ISBLANK('In Process Calc.'!AJ12),"",'In Process Calc.'!AJ12)</f>
        <v>0.13116581539284325</v>
      </c>
      <c r="AC12" s="113">
        <f>IF(ISBLANK('In Process Calc.'!AK12),"",'In Process Calc.'!AK12)</f>
        <v>0</v>
      </c>
      <c r="AD12" s="113">
        <f>IF(ISBLANK('In Process Calc.'!AL12),"",'In Process Calc.'!AL12)</f>
        <v>3.5032677838527038</v>
      </c>
      <c r="AE12" s="113">
        <f>IF(ISBLANK('In Process Calc.'!AM12),"",'In Process Calc.'!AM12)</f>
        <v>2.4660463855588297</v>
      </c>
      <c r="AF12" s="113">
        <f>IF(ISBLANK('In Process Calc.'!AN12),"",'In Process Calc.'!AN12)</f>
        <v>13.896373591165988</v>
      </c>
      <c r="AH12" s="113">
        <f>IF(ISBLANK('In Process Calc.'!C12),"",'In Process Calc.'!C12)</f>
        <v>167.6333333333605</v>
      </c>
      <c r="AI12" s="113">
        <f>IF(ISBLANK('Measured Data'!H16),"",'Measured Data'!H16)</f>
        <v>20.8</v>
      </c>
      <c r="AJ12" s="113">
        <f>IF(ISBLANK('In Process Calc.'!K12),"",'In Process Calc.'!K12)</f>
        <v>1470.6578660224998</v>
      </c>
      <c r="AK12" s="113">
        <f>IF(ISBLANK('In Process Calc.'!L12),"",'In Process Calc.'!L12)</f>
        <v>6.4704635882347539E-2</v>
      </c>
      <c r="AL12" s="113">
        <f>IF(ISBLANK('In Process Calc.'!M12),"",'In Process Calc.'!M12)</f>
        <v>6.9989303738698991</v>
      </c>
      <c r="AM12" s="113">
        <f>IF(ISBLANK('In Process Calc.'!N12),"",'In Process Calc.'!N12)</f>
        <v>-0.58381278294297179</v>
      </c>
      <c r="AN12" s="113">
        <f>IF(ISBLANK('In Process Calc.'!O12),"",'In Process Calc.'!O12)</f>
        <v>9.207954127821058E-2</v>
      </c>
      <c r="AO12" s="113">
        <f>IF(ISBLANK('In Process Calc.'!P12),"",'In Process Calc.'!P12)</f>
        <v>0.31944253705019371</v>
      </c>
      <c r="AP12" s="113">
        <f>IF(ISBLANK('In Process Calc.'!Q12),"",'In Process Calc.'!Q12)</f>
        <v>0.10828841723764238</v>
      </c>
      <c r="AQ12" s="113">
        <f>IF(ISBLANK('In Process Calc.'!R12),"",'In Process Calc.'!R12)</f>
        <v>7.3026879136132705E-2</v>
      </c>
      <c r="AR12" s="113">
        <f>IF(ISBLANK('In Process Calc.'!S12),"",'In Process Calc.'!S12)</f>
        <v>4.0804494803205085</v>
      </c>
      <c r="AS12" s="113">
        <f>IF(ISBLANK('In Process Calc.'!T12),"",'In Process Calc.'!T12)</f>
        <v>0.40478245818043473</v>
      </c>
      <c r="AT12" s="113">
        <f>IF(ISBLANK('In Process Calc.'!U12),"",'In Process Calc.'!U12)</f>
        <v>0.11459881685632713</v>
      </c>
      <c r="AU12" s="113">
        <f>IF(ISBLANK('In Process Calc.'!V12),"",'In Process Calc.'!V12)</f>
        <v>2.379590459222615E-2</v>
      </c>
      <c r="AV12" s="113">
        <f>IF(ISBLANK('In Process Calc.'!W12),"",'In Process Calc.'!W12)</f>
        <v>4.3190340203084357E-3</v>
      </c>
      <c r="AW12" s="113">
        <f>IF(ISBLANK('In Process Calc.'!X12),"",'In Process Calc.'!X12)</f>
        <v>0.11391884143681302</v>
      </c>
      <c r="AX12" s="113">
        <f>IF(ISBLANK('In Process Calc.'!Y12),"",'In Process Calc.'!Y12)</f>
        <v>1.4956938630204997</v>
      </c>
      <c r="AY12" s="113">
        <f>IF(ISBLANK('In Process Calc.'!Z12),"",'In Process Calc.'!Z12)</f>
        <v>0.23566028620684409</v>
      </c>
      <c r="AZ12" s="113">
        <f>IF(ISBLANK('In Process Calc.'!AA12),"",'In Process Calc.'!AA12)</f>
        <v>0.13830796327198186</v>
      </c>
      <c r="BA12" s="113">
        <f>IF(ISBLANK('In Process Calc.'!AB12),"",'In Process Calc.'!AB12)</f>
        <v>6.1532706296238401E-2</v>
      </c>
      <c r="BB12" s="113">
        <f>IF(ISBLANK('In Process Calc.'!AC12),"",'In Process Calc.'!AC12)</f>
        <v>-0.45340861535090243</v>
      </c>
      <c r="BC12" s="113">
        <f>IF(ISBLANK('In Process Calc.'!AD12),"",'In Process Calc.'!AD12)</f>
        <v>7.0770148830853918E-2</v>
      </c>
      <c r="BD12" s="113">
        <f>IF(ISBLANK('In Process Calc.'!AE12),"",'In Process Calc.'!AE12)</f>
        <v>0.10872388633189628</v>
      </c>
      <c r="BE12" s="113">
        <f>IF(ISBLANK('In Process Calc.'!AF12),"",'In Process Calc.'!AF12)</f>
        <v>0.25281908851774082</v>
      </c>
      <c r="BF12" s="113">
        <f>IF(ISBLANK('In Process Calc.'!AG12),"",'In Process Calc.'!AG12)</f>
        <v>6.0408069381005167E-2</v>
      </c>
      <c r="BG12" s="113">
        <f>IF(ISBLANK('In Process Calc.'!AH12),"",'In Process Calc.'!AH12)</f>
        <v>2.7835743594556248E-2</v>
      </c>
      <c r="BH12" s="113">
        <f>IF(ISBLANK('In Process Calc.'!AI12),"",'In Process Calc.'!AI12)</f>
        <v>4.3923540723976376E-2</v>
      </c>
      <c r="BI12" s="113">
        <f>IF(ISBLANK('In Process Calc.'!AJ12),"",'In Process Calc.'!AJ12)</f>
        <v>0.13116581539284325</v>
      </c>
      <c r="BJ12" s="113">
        <f>IF(ISBLANK('In Process Calc.'!AK12),"",'In Process Calc.'!AK12)</f>
        <v>0</v>
      </c>
      <c r="BK12" s="113">
        <f>IF(ISBLANK('In Process Calc.'!AL12),"",'In Process Calc.'!AL12)</f>
        <v>3.5032677838527038</v>
      </c>
      <c r="BL12" s="113">
        <f>IF(ISBLANK('In Process Calc.'!AM12),"",'In Process Calc.'!AM12)</f>
        <v>2.4660463855588297</v>
      </c>
      <c r="BM12" s="113">
        <f>IF(ISBLANK('In Process Calc.'!AN12),"",'In Process Calc.'!AN12)</f>
        <v>13.896373591165988</v>
      </c>
      <c r="BO12" s="54" t="s">
        <v>353</v>
      </c>
      <c r="BP12" s="56">
        <f t="array" ref="BP12:BS12">LINEST($AQ3:INDEX($AQ:$AQ,COUNT($AQ:$AQ)+2),$AH$3:INDEX($AH:$AH,COUNT($AH:$AH)+2)^{1,2,3},TRUE,TRUE)</f>
        <v>-1.6425831385612113E-8</v>
      </c>
      <c r="BQ12" s="56">
        <v>7.0788684317422749E-6</v>
      </c>
      <c r="BR12" s="56">
        <v>-3.0080403573592377E-4</v>
      </c>
      <c r="BS12" s="56">
        <v>1.2675605155862482E-3</v>
      </c>
      <c r="BT12" s="56">
        <f t="array" ref="BT12:BX12">LINEST($AQ3:INDEX($AQ:$AQ,COUNT($AQ:$AQ)+2),$AH$3:INDEX($AH:$AH,COUNT($AH:$AH)+2)^{1,2,3,4},TRUE,TRUE)</f>
        <v>2.1685325227982387E-11</v>
      </c>
      <c r="BU12" s="56">
        <v>-2.6393705295479867E-8</v>
      </c>
      <c r="BV12" s="56">
        <v>8.5008420598115255E-6</v>
      </c>
      <c r="BW12" s="56">
        <v>-3.6541545548052294E-4</v>
      </c>
      <c r="BX12" s="56">
        <v>1.7699446240956127E-3</v>
      </c>
      <c r="BY12" s="57">
        <f>IF('Cumulative Curves'!$B$10=6,#REF!,IF('Cumulative Curves'!$B$10=5,#REF!, IF( 'Cumulative Curves'!$B$10=4, BX12,IF('Cumulative Curves'!$B$10=3, BS12, 0))))</f>
        <v>1.2675605155862482E-3</v>
      </c>
      <c r="BZ12" s="57">
        <f>IF('Cumulative Curves'!$B$10=6,#REF!,IF('Cumulative Curves'!$B$10=5,#REF!, IF( 'Cumulative Curves'!$B$10=4, BW12,IF('Cumulative Curves'!$B$10=3, BR12, 0))))</f>
        <v>-3.0080403573592377E-4</v>
      </c>
      <c r="CA12" s="57">
        <f>IF('Cumulative Curves'!$B$10=6,#REF!,IF('Cumulative Curves'!$B$10=5,#REF!, IF( 'Cumulative Curves'!$B$10=4, BV12,IF('Cumulative Curves'!$B$10=3, BQ12, 0))))</f>
        <v>7.0788684317422749E-6</v>
      </c>
      <c r="CB12" s="57">
        <f>IF('Cumulative Curves'!$B$10=6,#REF!,IF('Cumulative Curves'!$B$10=5,#REF!, IF( 'Cumulative Curves'!$B$10=4, BU12,IF('Cumulative Curves'!$B$10=3, BP12, 0))))</f>
        <v>-1.6425831385612113E-8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19.904224747954373</v>
      </c>
      <c r="CI12" s="75">
        <f t="shared" si="1"/>
        <v>1445.8833928495419</v>
      </c>
      <c r="CJ12" s="75">
        <f t="shared" si="2"/>
        <v>-0.26139222666565765</v>
      </c>
      <c r="CK12" s="75">
        <f t="shared" si="3"/>
        <v>6.5202205090402696</v>
      </c>
      <c r="CL12" s="75">
        <f t="shared" si="4"/>
        <v>-0.54179413964749745</v>
      </c>
      <c r="CM12" s="75">
        <f t="shared" si="5"/>
        <v>9.1285082152667049E-2</v>
      </c>
      <c r="CN12" s="75">
        <f t="shared" si="6"/>
        <v>0.31457656746673401</v>
      </c>
      <c r="CO12" s="75">
        <f t="shared" si="7"/>
        <v>0.10158696680152375</v>
      </c>
      <c r="CP12" s="75">
        <f t="shared" si="8"/>
        <v>7.2389198068615296E-2</v>
      </c>
      <c r="CQ12" s="75">
        <f t="shared" si="9"/>
        <v>4.054653989019398</v>
      </c>
      <c r="CR12" s="75">
        <f t="shared" si="10"/>
        <v>0.40760402647096872</v>
      </c>
      <c r="CS12" s="75">
        <f t="shared" si="11"/>
        <v>0.10547618794768626</v>
      </c>
      <c r="CT12" s="75">
        <f t="shared" si="12"/>
        <v>2.3545720919695354E-2</v>
      </c>
      <c r="CU12" s="75">
        <f t="shared" si="13"/>
        <v>6.0748532816902344E-3</v>
      </c>
      <c r="CV12" s="75">
        <f t="shared" si="14"/>
        <v>0.10795938792189771</v>
      </c>
      <c r="CW12" s="75">
        <f t="shared" si="15"/>
        <v>1.4332256650961419</v>
      </c>
      <c r="CX12" s="75">
        <f t="shared" si="16"/>
        <v>0.22617565664277764</v>
      </c>
      <c r="CY12" s="75">
        <f t="shared" si="17"/>
        <v>0.13721305453878199</v>
      </c>
      <c r="CZ12" s="75">
        <f t="shared" si="18"/>
        <v>6.0273411967922554E-2</v>
      </c>
      <c r="DA12" s="75">
        <f t="shared" si="19"/>
        <v>-0.49681479841671555</v>
      </c>
      <c r="DB12" s="75">
        <f t="shared" si="20"/>
        <v>7.0255301976291568E-2</v>
      </c>
      <c r="DC12" s="75">
        <f t="shared" si="21"/>
        <v>0.10616979970068691</v>
      </c>
      <c r="DD12" s="75">
        <f t="shared" si="22"/>
        <v>0.25928023539249806</v>
      </c>
      <c r="DE12" s="75">
        <f t="shared" si="23"/>
        <v>5.7542303412106005E-2</v>
      </c>
      <c r="DF12" s="75">
        <f t="shared" si="24"/>
        <v>2.7745350159644744E-2</v>
      </c>
      <c r="DG12" s="75">
        <f t="shared" si="25"/>
        <v>4.2651630707985763E-2</v>
      </c>
      <c r="DH12" s="75">
        <f t="shared" si="26"/>
        <v>0.12644946613233091</v>
      </c>
      <c r="DI12" s="75">
        <f t="shared" si="27"/>
        <v>0</v>
      </c>
      <c r="DJ12" s="75">
        <f t="shared" si="28"/>
        <v>3.5395024190816944</v>
      </c>
      <c r="DK12" s="75">
        <f t="shared" si="29"/>
        <v>2.5008934810174814</v>
      </c>
      <c r="DL12" s="75">
        <f t="shared" si="30"/>
        <v>13.517557799654739</v>
      </c>
    </row>
    <row r="13" spans="1:116" s="48" customFormat="1" ht="12" x14ac:dyDescent="0.15">
      <c r="A13" s="113">
        <f>IF(ISBLANK('In Process Calc.'!C13),"",'In Process Calc.'!C13)</f>
        <v>192.46666666679084</v>
      </c>
      <c r="B13" s="113">
        <f>IF(ISBLANK('Measured Data'!H17),"",'Measured Data'!H17)</f>
        <v>17.899999999999999</v>
      </c>
      <c r="C13" s="113">
        <f>IF(ISBLANK('In Process Calc.'!K13),"",'In Process Calc.'!K13)</f>
        <v>1336.5015421930693</v>
      </c>
      <c r="D13" s="113">
        <f>IF(ISBLANK('In Process Calc.'!L13),"",'In Process Calc.'!L13)</f>
        <v>3.7431347620631293E-2</v>
      </c>
      <c r="E13" s="113">
        <f>IF(ISBLANK('In Process Calc.'!M13),"",'In Process Calc.'!M13)</f>
        <v>8.6933227960510937</v>
      </c>
      <c r="F13" s="113">
        <f>IF(ISBLANK('In Process Calc.'!N13),"",'In Process Calc.'!N13)</f>
        <v>-0.54302367474942304</v>
      </c>
      <c r="G13" s="113">
        <f>IF(ISBLANK('In Process Calc.'!O13),"",'In Process Calc.'!O13)</f>
        <v>0.11060284693496789</v>
      </c>
      <c r="H13" s="113">
        <f>IF(ISBLANK('In Process Calc.'!P13),"",'In Process Calc.'!P13)</f>
        <v>0.34868288823809779</v>
      </c>
      <c r="I13" s="113">
        <f>IF(ISBLANK('In Process Calc.'!Q13),"",'In Process Calc.'!Q13)</f>
        <v>0.11027785704801574</v>
      </c>
      <c r="J13" s="113">
        <f>IF(ISBLANK('In Process Calc.'!R13),"",'In Process Calc.'!R13)</f>
        <v>8.5533679216085734E-2</v>
      </c>
      <c r="K13" s="113">
        <f>IF(ISBLANK('In Process Calc.'!S13),"",'In Process Calc.'!S13)</f>
        <v>5.0960465499648624</v>
      </c>
      <c r="L13" s="113">
        <f>IF(ISBLANK('In Process Calc.'!T13),"",'In Process Calc.'!T13)</f>
        <v>0.46379117770074724</v>
      </c>
      <c r="M13" s="113">
        <f>IF(ISBLANK('In Process Calc.'!U13),"",'In Process Calc.'!U13)</f>
        <v>0.13243004281616758</v>
      </c>
      <c r="N13" s="113">
        <f>IF(ISBLANK('In Process Calc.'!V13),"",'In Process Calc.'!V13)</f>
        <v>3.6989085401479813E-2</v>
      </c>
      <c r="O13" s="113">
        <f>IF(ISBLANK('In Process Calc.'!W13),"",'In Process Calc.'!W13)</f>
        <v>1.5211710788489152E-3</v>
      </c>
      <c r="P13" s="113">
        <f>IF(ISBLANK('In Process Calc.'!X13),"",'In Process Calc.'!X13)</f>
        <v>0.14066229427699192</v>
      </c>
      <c r="Q13" s="113">
        <f>IF(ISBLANK('In Process Calc.'!Y13),"",'In Process Calc.'!Y13)</f>
        <v>1.7186528454629055</v>
      </c>
      <c r="R13" s="113">
        <f>IF(ISBLANK('In Process Calc.'!Z13),"",'In Process Calc.'!Z13)</f>
        <v>0.2892603652555365</v>
      </c>
      <c r="S13" s="113">
        <f>IF(ISBLANK('In Process Calc.'!AA13),"",'In Process Calc.'!AA13)</f>
        <v>0.1659390979319032</v>
      </c>
      <c r="T13" s="113">
        <f>IF(ISBLANK('In Process Calc.'!AB13),"",'In Process Calc.'!AB13)</f>
        <v>7.4270064752368178E-2</v>
      </c>
      <c r="U13" s="113">
        <f>IF(ISBLANK('In Process Calc.'!AC13),"",'In Process Calc.'!AC13)</f>
        <v>-0.65145327942786291</v>
      </c>
      <c r="V13" s="113">
        <f>IF(ISBLANK('In Process Calc.'!AD13),"",'In Process Calc.'!AD13)</f>
        <v>8.6800654412687667E-2</v>
      </c>
      <c r="W13" s="113">
        <f>IF(ISBLANK('In Process Calc.'!AE13),"",'In Process Calc.'!AE13)</f>
        <v>0.13697275062459199</v>
      </c>
      <c r="X13" s="113">
        <f>IF(ISBLANK('In Process Calc.'!AF13),"",'In Process Calc.'!AF13)</f>
        <v>0.29856246866964542</v>
      </c>
      <c r="Y13" s="113">
        <f>IF(ISBLANK('In Process Calc.'!AG13),"",'In Process Calc.'!AG13)</f>
        <v>8.4163263399480812E-2</v>
      </c>
      <c r="Z13" s="113">
        <f>IF(ISBLANK('In Process Calc.'!AH13),"",'In Process Calc.'!AH13)</f>
        <v>3.5343861293658109E-2</v>
      </c>
      <c r="AA13" s="113">
        <f>IF(ISBLANK('In Process Calc.'!AI13),"",'In Process Calc.'!AI13)</f>
        <v>5.0724057497571827E-2</v>
      </c>
      <c r="AB13" s="113">
        <f>IF(ISBLANK('In Process Calc.'!AJ13),"",'In Process Calc.'!AJ13)</f>
        <v>0.16245099604119914</v>
      </c>
      <c r="AC13" s="113">
        <f>IF(ISBLANK('In Process Calc.'!AK13),"",'In Process Calc.'!AK13)</f>
        <v>0</v>
      </c>
      <c r="AD13" s="113">
        <f>IF(ISBLANK('In Process Calc.'!AL13),"",'In Process Calc.'!AL13)</f>
        <v>4.3575498146115796</v>
      </c>
      <c r="AE13" s="113">
        <f>IF(ISBLANK('In Process Calc.'!AM13),"",'In Process Calc.'!AM13)</f>
        <v>3.1630728604342933</v>
      </c>
      <c r="AF13" s="113">
        <f>IF(ISBLANK('In Process Calc.'!AN13),"",'In Process Calc.'!AN13)</f>
        <v>16.00842940506649</v>
      </c>
      <c r="AH13" s="113">
        <f>IF(ISBLANK('In Process Calc.'!C13),"",'In Process Calc.'!C13)</f>
        <v>192.46666666679084</v>
      </c>
      <c r="AI13" s="113">
        <f>IF(ISBLANK('Measured Data'!H17),"",'Measured Data'!H17)</f>
        <v>17.899999999999999</v>
      </c>
      <c r="AJ13" s="113">
        <f>IF(ISBLANK('In Process Calc.'!K13),"",'In Process Calc.'!K13)</f>
        <v>1336.5015421930693</v>
      </c>
      <c r="AK13" s="113">
        <f>IF(ISBLANK('In Process Calc.'!L13),"",'In Process Calc.'!L13)</f>
        <v>3.7431347620631293E-2</v>
      </c>
      <c r="AL13" s="113">
        <f>IF(ISBLANK('In Process Calc.'!M13),"",'In Process Calc.'!M13)</f>
        <v>8.6933227960510937</v>
      </c>
      <c r="AM13" s="113">
        <f>IF(ISBLANK('In Process Calc.'!N13),"",'In Process Calc.'!N13)</f>
        <v>-0.54302367474942304</v>
      </c>
      <c r="AN13" s="113">
        <f>IF(ISBLANK('In Process Calc.'!O13),"",'In Process Calc.'!O13)</f>
        <v>0.11060284693496789</v>
      </c>
      <c r="AO13" s="113">
        <f>IF(ISBLANK('In Process Calc.'!P13),"",'In Process Calc.'!P13)</f>
        <v>0.34868288823809779</v>
      </c>
      <c r="AP13" s="113">
        <f>IF(ISBLANK('In Process Calc.'!Q13),"",'In Process Calc.'!Q13)</f>
        <v>0.11027785704801574</v>
      </c>
      <c r="AQ13" s="113">
        <f>IF(ISBLANK('In Process Calc.'!R13),"",'In Process Calc.'!R13)</f>
        <v>8.5533679216085734E-2</v>
      </c>
      <c r="AR13" s="113">
        <f>IF(ISBLANK('In Process Calc.'!S13),"",'In Process Calc.'!S13)</f>
        <v>5.0960465499648624</v>
      </c>
      <c r="AS13" s="113">
        <f>IF(ISBLANK('In Process Calc.'!T13),"",'In Process Calc.'!T13)</f>
        <v>0.46379117770074724</v>
      </c>
      <c r="AT13" s="113">
        <f>IF(ISBLANK('In Process Calc.'!U13),"",'In Process Calc.'!U13)</f>
        <v>0.13243004281616758</v>
      </c>
      <c r="AU13" s="113">
        <f>IF(ISBLANK('In Process Calc.'!V13),"",'In Process Calc.'!V13)</f>
        <v>3.6989085401479813E-2</v>
      </c>
      <c r="AV13" s="113">
        <f>IF(ISBLANK('In Process Calc.'!W13),"",'In Process Calc.'!W13)</f>
        <v>1.5211710788489152E-3</v>
      </c>
      <c r="AW13" s="113">
        <f>IF(ISBLANK('In Process Calc.'!X13),"",'In Process Calc.'!X13)</f>
        <v>0.14066229427699192</v>
      </c>
      <c r="AX13" s="113">
        <f>IF(ISBLANK('In Process Calc.'!Y13),"",'In Process Calc.'!Y13)</f>
        <v>1.7186528454629055</v>
      </c>
      <c r="AY13" s="113">
        <f>IF(ISBLANK('In Process Calc.'!Z13),"",'In Process Calc.'!Z13)</f>
        <v>0.2892603652555365</v>
      </c>
      <c r="AZ13" s="113">
        <f>IF(ISBLANK('In Process Calc.'!AA13),"",'In Process Calc.'!AA13)</f>
        <v>0.1659390979319032</v>
      </c>
      <c r="BA13" s="113">
        <f>IF(ISBLANK('In Process Calc.'!AB13),"",'In Process Calc.'!AB13)</f>
        <v>7.4270064752368178E-2</v>
      </c>
      <c r="BB13" s="113">
        <f>IF(ISBLANK('In Process Calc.'!AC13),"",'In Process Calc.'!AC13)</f>
        <v>-0.65145327942786291</v>
      </c>
      <c r="BC13" s="113">
        <f>IF(ISBLANK('In Process Calc.'!AD13),"",'In Process Calc.'!AD13)</f>
        <v>8.6800654412687667E-2</v>
      </c>
      <c r="BD13" s="113">
        <f>IF(ISBLANK('In Process Calc.'!AE13),"",'In Process Calc.'!AE13)</f>
        <v>0.13697275062459199</v>
      </c>
      <c r="BE13" s="113">
        <f>IF(ISBLANK('In Process Calc.'!AF13),"",'In Process Calc.'!AF13)</f>
        <v>0.29856246866964542</v>
      </c>
      <c r="BF13" s="113">
        <f>IF(ISBLANK('In Process Calc.'!AG13),"",'In Process Calc.'!AG13)</f>
        <v>8.4163263399480812E-2</v>
      </c>
      <c r="BG13" s="113">
        <f>IF(ISBLANK('In Process Calc.'!AH13),"",'In Process Calc.'!AH13)</f>
        <v>3.5343861293658109E-2</v>
      </c>
      <c r="BH13" s="113">
        <f>IF(ISBLANK('In Process Calc.'!AI13),"",'In Process Calc.'!AI13)</f>
        <v>5.0724057497571827E-2</v>
      </c>
      <c r="BI13" s="113">
        <f>IF(ISBLANK('In Process Calc.'!AJ13),"",'In Process Calc.'!AJ13)</f>
        <v>0.16245099604119914</v>
      </c>
      <c r="BJ13" s="113">
        <f>IF(ISBLANK('In Process Calc.'!AK13),"",'In Process Calc.'!AK13)</f>
        <v>0</v>
      </c>
      <c r="BK13" s="113">
        <f>IF(ISBLANK('In Process Calc.'!AL13),"",'In Process Calc.'!AL13)</f>
        <v>4.3575498146115796</v>
      </c>
      <c r="BL13" s="113">
        <f>IF(ISBLANK('In Process Calc.'!AM13),"",'In Process Calc.'!AM13)</f>
        <v>3.1630728604342933</v>
      </c>
      <c r="BM13" s="113">
        <f>IF(ISBLANK('In Process Calc.'!AN13),"",'In Process Calc.'!AN13)</f>
        <v>16.00842940506649</v>
      </c>
      <c r="BO13" s="54" t="s">
        <v>109</v>
      </c>
      <c r="BP13" s="56">
        <f t="array" ref="BP13:BS13">LINEST($K3:INDEX($K:$K,COUNT($K:$K)+2),$A$3:INDEX($A:$A,COUNT($A:$A)+2)^{1,2,3},TRUE,TRUE)</f>
        <v>-4.3395774210373148E-7</v>
      </c>
      <c r="BQ13" s="56">
        <v>2.2904203711585192E-4</v>
      </c>
      <c r="BR13" s="56">
        <v>-2.5872859817414953E-3</v>
      </c>
      <c r="BS13" s="56">
        <v>6.2872597133158958E-2</v>
      </c>
      <c r="BT13" s="56">
        <f t="array" ref="BT13:BX13">LINEST($K3:INDEX($K:$K,COUNT($K:$K)+2),$A$3:INDEX($A:$A,COUNT($A:$A)+2)^{1,2,3,4},TRUE,TRUE)</f>
        <v>-3.6068514197774565E-9</v>
      </c>
      <c r="BU13" s="56">
        <v>1.2239671350189985E-6</v>
      </c>
      <c r="BV13" s="56">
        <v>-7.4703299050253058E-6</v>
      </c>
      <c r="BW13" s="56">
        <v>8.1593266970910305E-3</v>
      </c>
      <c r="BX13" s="56">
        <v>-2.0687359473453348E-2</v>
      </c>
      <c r="BY13" s="57">
        <f>IF('Cumulative Curves'!$B$12=6,#REF!,IF('Cumulative Curves'!$B$12=5,#REF!, IF( 'Cumulative Curves'!$B$12=4, BX13,IF('Cumulative Curves'!$B$12=3, BS13, 0))))</f>
        <v>-2.0687359473453348E-2</v>
      </c>
      <c r="BZ13" s="57">
        <f>IF('Cumulative Curves'!$B$12=6,#REF!,IF('Cumulative Curves'!$B$12=5,#REF!, IF( 'Cumulative Curves'!$B$12=4, BW13,IF('Cumulative Curves'!$B$12=3, BR13, 0))))</f>
        <v>8.1593266970910305E-3</v>
      </c>
      <c r="CA13" s="57">
        <f>IF('Cumulative Curves'!$B$12=6,#REF!,IF('Cumulative Curves'!$B$12=5,#REF!, IF( 'Cumulative Curves'!$B$12=4, BV13,IF('Cumulative Curves'!$B$12=3, BQ13, 0))))</f>
        <v>-7.4703299050253058E-6</v>
      </c>
      <c r="CB13" s="57">
        <f>IF('Cumulative Curves'!$B$12=6,#REF!,IF('Cumulative Curves'!$B$12=5,#REF!, IF( 'Cumulative Curves'!$B$12=4, BU13,IF('Cumulative Curves'!$B$12=3, BP13, 0))))</f>
        <v>1.2239671350189985E-6</v>
      </c>
      <c r="CC13" s="57">
        <f>IF('Cumulative Curves'!$B$12=6,#REF!,IF('Cumulative Curves'!$B$12=5,#REF!, IF( 'Cumulative Curves'!$B$12=4,BT13, 0)))</f>
        <v>-3.6068514197774565E-9</v>
      </c>
      <c r="CD13" s="57">
        <f>IF('Cumulative Curves'!$B$12=6,#REF!,IF('Cumulative Curves'!$B$12=5,#REF!, 0))</f>
        <v>0</v>
      </c>
      <c r="CE13" s="57">
        <f>IF('Cumulative Curves'!$B$12=6,#REF!,0)</f>
        <v>0</v>
      </c>
      <c r="CF13" s="49"/>
      <c r="CG13" s="75">
        <f>IF(ISBLANK('In Process Calc.'!C13),"",'In Process Calc.'!C13)</f>
        <v>192.46666666679084</v>
      </c>
      <c r="CH13" s="75">
        <f t="shared" si="0"/>
        <v>19.11462835381262</v>
      </c>
      <c r="CI13" s="75">
        <f t="shared" si="1"/>
        <v>1493.0701564403153</v>
      </c>
      <c r="CJ13" s="75">
        <f t="shared" si="2"/>
        <v>-0.17237866150979753</v>
      </c>
      <c r="CK13" s="75">
        <f t="shared" si="3"/>
        <v>9.0633582305762204</v>
      </c>
      <c r="CL13" s="75">
        <f t="shared" si="4"/>
        <v>-0.58648496058831578</v>
      </c>
      <c r="CM13" s="75">
        <f t="shared" si="5"/>
        <v>0.11417177606457016</v>
      </c>
      <c r="CN13" s="75">
        <f t="shared" si="6"/>
        <v>0.36959484460251468</v>
      </c>
      <c r="CO13" s="75">
        <f t="shared" si="7"/>
        <v>0.12124517034626528</v>
      </c>
      <c r="CP13" s="75">
        <f t="shared" si="8"/>
        <v>8.8488303581271716E-2</v>
      </c>
      <c r="CQ13" s="75">
        <f t="shared" si="9"/>
        <v>5.0500340089841718</v>
      </c>
      <c r="CR13" s="75">
        <f t="shared" si="10"/>
        <v>0.47247395692269811</v>
      </c>
      <c r="CS13" s="75">
        <f t="shared" si="11"/>
        <v>0.14485787319876497</v>
      </c>
      <c r="CT13" s="75">
        <f t="shared" si="12"/>
        <v>3.6183260594454869E-2</v>
      </c>
      <c r="CU13" s="75">
        <f t="shared" si="13"/>
        <v>2.26999786780188E-3</v>
      </c>
      <c r="CV13" s="75">
        <f t="shared" si="14"/>
        <v>0.13976253791539489</v>
      </c>
      <c r="CW13" s="75">
        <f t="shared" si="15"/>
        <v>1.6310904679072422</v>
      </c>
      <c r="CX13" s="75">
        <f t="shared" si="16"/>
        <v>0.28715945362407819</v>
      </c>
      <c r="CY13" s="75">
        <f t="shared" si="17"/>
        <v>0.17133948335126858</v>
      </c>
      <c r="CZ13" s="75">
        <f t="shared" si="18"/>
        <v>7.4818476074638263E-2</v>
      </c>
      <c r="DA13" s="75">
        <f t="shared" si="19"/>
        <v>-0.56924739181487438</v>
      </c>
      <c r="DB13" s="75">
        <f t="shared" si="20"/>
        <v>8.884839873524035E-2</v>
      </c>
      <c r="DC13" s="75">
        <f t="shared" si="21"/>
        <v>0.13897935657704516</v>
      </c>
      <c r="DD13" s="75">
        <f t="shared" si="22"/>
        <v>0.31104148929314607</v>
      </c>
      <c r="DE13" s="75">
        <f t="shared" si="23"/>
        <v>8.5966171378561218E-2</v>
      </c>
      <c r="DF13" s="75">
        <f t="shared" si="24"/>
        <v>3.5579629959988243E-2</v>
      </c>
      <c r="DG13" s="75">
        <f t="shared" si="25"/>
        <v>5.2514685844156306E-2</v>
      </c>
      <c r="DH13" s="75">
        <f t="shared" si="26"/>
        <v>0.16396187197952827</v>
      </c>
      <c r="DI13" s="75">
        <f t="shared" si="27"/>
        <v>0</v>
      </c>
      <c r="DJ13" s="75">
        <f t="shared" si="28"/>
        <v>4.3515378701392766</v>
      </c>
      <c r="DK13" s="75">
        <f t="shared" si="29"/>
        <v>3.1958055177360873</v>
      </c>
      <c r="DL13" s="75">
        <f t="shared" si="30"/>
        <v>16.458579282322933</v>
      </c>
    </row>
    <row r="14" spans="1:116" s="48" customFormat="1" ht="12" x14ac:dyDescent="0.15">
      <c r="A14" s="113">
        <f>IF(ISBLANK('In Process Calc.'!C14),"",'In Process Calc.'!C14)</f>
        <v>215.88333333347691</v>
      </c>
      <c r="B14" s="113">
        <f>IF(ISBLANK('Measured Data'!H18),"",'Measured Data'!H18)</f>
        <v>15.6</v>
      </c>
      <c r="C14" s="113">
        <f>IF(ISBLANK('In Process Calc.'!K14),"",'In Process Calc.'!K14)</f>
        <v>1232.0087028630892</v>
      </c>
      <c r="D14" s="113">
        <f>IF(ISBLANK('In Process Calc.'!L14),"",'In Process Calc.'!L14)</f>
        <v>5.721037758004513E-2</v>
      </c>
      <c r="E14" s="113">
        <f>IF(ISBLANK('In Process Calc.'!M14),"",'In Process Calc.'!M14)</f>
        <v>10.781122114796361</v>
      </c>
      <c r="F14" s="113">
        <f>IF(ISBLANK('In Process Calc.'!N14),"",'In Process Calc.'!N14)</f>
        <v>-0.50422811863010053</v>
      </c>
      <c r="G14" s="113">
        <f>IF(ISBLANK('In Process Calc.'!O14),"",'In Process Calc.'!O14)</f>
        <v>0.1311066592836613</v>
      </c>
      <c r="H14" s="113">
        <f>IF(ISBLANK('In Process Calc.'!P14),"",'In Process Calc.'!P14)</f>
        <v>0.38119326421100042</v>
      </c>
      <c r="I14" s="113">
        <f>IF(ISBLANK('In Process Calc.'!Q14),"",'In Process Calc.'!Q14)</f>
        <v>0.11510002228954451</v>
      </c>
      <c r="J14" s="113">
        <f>IF(ISBLANK('In Process Calc.'!R14),"",'In Process Calc.'!R14)</f>
        <v>9.8576179474516981E-2</v>
      </c>
      <c r="K14" s="113">
        <f>IF(ISBLANK('In Process Calc.'!S14),"",'In Process Calc.'!S14)</f>
        <v>5.8060973103282905</v>
      </c>
      <c r="L14" s="113">
        <f>IF(ISBLANK('In Process Calc.'!T14),"",'In Process Calc.'!T14)</f>
        <v>0.52064089379381007</v>
      </c>
      <c r="M14" s="113">
        <f>IF(ISBLANK('In Process Calc.'!U14),"",'In Process Calc.'!U14)</f>
        <v>0.15013518285280503</v>
      </c>
      <c r="N14" s="113">
        <f>IF(ISBLANK('In Process Calc.'!V14),"",'In Process Calc.'!V14)</f>
        <v>4.9873784801117739E-2</v>
      </c>
      <c r="O14" s="113">
        <f>IF(ISBLANK('In Process Calc.'!W14),"",'In Process Calc.'!W14)</f>
        <v>-8.415868157401296E-4</v>
      </c>
      <c r="P14" s="113">
        <f>IF(ISBLANK('In Process Calc.'!X14),"",'In Process Calc.'!X14)</f>
        <v>0.16500909833474861</v>
      </c>
      <c r="Q14" s="113">
        <f>IF(ISBLANK('In Process Calc.'!Y14),"",'In Process Calc.'!Y14)</f>
        <v>1.5438087704514722</v>
      </c>
      <c r="R14" s="113">
        <f>IF(ISBLANK('In Process Calc.'!Z14),"",'In Process Calc.'!Z14)</f>
        <v>0.33673636006823127</v>
      </c>
      <c r="S14" s="113">
        <f>IF(ISBLANK('In Process Calc.'!AA14),"",'In Process Calc.'!AA14)</f>
        <v>0.19805624075435319</v>
      </c>
      <c r="T14" s="113">
        <f>IF(ISBLANK('In Process Calc.'!AB14),"",'In Process Calc.'!AB14)</f>
        <v>8.6170536956887922E-2</v>
      </c>
      <c r="U14" s="113">
        <f>IF(ISBLANK('In Process Calc.'!AC14),"",'In Process Calc.'!AC14)</f>
        <v>-0.64836531990499402</v>
      </c>
      <c r="V14" s="113">
        <f>IF(ISBLANK('In Process Calc.'!AD14),"",'In Process Calc.'!AD14)</f>
        <v>0.10315033450855532</v>
      </c>
      <c r="W14" s="113">
        <f>IF(ISBLANK('In Process Calc.'!AE14),"",'In Process Calc.'!AE14)</f>
        <v>0.1655768549877262</v>
      </c>
      <c r="X14" s="113">
        <f>IF(ISBLANK('In Process Calc.'!AF14),"",'In Process Calc.'!AF14)</f>
        <v>0.34365656501553793</v>
      </c>
      <c r="Y14" s="113">
        <f>IF(ISBLANK('In Process Calc.'!AG14),"",'In Process Calc.'!AG14)</f>
        <v>0.11040049549706794</v>
      </c>
      <c r="Z14" s="113">
        <f>IF(ISBLANK('In Process Calc.'!AH14),"",'In Process Calc.'!AH14)</f>
        <v>4.2789453667535129E-2</v>
      </c>
      <c r="AA14" s="113">
        <f>IF(ISBLANK('In Process Calc.'!AI14),"",'In Process Calc.'!AI14)</f>
        <v>5.9919164878501727E-2</v>
      </c>
      <c r="AB14" s="113">
        <f>IF(ISBLANK('In Process Calc.'!AJ14),"",'In Process Calc.'!AJ14)</f>
        <v>0.19381856368725736</v>
      </c>
      <c r="AC14" s="113">
        <f>IF(ISBLANK('In Process Calc.'!AK14),"",'In Process Calc.'!AK14)</f>
        <v>0</v>
      </c>
      <c r="AD14" s="113">
        <f>IF(ISBLANK('In Process Calc.'!AL14),"",'In Process Calc.'!AL14)</f>
        <v>5.028098105642731</v>
      </c>
      <c r="AE14" s="113">
        <f>IF(ISBLANK('In Process Calc.'!AM14),"",'In Process Calc.'!AM14)</f>
        <v>3.8755046671076361</v>
      </c>
      <c r="AF14" s="113">
        <f>IF(ISBLANK('In Process Calc.'!AN14),"",'In Process Calc.'!AN14)</f>
        <v>18.162054101347067</v>
      </c>
      <c r="AH14" s="113">
        <f>IF(ISBLANK('In Process Calc.'!C14),"",'In Process Calc.'!C14)</f>
        <v>215.88333333347691</v>
      </c>
      <c r="AI14" s="113">
        <f>IF(ISBLANK('Measured Data'!H18),"",'Measured Data'!H18)</f>
        <v>15.6</v>
      </c>
      <c r="AJ14" s="113">
        <f>IF(ISBLANK('In Process Calc.'!K14),"",'In Process Calc.'!K14)</f>
        <v>1232.0087028630892</v>
      </c>
      <c r="AK14" s="113">
        <f>IF(ISBLANK('In Process Calc.'!L14),"",'In Process Calc.'!L14)</f>
        <v>5.721037758004513E-2</v>
      </c>
      <c r="AL14" s="113">
        <f>IF(ISBLANK('In Process Calc.'!M14),"",'In Process Calc.'!M14)</f>
        <v>10.781122114796361</v>
      </c>
      <c r="AM14" s="113">
        <f>IF(ISBLANK('In Process Calc.'!N14),"",'In Process Calc.'!N14)</f>
        <v>-0.50422811863010053</v>
      </c>
      <c r="AN14" s="113">
        <f>IF(ISBLANK('In Process Calc.'!O14),"",'In Process Calc.'!O14)</f>
        <v>0.1311066592836613</v>
      </c>
      <c r="AO14" s="113">
        <f>IF(ISBLANK('In Process Calc.'!P14),"",'In Process Calc.'!P14)</f>
        <v>0.38119326421100042</v>
      </c>
      <c r="AP14" s="113">
        <f>IF(ISBLANK('In Process Calc.'!Q14),"",'In Process Calc.'!Q14)</f>
        <v>0.11510002228954451</v>
      </c>
      <c r="AQ14" s="113">
        <f>IF(ISBLANK('In Process Calc.'!R14),"",'In Process Calc.'!R14)</f>
        <v>9.8576179474516981E-2</v>
      </c>
      <c r="AR14" s="113">
        <f>IF(ISBLANK('In Process Calc.'!S14),"",'In Process Calc.'!S14)</f>
        <v>5.8060973103282905</v>
      </c>
      <c r="AS14" s="113">
        <f>IF(ISBLANK('In Process Calc.'!T14),"",'In Process Calc.'!T14)</f>
        <v>0.52064089379381007</v>
      </c>
      <c r="AT14" s="113">
        <f>IF(ISBLANK('In Process Calc.'!U14),"",'In Process Calc.'!U14)</f>
        <v>0.15013518285280503</v>
      </c>
      <c r="AU14" s="113">
        <f>IF(ISBLANK('In Process Calc.'!V14),"",'In Process Calc.'!V14)</f>
        <v>4.9873784801117739E-2</v>
      </c>
      <c r="AV14" s="113">
        <f>IF(ISBLANK('In Process Calc.'!W14),"",'In Process Calc.'!W14)</f>
        <v>-8.415868157401296E-4</v>
      </c>
      <c r="AW14" s="113">
        <f>IF(ISBLANK('In Process Calc.'!X14),"",'In Process Calc.'!X14)</f>
        <v>0.16500909833474861</v>
      </c>
      <c r="AX14" s="113">
        <f>IF(ISBLANK('In Process Calc.'!Y14),"",'In Process Calc.'!Y14)</f>
        <v>1.5438087704514722</v>
      </c>
      <c r="AY14" s="113">
        <f>IF(ISBLANK('In Process Calc.'!Z14),"",'In Process Calc.'!Z14)</f>
        <v>0.33673636006823127</v>
      </c>
      <c r="AZ14" s="113">
        <f>IF(ISBLANK('In Process Calc.'!AA14),"",'In Process Calc.'!AA14)</f>
        <v>0.19805624075435319</v>
      </c>
      <c r="BA14" s="113">
        <f>IF(ISBLANK('In Process Calc.'!AB14),"",'In Process Calc.'!AB14)</f>
        <v>8.6170536956887922E-2</v>
      </c>
      <c r="BB14" s="113">
        <f>IF(ISBLANK('In Process Calc.'!AC14),"",'In Process Calc.'!AC14)</f>
        <v>-0.64836531990499402</v>
      </c>
      <c r="BC14" s="113">
        <f>IF(ISBLANK('In Process Calc.'!AD14),"",'In Process Calc.'!AD14)</f>
        <v>0.10315033450855532</v>
      </c>
      <c r="BD14" s="113">
        <f>IF(ISBLANK('In Process Calc.'!AE14),"",'In Process Calc.'!AE14)</f>
        <v>0.1655768549877262</v>
      </c>
      <c r="BE14" s="113">
        <f>IF(ISBLANK('In Process Calc.'!AF14),"",'In Process Calc.'!AF14)</f>
        <v>0.34365656501553793</v>
      </c>
      <c r="BF14" s="113">
        <f>IF(ISBLANK('In Process Calc.'!AG14),"",'In Process Calc.'!AG14)</f>
        <v>0.11040049549706794</v>
      </c>
      <c r="BG14" s="113">
        <f>IF(ISBLANK('In Process Calc.'!AH14),"",'In Process Calc.'!AH14)</f>
        <v>4.2789453667535129E-2</v>
      </c>
      <c r="BH14" s="113">
        <f>IF(ISBLANK('In Process Calc.'!AI14),"",'In Process Calc.'!AI14)</f>
        <v>5.9919164878501727E-2</v>
      </c>
      <c r="BI14" s="113">
        <f>IF(ISBLANK('In Process Calc.'!AJ14),"",'In Process Calc.'!AJ14)</f>
        <v>0.19381856368725736</v>
      </c>
      <c r="BJ14" s="113">
        <f>IF(ISBLANK('In Process Calc.'!AK14),"",'In Process Calc.'!AK14)</f>
        <v>0</v>
      </c>
      <c r="BK14" s="113">
        <f>IF(ISBLANK('In Process Calc.'!AL14),"",'In Process Calc.'!AL14)</f>
        <v>5.028098105642731</v>
      </c>
      <c r="BL14" s="113">
        <f>IF(ISBLANK('In Process Calc.'!AM14),"",'In Process Calc.'!AM14)</f>
        <v>3.8755046671076361</v>
      </c>
      <c r="BM14" s="113">
        <f>IF(ISBLANK('In Process Calc.'!AN14),"",'In Process Calc.'!AN14)</f>
        <v>18.162054101347067</v>
      </c>
      <c r="BO14" s="54" t="s">
        <v>53</v>
      </c>
      <c r="BP14" s="56">
        <f t="array" ref="BP14:BS14">LINEST($L3:INDEX($L:$L,COUNT($L:$L)+2),$A$3:INDEX($A:$A,COUNT($A:$A)+2)^{1,2,3},TRUE,TRUE)</f>
        <v>-3.4206162129622644E-8</v>
      </c>
      <c r="BQ14" s="56">
        <v>1.3064918454597555E-5</v>
      </c>
      <c r="BR14" s="56">
        <v>1.2394948648275601E-3</v>
      </c>
      <c r="BS14" s="56">
        <v>-6.1796755019826455E-3</v>
      </c>
      <c r="BT14" s="56">
        <f t="array" ref="BT14:BX14">LINEST($L3:INDEX($L:$L,COUNT($L:$L)+2),$A$3:INDEX($A:$A,COUNT($A:$A)+2)^{1,2,3,4},TRUE,TRUE)</f>
        <v>3.1636628110729425E-10</v>
      </c>
      <c r="BU14" s="56">
        <v>-1.796270477404161E-7</v>
      </c>
      <c r="BV14" s="56">
        <v>3.3810030820466801E-5</v>
      </c>
      <c r="BW14" s="56">
        <v>2.9688162906734664E-4</v>
      </c>
      <c r="BX14" s="56">
        <v>1.1495847431625961E-3</v>
      </c>
      <c r="BY14" s="57">
        <f>IF('Cumulative Curves'!$B$13=6,#REF!,IF('Cumulative Curves'!$B$13=5,#REF!, IF( 'Cumulative Curves'!$B$13=4, BX14,IF('Cumulative Curves'!$B$13=3, BS14, 0))))</f>
        <v>-6.1796755019826455E-3</v>
      </c>
      <c r="BZ14" s="57">
        <f>IF('Cumulative Curves'!$B$13=6,#REF!,IF('Cumulative Curves'!$B$13=5,#REF!, IF( 'Cumulative Curves'!$B$13=4, BW14,IF('Cumulative Curves'!$B$13=3, BR14, 0))))</f>
        <v>1.2394948648275601E-3</v>
      </c>
      <c r="CA14" s="57">
        <f>IF('Cumulative Curves'!$B$13=6,#REF!,IF('Cumulative Curves'!$B$13=5,#REF!, IF( 'Cumulative Curves'!$B$13=4, BV14,IF('Cumulative Curves'!$B$13=3, BQ14, 0))))</f>
        <v>1.3064918454597555E-5</v>
      </c>
      <c r="CB14" s="57">
        <f>IF('Cumulative Curves'!$B$13=6,#REF!,IF('Cumulative Curves'!$B$13=5,#REF!, IF( 'Cumulative Curves'!$B$13=4, BU14,IF('Cumulative Curves'!$B$13=3, BP14, 0))))</f>
        <v>-3.4206162129622644E-8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16.709432838296564</v>
      </c>
      <c r="CI14" s="75">
        <f t="shared" si="1"/>
        <v>1354.336179323991</v>
      </c>
      <c r="CJ14" s="75">
        <f t="shared" si="2"/>
        <v>2.1321599013490733E-3</v>
      </c>
      <c r="CK14" s="75">
        <f t="shared" si="3"/>
        <v>11.892777284731448</v>
      </c>
      <c r="CL14" s="75">
        <f t="shared" si="4"/>
        <v>-0.56046446805717354</v>
      </c>
      <c r="CM14" s="75">
        <f t="shared" si="5"/>
        <v>0.1329452390650705</v>
      </c>
      <c r="CN14" s="75">
        <f t="shared" si="6"/>
        <v>0.39619008265024069</v>
      </c>
      <c r="CO14" s="75">
        <f t="shared" si="7"/>
        <v>0.12408061235622614</v>
      </c>
      <c r="CP14" s="75">
        <f t="shared" si="8"/>
        <v>0.10097753668952195</v>
      </c>
      <c r="CQ14" s="75">
        <f t="shared" si="9"/>
        <v>5.8730271308067215</v>
      </c>
      <c r="CR14" s="75">
        <f t="shared" si="10"/>
        <v>0.52614411695452068</v>
      </c>
      <c r="CS14" s="75">
        <f t="shared" si="11"/>
        <v>0.15938985287506191</v>
      </c>
      <c r="CT14" s="75">
        <f t="shared" si="12"/>
        <v>4.695204802290695E-2</v>
      </c>
      <c r="CU14" s="75">
        <f t="shared" si="13"/>
        <v>-2.1785105779318081E-3</v>
      </c>
      <c r="CV14" s="75">
        <f t="shared" si="14"/>
        <v>0.16823240279750282</v>
      </c>
      <c r="CW14" s="75">
        <f t="shared" si="15"/>
        <v>1.6702869568228209</v>
      </c>
      <c r="CX14" s="75">
        <f t="shared" si="16"/>
        <v>0.34019604401640369</v>
      </c>
      <c r="CY14" s="75">
        <f t="shared" si="17"/>
        <v>0.19986008225123125</v>
      </c>
      <c r="CZ14" s="75">
        <f t="shared" si="18"/>
        <v>8.6832519240083506E-2</v>
      </c>
      <c r="DA14" s="75">
        <f t="shared" si="19"/>
        <v>-0.62334966924165458</v>
      </c>
      <c r="DB14" s="75">
        <f t="shared" si="20"/>
        <v>0.1051624671896097</v>
      </c>
      <c r="DC14" s="75">
        <f t="shared" si="21"/>
        <v>0.1697077635636651</v>
      </c>
      <c r="DD14" s="75">
        <f t="shared" si="22"/>
        <v>0.35150476868838665</v>
      </c>
      <c r="DE14" s="75">
        <f t="shared" si="23"/>
        <v>0.11618572424470239</v>
      </c>
      <c r="DF14" s="75">
        <f t="shared" si="24"/>
        <v>4.2710930375711359E-2</v>
      </c>
      <c r="DG14" s="75">
        <f t="shared" si="25"/>
        <v>5.9872744125093483E-2</v>
      </c>
      <c r="DH14" s="75">
        <f t="shared" si="26"/>
        <v>0.19920078439874178</v>
      </c>
      <c r="DI14" s="75">
        <f t="shared" si="27"/>
        <v>0</v>
      </c>
      <c r="DJ14" s="75">
        <f t="shared" si="28"/>
        <v>5.0376468550477629</v>
      </c>
      <c r="DK14" s="75">
        <f t="shared" si="29"/>
        <v>3.8538327177489378</v>
      </c>
      <c r="DL14" s="75">
        <f t="shared" si="30"/>
        <v>18.631564927188229</v>
      </c>
    </row>
    <row r="15" spans="1:116" s="48" customFormat="1" ht="12" x14ac:dyDescent="0.15">
      <c r="A15" s="113">
        <f>IF(ISBLANK('In Process Calc.'!C15),"",'In Process Calc.'!C15)</f>
        <v>233.73333333333721</v>
      </c>
      <c r="B15" s="113">
        <f>IF(ISBLANK('Measured Data'!H19),"",'Measured Data'!H19)</f>
        <v>15.1</v>
      </c>
      <c r="C15" s="113">
        <f>IF(ISBLANK('In Process Calc.'!K15),"",'In Process Calc.'!K15)</f>
        <v>1233.7232376567813</v>
      </c>
      <c r="D15" s="113">
        <f>IF(ISBLANK('In Process Calc.'!L15),"",'In Process Calc.'!L15)</f>
        <v>8.6231659477600781E-2</v>
      </c>
      <c r="E15" s="113">
        <f>IF(ISBLANK('In Process Calc.'!M15),"",'In Process Calc.'!M15)</f>
        <v>15.130945146450273</v>
      </c>
      <c r="F15" s="113">
        <f>IF(ISBLANK('In Process Calc.'!N15),"",'In Process Calc.'!N15)</f>
        <v>-0.52523145953628536</v>
      </c>
      <c r="G15" s="113">
        <f>IF(ISBLANK('In Process Calc.'!O15),"",'In Process Calc.'!O15)</f>
        <v>0.14642365945769392</v>
      </c>
      <c r="H15" s="113">
        <f>IF(ISBLANK('In Process Calc.'!P15),"",'In Process Calc.'!P15)</f>
        <v>0.40866090732774446</v>
      </c>
      <c r="I15" s="113">
        <f>IF(ISBLANK('In Process Calc.'!Q15),"",'In Process Calc.'!Q15)</f>
        <v>0.11888342559694426</v>
      </c>
      <c r="J15" s="113">
        <f>IF(ISBLANK('In Process Calc.'!R15),"",'In Process Calc.'!R15)</f>
        <v>0.1102646985874111</v>
      </c>
      <c r="K15" s="113">
        <f>IF(ISBLANK('In Process Calc.'!S15),"",'In Process Calc.'!S15)</f>
        <v>6.3673214936714739</v>
      </c>
      <c r="L15" s="113">
        <f>IF(ISBLANK('In Process Calc.'!T15),"",'In Process Calc.'!T15)</f>
        <v>0.5684649576466615</v>
      </c>
      <c r="M15" s="113">
        <f>IF(ISBLANK('In Process Calc.'!U15),"",'In Process Calc.'!U15)</f>
        <v>0.15294965616888342</v>
      </c>
      <c r="N15" s="113">
        <f>IF(ISBLANK('In Process Calc.'!V15),"",'In Process Calc.'!V15)</f>
        <v>5.0889154457292071E-2</v>
      </c>
      <c r="O15" s="113">
        <f>IF(ISBLANK('In Process Calc.'!W15),"",'In Process Calc.'!W15)</f>
        <v>-6.2188939890019269E-3</v>
      </c>
      <c r="P15" s="113">
        <f>IF(ISBLANK('In Process Calc.'!X15),"",'In Process Calc.'!X15)</f>
        <v>0.18802129495224129</v>
      </c>
      <c r="Q15" s="113">
        <f>IF(ISBLANK('In Process Calc.'!Y15),"",'In Process Calc.'!Y15)</f>
        <v>1.2633749260331975</v>
      </c>
      <c r="R15" s="113">
        <f>IF(ISBLANK('In Process Calc.'!Z15),"",'In Process Calc.'!Z15)</f>
        <v>0.37440424428250541</v>
      </c>
      <c r="S15" s="113">
        <f>IF(ISBLANK('In Process Calc.'!AA15),"",'In Process Calc.'!AA15)</f>
        <v>0.2202681880599604</v>
      </c>
      <c r="T15" s="113">
        <f>IF(ISBLANK('In Process Calc.'!AB15),"",'In Process Calc.'!AB15)</f>
        <v>9.4416729571385152E-2</v>
      </c>
      <c r="U15" s="113">
        <f>IF(ISBLANK('In Process Calc.'!AC15),"",'In Process Calc.'!AC15)</f>
        <v>-0.61672436838084266</v>
      </c>
      <c r="V15" s="113">
        <f>IF(ISBLANK('In Process Calc.'!AD15),"",'In Process Calc.'!AD15)</f>
        <v>0.11794756721659448</v>
      </c>
      <c r="W15" s="113">
        <f>IF(ISBLANK('In Process Calc.'!AE15),"",'In Process Calc.'!AE15)</f>
        <v>0.19473412922924901</v>
      </c>
      <c r="X15" s="113">
        <f>IF(ISBLANK('In Process Calc.'!AF15),"",'In Process Calc.'!AF15)</f>
        <v>0.38525002576186845</v>
      </c>
      <c r="Y15" s="113">
        <f>IF(ISBLANK('In Process Calc.'!AG15),"",'In Process Calc.'!AG15)</f>
        <v>0.14442684646987225</v>
      </c>
      <c r="Z15" s="113">
        <f>IF(ISBLANK('In Process Calc.'!AH15),"",'In Process Calc.'!AH15)</f>
        <v>4.7662510702220405E-2</v>
      </c>
      <c r="AA15" s="113">
        <f>IF(ISBLANK('In Process Calc.'!AI15),"",'In Process Calc.'!AI15)</f>
        <v>6.3857700423729999E-2</v>
      </c>
      <c r="AB15" s="113">
        <f>IF(ISBLANK('In Process Calc.'!AJ15),"",'In Process Calc.'!AJ15)</f>
        <v>0.22787386778700947</v>
      </c>
      <c r="AC15" s="113">
        <f>IF(ISBLANK('In Process Calc.'!AK15),"",'In Process Calc.'!AK15)</f>
        <v>0</v>
      </c>
      <c r="AD15" s="113">
        <f>IF(ISBLANK('In Process Calc.'!AL15),"",'In Process Calc.'!AL15)</f>
        <v>5.4828280312738977</v>
      </c>
      <c r="AE15" s="113">
        <f>IF(ISBLANK('In Process Calc.'!AM15),"",'In Process Calc.'!AM15)</f>
        <v>4.3408722033567697</v>
      </c>
      <c r="AF15" s="113">
        <f>IF(ISBLANK('In Process Calc.'!AN15),"",'In Process Calc.'!AN15)</f>
        <v>20.072818358995441</v>
      </c>
      <c r="AH15" s="113">
        <f>IF(ISBLANK('In Process Calc.'!C15),"",'In Process Calc.'!C15)</f>
        <v>233.73333333333721</v>
      </c>
      <c r="AI15" s="113">
        <f>IF(ISBLANK('Measured Data'!H19),"",'Measured Data'!H19)</f>
        <v>15.1</v>
      </c>
      <c r="AJ15" s="113">
        <f>IF(ISBLANK('In Process Calc.'!K15),"",'In Process Calc.'!K15)</f>
        <v>1233.7232376567813</v>
      </c>
      <c r="AK15" s="113">
        <f>IF(ISBLANK('In Process Calc.'!L15),"",'In Process Calc.'!L15)</f>
        <v>8.6231659477600781E-2</v>
      </c>
      <c r="AL15" s="113">
        <f>IF(ISBLANK('In Process Calc.'!M15),"",'In Process Calc.'!M15)</f>
        <v>15.130945146450273</v>
      </c>
      <c r="AM15" s="113">
        <f>IF(ISBLANK('In Process Calc.'!N15),"",'In Process Calc.'!N15)</f>
        <v>-0.52523145953628536</v>
      </c>
      <c r="AN15" s="113">
        <f>IF(ISBLANK('In Process Calc.'!O15),"",'In Process Calc.'!O15)</f>
        <v>0.14642365945769392</v>
      </c>
      <c r="AO15" s="113">
        <f>IF(ISBLANK('In Process Calc.'!P15),"",'In Process Calc.'!P15)</f>
        <v>0.40866090732774446</v>
      </c>
      <c r="AP15" s="113">
        <f>IF(ISBLANK('In Process Calc.'!Q15),"",'In Process Calc.'!Q15)</f>
        <v>0.11888342559694426</v>
      </c>
      <c r="AQ15" s="113">
        <f>IF(ISBLANK('In Process Calc.'!R15),"",'In Process Calc.'!R15)</f>
        <v>0.1102646985874111</v>
      </c>
      <c r="AR15" s="113">
        <f>IF(ISBLANK('In Process Calc.'!S15),"",'In Process Calc.'!S15)</f>
        <v>6.3673214936714739</v>
      </c>
      <c r="AS15" s="113">
        <f>IF(ISBLANK('In Process Calc.'!T15),"",'In Process Calc.'!T15)</f>
        <v>0.5684649576466615</v>
      </c>
      <c r="AT15" s="113">
        <f>IF(ISBLANK('In Process Calc.'!U15),"",'In Process Calc.'!U15)</f>
        <v>0.15294965616888342</v>
      </c>
      <c r="AU15" s="113">
        <f>IF(ISBLANK('In Process Calc.'!V15),"",'In Process Calc.'!V15)</f>
        <v>5.0889154457292071E-2</v>
      </c>
      <c r="AV15" s="113">
        <f>IF(ISBLANK('In Process Calc.'!W15),"",'In Process Calc.'!W15)</f>
        <v>-6.2188939890019269E-3</v>
      </c>
      <c r="AW15" s="113">
        <f>IF(ISBLANK('In Process Calc.'!X15),"",'In Process Calc.'!X15)</f>
        <v>0.18802129495224129</v>
      </c>
      <c r="AX15" s="113">
        <f>IF(ISBLANK('In Process Calc.'!Y15),"",'In Process Calc.'!Y15)</f>
        <v>1.2633749260331975</v>
      </c>
      <c r="AY15" s="113">
        <f>IF(ISBLANK('In Process Calc.'!Z15),"",'In Process Calc.'!Z15)</f>
        <v>0.37440424428250541</v>
      </c>
      <c r="AZ15" s="113">
        <f>IF(ISBLANK('In Process Calc.'!AA15),"",'In Process Calc.'!AA15)</f>
        <v>0.2202681880599604</v>
      </c>
      <c r="BA15" s="113">
        <f>IF(ISBLANK('In Process Calc.'!AB15),"",'In Process Calc.'!AB15)</f>
        <v>9.4416729571385152E-2</v>
      </c>
      <c r="BB15" s="113">
        <f>IF(ISBLANK('In Process Calc.'!AC15),"",'In Process Calc.'!AC15)</f>
        <v>-0.61672436838084266</v>
      </c>
      <c r="BC15" s="113">
        <f>IF(ISBLANK('In Process Calc.'!AD15),"",'In Process Calc.'!AD15)</f>
        <v>0.11794756721659448</v>
      </c>
      <c r="BD15" s="113">
        <f>IF(ISBLANK('In Process Calc.'!AE15),"",'In Process Calc.'!AE15)</f>
        <v>0.19473412922924901</v>
      </c>
      <c r="BE15" s="113">
        <f>IF(ISBLANK('In Process Calc.'!AF15),"",'In Process Calc.'!AF15)</f>
        <v>0.38525002576186845</v>
      </c>
      <c r="BF15" s="113">
        <f>IF(ISBLANK('In Process Calc.'!AG15),"",'In Process Calc.'!AG15)</f>
        <v>0.14442684646987225</v>
      </c>
      <c r="BG15" s="113">
        <f>IF(ISBLANK('In Process Calc.'!AH15),"",'In Process Calc.'!AH15)</f>
        <v>4.7662510702220405E-2</v>
      </c>
      <c r="BH15" s="113">
        <f>IF(ISBLANK('In Process Calc.'!AI15),"",'In Process Calc.'!AI15)</f>
        <v>6.3857700423729999E-2</v>
      </c>
      <c r="BI15" s="113">
        <f>IF(ISBLANK('In Process Calc.'!AJ15),"",'In Process Calc.'!AJ15)</f>
        <v>0.22787386778700947</v>
      </c>
      <c r="BJ15" s="113">
        <f>IF(ISBLANK('In Process Calc.'!AK15),"",'In Process Calc.'!AK15)</f>
        <v>0</v>
      </c>
      <c r="BK15" s="113">
        <f>IF(ISBLANK('In Process Calc.'!AL15),"",'In Process Calc.'!AL15)</f>
        <v>5.4828280312738977</v>
      </c>
      <c r="BL15" s="113">
        <f>IF(ISBLANK('In Process Calc.'!AM15),"",'In Process Calc.'!AM15)</f>
        <v>4.3408722033567697</v>
      </c>
      <c r="BM15" s="113">
        <f>IF(ISBLANK('In Process Calc.'!AN15),"",'In Process Calc.'!AN15)</f>
        <v>20.072818358995441</v>
      </c>
      <c r="BO15" s="54" t="s">
        <v>50</v>
      </c>
      <c r="BP15" s="56">
        <f t="array" ref="BP15:BS15">LINEST($M3:INDEX($M:$M,COUNT($M:$M)+2),$A$3:INDEX($A:$A,COUNT($A:$A)+2)^{1,2,3},TRUE,TRUE)</f>
        <v>-6.4296182312143348E-8</v>
      </c>
      <c r="BQ15" s="56">
        <v>2.71763123441976E-5</v>
      </c>
      <c r="BR15" s="56">
        <v>-2.244374525637942E-3</v>
      </c>
      <c r="BS15" s="56">
        <v>1.6738567004396326E-2</v>
      </c>
      <c r="BT15" s="56">
        <f t="array" ref="BT15:BX15">LINEST($M3:INDEX($M:$M,COUNT($M:$M)+2),$A$3:INDEX($A:$A,COUNT($A:$A)+2)^{1,2,3,4},TRUE,TRUE)</f>
        <v>-4.4962739759441431E-10</v>
      </c>
      <c r="BU15" s="56">
        <v>1.4237949160672461E-7</v>
      </c>
      <c r="BV15" s="56">
        <v>-2.3071422553969603E-6</v>
      </c>
      <c r="BW15" s="56">
        <v>-9.0470983492087036E-4</v>
      </c>
      <c r="BX15" s="56">
        <v>6.3220453738902505E-3</v>
      </c>
      <c r="BY15" s="57">
        <f>IF('Cumulative Curves'!$B$14=6,#REF!,IF('Cumulative Curves'!$B$14=5,#REF!, IF( 'Cumulative Curves'!$B$14=4, BX15,IF('Cumulative Curves'!$B$14=3, BS15, 0))))</f>
        <v>6.3220453738902505E-3</v>
      </c>
      <c r="BZ15" s="57">
        <f>IF('Cumulative Curves'!$B$14=6,#REF!,IF('Cumulative Curves'!$B$14=5,#REF!, IF( 'Cumulative Curves'!$B$14=4, BW15,IF('Cumulative Curves'!$B$14=3, BR15, 0))))</f>
        <v>-9.0470983492087036E-4</v>
      </c>
      <c r="CA15" s="57">
        <f>IF('Cumulative Curves'!$B$14=6,#REF!,IF('Cumulative Curves'!$B$14=5,#REF!, IF( 'Cumulative Curves'!$B$14=4, BV15,IF('Cumulative Curves'!$B$14=3, BQ15, 0))))</f>
        <v>-2.3071422553969603E-6</v>
      </c>
      <c r="CB15" s="57">
        <f>IF('Cumulative Curves'!$B$14=6,#REF!,IF('Cumulative Curves'!$B$14=5,#REF!, IF( 'Cumulative Curves'!$B$14=4, BU15,IF('Cumulative Curves'!$B$14=3, BP15, 0))))</f>
        <v>1.4237949160672461E-7</v>
      </c>
      <c r="CC15" s="57">
        <f>IF('Cumulative Curves'!$B$14=6,#REF!,IF('Cumulative Curves'!$B$14=5,#REF!, IF( 'Cumulative Curves'!$B$14=4,BT15, 0)))</f>
        <v>-4.4962739759441431E-10</v>
      </c>
      <c r="CD15" s="57">
        <f>IF('Cumulative Curves'!$B$14=6,#REF!,IF('Cumulative Curves'!$B$14=5,#REF!, 0))</f>
        <v>0</v>
      </c>
      <c r="CE15" s="57">
        <f>IF('Cumulative Curves'!$B$14=6,#REF!,0)</f>
        <v>0</v>
      </c>
      <c r="CF15" s="49"/>
      <c r="CG15" s="75">
        <f>IF(ISBLANK('In Process Calc.'!C15),"",'In Process Calc.'!C15)</f>
        <v>233.73333333333721</v>
      </c>
      <c r="CH15" s="75">
        <f t="shared" si="0"/>
        <v>14.178739392711378</v>
      </c>
      <c r="CI15" s="75">
        <f t="shared" si="1"/>
        <v>1100.503971709606</v>
      </c>
      <c r="CJ15" s="75">
        <f t="shared" si="2"/>
        <v>0.20627259621920135</v>
      </c>
      <c r="CK15" s="75">
        <f t="shared" si="3"/>
        <v>14.342401767485111</v>
      </c>
      <c r="CL15" s="75">
        <f t="shared" si="4"/>
        <v>-0.48408605008545758</v>
      </c>
      <c r="CM15" s="75">
        <f t="shared" si="5"/>
        <v>0.14440821601912385</v>
      </c>
      <c r="CN15" s="75">
        <f t="shared" si="6"/>
        <v>0.39444635400220562</v>
      </c>
      <c r="CO15" s="75">
        <f t="shared" si="7"/>
        <v>0.11121123185041704</v>
      </c>
      <c r="CP15" s="75">
        <f t="shared" si="8"/>
        <v>0.10794332094593423</v>
      </c>
      <c r="CQ15" s="75">
        <f t="shared" si="9"/>
        <v>6.3424030895641703</v>
      </c>
      <c r="CR15" s="75">
        <f t="shared" si="10"/>
        <v>0.56050110863399882</v>
      </c>
      <c r="CS15" s="75">
        <f t="shared" si="11"/>
        <v>0.1449370008374089</v>
      </c>
      <c r="CT15" s="75">
        <f t="shared" si="12"/>
        <v>5.3718594291731064E-2</v>
      </c>
      <c r="CU15" s="75">
        <f t="shared" si="13"/>
        <v>-6.0669634976509151E-3</v>
      </c>
      <c r="CV15" s="75">
        <f t="shared" si="14"/>
        <v>0.18785345311788598</v>
      </c>
      <c r="CW15" s="75">
        <f t="shared" si="15"/>
        <v>1.2160316081558591</v>
      </c>
      <c r="CX15" s="75">
        <f t="shared" si="16"/>
        <v>0.37545310678314181</v>
      </c>
      <c r="CY15" s="75">
        <f t="shared" si="17"/>
        <v>0.21781189402186252</v>
      </c>
      <c r="CZ15" s="75">
        <f t="shared" si="18"/>
        <v>9.4261895664156242E-2</v>
      </c>
      <c r="DA15" s="75">
        <f t="shared" si="19"/>
        <v>-0.65262868068594182</v>
      </c>
      <c r="DB15" s="75">
        <f t="shared" si="20"/>
        <v>0.11616425155882451</v>
      </c>
      <c r="DC15" s="75">
        <f t="shared" si="21"/>
        <v>0.19212022865565051</v>
      </c>
      <c r="DD15" s="75">
        <f t="shared" si="22"/>
        <v>0.37462285106037652</v>
      </c>
      <c r="DE15" s="75">
        <f t="shared" si="23"/>
        <v>0.14116637408257912</v>
      </c>
      <c r="DF15" s="75">
        <f t="shared" si="24"/>
        <v>4.7746973228852678E-2</v>
      </c>
      <c r="DG15" s="75">
        <f t="shared" si="25"/>
        <v>6.3652587152933815E-2</v>
      </c>
      <c r="DH15" s="75">
        <f t="shared" si="26"/>
        <v>0.2250354768390837</v>
      </c>
      <c r="DI15" s="75">
        <f t="shared" si="27"/>
        <v>0</v>
      </c>
      <c r="DJ15" s="75">
        <f t="shared" si="28"/>
        <v>5.478931131533356</v>
      </c>
      <c r="DK15" s="75">
        <f t="shared" si="29"/>
        <v>4.3422164007619592</v>
      </c>
      <c r="DL15" s="75">
        <f t="shared" si="30"/>
        <v>19.729450774282078</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-1.4252167322121397E-8</v>
      </c>
      <c r="BQ16" s="56">
        <v>7.1931109060594255E-6</v>
      </c>
      <c r="BR16" s="56">
        <v>-6.9306732644384549E-4</v>
      </c>
      <c r="BS16" s="56">
        <v>4.7307882337445997E-3</v>
      </c>
      <c r="BT16" s="56">
        <f t="array" ref="BT16:BX16">LINEST($AU3:INDEX($AU:$AU,COUNT($AU:$AU)+2),$AH$3:INDEX($AH:$AH,COUNT($AH:$AH)+2)^{1,2,3,4},TRUE,TRUE)</f>
        <v>-1.3484708996123146E-10</v>
      </c>
      <c r="BU16" s="56">
        <v>4.77316293567355E-8</v>
      </c>
      <c r="BV16" s="56">
        <v>-1.6492284977011488E-6</v>
      </c>
      <c r="BW16" s="56">
        <v>-2.9129046401615746E-4</v>
      </c>
      <c r="BX16" s="56">
        <v>1.6067845878212639E-3</v>
      </c>
      <c r="BY16" s="57">
        <f>IF('Cumulative Curves'!$B$15=6,#REF!,IF('Cumulative Curves'!$B$15=5,#REF!, IF( 'Cumulative Curves'!$B$15=4, BX16,IF('Cumulative Curves'!$B$15=3, BS16, 0))))</f>
        <v>4.7307882337445997E-3</v>
      </c>
      <c r="BZ16" s="57">
        <f>IF('Cumulative Curves'!$B$15=6,#REF!,IF('Cumulative Curves'!$B$15=5,#REF!, IF( 'Cumulative Curves'!$B$15=4, BW16,IF('Cumulative Curves'!$B$15=3, BR16, 0))))</f>
        <v>-6.9306732644384549E-4</v>
      </c>
      <c r="CA16" s="57">
        <f>IF('Cumulative Curves'!$B$15=6,#REF!,IF('Cumulative Curves'!$B$15=5,#REF!, IF( 'Cumulative Curves'!$B$15=4, BV16,IF('Cumulative Curves'!$B$15=3, BQ16, 0))))</f>
        <v>7.1931109060594255E-6</v>
      </c>
      <c r="CB16" s="57">
        <f>IF('Cumulative Curves'!$B$15=6,#REF!,IF('Cumulative Curves'!$B$15=5,#REF!, IF( 'Cumulative Curves'!$B$15=4, BU16,IF('Cumulative Curves'!$B$15=3, BP16, 0))))</f>
        <v>-1.4252167322121397E-8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1.3079805115925161E-9</v>
      </c>
      <c r="BQ17" s="56">
        <v>-1.5151622635170172E-6</v>
      </c>
      <c r="BR17" s="56">
        <v>2.6498627427965187E-4</v>
      </c>
      <c r="BS17" s="56">
        <v>-1.9296464508665838E-3</v>
      </c>
      <c r="BT17" s="56">
        <f t="array" ref="BT17:BX17">LINEST($AV3:INDEX($AV:$AV,COUNT($AV:$AV)+2),$AH$3:INDEX($AH:$AH,COUNT($AH:$AH)+2)^{1,2,3,4},TRUE,TRUE)</f>
        <v>4.832930387924952E-11</v>
      </c>
      <c r="BU17" s="56">
        <v>-2.0907061326858258E-8</v>
      </c>
      <c r="BV17" s="56">
        <v>1.6539391844316802E-6</v>
      </c>
      <c r="BW17" s="56">
        <v>1.2098912846433076E-4</v>
      </c>
      <c r="BX17" s="56">
        <v>-8.1000106907066702E-4</v>
      </c>
      <c r="BY17" s="57">
        <f>IF('Cumulative Curves'!$B$16=6,#REF!,IF('Cumulative Curves'!$B$16=5,#REF!, IF( 'Cumulative Curves'!$B$16=4, BX17,IF('Cumulative Curves'!$B$16=3, BS17, 0))))</f>
        <v>-1.9296464508665838E-3</v>
      </c>
      <c r="BZ17" s="57">
        <f>IF('Cumulative Curves'!$B$16=6,#REF!,IF('Cumulative Curves'!$B$16=5,#REF!, IF( 'Cumulative Curves'!$B$16=4, BW17,IF('Cumulative Curves'!$B$16=3, BR17, 0))))</f>
        <v>2.6498627427965187E-4</v>
      </c>
      <c r="CA17" s="57">
        <f>IF('Cumulative Curves'!$B$16=6,#REF!,IF('Cumulative Curves'!$B$16=5,#REF!, IF( 'Cumulative Curves'!$B$16=4, BV17,IF('Cumulative Curves'!$B$16=3, BQ17, 0))))</f>
        <v>-1.5151622635170172E-6</v>
      </c>
      <c r="CB17" s="57">
        <f>IF('Cumulative Curves'!$B$16=6,#REF!,IF('Cumulative Curves'!$B$16=5,#REF!, IF( 'Cumulative Curves'!$B$16=4, BU17,IF('Cumulative Curves'!$B$16=3, BP17, 0))))</f>
        <v>1.3079805115925161E-9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-2.2398223863600817E-8</v>
      </c>
      <c r="BQ18" s="56">
        <v>1.1556572210858402E-5</v>
      </c>
      <c r="BR18" s="56">
        <v>-6.9908764833476135E-4</v>
      </c>
      <c r="BS18" s="56">
        <v>5.9095700015134311E-3</v>
      </c>
      <c r="BT18" s="56">
        <f t="array" ref="BT18:BX18">LINEST($AW3:INDEX($AW:$AW,COUNT($AW:$AW)+2),$AH$3:INDEX($AH:$AH,COUNT($AH:$AH)+2)^{1,2,3,4},TRUE,TRUE)</f>
        <v>-1.5710769850186127E-10</v>
      </c>
      <c r="BU18" s="56">
        <v>4.9817881381400978E-8</v>
      </c>
      <c r="BV18" s="56">
        <v>1.2545360786990944E-6</v>
      </c>
      <c r="BW18" s="56">
        <v>-2.3098530971209965E-4</v>
      </c>
      <c r="BX18" s="56">
        <v>2.2698546538293535E-3</v>
      </c>
      <c r="BY18" s="57">
        <f>IF('Cumulative Curves'!$B$17=6,#REF!,IF('Cumulative Curves'!$B$17=5,#REF!, IF( 'Cumulative Curves'!$B$17=4, BX18,IF('Cumulative Curves'!$B$17=3, BS18, 0))))</f>
        <v>5.9095700015134311E-3</v>
      </c>
      <c r="BZ18" s="57">
        <f>IF('Cumulative Curves'!$B$17=6,#REF!,IF('Cumulative Curves'!$B$17=5,#REF!, IF( 'Cumulative Curves'!$B$17=4, BW18,IF('Cumulative Curves'!$B$17=3, BR18, 0))))</f>
        <v>-6.9908764833476135E-4</v>
      </c>
      <c r="CA18" s="57">
        <f>IF('Cumulative Curves'!$B$17=6,#REF!,IF('Cumulative Curves'!$B$17=5,#REF!, IF( 'Cumulative Curves'!$B$17=4, BV18,IF('Cumulative Curves'!$B$17=3, BQ18, 0))))</f>
        <v>1.1556572210858402E-5</v>
      </c>
      <c r="CB18" s="57">
        <f>IF('Cumulative Curves'!$B$17=6,#REF!,IF('Cumulative Curves'!$B$17=5,#REF!, IF( 'Cumulative Curves'!$B$17=4, BU18,IF('Cumulative Curves'!$B$17=3, BP18, 0))))</f>
        <v>-2.2398223863600817E-8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1.270763673921285E-7</v>
      </c>
      <c r="BQ19" s="56">
        <v>-1.061922931755868E-4</v>
      </c>
      <c r="BR19" s="56">
        <v>2.4274792242072751E-2</v>
      </c>
      <c r="BS19" s="56">
        <v>-0.12311366428148235</v>
      </c>
      <c r="BT19" s="56">
        <f t="array" ref="BT19:BX19">LINEST($Q3:INDEX($Q:$Q,COUNT($Q:$Q)+2),$A$3:INDEX($A:$A,COUNT($A:$A)+2)^{1,2,3,4},TRUE,TRUE)</f>
        <v>-3.9968277588239395E-10</v>
      </c>
      <c r="BU19" s="56">
        <v>3.1079450267749546E-7</v>
      </c>
      <c r="BV19" s="56">
        <v>-1.3240072495713587E-4</v>
      </c>
      <c r="BW19" s="56">
        <v>2.5465646947996242E-2</v>
      </c>
      <c r="BX19" s="56">
        <v>-0.13237311844863106</v>
      </c>
      <c r="BY19" s="57">
        <f>IF('Cumulative Curves'!$B$18=6,CB36,IF('Cumulative Curves'!$B$18=5,BU36,IF('Cumulative Curves'!$B$18=4,BX19,IF('Cumulative Curves'!$B$18=3,BS19,0))))</f>
        <v>-8.7685512471935567E-3</v>
      </c>
      <c r="BZ19" s="57">
        <f>IF('Cumulative Curves'!$B$18=6,CA36,IF('Cumulative Curves'!$B$18=5,BT36,IF('Cumulative Curves'!$B$18=4,BW19,IF('Cumulative Curves'!$B$18=3,BR19,0))))</f>
        <v>-1.2222922769005143E-2</v>
      </c>
      <c r="CA19" s="57">
        <f>IF('Cumulative Curves'!$B$18=6,BZ36,IF('Cumulative Curves'!$B$18=5,BS36,IF('Cumulative Curves'!$B$18=4,BV19,IF('Cumulative Curves'!$B$18=3,BQ19,0))))</f>
        <v>1.1974887213840382E-3</v>
      </c>
      <c r="CB19" s="57">
        <f>IF('Cumulative Curves'!$B$18=6,BY36,IF('Cumulative Curves'!$B$18=5,BR36, IF( 'Cumulative Curves'!$B$18=4, BU19,IF('Cumulative Curves'!$B$18=3, BP19, 0))))</f>
        <v>-1.5807678992175893E-5</v>
      </c>
      <c r="CC19" s="57">
        <f>IF('Cumulative Curves'!$B$18=6,BX36,IF('Cumulative Curves'!$B$18=5,BQ36, IF( 'Cumulative Curves'!$B$18=4,BT19, 0)))</f>
        <v>7.8998468121524168E-8</v>
      </c>
      <c r="CD19" s="57">
        <f>IF('Cumulative Curves'!$B$18=6,BW36,IF('Cumulative Curves'!$B$18=5,BP36, 0))</f>
        <v>-1.3656197679126344E-10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-4.6384329005862225E-8</v>
      </c>
      <c r="BQ20" s="56">
        <v>2.2761873106636789E-5</v>
      </c>
      <c r="BR20" s="56">
        <v>-1.2226140168141888E-3</v>
      </c>
      <c r="BS20" s="56">
        <v>9.9971086551996491E-3</v>
      </c>
      <c r="BT20" s="56">
        <f t="array" ref="BT20:BX20">LINEST($AY3:INDEX($AY:$AY,COUNT($AY:$AY)+2),$AH$3:INDEX($AH:$AH,COUNT($AH:$AH)+2)^{1,2,3,4},TRUE,TRUE)</f>
        <v>-2.7619043195407482E-10</v>
      </c>
      <c r="BU20" s="56">
        <v>8.0569330756531187E-8</v>
      </c>
      <c r="BV20" s="56">
        <v>4.6512150263527237E-6</v>
      </c>
      <c r="BW20" s="56">
        <v>-3.9970471105935953E-4</v>
      </c>
      <c r="BX20" s="56">
        <v>3.5986026389279724E-3</v>
      </c>
      <c r="BY20" s="57">
        <f>IF('Cumulative Curves'!$B$19=6,#REF!,IF('Cumulative Curves'!$B$19=5,#REF!, IF( 'Cumulative Curves'!$B$19=4, BX20,IF('Cumulative Curves'!$B$19=3, BS20, 0))))</f>
        <v>9.9971086551996491E-3</v>
      </c>
      <c r="BZ20" s="57">
        <f>IF('Cumulative Curves'!$B$19=6,#REF!,IF('Cumulative Curves'!$B$19=5,#REF!, IF( 'Cumulative Curves'!$B$19=4, BW20,IF('Cumulative Curves'!$B$19=3, BR20, 0))))</f>
        <v>-1.2226140168141888E-3</v>
      </c>
      <c r="CA20" s="57">
        <f>IF('Cumulative Curves'!$B$19=6,#REF!,IF('Cumulative Curves'!$B$19=5,#REF!, IF( 'Cumulative Curves'!$B$19=4, BV20,IF('Cumulative Curves'!$B$19=3, BQ20, 0))))</f>
        <v>2.2761873106636789E-5</v>
      </c>
      <c r="CB20" s="57">
        <f>IF('Cumulative Curves'!$B$19=6,#REF!,IF('Cumulative Curves'!$B$19=5,#REF!, IF( 'Cumulative Curves'!$B$19=4, BU20,IF('Cumulative Curves'!$B$19=3, BP20, 0))))</f>
        <v>-4.6384329005862225E-8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-2.8821119008724137E-8</v>
      </c>
      <c r="BQ21" s="56">
        <v>1.3361995263693901E-5</v>
      </c>
      <c r="BR21" s="56">
        <v>-6.3002310433569585E-4</v>
      </c>
      <c r="BS21" s="56">
        <v>3.1076743201429169E-3</v>
      </c>
      <c r="BT21" s="56">
        <f t="array" ref="BT21:BX21">LINEST($AZ3:INDEX($AZ:$AZ,COUNT($AZ:$AZ)+2),$AH$3:INDEX($AH:$AH,COUNT($AH:$AH)+2)^{1,2,3,4},TRUE,TRUE)</f>
        <v>2.0713071968558832E-12</v>
      </c>
      <c r="BU21" s="56">
        <v>-2.9773215818423801E-8</v>
      </c>
      <c r="BV21" s="56">
        <v>1.3497817262146507E-5</v>
      </c>
      <c r="BW21" s="56">
        <v>-6.361945634818742E-4</v>
      </c>
      <c r="BX21" s="56">
        <v>3.1556603110654696E-3</v>
      </c>
      <c r="BY21" s="57">
        <f>IF('Cumulative Curves'!$B$20=6,#REF!,IF('Cumulative Curves'!$B$20=5,#REF!, IF( 'Cumulative Curves'!$B$20=4, BX21,IF('Cumulative Curves'!$B$20=3, BS21, 0))))</f>
        <v>3.1076743201429169E-3</v>
      </c>
      <c r="BZ21" s="57">
        <f>IF('Cumulative Curves'!$B$20=6,#REF!,IF('Cumulative Curves'!$B$20=5,#REF!, IF( 'Cumulative Curves'!$B$20=4, BW21,IF('Cumulative Curves'!$B$20=3, BR21, 0))))</f>
        <v>-6.3002310433569585E-4</v>
      </c>
      <c r="CA21" s="57">
        <f>IF('Cumulative Curves'!$B$20=6,#REF!,IF('Cumulative Curves'!$B$20=5,#REF!, IF( 'Cumulative Curves'!$B$20=4, BV21,IF('Cumulative Curves'!$B$20=3, BQ21, 0))))</f>
        <v>1.3361995263693901E-5</v>
      </c>
      <c r="CB21" s="57">
        <f>IF('Cumulative Curves'!$B$20=6,#REF!,IF('Cumulative Curves'!$B$20=5,#REF!, IF( 'Cumulative Curves'!$B$20=4, BU21,IF('Cumulative Curves'!$B$20=3, BP21, 0))))</f>
        <v>-2.8821119008724137E-8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-1.2723673427557144E-8</v>
      </c>
      <c r="BQ22" s="56">
        <v>5.8228817539669491E-6</v>
      </c>
      <c r="BR22" s="56">
        <v>-2.7172255451043167E-4</v>
      </c>
      <c r="BS22" s="56">
        <v>2.1315654321959476E-3</v>
      </c>
      <c r="BT22" s="56">
        <f t="array" ref="BT22:BX22">LINEST($BA3:INDEX($BA:$BA,COUNT($BA:$BA)+2),$AH$3:INDEX($AH:$AH,COUNT($AH:$AH)+2)^{1,2,3,4},TRUE,TRUE)</f>
        <v>-4.4645561604851491E-11</v>
      </c>
      <c r="BU22" s="56">
        <v>7.7980998930543234E-9</v>
      </c>
      <c r="BV22" s="56">
        <v>2.8953346434205159E-6</v>
      </c>
      <c r="BW22" s="56">
        <v>-1.38701117651273E-4</v>
      </c>
      <c r="BX22" s="56">
        <v>1.0972613380701574E-3</v>
      </c>
      <c r="BY22" s="57">
        <f>IF('Cumulative Curves'!$B$21=6,#REF!,IF('Cumulative Curves'!$B$21=5,#REF!, IF( 'Cumulative Curves'!$B$21=4, BX22,IF('Cumulative Curves'!$B$21=3, BS22, 0))))</f>
        <v>2.1315654321959476E-3</v>
      </c>
      <c r="BZ22" s="57">
        <f>IF('Cumulative Curves'!$B$21=6,#REF!,IF('Cumulative Curves'!$B$21=5,#REF!, IF( 'Cumulative Curves'!$B$21=4, BW22,IF('Cumulative Curves'!$B$21=3, BR22, 0))))</f>
        <v>-2.7172255451043167E-4</v>
      </c>
      <c r="CA22" s="57">
        <f>IF('Cumulative Curves'!$B$21=6,#REF!,IF('Cumulative Curves'!$B$21=5,#REF!, IF( 'Cumulative Curves'!$B$21=4, BV22,IF('Cumulative Curves'!$B$21=3, BQ22, 0))))</f>
        <v>5.8228817539669491E-6</v>
      </c>
      <c r="CB22" s="57">
        <f>IF('Cumulative Curves'!$B$21=6,#REF!,IF('Cumulative Curves'!$B$21=5,#REF!, IF( 'Cumulative Curves'!$B$21=4, BU22,IF('Cumulative Curves'!$B$21=3, BP22, 0))))</f>
        <v>-1.2723673427557144E-8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5.5563231200068808E-8</v>
      </c>
      <c r="BQ23" s="56">
        <v>-1.9437045665081014E-5</v>
      </c>
      <c r="BR23" s="56">
        <v>-1.3297818712920753E-3</v>
      </c>
      <c r="BS23" s="56">
        <v>1.0560996296413744E-2</v>
      </c>
      <c r="BT23" s="56">
        <f t="array" ref="BT23:BX23">LINEST($U3:INDEX($U:$U,COUNT($U:$U)+2),$A$3:INDEX($A:$A,COUNT($A:$A)+2)^{1,2,3,4},TRUE,TRUE)</f>
        <v>4.8872723691912604E-10</v>
      </c>
      <c r="BU23" s="56">
        <v>-1.6908507002262679E-7</v>
      </c>
      <c r="BV23" s="56">
        <v>1.2610305938453448E-5</v>
      </c>
      <c r="BW23" s="56">
        <v>-2.7859445210665261E-3</v>
      </c>
      <c r="BX23" s="56">
        <v>2.188334422721705E-2</v>
      </c>
      <c r="BY23" s="57">
        <f>IF('Cumulative Curves'!$B$22=6,#REF!,IF('Cumulative Curves'!$B$22=5,#REF!, IF( 'Cumulative Curves'!$B$22=4, BX23,IF('Cumulative Curves'!$B$22=3, BS23, 0))))</f>
        <v>1.0560996296413744E-2</v>
      </c>
      <c r="BZ23" s="57">
        <f>IF('Cumulative Curves'!$B$22=6,#REF!,IF('Cumulative Curves'!$B$22=5,#REF!, IF( 'Cumulative Curves'!$B$22=4, BW23,IF('Cumulative Curves'!$B$22=3, BR23, 0))))</f>
        <v>-1.3297818712920753E-3</v>
      </c>
      <c r="CA23" s="57">
        <f>IF('Cumulative Curves'!$B$22=6,#REF!,IF('Cumulative Curves'!$B$22=5,#REF!, IF( 'Cumulative Curves'!$B$22=4, BV23,IF('Cumulative Curves'!$B$22=3, BQ23, 0))))</f>
        <v>-1.9437045665081014E-5</v>
      </c>
      <c r="CB23" s="57">
        <f>IF('Cumulative Curves'!$B$22=6,#REF!,IF('Cumulative Curves'!$B$22=5,#REF!, IF( 'Cumulative Curves'!$B$22=4, BU23,IF('Cumulative Curves'!$B$22=3, BP23, 0))))</f>
        <v>5.5563231200068808E-8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-1.3139482960229511E-8</v>
      </c>
      <c r="BQ24" s="56">
        <v>6.4897997038192659E-6</v>
      </c>
      <c r="BR24" s="56">
        <v>-3.0836843172225896E-4</v>
      </c>
      <c r="BS24" s="56">
        <v>1.4742429535854959E-3</v>
      </c>
      <c r="BT24" s="56">
        <f t="array" ref="BT24:BX24">LINEST($BC3:INDEX($BC:$BC,COUNT($BC:$BC)+2),$AH$3:INDEX($AH:$AH,COUNT($AH:$AH)+2)^{1,2,3,4},TRUE,TRUE)</f>
        <v>9.0802472030455447E-12</v>
      </c>
      <c r="BU24" s="56">
        <v>-1.7313308265537543E-8</v>
      </c>
      <c r="BV24" s="56">
        <v>7.0852195060742549E-6</v>
      </c>
      <c r="BW24" s="56">
        <v>-3.354230254280362E-4</v>
      </c>
      <c r="BX24" s="56">
        <v>1.6846051154709111E-3</v>
      </c>
      <c r="BY24" s="57">
        <f>IF('Cumulative Curves'!$B$26=6,#REF!,IF('Cumulative Curves'!$B$26=5,#REF!, IF( 'Cumulative Curves'!$B$26=4, BX24,IF('Cumulative Curves'!$B$26=3, BS24, 0))))</f>
        <v>1.4742429535854959E-3</v>
      </c>
      <c r="BZ24" s="57">
        <f>IF('Cumulative Curves'!$B$26=6,#REF!,IF('Cumulative Curves'!$B$26=5,#REF!, IF( 'Cumulative Curves'!$B$26=4, BW24,IF('Cumulative Curves'!$B$26=3, BR24, 0))))</f>
        <v>-3.0836843172225896E-4</v>
      </c>
      <c r="CA24" s="57">
        <f>IF('Cumulative Curves'!$B$26=6,#REF!,IF('Cumulative Curves'!$B$26=5,#REF!, IF( 'Cumulative Curves'!$B$26=4, BV24,IF('Cumulative Curves'!$B$26=3, BQ24, 0))))</f>
        <v>6.4897997038192659E-6</v>
      </c>
      <c r="CB24" s="57">
        <f>IF('Cumulative Curves'!$B$26=6,#REF!,IF('Cumulative Curves'!$B$26=5,#REF!, IF( 'Cumulative Curves'!$B$26=4, BU24,IF('Cumulative Curves'!$B$26=3, BP24, 0))))</f>
        <v>-1.3139482960229511E-8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-1.7961631835267945E-8</v>
      </c>
      <c r="BQ25" s="56">
        <v>1.0160210492371421E-5</v>
      </c>
      <c r="BR25" s="56">
        <v>-5.8789170166103949E-4</v>
      </c>
      <c r="BS25" s="56">
        <v>3.8196567716571317E-3</v>
      </c>
      <c r="BT25" s="56">
        <f t="array" ref="BT25:BX25">LINEST($BD3:INDEX($BD:$BD,COUNT($BD:$BD)+2),$AH$3:INDEX($AH:$AH,COUNT($AH:$AH)+2)^{1,2,3,4},TRUE,TRUE)</f>
        <v>-3.3295826754108813E-11</v>
      </c>
      <c r="BU25" s="56">
        <v>-2.6568762311650516E-9</v>
      </c>
      <c r="BV25" s="56">
        <v>7.9769004856572601E-6</v>
      </c>
      <c r="BW25" s="56">
        <v>-4.8868679624522622E-4</v>
      </c>
      <c r="BX25" s="56">
        <v>3.0482920784793248E-3</v>
      </c>
      <c r="BY25" s="57">
        <f>IF('Cumulative Curves'!$B$27=6,#REF!,IF('Cumulative Curves'!$B$27=5,#REF!, IF( 'Cumulative Curves'!$B$27=4, BX25,IF('Cumulative Curves'!$B$27=3, BS25, 0))))</f>
        <v>3.8196567716571317E-3</v>
      </c>
      <c r="BZ25" s="57">
        <f>IF('Cumulative Curves'!$B$27=6,#REF!,IF('Cumulative Curves'!$B$27=5,#REF!, IF( 'Cumulative Curves'!$B$27=4, BW25,IF('Cumulative Curves'!$B$27=3, BR25, 0))))</f>
        <v>-5.8789170166103949E-4</v>
      </c>
      <c r="CA25" s="57">
        <f>IF('Cumulative Curves'!$B$27=6,#REF!,IF('Cumulative Curves'!$B$27=5,#REF!, IF( 'Cumulative Curves'!$B$27=4, BV25,IF('Cumulative Curves'!$B$27=3, BQ25, 0))))</f>
        <v>1.0160210492371421E-5</v>
      </c>
      <c r="CB25" s="57">
        <f>IF('Cumulative Curves'!$B$27=6,#REF!,IF('Cumulative Curves'!$B$27=5,#REF!, IF( 'Cumulative Curves'!$B$27=4, BU25,IF('Cumulative Curves'!$B$27=3, BP25, 0))))</f>
        <v>-1.7961631835267945E-8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-4.6940624503163798E-8</v>
      </c>
      <c r="BQ26" s="56">
        <v>1.9650974514003697E-5</v>
      </c>
      <c r="BR26" s="56">
        <v>-4.1956927477014973E-4</v>
      </c>
      <c r="BS26" s="56">
        <v>-1.4757068787309702E-3</v>
      </c>
      <c r="BT26" s="56">
        <f t="array" ref="BT26:BX26">LINEST($BE3:INDEX($BE:$BE,COUNT($BE:$BE)+2),$AH$3:INDEX($AH:$AH,COUNT($AH:$AH)+2)^{1,2,3,4},TRUE,TRUE)</f>
        <v>3.0325047575093447E-10</v>
      </c>
      <c r="BU26" s="56">
        <v>-1.8633270064745878E-7</v>
      </c>
      <c r="BV26" s="56">
        <v>3.9536043088435308E-5</v>
      </c>
      <c r="BW26" s="56">
        <v>-1.323103972567065E-3</v>
      </c>
      <c r="BX26" s="56">
        <v>5.5496993954888274E-3</v>
      </c>
      <c r="BY26" s="57">
        <f>IF('Cumulative Curves'!$B$28=6,#REF!,IF('Cumulative Curves'!$B$28=5,#REF!, IF( 'Cumulative Curves'!$B$28=4, BX26,IF('Cumulative Curves'!$B$28=3, BS26, 0))))</f>
        <v>-1.4757068787309702E-3</v>
      </c>
      <c r="BZ26" s="57">
        <f>IF('Cumulative Curves'!$B$28=6,#REF!,IF('Cumulative Curves'!$B$28=5,#REF!, IF( 'Cumulative Curves'!$B$28=4, BW26,IF('Cumulative Curves'!$B$28=3, BR26, 0))))</f>
        <v>-4.1956927477014973E-4</v>
      </c>
      <c r="CA26" s="57">
        <f>IF('Cumulative Curves'!$B$28=6,#REF!,IF('Cumulative Curves'!$B$28=5,#REF!, IF( 'Cumulative Curves'!$B$28=4, BV26,IF('Cumulative Curves'!$B$28=3, BQ26, 0))))</f>
        <v>1.9650974514003697E-5</v>
      </c>
      <c r="CB26" s="57">
        <f>IF('Cumulative Curves'!$B$28=6,#REF!,IF('Cumulative Curves'!$B$28=5,#REF!, IF( 'Cumulative Curves'!$B$28=4, BU26,IF('Cumulative Curves'!$B$28=3, BP26, 0))))</f>
        <v>-4.6940624503163798E-8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-5.8096937716150983E-9</v>
      </c>
      <c r="BQ27" s="56">
        <v>6.3707308444931616E-6</v>
      </c>
      <c r="BR27" s="56">
        <v>-5.8360318676155504E-4</v>
      </c>
      <c r="BS27" s="56">
        <v>3.7176143280033026E-3</v>
      </c>
      <c r="BT27" s="56">
        <f t="array" ref="BT27:BX27">LINEST($BF3:INDEX($BF:$BF,COUNT($BF:$BF)+2),$AH$3:INDEX($AH:$AH,COUNT($AH:$AH)+2)^{1,2,3,4},TRUE,TRUE)</f>
        <v>-5.5466437363368838E-11</v>
      </c>
      <c r="BU27" s="56">
        <v>1.9686001960640105E-8</v>
      </c>
      <c r="BV27" s="56">
        <v>2.733625551191407E-6</v>
      </c>
      <c r="BW27" s="56">
        <v>-4.1834095395917794E-4</v>
      </c>
      <c r="BX27" s="56">
        <v>2.4326229158833923E-3</v>
      </c>
      <c r="BY27" s="57">
        <f>IF('Cumulative Curves'!$B$29=6,#REF!,IF('Cumulative Curves'!$B$29=5,#REF!, IF( 'Cumulative Curves'!$B$29=4, BX27,IF('Cumulative Curves'!$B$29=3, BS27, 0))))</f>
        <v>3.7176143280033026E-3</v>
      </c>
      <c r="BZ27" s="57">
        <f>IF('Cumulative Curves'!$B$29=6,#REF!,IF('Cumulative Curves'!$B$29=5,#REF!, IF( 'Cumulative Curves'!$B$29=4, BW27,IF('Cumulative Curves'!$B$29=3, BR27, 0))))</f>
        <v>-5.8360318676155504E-4</v>
      </c>
      <c r="CA27" s="57">
        <f>IF('Cumulative Curves'!$B$29=6,#REF!,IF('Cumulative Curves'!$B$29=5,#REF!, IF( 'Cumulative Curves'!$B$29=4, BV27,IF('Cumulative Curves'!$B$29=3, BQ27, 0))))</f>
        <v>6.3707308444931616E-6</v>
      </c>
      <c r="CB27" s="57">
        <f>IF('Cumulative Curves'!$B$29=6,#REF!,IF('Cumulative Curves'!$B$29=5,#REF!, IF( 'Cumulative Curves'!$B$29=4, BU27,IF('Cumulative Curves'!$B$29=3, BP27, 0))))</f>
        <v>-5.8096937716150983E-9</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-4.7864239240652079E-9</v>
      </c>
      <c r="BQ28" s="56">
        <v>2.5302717051302338E-6</v>
      </c>
      <c r="BR28" s="56">
        <v>-1.2943963817246772E-4</v>
      </c>
      <c r="BS28" s="56">
        <v>8.8793256377933151E-4</v>
      </c>
      <c r="BT28" s="56">
        <f t="array" ref="BT28:BX28">LINEST($BG3:INDEX($BG:$BG,COUNT($BG:$BG)+2),$AH$3:INDEX($AH:$AH,COUNT($AH:$AH)+2)^{1,2,3,4},TRUE,TRUE)</f>
        <v>-1.618720374136452E-11</v>
      </c>
      <c r="BU28" s="56">
        <v>2.6541841438762795E-9</v>
      </c>
      <c r="BV28" s="56">
        <v>1.4688268528896794E-6</v>
      </c>
      <c r="BW28" s="56">
        <v>-8.1209869680222465E-5</v>
      </c>
      <c r="BX28" s="56">
        <v>5.1292348112233314E-4</v>
      </c>
      <c r="BY28" s="57">
        <f>IF('Cumulative Curves'!$B$30=6,#REF!,IF('Cumulative Curves'!$B$30=5,#REF!, IF( 'Cumulative Curves'!$B$30=4, BX28,IF('Cumulative Curves'!$B$30=3, BS28, 0))))</f>
        <v>8.8793256377933151E-4</v>
      </c>
      <c r="BZ28" s="57">
        <f>IF('Cumulative Curves'!$B$30=6,#REF!,IF('Cumulative Curves'!$B$30=5,#REF!, IF( 'Cumulative Curves'!$B$30=4, BW28,IF('Cumulative Curves'!$B$30=3, BR28, 0))))</f>
        <v>-1.2943963817246772E-4</v>
      </c>
      <c r="CA28" s="57">
        <f>IF('Cumulative Curves'!$B$30=6,#REF!,IF('Cumulative Curves'!$B$30=5,#REF!, IF( 'Cumulative Curves'!$B$30=4, BV28,IF('Cumulative Curves'!$B$30=3, BQ28, 0))))</f>
        <v>2.5302717051302338E-6</v>
      </c>
      <c r="CB28" s="57">
        <f>IF('Cumulative Curves'!$B$30=6,#REF!,IF('Cumulative Curves'!$B$30=5,#REF!, IF( 'Cumulative Curves'!$B$30=4, BU28,IF('Cumulative Curves'!$B$30=3, BP28, 0))))</f>
        <v>-4.7864239240652079E-9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-1.1557401902667645E-8</v>
      </c>
      <c r="BQ29" s="56">
        <v>4.9377646332620079E-6</v>
      </c>
      <c r="BR29" s="56">
        <v>-2.5513354124666099E-4</v>
      </c>
      <c r="BS29" s="56">
        <v>1.1076299468321602E-3</v>
      </c>
      <c r="BT29" s="56">
        <f t="array" ref="BT29:BX29">LINEST($BH3:INDEX($BH:$BH,COUNT($BH:$BH)+2),$AH$3:INDEX($AH:$AH,COUNT($AH:$AH)+2)^{1,2,3,4},TRUE,TRUE)</f>
        <v>-1.8027450722104069E-11</v>
      </c>
      <c r="BU29" s="56">
        <v>-3.2709061353636076E-9</v>
      </c>
      <c r="BV29" s="56">
        <v>3.7556491132664201E-6</v>
      </c>
      <c r="BW29" s="56">
        <v>-2.0142075744999848E-4</v>
      </c>
      <c r="BX29" s="56">
        <v>6.8998784718619921E-4</v>
      </c>
      <c r="BY29" s="57">
        <f>IF('Cumulative Curves'!$B$31=6,#REF!,IF('Cumulative Curves'!$B$31=5,#REF!, IF( 'Cumulative Curves'!$B$31=4, BX29,IF('Cumulative Curves'!$B$31=3, BS29, 0))))</f>
        <v>1.1076299468321602E-3</v>
      </c>
      <c r="BZ29" s="57">
        <f>IF('Cumulative Curves'!$B$31=6,#REF!,IF('Cumulative Curves'!$B$31=5,#REF!, IF( 'Cumulative Curves'!$B$31=4, BW29,IF('Cumulative Curves'!$B$31=3, BR29, 0))))</f>
        <v>-2.5513354124666099E-4</v>
      </c>
      <c r="CA29" s="57">
        <f>IF('Cumulative Curves'!$B$31=6,#REF!,IF('Cumulative Curves'!$B$31=5,#REF!, IF( 'Cumulative Curves'!$B$31=4, BV29,IF('Cumulative Curves'!$B$31=3, BQ29, 0))))</f>
        <v>4.9377646332620079E-6</v>
      </c>
      <c r="CB29" s="57">
        <f>IF('Cumulative Curves'!$B$31=6,#REF!,IF('Cumulative Curves'!$B$31=5,#REF!, IF( 'Cumulative Curves'!$B$31=4, BU29,IF('Cumulative Curves'!$B$31=3, BP29, 0))))</f>
        <v>-1.1557401902667645E-8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-1.9307677790047118E-8</v>
      </c>
      <c r="BQ30" s="56">
        <v>1.1002722558378875E-5</v>
      </c>
      <c r="BR30" s="56">
        <v>-5.7078793985967642E-4</v>
      </c>
      <c r="BS30" s="56">
        <v>3.8975420977051395E-3</v>
      </c>
      <c r="BT30" s="56">
        <f t="array" ref="BT30:BX30">LINEST($BI3:INDEX($BI:$BI,COUNT($BI:$BI)+2),$AH$3:INDEX($AH:$AH,COUNT($AH:$AH)+2)^{1,2,3,4},TRUE,TRUE)</f>
        <v>-5.8425238649056589E-11</v>
      </c>
      <c r="BU30" s="56">
        <v>7.5480601749172784E-9</v>
      </c>
      <c r="BV30" s="56">
        <v>7.1715995431977939E-6</v>
      </c>
      <c r="BW30" s="56">
        <v>-3.967099595506055E-4</v>
      </c>
      <c r="BX30" s="56">
        <v>2.5440041117829604E-3</v>
      </c>
      <c r="BY30" s="57">
        <f>IF('Cumulative Curves'!$B$32=6,#REF!,IF('Cumulative Curves'!$B$32=5,#REF!, IF( 'Cumulative Curves'!$B$32=4, BX30,IF('Cumulative Curves'!$B$32=3, BS30, 0))))</f>
        <v>3.8975420977051395E-3</v>
      </c>
      <c r="BZ30" s="57">
        <f>IF('Cumulative Curves'!$B$32=6,#REF!,IF('Cumulative Curves'!$B$32=5,#REF!, IF( 'Cumulative Curves'!$B$32=4, BW30,IF('Cumulative Curves'!$B$32=3, BR30, 0))))</f>
        <v>-5.7078793985967642E-4</v>
      </c>
      <c r="CA30" s="57">
        <f>IF('Cumulative Curves'!$B$32=6,#REF!,IF('Cumulative Curves'!$B$32=5,#REF!, IF( 'Cumulative Curves'!$B$32=4, BV30,IF('Cumulative Curves'!$B$32=3, BQ30, 0))))</f>
        <v>1.1002722558378875E-5</v>
      </c>
      <c r="CB30" s="57">
        <f>IF('Cumulative Curves'!$B$32=6,#REF!,IF('Cumulative Curves'!$B$32=5,#REF!, IF( 'Cumulative Curves'!$B$32=4, BU30,IF('Cumulative Curves'!$B$32=3, BP30, 0))))</f>
        <v>-1.9307677790047118E-8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-6.1253728875110489E-7</v>
      </c>
      <c r="BQ32" s="56">
        <v>2.8235766706213281E-4</v>
      </c>
      <c r="BR32" s="56">
        <v>-9.3114386126701681E-3</v>
      </c>
      <c r="BS32" s="56">
        <v>5.1346427036986553E-2</v>
      </c>
      <c r="BT32" s="56">
        <f t="array" ref="BT32:BX32">LINEST($BK3:INDEX($BK:$BK,COUNT($BK:$BK)+2),$AH$3:INDEX($AH:$AH,COUNT($AH:$AH)+2)^{1,2,3,4},TRUE,TRUE)</f>
        <v>-6.6694319972583839E-10</v>
      </c>
      <c r="BU32" s="56">
        <v>-3.0597026012603297E-7</v>
      </c>
      <c r="BV32" s="56">
        <v>2.3862414536209931E-4</v>
      </c>
      <c r="BW32" s="56">
        <v>-7.3242815573687564E-3</v>
      </c>
      <c r="BX32" s="56">
        <v>3.589534842515818E-2</v>
      </c>
      <c r="BY32" s="57">
        <f>IF('Cumulative Curves'!$B$23=6,#REF!,IF('Cumulative Curves'!$B$23=5,#REF!, IF( 'Cumulative Curves'!$B$23=4, BX32,IF('Cumulative Curves'!$B$23=3, BS32, 0))))</f>
        <v>5.1346427036986553E-2</v>
      </c>
      <c r="BZ32" s="57">
        <f>IF('Cumulative Curves'!$B$23=6,#REF!,IF('Cumulative Curves'!$B$23=5,#REF!, IF( 'Cumulative Curves'!$B$23=4, BW32,IF('Cumulative Curves'!$B$23=3, BR32, 0))))</f>
        <v>-9.3114386126701681E-3</v>
      </c>
      <c r="CA32" s="57">
        <f>IF('Cumulative Curves'!$B$23=6,#REF!,IF('Cumulative Curves'!$B$23=5,#REF!, IF( 'Cumulative Curves'!$B$23=4, BV32,IF('Cumulative Curves'!$B$23=3, BQ32, 0))))</f>
        <v>2.8235766706213281E-4</v>
      </c>
      <c r="CB32" s="57">
        <f>IF('Cumulative Curves'!$B$23=6,#REF!,IF('Cumulative Curves'!$B$23=5,#REF!, IF( 'Cumulative Curves'!$B$23=4, BU32,IF('Cumulative Curves'!$B$23=3, BP32, 0))))</f>
        <v>-6.1253728875110489E-7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-3.0835227172364186E-7</v>
      </c>
      <c r="BQ33" s="56">
        <v>1.8004661198062999E-4</v>
      </c>
      <c r="BR33" s="56">
        <v>-6.815716008608242E-3</v>
      </c>
      <c r="BS33" s="56">
        <v>3.6497284039067712E-2</v>
      </c>
      <c r="BT33" s="56">
        <f t="array" ref="BT33:BX33">LINEST($BL3:INDEX($BL:$BL,COUNT($BL:$BL)+2),$AH$3:INDEX($AH:$AH,COUNT($AH:$AH)+2)^{1,2,3,4},TRUE,TRUE)</f>
        <v>-1.8178052797682882E-10</v>
      </c>
      <c r="BU33" s="56">
        <v>-2.2479505673642658E-7</v>
      </c>
      <c r="BV33" s="56">
        <v>1.6812670235686266E-4</v>
      </c>
      <c r="BW33" s="56">
        <v>-6.2741009822700738E-3</v>
      </c>
      <c r="BX33" s="56">
        <v>3.2285973047331107E-2</v>
      </c>
      <c r="BY33" s="57">
        <f>IF('Cumulative Curves'!$B$24=6,#REF!,IF('Cumulative Curves'!$B$24=5,#REF!, IF( 'Cumulative Curves'!$B$24=4, BX33,IF('Cumulative Curves'!$B$24=3, BS33, 0))))</f>
        <v>3.6497284039067712E-2</v>
      </c>
      <c r="BZ33" s="57">
        <f>IF('Cumulative Curves'!$B$24=6,#REF!,IF('Cumulative Curves'!$B$24=5,#REF!, IF( 'Cumulative Curves'!$B$24=4, BW33,IF('Cumulative Curves'!$B$24=3, BR33, 0))))</f>
        <v>-6.815716008608242E-3</v>
      </c>
      <c r="CA33" s="57">
        <f>IF('Cumulative Curves'!$B$24=6,#REF!,IF('Cumulative Curves'!$B$24=5,#REF!, IF( 'Cumulative Curves'!$B$24=4, BV33,IF('Cumulative Curves'!$B$24=3, BQ33, 0))))</f>
        <v>1.8004661198062999E-4</v>
      </c>
      <c r="CB33" s="57">
        <f>IF('Cumulative Curves'!$B$24=6,#REF!,IF('Cumulative Curves'!$B$24=5,#REF!, IF( 'Cumulative Curves'!$B$24=4, BU33,IF('Cumulative Curves'!$B$24=3, BP33, 0))))</f>
        <v>-3.0835227172364186E-7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-3.4338196945620374E-6</v>
      </c>
      <c r="BQ34" s="56">
        <v>1.4465513017087122E-3</v>
      </c>
      <c r="BR34" s="56">
        <v>-6.7990597759675517E-2</v>
      </c>
      <c r="BS34" s="56">
        <v>0.44113915013749327</v>
      </c>
      <c r="BT34" s="56">
        <f t="array" ref="BT34:BX34">LINEST($BM3:INDEX($BM:$BM,COUNT($BM:$BM)+2),$AH$3:INDEX($AH:$AH,COUNT($AH:$AH)+2)^{1,2,3,4},TRUE,TRUE)</f>
        <v>-3.704885388436275E-9</v>
      </c>
      <c r="BU34" s="56">
        <v>-1.7308325355412259E-6</v>
      </c>
      <c r="BV34" s="56">
        <v>1.2036105451376572E-3</v>
      </c>
      <c r="BW34" s="56">
        <v>-5.6951892901839503E-2</v>
      </c>
      <c r="BX34" s="56">
        <v>0.35530803976996062</v>
      </c>
      <c r="BY34" s="57">
        <f>IF('Cumulative Curves'!$B$3=6,#REF!,IF('Cumulative Curves'!$B$3=5,#REF!, IF( 'Cumulative Curves'!$B$3=4, BX34,IF('Cumulative Curves'!$B$3=3, BS34, 0))))</f>
        <v>0.44113915013749327</v>
      </c>
      <c r="BZ34" s="57">
        <f>IF('Cumulative Curves'!$B$3=6,#REF!,IF('Cumulative Curves'!$B$3=5,#REF!, IF( 'Cumulative Curves'!$B$3=4, BW34,IF('Cumulative Curves'!$B$3=3, BR34, 0))))</f>
        <v>-6.7990597759675517E-2</v>
      </c>
      <c r="CA34" s="57">
        <f>IF('Cumulative Curves'!$B$3=6,#REF!,IF('Cumulative Curves'!$B$3=5,#REF!, IF( 'Cumulative Curves'!$B$3=4, BV34,IF('Cumulative Curves'!$B$3=3, BQ34, 0))))</f>
        <v>1.4465513017087122E-3</v>
      </c>
      <c r="CB34" s="57">
        <f>IF('Cumulative Curves'!$B$3=6,#REF!,IF('Cumulative Curves'!$B$3=5,#REF!, IF( 'Cumulative Curves'!$B$3=4, BU34,IF('Cumulative Curves'!$B$3=3, BP34, 0))))</f>
        <v>-3.4338196945620374E-6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1"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-1.3656197679126344E-10</v>
      </c>
      <c r="BQ36" s="48">
        <v>7.8998468121524168E-8</v>
      </c>
      <c r="BR36" s="48">
        <v>-1.5807678992175893E-5</v>
      </c>
      <c r="BS36" s="48">
        <v>1.1974887213840382E-3</v>
      </c>
      <c r="BT36" s="48">
        <v>-1.2222922769005143E-2</v>
      </c>
      <c r="BU36" s="48">
        <v>-8.7685512471935567E-3</v>
      </c>
      <c r="BV36" s="48">
        <f t="array" ref="BV36:CB36">LINEST($Q3:INDEX($Q:$Q,COUNT($Q:$Q)+2),$A$3:INDEX($A:$A,COUNT($A:$A)+2)^{1,2,3,4,5,6},TRUE,TRUE)</f>
        <v>7.488740401134594E-13</v>
      </c>
      <c r="BW36" s="48">
        <v>-6.6081882910348424E-10</v>
      </c>
      <c r="BX36" s="48">
        <v>2.1652505656281441E-7</v>
      </c>
      <c r="BY36" s="48">
        <v>-3.242761531333235E-5</v>
      </c>
      <c r="BZ36" s="48">
        <v>2.1039126543097447E-3</v>
      </c>
      <c r="CA36" s="48">
        <v>-2.9900539143726385E-2</v>
      </c>
      <c r="CB36" s="48">
        <v>1.3163278547754231E-2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1.1558210028559266</v>
      </c>
      <c r="CI37" s="75">
        <f>$BY$5+$BZ$5*$CG37+$CA$5*$CG37^2+$CB$5*$CG37^3+$CC$5*$CG37^4+$CD$5*$CG37^5+$CE$5*$CG37^6</f>
        <v>-10.415014495401238</v>
      </c>
      <c r="CJ37" s="75">
        <f>$BY$6+$BZ$6*$CG37+$CA$6*$CG37^2+$CB$6*$CG37^3+$CC$6*$CG37^4+$CD$6*$CG37^5+$CE$6*$CG37^6</f>
        <v>-1.6246067936889208E-3</v>
      </c>
      <c r="CK37" s="75">
        <f>$BY$7+$BZ$7*$CG37+$CA$7*$CG37^2+$CB$7*$CG37^3+$CC$7*$CG37^4+$CD$7*$CG37^5+$CE$7*$CG37^6</f>
        <v>1.2111174151521742E-2</v>
      </c>
      <c r="CL37" s="75">
        <f>$BY$8+$BZ$8*$CG37+$CA$8*$CG37^2+$CB$8*$CG37^3+$CC$8*$CG37^4+$CD$8*$CG37^5+$CE$8*$CG37^6</f>
        <v>-2.541013929433189E-2</v>
      </c>
      <c r="CM37" s="75">
        <f>$BY$9+$BZ$9*$CG37+$CA$9*$CG37^2+$CB$9*$CG37^3+$CC$9*$CG37^4+$CD$9*$CG37^5+$CE$9*$CG37^6</f>
        <v>2.1297302515785599E-3</v>
      </c>
      <c r="CN37" s="75">
        <f>$BY$10+$BZ$10*$CG37+$CA$10*$CG37^2+$CB$10*$CG37^3+$CC$10*$CG37^4+$CD$10*$CG37^5+$CE$10*$CG37^6</f>
        <v>1.2604658126094737E-2</v>
      </c>
      <c r="CO37" s="75">
        <f>$BY$11+$BZ$11*$CG37+$CA$11*$CG37^2+$CB$11*$CG37^3+$CC$11*$CG37^4+$CD$11*$CG37^5+$CE$11*$CG37^6</f>
        <v>6.3160348668394733E-3</v>
      </c>
      <c r="CP37" s="75">
        <f>$BY$12+$BZ$12*$CG37+$CA$12*$CG37^2+$CB$12*$CG37^3+$CC$12*$CG37^4+$CD$12*$CG37^5+$CE$12*$CG37^6</f>
        <v>1.2675605155862482E-3</v>
      </c>
      <c r="CQ37" s="75">
        <f>$BY$13+$BZ$13*$CG37+$CA$13*$CG37^2+$CB$13*$CG37^3+$CC$13*$CG37^4+$CD$13*$CG37^5+$CE$13*$CG37^6</f>
        <v>-2.0687359473453348E-2</v>
      </c>
      <c r="CR37" s="75">
        <f>$BY$14+$BZ$14*$CG37+$CA$14*$CG37^2+$CB$14*$CG37^3+$CC$14*$CG37^4+$CD$14*$CG37^5+$CE$14*$CG37^6</f>
        <v>-6.1796755019826455E-3</v>
      </c>
      <c r="CS37" s="75">
        <f>$BY$15+$BZ$15*$CG37+$CA$15*$CG37^2+$CB$15*$CG37^3+$CC$15*$CG37^4+$CD$15*$CG37^5+$CE$15*$CG37^6</f>
        <v>6.3220453738902505E-3</v>
      </c>
      <c r="CT37" s="75">
        <f>$BY$16+$BZ$16*$CG37+$CA$16*$CG37^2+$CB$16*$CG37^3+$CC$16*$CG37^4+$CD$16*$CG37^5+$CE$16*$CG37^6</f>
        <v>4.7307882337445997E-3</v>
      </c>
      <c r="CU37" s="75">
        <f>$BY$17+$BZ$17*$CG37+$CA$17*$CG37^2+$CB$17*$CG37^3+$CC$17*$CG37^4+$CD$17*$CG37^5+$CE$17*$CG37^6</f>
        <v>-1.9296464508665838E-3</v>
      </c>
      <c r="CV37" s="75">
        <f>$BY$18+$BZ$18*$CG37+$CA$18*$CG37^2+$CB$18*$CG37^3+$CC$18*$CG37^4+$CD$18*$CG37^5+$CE$18*$CG37^6</f>
        <v>5.9095700015134311E-3</v>
      </c>
      <c r="CW37" s="75">
        <f>$BY$19+$BZ$19*$CG37+$CA$19*$CG37^2+$CB$19*$CG37^3+$CC$19*$CG37^4+$CD$19*$CG37^5+$CE$19*$CG37^6</f>
        <v>-8.7685512471935567E-3</v>
      </c>
      <c r="CX37" s="75">
        <f>$BY$20+$BZ$20*$CG37+$CA$20*$CG37^2+$CB$20*$CG37^3+$CC$20*$CG37^4+$CD$20*$CG37^5+$CE$20*$CG37^6</f>
        <v>9.9971086551996491E-3</v>
      </c>
      <c r="CY37" s="75">
        <f>$BY$21+$BZ$21*$CG37+$CA$21*$CG37^2+$CB$21*$CG37^3+$CC$21*$CG37^4+$CD$21*$CG37^5+$CE$21*$CG37^6</f>
        <v>3.1076743201429169E-3</v>
      </c>
      <c r="CZ37" s="75">
        <f>$BY$22+$BZ$22*$CG37+$CA$22*$CG37^2+$CB$22*$CG37^3+$CC$22*$CG37^4+$CD$22*$CG37^5+$CE$22*$CG37^6</f>
        <v>2.1315654321959476E-3</v>
      </c>
      <c r="DA37" s="75">
        <f>$BY$23+$BZ$23*$CG37+$CA$23*$CG37^2+$CB$23*$CG37^3+$CC$23*$CG37^4+$CD$23*$CG37^5+$CE$23*$CG37^6</f>
        <v>1.0560996296413744E-2</v>
      </c>
      <c r="DB37" s="75">
        <f>$BY$24+$BZ$24*$CG37+$CA$24*$CG37^2+$CB$24*$CG37^3+$CC$24*$CG37^4+$CD$24*$CG37^5+$CE$24*$CG37^6</f>
        <v>1.4742429535854959E-3</v>
      </c>
      <c r="DC37" s="75">
        <f>$BY$25+$BZ$25*$CG37+$CA$25*$CG37^2+$CB$25*$CG37^3+$CC$25*$CG37^4+$CD$25*$CG37^5+$CE$25*$CG37^6</f>
        <v>3.8196567716571317E-3</v>
      </c>
      <c r="DD37" s="75">
        <f>$BY$26+$BZ$26*$CG37+$CA$26*$CG37^2+$CB$26*$CG37^3+$CC$26*$CG37^4+$CD$26*$CG37^5+$CE$26*$CG37^6</f>
        <v>-1.4757068787309702E-3</v>
      </c>
      <c r="DE37" s="75">
        <f>$BY$27+$BZ$27*$CG37+$CA$27*$CG37^2+$CB$27*$CG37^3+$CC$27*$CG37^4+$CD$27*$CG37^5+$CE$27*$CG37^6</f>
        <v>3.7176143280033026E-3</v>
      </c>
      <c r="DF37" s="75">
        <f>$BY$28+$BZ$28*$CG37+$CA$28*$CG37^2+$CB$28*$CG37^3+$CC$28*$CG37^4+$CD$28*$CG37^5+$CE$28*$CG37^6</f>
        <v>8.8793256377933151E-4</v>
      </c>
      <c r="DG37" s="75">
        <f>$BY$29+$BZ$29*$CG37+$CA$29*$CG37^2+$CB$29*$CG37^3+$CC$29*$CG37^4+$CD$29*$CG37^5+$CE$29*$CG37^6</f>
        <v>1.1076299468321602E-3</v>
      </c>
      <c r="DH37" s="75">
        <f>$BY$30+$BZ$30*$CG37+$CA$30*$CG37^2+$CB$30*$CG37^3+$CC$30*$CG37^4+$CD$30*$CG37^5+$CE$30*$CG37^6</f>
        <v>3.8975420977051395E-3</v>
      </c>
      <c r="DI37" s="75">
        <f>$BY$31+$BZ$31*$CG37+$CA$31*$CG37^2+$CB$31*$CG37^3+$CC$31*$CG37^4+$CD$31*$CG37^5+$CE$31*$CG37^6</f>
        <v>0</v>
      </c>
      <c r="DJ37" s="75">
        <f>$BY$32+$BZ$32*$CG37+$CA$32*$CG37^2+$CB$32*$CG37^3+$CC$32*$CG37^4+$CD$32*$CG37^5+$CE$32*$CG37^6</f>
        <v>5.1346427036986553E-2</v>
      </c>
      <c r="DK37" s="75">
        <f>$BY$33+$BZ$33*$CG37+$CA$33*$CG37^2+$CB$33*$CG37^3+$CC$33*$CG37^4+$CD$33*$CG37^5+$CE$33*$CG37^6</f>
        <v>3.6497284039067712E-2</v>
      </c>
      <c r="DL37" s="75">
        <f>$BY$34+$BZ$34*$CG37+$CA$34*$CG37^2+$CB$34*$CG37^3+$CC$34*$CG37^4+$CD$34*$CG37^5+$CE$34*$CG37^6</f>
        <v>0.44113915013749327</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-0.90617146315508934</v>
      </c>
      <c r="CI38" s="75">
        <f t="shared" ref="CI38:CI60" si="32">IF(CG38&gt;0,$BY$5+$BZ$5*$CG38+$CA$5*$CG38^2+$CB$5*$CG38^3+$CC$5*$CG38^4+$CD$5*$CG38^5+$CE$5*$CG38^6,"")</f>
        <v>-21.9417814890725</v>
      </c>
      <c r="CJ38" s="75">
        <f t="shared" ref="CJ38:CJ60" si="33">IF(CG38&gt;0,$BY$6+$BZ$6*$CG38+$CA$6*$CG38^2+$CB$6*$CG38^3+$CC$6*$CG38^4+$CD$6*$CG38^5+$CE$6*$CG38^6,"")</f>
        <v>1.3162299499522171E-2</v>
      </c>
      <c r="CK38" s="75">
        <f t="shared" ref="CK38:CK60" si="34">IF(CG38&gt;0,$BY$7+$BZ$7*$CG38+$CA$7*$CG38^2+$CB$7*$CG38^3+$CC$7*$CG38^4+$CD$7*$CG38^5+$CE$7*$CG38^6,"")</f>
        <v>-5.6874354094168494E-2</v>
      </c>
      <c r="CL38" s="75">
        <f t="shared" ref="CL38:CL60" si="35">IF(CG38&gt;0,$BY$8+$BZ$8*$CG38+$CA$8*$CG38^2+$CB$8*$CG38^3+$CC$8*$CG38^4+$CD$8*$CG38^5+$CE$8*$CG38^6,"")</f>
        <v>2.2084719382710227E-2</v>
      </c>
      <c r="CM38" s="75">
        <f t="shared" ref="CM38:CM60" si="36">IF(CG38&gt;0,$BY$9+$BZ$9*$CG38+$CA$9*$CG38^2+$CB$9*$CG38^3+$CC$9*$CG38^4+$CD$9*$CG38^5+$CE$9*$CG38^6,"")</f>
        <v>-4.2151114306571424E-3</v>
      </c>
      <c r="CN38" s="75">
        <f t="shared" ref="CN38:CN60" si="37">IF(CG38&gt;0,$BY$10+$BZ$10*$CG38+$CA$10*$CG38^2+$CB$10*$CG38^3+$CC$10*$CG38^4+$CD$10*$CG38^5+$CE$10*$CG38^6,"")</f>
        <v>-1.7542835567374588E-2</v>
      </c>
      <c r="CO38" s="75">
        <f t="shared" ref="CO38:CO60" si="38">IF(CG38&gt;0,$BY$11+$BZ$11*$CG38+$CA$11*$CG38^2+$CB$11*$CG38^3+$CC$11*$CG38^4+$CD$11*$CG38^5+$CE$11*$CG38^6,"")</f>
        <v>-1.0826686158951777E-2</v>
      </c>
      <c r="CP38" s="75">
        <f t="shared" ref="CP38:CP60" si="39">IF(CG38&gt;0,$BY$12+$BZ$12*$CG38+$CA$12*$CG38^2+$CB$12*$CG38^3+$CC$12*$CG38^4+$CD$12*$CG38^5+$CE$12*$CG38^6,"")</f>
        <v>-2.1020591290509924E-3</v>
      </c>
      <c r="CQ38" s="75">
        <f t="shared" ref="CQ38:CQ60" si="40">IF(CG38&gt;0,$BY$13+$BZ$13*$CG38+$CA$13*$CG38^2+$CB$13*$CG38^3+$CC$13*$CG38^4+$CD$13*$CG38^5+$CE$13*$CG38^6,"")</f>
        <v>0.18590957420289433</v>
      </c>
      <c r="CR38" s="75">
        <f t="shared" ref="CR38:CR60" si="41">IF(CG38&gt;0,$BY$14+$BZ$14*$CG38+$CA$14*$CG38^2+$CB$14*$CG38^3+$CC$14*$CG38^4+$CD$14*$CG38^5+$CE$14*$CG38^6,"")</f>
        <v>3.0500275248987012E-2</v>
      </c>
      <c r="CS38" s="75">
        <f t="shared" ref="CS38:CS60" si="42">IF(CG38&gt;0,$BY$15+$BZ$15*$CG38+$CA$15*$CG38^2+$CB$15*$CG38^3+$CC$15*$CG38^4+$CD$15*$CG38^5+$CE$15*$CG38^6,"")</f>
        <v>-1.4847845485910813E-2</v>
      </c>
      <c r="CT38" s="75">
        <f t="shared" ref="CT38:CT60" si="43">IF(CG38&gt;0,$BY$16+$BZ$16*$CG38+$CA$16*$CG38^2+$CB$16*$CG38^3+$CC$16*$CG38^4+$CD$16*$CG38^5+$CE$16*$CG38^6,"")</f>
        <v>-7.9317618840108808E-3</v>
      </c>
      <c r="CU38" s="75">
        <f t="shared" ref="CU38:CU60" si="44">IF(CG38&gt;0,$BY$17+$BZ$17*$CG38+$CA$17*$CG38^2+$CB$17*$CG38^3+$CC$17*$CG38^4+$CD$17*$CG38^5+$CE$17*$CG38^6,"")</f>
        <v>3.5623979630585887E-3</v>
      </c>
      <c r="CV38" s="75">
        <f t="shared" ref="CV38:CV60" si="45">IF(CG38&gt;0,$BY$18+$BZ$18*$CG38+$CA$18*$CG38^2+$CB$18*$CG38^3+$CC$18*$CG38^4+$CD$18*$CG38^5+$CE$18*$CG38^6,"")</f>
        <v>-4.5093317224964569E-3</v>
      </c>
      <c r="CW38" s="75">
        <f t="shared" ref="CW38:CW60" si="46">IF(CG38&gt;0,$BY$19+$BZ$19*$CG38+$CA$19*$CG38^2+$CB$19*$CG38^3+$CC$19*$CG38^4+$CD$19*$CG38^5+$CE$19*$CG38^6,"")</f>
        <v>0.19276107635181763</v>
      </c>
      <c r="CX38" s="75">
        <f t="shared" ref="CX38:CX60" si="47">IF(CG38&gt;0,$BY$20+$BZ$20*$CG38+$CA$20*$CG38^2+$CB$20*$CG38^3+$CC$20*$CG38^4+$CD$20*$CG38^5+$CE$20*$CG38^6,"")</f>
        <v>-6.861906386603325E-3</v>
      </c>
      <c r="CY38" s="75">
        <f t="shared" ref="CY38:CY60" si="48">IF(CG38&gt;0,$BY$21+$BZ$21*$CG38+$CA$21*$CG38^2+$CB$21*$CG38^3+$CC$21*$CG38^4+$CD$21*$CG38^5+$CE$21*$CG38^6,"")</f>
        <v>-4.7121805404258151E-3</v>
      </c>
      <c r="CZ38" s="75">
        <f t="shared" ref="CZ38:CZ60" si="49">IF(CG38&gt;0,$BY$22+$BZ$22*$CG38+$CA$22*$CG38^2+$CB$22*$CG38^3+$CC$22*$CG38^4+$CD$22*$CG38^5+$CE$22*$CG38^6,"")</f>
        <v>-1.2107188530314959E-3</v>
      </c>
      <c r="DA38" s="75">
        <f t="shared" ref="DA38:DA60" si="50">IF(CG38&gt;0,$BY$23+$BZ$23*$CG38+$CA$23*$CG38^2+$CB$23*$CG38^3+$CC$23*$CG38^4+$CD$23*$CG38^5+$CE$23*$CG38^6,"")</f>
        <v>-3.1637019646310584E-2</v>
      </c>
      <c r="DB38" s="75">
        <f t="shared" ref="DB38:DB60" si="51">IF(CG38&gt;0,$BY$24+$BZ$24*$CG38+$CA$24*$CG38^2+$CB$24*$CG38^3+$CC$24*$CG38^4+$CD$24*$CG38^5+$CE$24*$CG38^6,"")</f>
        <v>-2.3687861431478932E-3</v>
      </c>
      <c r="DC38" s="75">
        <f t="shared" ref="DC38:DC60" si="52">IF(CG38&gt;0,$BY$25+$BZ$25*$CG38+$CA$25*$CG38^2+$CB$25*$CG38^3+$CC$25*$CG38^4+$CD$25*$CG38^5+$CE$25*$CG38^6,"")</f>
        <v>-4.6769757224966674E-3</v>
      </c>
      <c r="DD38" s="75">
        <f t="shared" ref="DD38:DD60" si="53">IF(CG38&gt;0,$BY$26+$BZ$26*$CG38+$CA$26*$CG38^2+$CB$26*$CG38^3+$CC$26*$CG38^4+$CD$26*$CG38^5+$CE$26*$CG38^6,"")</f>
        <v>-9.0474728916643701E-4</v>
      </c>
      <c r="DE38" s="75">
        <f t="shared" ref="DE38:DE60" si="54">IF(CG38&gt;0,$BY$27+$BZ$27*$CG38+$CA$27*$CG38^2+$CB$27*$CG38^3+$CC$27*$CG38^4+$CD$27*$CG38^5+$CE$27*$CG38^6,"")</f>
        <v>-6.680418120466605E-3</v>
      </c>
      <c r="DF38" s="75">
        <f t="shared" ref="DF38:DF60" si="55">IF(CG38&gt;0,$BY$28+$BZ$28*$CG38+$CA$28*$CG38^2+$CB$28*$CG38^3+$CC$28*$CG38^4+$CD$28*$CG38^5+$CE$28*$CG38^6,"")</f>
        <v>-8.2625622332763973E-4</v>
      </c>
      <c r="DG38" s="75">
        <f t="shared" ref="DG38:DG60" si="56">IF(CG38&gt;0,$BY$29+$BZ$29*$CG38+$CA$29*$CG38^2+$CB$29*$CG38^3+$CC$29*$CG38^4+$CD$29*$CG38^5+$CE$29*$CG38^6,"")</f>
        <v>-2.3286344189374377E-3</v>
      </c>
      <c r="DH38" s="75">
        <f t="shared" ref="DH38:DH60" si="57">IF(CG38&gt;0,$BY$30+$BZ$30*$CG38+$CA$30*$CG38^2+$CB$30*$CG38^3+$CC$30*$CG38^4+$CD$30*$CG38^5+$CE$30*$CG38^6,"")</f>
        <v>-3.7255988132090445E-3</v>
      </c>
      <c r="DI38" s="75">
        <f t="shared" ref="DI38:DI60" si="58">IF(CG38&gt;0,$BY$31+$BZ$31*$CG38+$CA$31*$CG38^2+$CB$31*$CG38^3+$CC$31*$CG38^4+$CD$31*$CG38^5+$CE$31*$CG38^6,"")</f>
        <v>0</v>
      </c>
      <c r="DJ38" s="75">
        <f t="shared" ref="DJ38:DJ60" si="59">IF(CG38&gt;0,$BY$32+$BZ$32*$CG38+$CA$32*$CG38^2+$CB$32*$CG38^3+$CC$32*$CG38^4+$CD$32*$CG38^5+$CE$32*$CG38^6,"")</f>
        <v>-1.8168957490820287E-2</v>
      </c>
      <c r="DK38" s="75">
        <f t="shared" ref="DK38:DK60" si="60">IF(CG38&gt;0,$BY$33+$BZ$33*$CG38+$CA$33*$CG38^2+$CB$33*$CG38^3+$CC$33*$CG38^4+$CD$33*$CG38^5+$CE$33*$CG38^6,"")</f>
        <v>-2.7721257754420796E-2</v>
      </c>
      <c r="DL38" s="75">
        <f t="shared" ref="DL38:DL60" si="61">IF(CG38&gt;0,$BY$34+$BZ$34*$CG38+$CA$34*$CG38^2+$CB$34*$CG38^3+$CC$34*$CG38^4+$CD$34*$CG38^5+$CE$34*$CG38^6,"")</f>
        <v>-0.40458612007606021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7.4592418771990021E-2</v>
      </c>
      <c r="CI39" s="75">
        <f t="shared" si="32"/>
        <v>50.17006100492403</v>
      </c>
      <c r="CJ39" s="75">
        <f t="shared" si="33"/>
        <v>-4.4442696708233819E-3</v>
      </c>
      <c r="CK39" s="75">
        <f t="shared" si="34"/>
        <v>4.7945288000945635E-2</v>
      </c>
      <c r="CL39" s="75">
        <f t="shared" si="35"/>
        <v>1.3049857888520117E-2</v>
      </c>
      <c r="CM39" s="75">
        <f t="shared" si="36"/>
        <v>-3.4347732634385569E-3</v>
      </c>
      <c r="CN39" s="75">
        <f t="shared" si="37"/>
        <v>-1.5647817061545791E-2</v>
      </c>
      <c r="CO39" s="75">
        <f t="shared" si="38"/>
        <v>-1.4281223333267869E-2</v>
      </c>
      <c r="CP39" s="75">
        <f t="shared" si="39"/>
        <v>-7.3806187031607781E-4</v>
      </c>
      <c r="CQ39" s="75">
        <f t="shared" si="40"/>
        <v>0.34572213252142509</v>
      </c>
      <c r="CR39" s="75">
        <f t="shared" si="41"/>
        <v>5.919867446735412E-2</v>
      </c>
      <c r="CS39" s="75">
        <f t="shared" si="42"/>
        <v>-2.4856035028276335E-2</v>
      </c>
      <c r="CT39" s="75">
        <f t="shared" si="43"/>
        <v>-1.2127196391868643E-2</v>
      </c>
      <c r="CU39" s="75">
        <f t="shared" si="44"/>
        <v>6.1190817340545838E-3</v>
      </c>
      <c r="CV39" s="75">
        <f t="shared" si="45"/>
        <v>-5.1430078952170773E-3</v>
      </c>
      <c r="CW39" s="75">
        <f t="shared" si="46"/>
        <v>0.55860843832653795</v>
      </c>
      <c r="CX39" s="75">
        <f t="shared" si="47"/>
        <v>-5.9437292870383393E-3</v>
      </c>
      <c r="CY39" s="75">
        <f t="shared" si="48"/>
        <v>-2.9554046654266353E-3</v>
      </c>
      <c r="CZ39" s="75">
        <f t="shared" si="49"/>
        <v>-4.10817263408148E-4</v>
      </c>
      <c r="DA39" s="75">
        <f t="shared" si="50"/>
        <v>-6.6576462896906718E-2</v>
      </c>
      <c r="DB39" s="75">
        <f t="shared" si="51"/>
        <v>-1.5126872299111584E-3</v>
      </c>
      <c r="DC39" s="75">
        <f t="shared" si="52"/>
        <v>-4.7657344999400622E-3</v>
      </c>
      <c r="DD39" s="75">
        <f t="shared" si="53"/>
        <v>8.9232128990989167E-3</v>
      </c>
      <c r="DE39" s="75">
        <f t="shared" si="54"/>
        <v>-9.6534252499259482E-3</v>
      </c>
      <c r="DF39" s="75">
        <f t="shared" si="55"/>
        <v>-6.1297057641741641E-4</v>
      </c>
      <c r="DG39" s="75">
        <f t="shared" si="56"/>
        <v>-2.0469064927856446E-3</v>
      </c>
      <c r="DH39" s="75">
        <f t="shared" si="57"/>
        <v>-2.8484800913574282E-3</v>
      </c>
      <c r="DI39" s="75">
        <f t="shared" si="58"/>
        <v>0</v>
      </c>
      <c r="DJ39" s="75">
        <f t="shared" si="59"/>
        <v>7.7560537814262698E-2</v>
      </c>
      <c r="DK39" s="75">
        <f t="shared" si="60"/>
        <v>2.4033932805876169E-2</v>
      </c>
      <c r="DL39" s="75">
        <f t="shared" si="61"/>
        <v>-0.22500921862629855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1.2858280397645785</v>
      </c>
      <c r="CI40" s="75">
        <f t="shared" si="32"/>
        <v>119.71956865075299</v>
      </c>
      <c r="CJ40" s="75">
        <f t="shared" si="33"/>
        <v>-2.3172296670876197E-2</v>
      </c>
      <c r="CK40" s="75">
        <f t="shared" si="34"/>
        <v>0.17287373901697367</v>
      </c>
      <c r="CL40" s="75">
        <f t="shared" si="35"/>
        <v>-4.7515611935325906E-3</v>
      </c>
      <c r="CM40" s="75">
        <f t="shared" si="36"/>
        <v>-1.3593183081125671E-3</v>
      </c>
      <c r="CN40" s="75">
        <f t="shared" si="37"/>
        <v>-7.7712165709585678E-3</v>
      </c>
      <c r="CO40" s="75">
        <f t="shared" si="38"/>
        <v>-1.3843052054502872E-2</v>
      </c>
      <c r="CP40" s="75">
        <f t="shared" si="39"/>
        <v>1.2692563983311012E-3</v>
      </c>
      <c r="CQ40" s="75">
        <f t="shared" si="40"/>
        <v>0.46710640398869047</v>
      </c>
      <c r="CR40" s="75">
        <f t="shared" si="41"/>
        <v>7.9183589281126565E-2</v>
      </c>
      <c r="CS40" s="75">
        <f t="shared" si="42"/>
        <v>-2.899178640571741E-2</v>
      </c>
      <c r="CT40" s="75">
        <f t="shared" si="43"/>
        <v>-1.3519277918523583E-2</v>
      </c>
      <c r="CU40" s="75">
        <f t="shared" si="44"/>
        <v>7.4176456655152823E-3</v>
      </c>
      <c r="CV40" s="75">
        <f t="shared" si="45"/>
        <v>-3.5481310420566676E-3</v>
      </c>
      <c r="CW40" s="75">
        <f t="shared" si="46"/>
        <v>0.79493803846150857</v>
      </c>
      <c r="CX40" s="75">
        <f t="shared" si="47"/>
        <v>-1.5024840191800379E-3</v>
      </c>
      <c r="CY40" s="75">
        <f t="shared" si="48"/>
        <v>3.7488253364427633E-4</v>
      </c>
      <c r="CZ40" s="75">
        <f t="shared" si="49"/>
        <v>1.0579600012166645E-3</v>
      </c>
      <c r="DA40" s="75">
        <f t="shared" si="50"/>
        <v>-9.1344758715108984E-2</v>
      </c>
      <c r="DB40" s="75">
        <f t="shared" si="51"/>
        <v>1.2735261594679819E-4</v>
      </c>
      <c r="DC40" s="75">
        <f t="shared" si="52"/>
        <v>-3.0287971697217091E-3</v>
      </c>
      <c r="DD40" s="75">
        <f t="shared" si="53"/>
        <v>1.8241577567672182E-2</v>
      </c>
      <c r="DE40" s="75">
        <f t="shared" si="54"/>
        <v>-1.0257025086747095E-2</v>
      </c>
      <c r="DF40" s="75">
        <f t="shared" si="55"/>
        <v>-4.0767111799156451E-5</v>
      </c>
      <c r="DG40" s="75">
        <f t="shared" si="56"/>
        <v>-1.0679968970947742E-3</v>
      </c>
      <c r="DH40" s="75">
        <f t="shared" si="57"/>
        <v>-3.5535564342734386E-4</v>
      </c>
      <c r="DI40" s="75">
        <f t="shared" si="58"/>
        <v>0</v>
      </c>
      <c r="DJ40" s="75">
        <f t="shared" si="59"/>
        <v>0.18450327775814634</v>
      </c>
      <c r="DK40" s="75">
        <f t="shared" si="60"/>
        <v>8.8406957849504919E-2</v>
      </c>
      <c r="DL40" s="75">
        <f t="shared" si="61"/>
        <v>0.12130102677718957</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3.916334154165249</v>
      </c>
      <c r="CI41" s="75">
        <f t="shared" si="32"/>
        <v>264.59538973539634</v>
      </c>
      <c r="CJ41" s="75">
        <f t="shared" si="33"/>
        <v>-6.2794534487212977E-2</v>
      </c>
      <c r="CK41" s="75">
        <f t="shared" si="34"/>
        <v>0.47649922207488726</v>
      </c>
      <c r="CL41" s="75">
        <f t="shared" si="35"/>
        <v>-5.0130109109012493E-2</v>
      </c>
      <c r="CM41" s="75">
        <f t="shared" si="36"/>
        <v>4.3242857661864613E-3</v>
      </c>
      <c r="CN41" s="75">
        <f t="shared" si="37"/>
        <v>1.441392675206352E-2</v>
      </c>
      <c r="CO41" s="75">
        <f t="shared" si="38"/>
        <v>-9.1510335687713783E-3</v>
      </c>
      <c r="CP41" s="75">
        <f t="shared" si="39"/>
        <v>6.1939518510566779E-3</v>
      </c>
      <c r="CQ41" s="75">
        <f t="shared" si="40"/>
        <v>0.70779005010311113</v>
      </c>
      <c r="CR41" s="75">
        <f t="shared" si="41"/>
        <v>0.11450833653272849</v>
      </c>
      <c r="CS41" s="75">
        <f t="shared" si="42"/>
        <v>-3.1326225911514557E-2</v>
      </c>
      <c r="CT41" s="75">
        <f t="shared" si="43"/>
        <v>-1.3958689457570519E-2</v>
      </c>
      <c r="CU41" s="75">
        <f t="shared" si="44"/>
        <v>9.0523637695455496E-3</v>
      </c>
      <c r="CV41" s="75">
        <f t="shared" si="45"/>
        <v>1.9961319610038251E-3</v>
      </c>
      <c r="CW41" s="75">
        <f t="shared" si="46"/>
        <v>1.1249708584832958</v>
      </c>
      <c r="CX41" s="75">
        <f t="shared" si="47"/>
        <v>1.1407455129148762E-2</v>
      </c>
      <c r="CY41" s="75">
        <f t="shared" si="48"/>
        <v>9.0426953257720568E-3</v>
      </c>
      <c r="CZ41" s="75">
        <f t="shared" si="49"/>
        <v>4.85485689686211E-3</v>
      </c>
      <c r="DA41" s="75">
        <f t="shared" si="50"/>
        <v>-0.13558497199620514</v>
      </c>
      <c r="DB41" s="75">
        <f t="shared" si="51"/>
        <v>4.4198936335015874E-3</v>
      </c>
      <c r="DC41" s="75">
        <f t="shared" si="52"/>
        <v>2.4820924407185528E-3</v>
      </c>
      <c r="DD41" s="75">
        <f t="shared" si="53"/>
        <v>3.7925350128384688E-2</v>
      </c>
      <c r="DE41" s="75">
        <f t="shared" si="54"/>
        <v>-9.2587097835008878E-3</v>
      </c>
      <c r="DF41" s="75">
        <f t="shared" si="55"/>
        <v>1.5416750084401526E-3</v>
      </c>
      <c r="DG41" s="75">
        <f t="shared" si="56"/>
        <v>1.6775325733583875E-3</v>
      </c>
      <c r="DH41" s="75">
        <f t="shared" si="57"/>
        <v>6.6145349814602525E-3</v>
      </c>
      <c r="DI41" s="75">
        <f t="shared" si="58"/>
        <v>0</v>
      </c>
      <c r="DJ41" s="75">
        <f t="shared" si="59"/>
        <v>0.42687820947712563</v>
      </c>
      <c r="DK41" s="75">
        <f t="shared" si="60"/>
        <v>0.24116312837190812</v>
      </c>
      <c r="DL41" s="75">
        <f t="shared" si="61"/>
        <v>1.0197480260409786</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5.874206345295538</v>
      </c>
      <c r="CI42" s="75">
        <f t="shared" si="32"/>
        <v>373.66227362545874</v>
      </c>
      <c r="CJ42" s="75">
        <f t="shared" si="33"/>
        <v>-9.2247506925658695E-2</v>
      </c>
      <c r="CK42" s="75">
        <f t="shared" si="34"/>
        <v>0.73871611370097123</v>
      </c>
      <c r="CL42" s="75">
        <f t="shared" si="35"/>
        <v>-8.7999273364274128E-2</v>
      </c>
      <c r="CM42" s="75">
        <f t="shared" si="36"/>
        <v>9.3113024657471479E-3</v>
      </c>
      <c r="CN42" s="75">
        <f t="shared" si="37"/>
        <v>3.386480491358216E-2</v>
      </c>
      <c r="CO42" s="75">
        <f t="shared" si="38"/>
        <v>-3.7549503406262472E-3</v>
      </c>
      <c r="CP42" s="75">
        <f t="shared" si="39"/>
        <v>1.0307109496529583E-2</v>
      </c>
      <c r="CQ42" s="75">
        <f t="shared" si="40"/>
        <v>0.89385743241279081</v>
      </c>
      <c r="CR42" s="75">
        <f t="shared" si="41"/>
        <v>0.13875907819338673</v>
      </c>
      <c r="CS42" s="75">
        <f t="shared" si="42"/>
        <v>-2.9629772138281656E-2</v>
      </c>
      <c r="CT42" s="75">
        <f t="shared" si="43"/>
        <v>-1.316592619258123E-2</v>
      </c>
      <c r="CU42" s="75">
        <f t="shared" si="44"/>
        <v>9.801890618817477E-3</v>
      </c>
      <c r="CV42" s="75">
        <f t="shared" si="45"/>
        <v>7.2997140220443235E-3</v>
      </c>
      <c r="CW42" s="75">
        <f t="shared" si="46"/>
        <v>1.2814714330849337</v>
      </c>
      <c r="CX42" s="75">
        <f t="shared" si="47"/>
        <v>2.3032502720623422E-2</v>
      </c>
      <c r="CY42" s="75">
        <f t="shared" si="48"/>
        <v>1.6497406966502634E-2</v>
      </c>
      <c r="CZ42" s="75">
        <f t="shared" si="49"/>
        <v>8.1090413145043262E-3</v>
      </c>
      <c r="DA42" s="75">
        <f t="shared" si="50"/>
        <v>-0.16613164304956929</v>
      </c>
      <c r="DB42" s="75">
        <f t="shared" si="51"/>
        <v>8.1303596020103064E-3</v>
      </c>
      <c r="DC42" s="75">
        <f t="shared" si="52"/>
        <v>7.6271671992751752E-3</v>
      </c>
      <c r="DD42" s="75">
        <f t="shared" si="53"/>
        <v>5.3142268153571676E-2</v>
      </c>
      <c r="DE42" s="75">
        <f t="shared" si="54"/>
        <v>-7.3750206983791249E-3</v>
      </c>
      <c r="DF42" s="75">
        <f t="shared" si="55"/>
        <v>2.944273620126715E-3</v>
      </c>
      <c r="DG42" s="75">
        <f t="shared" si="56"/>
        <v>4.1000518397021138E-3</v>
      </c>
      <c r="DH42" s="75">
        <f t="shared" si="57"/>
        <v>1.2835030569865413E-2</v>
      </c>
      <c r="DI42" s="75">
        <f t="shared" si="58"/>
        <v>0</v>
      </c>
      <c r="DJ42" s="75">
        <f t="shared" si="59"/>
        <v>0.62223157430796505</v>
      </c>
      <c r="DK42" s="75">
        <f t="shared" si="60"/>
        <v>0.36810065789412189</v>
      </c>
      <c r="DL42" s="75">
        <f t="shared" si="61"/>
        <v>1.7877527388432939</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10.989107779357948</v>
      </c>
      <c r="CI43" s="75">
        <f t="shared" si="32"/>
        <v>677.44362151618498</v>
      </c>
      <c r="CJ43" s="75">
        <f t="shared" si="33"/>
        <v>-0.16977632894381164</v>
      </c>
      <c r="CK43" s="75">
        <f t="shared" si="34"/>
        <v>1.6297585034896109</v>
      </c>
      <c r="CL43" s="75">
        <f t="shared" si="35"/>
        <v>-0.20248528961671866</v>
      </c>
      <c r="CM43" s="75">
        <f t="shared" si="36"/>
        <v>2.5479531413790446E-2</v>
      </c>
      <c r="CN43" s="75">
        <f t="shared" si="37"/>
        <v>9.5653554174133057E-2</v>
      </c>
      <c r="CO43" s="75">
        <f t="shared" si="38"/>
        <v>1.6504726198412714E-2</v>
      </c>
      <c r="CP43" s="75">
        <f t="shared" si="39"/>
        <v>2.3157143392644387E-2</v>
      </c>
      <c r="CQ43" s="75">
        <f t="shared" si="40"/>
        <v>1.4730840834955894</v>
      </c>
      <c r="CR43" s="75">
        <f t="shared" si="41"/>
        <v>0.20323495176604159</v>
      </c>
      <c r="CS43" s="75">
        <f t="shared" si="42"/>
        <v>-1.3913507850236234E-2</v>
      </c>
      <c r="CT43" s="75">
        <f t="shared" si="43"/>
        <v>-8.0919430273773997E-3</v>
      </c>
      <c r="CU43" s="75">
        <f t="shared" si="44"/>
        <v>1.0703530338467358E-2</v>
      </c>
      <c r="CV43" s="75">
        <f t="shared" si="45"/>
        <v>2.5576112117155724E-2</v>
      </c>
      <c r="CW43" s="75">
        <f t="shared" si="46"/>
        <v>1.4647030438422697</v>
      </c>
      <c r="CX43" s="75">
        <f t="shared" si="47"/>
        <v>6.1548317039037945E-2</v>
      </c>
      <c r="CY43" s="75">
        <f t="shared" si="48"/>
        <v>4.0384437061892813E-2</v>
      </c>
      <c r="CZ43" s="75">
        <f t="shared" si="49"/>
        <v>1.8502256743986194E-2</v>
      </c>
      <c r="DA43" s="75">
        <f t="shared" si="50"/>
        <v>-0.24742366781297026</v>
      </c>
      <c r="DB43" s="75">
        <f t="shared" si="51"/>
        <v>2.0113360294131275E-2</v>
      </c>
      <c r="DC43" s="75">
        <f t="shared" si="52"/>
        <v>2.5213927412697422E-2</v>
      </c>
      <c r="DD43" s="75">
        <f t="shared" si="53"/>
        <v>9.8024585122285152E-2</v>
      </c>
      <c r="DE43" s="75">
        <f t="shared" si="54"/>
        <v>1.3122606747871983E-3</v>
      </c>
      <c r="DF43" s="75">
        <f t="shared" si="55"/>
        <v>7.5684050379014106E-3</v>
      </c>
      <c r="DG43" s="75">
        <f t="shared" si="56"/>
        <v>1.1933353220353021E-2</v>
      </c>
      <c r="DH43" s="75">
        <f t="shared" si="57"/>
        <v>3.352163936530414E-2</v>
      </c>
      <c r="DI43" s="75">
        <f t="shared" si="58"/>
        <v>0</v>
      </c>
      <c r="DJ43" s="75">
        <f t="shared" si="59"/>
        <v>1.2205204282712461</v>
      </c>
      <c r="DK43" s="75">
        <f t="shared" si="60"/>
        <v>0.77061147084155679</v>
      </c>
      <c r="DL43" s="75">
        <f t="shared" si="61"/>
        <v>4.2189201336692133</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15.768803744148011</v>
      </c>
      <c r="CI44" s="75">
        <f t="shared" si="32"/>
        <v>1007.6885277374292</v>
      </c>
      <c r="CJ44" s="75">
        <f t="shared" si="33"/>
        <v>-0.24063626694895729</v>
      </c>
      <c r="CK44" s="75">
        <f t="shared" si="34"/>
        <v>2.9660173722893557</v>
      </c>
      <c r="CL44" s="75">
        <f t="shared" si="35"/>
        <v>-0.33755653053849022</v>
      </c>
      <c r="CM44" s="75">
        <f t="shared" si="36"/>
        <v>4.6996678310151675E-2</v>
      </c>
      <c r="CN44" s="75">
        <f t="shared" si="37"/>
        <v>0.17389291865203851</v>
      </c>
      <c r="CO44" s="75">
        <f t="shared" si="38"/>
        <v>4.5611030101679093E-2</v>
      </c>
      <c r="CP44" s="75">
        <f t="shared" si="39"/>
        <v>3.9689124313895027E-2</v>
      </c>
      <c r="CQ44" s="75">
        <f t="shared" si="40"/>
        <v>2.2662301562591955</v>
      </c>
      <c r="CR44" s="75">
        <f t="shared" si="41"/>
        <v>0.2756439800999762</v>
      </c>
      <c r="CS44" s="75">
        <f t="shared" si="42"/>
        <v>1.9569000738817302E-2</v>
      </c>
      <c r="CT44" s="75">
        <f t="shared" si="43"/>
        <v>1.1043839630618703E-3</v>
      </c>
      <c r="CU44" s="75">
        <f t="shared" si="44"/>
        <v>1.0249509898979336E-2</v>
      </c>
      <c r="CV44" s="75">
        <f t="shared" si="45"/>
        <v>5.1285987411384862E-2</v>
      </c>
      <c r="CW44" s="75">
        <f t="shared" si="46"/>
        <v>1.4310506110542756</v>
      </c>
      <c r="CX44" s="75">
        <f t="shared" si="47"/>
        <v>0.1140450415831485</v>
      </c>
      <c r="CY44" s="75">
        <f t="shared" si="48"/>
        <v>7.1985010978884725E-2</v>
      </c>
      <c r="CZ44" s="75">
        <f t="shared" si="49"/>
        <v>3.2196797499890004E-2</v>
      </c>
      <c r="DA44" s="75">
        <f t="shared" si="50"/>
        <v>-0.33792383879052496</v>
      </c>
      <c r="DB44" s="75">
        <f t="shared" si="51"/>
        <v>3.6175714026790165E-2</v>
      </c>
      <c r="DC44" s="75">
        <f t="shared" si="52"/>
        <v>5.0053637699301767E-2</v>
      </c>
      <c r="DD44" s="75">
        <f t="shared" si="53"/>
        <v>0.15321824129149028</v>
      </c>
      <c r="DE44" s="75">
        <f t="shared" si="54"/>
        <v>1.6365127433690271E-2</v>
      </c>
      <c r="DF44" s="75">
        <f t="shared" si="55"/>
        <v>1.390118977460908E-2</v>
      </c>
      <c r="DG44" s="75">
        <f t="shared" si="56"/>
        <v>2.2228626922751352E-2</v>
      </c>
      <c r="DH44" s="75">
        <f t="shared" si="57"/>
        <v>6.2216499103594995E-2</v>
      </c>
      <c r="DI44" s="75">
        <f t="shared" si="58"/>
        <v>0</v>
      </c>
      <c r="DJ44" s="75">
        <f t="shared" si="59"/>
        <v>1.9863692050157682</v>
      </c>
      <c r="DK44" s="75">
        <f t="shared" si="60"/>
        <v>1.3108888356867534</v>
      </c>
      <c r="DL44" s="75">
        <f t="shared" si="61"/>
        <v>7.362545631738838</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18.673452646020912</v>
      </c>
      <c r="CI45" s="75">
        <f t="shared" si="32"/>
        <v>1263.2944521263184</v>
      </c>
      <c r="CJ45" s="75">
        <f t="shared" si="33"/>
        <v>-0.2746607924912714</v>
      </c>
      <c r="CK45" s="75">
        <f t="shared" si="34"/>
        <v>4.515122725688089</v>
      </c>
      <c r="CL45" s="75">
        <f t="shared" si="35"/>
        <v>-0.45047972078407805</v>
      </c>
      <c r="CM45" s="75">
        <f t="shared" si="36"/>
        <v>6.8345834967608127E-2</v>
      </c>
      <c r="CN45" s="75">
        <f t="shared" si="37"/>
        <v>0.24583597780547245</v>
      </c>
      <c r="CO45" s="75">
        <f t="shared" si="38"/>
        <v>7.4118771671894262E-2</v>
      </c>
      <c r="CP45" s="75">
        <f t="shared" si="39"/>
        <v>5.5668055715959001E-2</v>
      </c>
      <c r="CQ45" s="75">
        <f t="shared" si="40"/>
        <v>3.1019149150639262</v>
      </c>
      <c r="CR45" s="75">
        <f t="shared" si="41"/>
        <v>0.34098686957147006</v>
      </c>
      <c r="CS45" s="75">
        <f t="shared" si="42"/>
        <v>5.9950341985803374E-2</v>
      </c>
      <c r="CT45" s="75">
        <f t="shared" si="43"/>
        <v>1.1512300210242951E-2</v>
      </c>
      <c r="CU45" s="75">
        <f t="shared" si="44"/>
        <v>8.7185806268357275E-3</v>
      </c>
      <c r="CV45" s="75">
        <f t="shared" si="45"/>
        <v>7.7956098796327283E-2</v>
      </c>
      <c r="CW45" s="75">
        <f t="shared" si="46"/>
        <v>1.373143042123969</v>
      </c>
      <c r="CX45" s="75">
        <f t="shared" si="47"/>
        <v>0.16734645210267132</v>
      </c>
      <c r="CY45" s="75">
        <f t="shared" si="48"/>
        <v>0.1033517709632886</v>
      </c>
      <c r="CZ45" s="75">
        <f t="shared" si="49"/>
        <v>4.5733650282923734E-2</v>
      </c>
      <c r="DA45" s="75">
        <f t="shared" si="50"/>
        <v>-0.41794754187316735</v>
      </c>
      <c r="DB45" s="75">
        <f t="shared" si="51"/>
        <v>5.2382613363364708E-2</v>
      </c>
      <c r="DC45" s="75">
        <f t="shared" si="52"/>
        <v>7.6171537505667991E-2</v>
      </c>
      <c r="DD45" s="75">
        <f t="shared" si="53"/>
        <v>0.20534764303122868</v>
      </c>
      <c r="DE45" s="75">
        <f t="shared" si="54"/>
        <v>3.4404923273474317E-2</v>
      </c>
      <c r="DF45" s="75">
        <f t="shared" si="55"/>
        <v>2.0414103179060707E-2</v>
      </c>
      <c r="DG45" s="75">
        <f t="shared" si="56"/>
        <v>3.2232737558489606E-2</v>
      </c>
      <c r="DH45" s="75">
        <f t="shared" si="57"/>
        <v>9.2157556257356193E-2</v>
      </c>
      <c r="DI45" s="75">
        <f t="shared" si="58"/>
        <v>0</v>
      </c>
      <c r="DJ45" s="75">
        <f t="shared" si="59"/>
        <v>2.7353112321417008</v>
      </c>
      <c r="DK45" s="75">
        <f t="shared" si="60"/>
        <v>1.8668839694844559</v>
      </c>
      <c r="DL45" s="75">
        <f t="shared" si="61"/>
        <v>10.388349986591695</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19.904224747954373</v>
      </c>
      <c r="CI46" s="75">
        <f t="shared" si="32"/>
        <v>1445.8833928495419</v>
      </c>
      <c r="CJ46" s="75">
        <f t="shared" si="33"/>
        <v>-0.26139222666565765</v>
      </c>
      <c r="CK46" s="75">
        <f t="shared" si="34"/>
        <v>6.5202205090402696</v>
      </c>
      <c r="CL46" s="75">
        <f t="shared" si="35"/>
        <v>-0.54179413964749745</v>
      </c>
      <c r="CM46" s="75">
        <f t="shared" si="36"/>
        <v>9.1285082152667049E-2</v>
      </c>
      <c r="CN46" s="75">
        <f t="shared" si="37"/>
        <v>0.31457656746673401</v>
      </c>
      <c r="CO46" s="75">
        <f t="shared" si="38"/>
        <v>0.10158696680152375</v>
      </c>
      <c r="CP46" s="75">
        <f t="shared" si="39"/>
        <v>7.2389198068615296E-2</v>
      </c>
      <c r="CQ46" s="75">
        <f t="shared" si="40"/>
        <v>4.054653989019398</v>
      </c>
      <c r="CR46" s="75">
        <f t="shared" si="41"/>
        <v>0.40760402647096872</v>
      </c>
      <c r="CS46" s="75">
        <f t="shared" si="42"/>
        <v>0.10547618794768626</v>
      </c>
      <c r="CT46" s="75">
        <f t="shared" si="43"/>
        <v>2.3545720919695354E-2</v>
      </c>
      <c r="CU46" s="75">
        <f t="shared" si="44"/>
        <v>6.0748532816902344E-3</v>
      </c>
      <c r="CV46" s="75">
        <f t="shared" si="45"/>
        <v>0.10795938792189771</v>
      </c>
      <c r="CW46" s="75">
        <f t="shared" si="46"/>
        <v>1.4332256650961419</v>
      </c>
      <c r="CX46" s="75">
        <f t="shared" si="47"/>
        <v>0.22617565664277764</v>
      </c>
      <c r="CY46" s="75">
        <f t="shared" si="48"/>
        <v>0.13721305453878199</v>
      </c>
      <c r="CZ46" s="75">
        <f t="shared" si="49"/>
        <v>6.0273411967922554E-2</v>
      </c>
      <c r="DA46" s="75">
        <f t="shared" si="50"/>
        <v>-0.49681479841671555</v>
      </c>
      <c r="DB46" s="75">
        <f t="shared" si="51"/>
        <v>7.0255301976291568E-2</v>
      </c>
      <c r="DC46" s="75">
        <f t="shared" si="52"/>
        <v>0.10616979970068691</v>
      </c>
      <c r="DD46" s="75">
        <f t="shared" si="53"/>
        <v>0.25928023539249806</v>
      </c>
      <c r="DE46" s="75">
        <f t="shared" si="54"/>
        <v>5.7542303412106005E-2</v>
      </c>
      <c r="DF46" s="75">
        <f t="shared" si="55"/>
        <v>2.7745350159644744E-2</v>
      </c>
      <c r="DG46" s="75">
        <f t="shared" si="56"/>
        <v>4.2651630707985763E-2</v>
      </c>
      <c r="DH46" s="75">
        <f t="shared" si="57"/>
        <v>0.12644946613233091</v>
      </c>
      <c r="DI46" s="75">
        <f t="shared" si="58"/>
        <v>0</v>
      </c>
      <c r="DJ46" s="75">
        <f t="shared" si="59"/>
        <v>3.5395024190816944</v>
      </c>
      <c r="DK46" s="75">
        <f t="shared" si="60"/>
        <v>2.5008934810174814</v>
      </c>
      <c r="DL46" s="75">
        <f t="shared" si="61"/>
        <v>13.517557799654739</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19.11462835381262</v>
      </c>
      <c r="CI47" s="75">
        <f t="shared" si="32"/>
        <v>1493.0701564403153</v>
      </c>
      <c r="CJ47" s="75">
        <f t="shared" si="33"/>
        <v>-0.17237866150979753</v>
      </c>
      <c r="CK47" s="75">
        <f t="shared" si="34"/>
        <v>9.0633582305762204</v>
      </c>
      <c r="CL47" s="75">
        <f t="shared" si="35"/>
        <v>-0.58648496058831578</v>
      </c>
      <c r="CM47" s="75">
        <f t="shared" si="36"/>
        <v>0.11417177606457016</v>
      </c>
      <c r="CN47" s="75">
        <f t="shared" si="37"/>
        <v>0.36959484460251468</v>
      </c>
      <c r="CO47" s="75">
        <f t="shared" si="38"/>
        <v>0.12124517034626528</v>
      </c>
      <c r="CP47" s="75">
        <f t="shared" si="39"/>
        <v>8.8488303581271716E-2</v>
      </c>
      <c r="CQ47" s="75">
        <f t="shared" si="40"/>
        <v>5.0500340089841718</v>
      </c>
      <c r="CR47" s="75">
        <f t="shared" si="41"/>
        <v>0.47247395692269811</v>
      </c>
      <c r="CS47" s="75">
        <f t="shared" si="42"/>
        <v>0.14485787319876497</v>
      </c>
      <c r="CT47" s="75">
        <f t="shared" si="43"/>
        <v>3.6183260594454869E-2</v>
      </c>
      <c r="CU47" s="75">
        <f t="shared" si="44"/>
        <v>2.26999786780188E-3</v>
      </c>
      <c r="CV47" s="75">
        <f t="shared" si="45"/>
        <v>0.13976253791539489</v>
      </c>
      <c r="CW47" s="75">
        <f t="shared" si="46"/>
        <v>1.6310904679072422</v>
      </c>
      <c r="CX47" s="75">
        <f t="shared" si="47"/>
        <v>0.28715945362407819</v>
      </c>
      <c r="CY47" s="75">
        <f t="shared" si="48"/>
        <v>0.17133948335126858</v>
      </c>
      <c r="CZ47" s="75">
        <f t="shared" si="49"/>
        <v>7.4818476074638263E-2</v>
      </c>
      <c r="DA47" s="75">
        <f t="shared" si="50"/>
        <v>-0.56924739181487438</v>
      </c>
      <c r="DB47" s="75">
        <f t="shared" si="51"/>
        <v>8.884839873524035E-2</v>
      </c>
      <c r="DC47" s="75">
        <f t="shared" si="52"/>
        <v>0.13897935657704516</v>
      </c>
      <c r="DD47" s="75">
        <f t="shared" si="53"/>
        <v>0.31104148929314607</v>
      </c>
      <c r="DE47" s="75">
        <f t="shared" si="54"/>
        <v>8.5966171378561218E-2</v>
      </c>
      <c r="DF47" s="75">
        <f t="shared" si="55"/>
        <v>3.5579629959988243E-2</v>
      </c>
      <c r="DG47" s="75">
        <f t="shared" si="56"/>
        <v>5.2514685844156306E-2</v>
      </c>
      <c r="DH47" s="75">
        <f t="shared" si="57"/>
        <v>0.16396187197952827</v>
      </c>
      <c r="DI47" s="75">
        <f t="shared" si="58"/>
        <v>0</v>
      </c>
      <c r="DJ47" s="75">
        <f t="shared" si="59"/>
        <v>4.3515378701392766</v>
      </c>
      <c r="DK47" s="75">
        <f t="shared" si="60"/>
        <v>3.1958055177360873</v>
      </c>
      <c r="DL47" s="75">
        <f t="shared" si="61"/>
        <v>16.458579282322933</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16.709432838296564</v>
      </c>
      <c r="CI48" s="75">
        <f t="shared" si="32"/>
        <v>1354.336179323991</v>
      </c>
      <c r="CJ48" s="75">
        <f t="shared" si="33"/>
        <v>2.1321599013490733E-3</v>
      </c>
      <c r="CK48" s="75">
        <f t="shared" si="34"/>
        <v>11.892777284731448</v>
      </c>
      <c r="CL48" s="75">
        <f t="shared" si="35"/>
        <v>-0.56046446805717354</v>
      </c>
      <c r="CM48" s="75">
        <f t="shared" si="36"/>
        <v>0.1329452390650705</v>
      </c>
      <c r="CN48" s="75">
        <f t="shared" si="37"/>
        <v>0.39619008265024069</v>
      </c>
      <c r="CO48" s="75">
        <f t="shared" si="38"/>
        <v>0.12408061235622614</v>
      </c>
      <c r="CP48" s="75">
        <f t="shared" si="39"/>
        <v>0.10097753668952195</v>
      </c>
      <c r="CQ48" s="75">
        <f t="shared" si="40"/>
        <v>5.8730271308067215</v>
      </c>
      <c r="CR48" s="75">
        <f t="shared" si="41"/>
        <v>0.52614411695452068</v>
      </c>
      <c r="CS48" s="75">
        <f t="shared" si="42"/>
        <v>0.15938985287506191</v>
      </c>
      <c r="CT48" s="75">
        <f t="shared" si="43"/>
        <v>4.695204802290695E-2</v>
      </c>
      <c r="CU48" s="75">
        <f t="shared" si="44"/>
        <v>-2.1785105779318081E-3</v>
      </c>
      <c r="CV48" s="75">
        <f t="shared" si="45"/>
        <v>0.16823240279750282</v>
      </c>
      <c r="CW48" s="75">
        <f t="shared" si="46"/>
        <v>1.6702869568228209</v>
      </c>
      <c r="CX48" s="75">
        <f t="shared" si="47"/>
        <v>0.34019604401640369</v>
      </c>
      <c r="CY48" s="75">
        <f t="shared" si="48"/>
        <v>0.19986008225123125</v>
      </c>
      <c r="CZ48" s="75">
        <f t="shared" si="49"/>
        <v>8.6832519240083506E-2</v>
      </c>
      <c r="DA48" s="75">
        <f t="shared" si="50"/>
        <v>-0.62334966924165458</v>
      </c>
      <c r="DB48" s="75">
        <f t="shared" si="51"/>
        <v>0.1051624671896097</v>
      </c>
      <c r="DC48" s="75">
        <f t="shared" si="52"/>
        <v>0.1697077635636651</v>
      </c>
      <c r="DD48" s="75">
        <f t="shared" si="53"/>
        <v>0.35150476868838665</v>
      </c>
      <c r="DE48" s="75">
        <f t="shared" si="54"/>
        <v>0.11618572424470239</v>
      </c>
      <c r="DF48" s="75">
        <f t="shared" si="55"/>
        <v>4.2710930375711359E-2</v>
      </c>
      <c r="DG48" s="75">
        <f t="shared" si="56"/>
        <v>5.9872744125093483E-2</v>
      </c>
      <c r="DH48" s="75">
        <f t="shared" si="57"/>
        <v>0.19920078439874178</v>
      </c>
      <c r="DI48" s="75">
        <f t="shared" si="58"/>
        <v>0</v>
      </c>
      <c r="DJ48" s="75">
        <f t="shared" si="59"/>
        <v>5.0376468550477629</v>
      </c>
      <c r="DK48" s="75">
        <f t="shared" si="60"/>
        <v>3.8538327177489378</v>
      </c>
      <c r="DL48" s="75">
        <f t="shared" si="61"/>
        <v>18.631564927188229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14.178739392711378</v>
      </c>
      <c r="CI49" s="75">
        <f t="shared" si="32"/>
        <v>1100.503971709606</v>
      </c>
      <c r="CJ49" s="75">
        <f t="shared" si="33"/>
        <v>0.20627259621920135</v>
      </c>
      <c r="CK49" s="75">
        <f t="shared" si="34"/>
        <v>14.342401767485111</v>
      </c>
      <c r="CL49" s="75">
        <f t="shared" si="35"/>
        <v>-0.48408605008545758</v>
      </c>
      <c r="CM49" s="75">
        <f t="shared" si="36"/>
        <v>0.14440821601912385</v>
      </c>
      <c r="CN49" s="75">
        <f t="shared" si="37"/>
        <v>0.39444635400220562</v>
      </c>
      <c r="CO49" s="75">
        <f t="shared" si="38"/>
        <v>0.11121123185041704</v>
      </c>
      <c r="CP49" s="75">
        <f t="shared" si="39"/>
        <v>0.10794332094593423</v>
      </c>
      <c r="CQ49" s="75">
        <f t="shared" si="40"/>
        <v>6.3424030895641703</v>
      </c>
      <c r="CR49" s="75">
        <f t="shared" si="41"/>
        <v>0.56050110863399882</v>
      </c>
      <c r="CS49" s="75">
        <f t="shared" si="42"/>
        <v>0.1449370008374089</v>
      </c>
      <c r="CT49" s="75">
        <f t="shared" si="43"/>
        <v>5.3718594291731064E-2</v>
      </c>
      <c r="CU49" s="75">
        <f t="shared" si="44"/>
        <v>-6.0669634976509151E-3</v>
      </c>
      <c r="CV49" s="75">
        <f t="shared" si="45"/>
        <v>0.18785345311788598</v>
      </c>
      <c r="CW49" s="75">
        <f t="shared" si="46"/>
        <v>1.2160316081558591</v>
      </c>
      <c r="CX49" s="75">
        <f t="shared" si="47"/>
        <v>0.37545310678314181</v>
      </c>
      <c r="CY49" s="75">
        <f t="shared" si="48"/>
        <v>0.21781189402186252</v>
      </c>
      <c r="CZ49" s="75">
        <f t="shared" si="49"/>
        <v>9.4261895664156242E-2</v>
      </c>
      <c r="DA49" s="75">
        <f t="shared" si="50"/>
        <v>-0.65262868068594182</v>
      </c>
      <c r="DB49" s="75">
        <f t="shared" si="51"/>
        <v>0.11616425155882451</v>
      </c>
      <c r="DC49" s="75">
        <f t="shared" si="52"/>
        <v>0.19212022865565051</v>
      </c>
      <c r="DD49" s="75">
        <f t="shared" si="53"/>
        <v>0.37462285106037652</v>
      </c>
      <c r="DE49" s="75">
        <f t="shared" si="54"/>
        <v>0.14116637408257912</v>
      </c>
      <c r="DF49" s="75">
        <f t="shared" si="55"/>
        <v>4.7746973228852678E-2</v>
      </c>
      <c r="DG49" s="75">
        <f t="shared" si="56"/>
        <v>6.3652587152933815E-2</v>
      </c>
      <c r="DH49" s="75">
        <f t="shared" si="57"/>
        <v>0.2250354768390837</v>
      </c>
      <c r="DI49" s="75">
        <f t="shared" si="58"/>
        <v>0</v>
      </c>
      <c r="DJ49" s="75">
        <f t="shared" si="59"/>
        <v>5.478931131533356</v>
      </c>
      <c r="DK49" s="75">
        <f t="shared" si="60"/>
        <v>4.3422164007619592</v>
      </c>
      <c r="DL49" s="75">
        <f t="shared" si="61"/>
        <v>19.729450774282078</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99"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6.4567517895734955E-4</v>
      </c>
      <c r="CM65" s="294">
        <f>(CM37-'In Process Calc.'!O3)^2</f>
        <v>4.5357509444888758E-6</v>
      </c>
      <c r="CN65" s="294">
        <f>(CN37-'In Process Calc.'!P3)^2</f>
        <v>1.5887740647572607E-4</v>
      </c>
      <c r="CO65" s="294">
        <f>(CO37-'In Process Calc.'!Q3)^2</f>
        <v>3.9892296439131926E-5</v>
      </c>
      <c r="CP65" s="294">
        <f>(CP37-'In Process Calc.'!R3)^2</f>
        <v>1.6067096606732755E-6</v>
      </c>
      <c r="CQ65" s="294">
        <f>(CQ37-'In Process Calc.'!S3)^2</f>
        <v>4.2796684198387997E-4</v>
      </c>
      <c r="CR65" s="294">
        <f>(CR37-'In Process Calc.'!T3)^2</f>
        <v>3.818838930980446E-5</v>
      </c>
      <c r="CS65" s="294">
        <f>(CS37-'In Process Calc.'!U3)^2</f>
        <v>3.9968257709527113E-5</v>
      </c>
      <c r="CT65" s="294">
        <f>(CT37-'In Process Calc.'!V3)^2</f>
        <v>2.2380357312536349E-5</v>
      </c>
      <c r="CU65" s="294">
        <f>(CU37-'In Process Calc.'!W3)^2</f>
        <v>3.7235354253420032E-6</v>
      </c>
      <c r="CV65" s="294">
        <f>(CV37-'In Process Calc.'!X3)^2</f>
        <v>3.4923017602787457E-5</v>
      </c>
      <c r="CW65" s="294">
        <f>(CW37-'In Process Calc.'!Y3)^2</f>
        <v>7.6887490974659675E-5</v>
      </c>
      <c r="CX65" s="294">
        <f>(CX37-'In Process Calc.'!Z3)^2</f>
        <v>9.9942181463867736E-5</v>
      </c>
      <c r="CY65" s="294">
        <f>(CY37-'In Process Calc.'!AA3)^2</f>
        <v>9.6576396800757404E-6</v>
      </c>
      <c r="CZ65" s="294">
        <f>(CZ37-'In Process Calc.'!AB3)^2</f>
        <v>4.5435711917326973E-6</v>
      </c>
      <c r="DA65" s="294">
        <f>(DA37-'In Process Calc.'!AC3)^2</f>
        <v>1.1153464277286481E-4</v>
      </c>
      <c r="DB65" s="294">
        <f>(DB37-'In Process Calc.'!AD3)^2</f>
        <v>2.1733922861964866E-6</v>
      </c>
      <c r="DC65" s="294">
        <f>(DC37-'In Process Calc.'!AE3)^2</f>
        <v>1.4589777853266181E-5</v>
      </c>
      <c r="DD65" s="294">
        <f>(DD37-'In Process Calc.'!AF3)^2</f>
        <v>2.1777107919339023E-6</v>
      </c>
      <c r="DE65" s="294">
        <f>(DE37-'In Process Calc.'!AG3)^2</f>
        <v>1.3820656291775448E-5</v>
      </c>
      <c r="DF65" s="294">
        <f>(DF37-'In Process Calc.'!AH3)^2</f>
        <v>7.8842423781973665E-7</v>
      </c>
      <c r="DG65" s="294">
        <f>(DG37-'In Process Calc.'!AI3)^2</f>
        <v>1.2268440991194139E-6</v>
      </c>
      <c r="DH65" s="294">
        <f>(DH37-'In Process Calc.'!AJ3)^2</f>
        <v>1.5190834403383779E-5</v>
      </c>
      <c r="DI65" s="294">
        <f>(DI37-'In Process Calc.'!AK3)^2</f>
        <v>0</v>
      </c>
      <c r="DJ65" s="294">
        <f>(DJ37-'In Process Calc.'!AL3)^2</f>
        <v>2.6364555694645838E-3</v>
      </c>
      <c r="DK65" s="294">
        <f>(DK37-'In Process Calc.'!AM3)^2</f>
        <v>1.3320517422283867E-3</v>
      </c>
      <c r="DL65" s="294">
        <f>(DL37-'In Process Calc.'!AN3)^2</f>
        <v>0.19460374978402983</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9.1720114580691274E-4</v>
      </c>
      <c r="CM66" s="294">
        <f>(CM38-'In Process Calc.'!O4)^2</f>
        <v>6.0439888786146949E-6</v>
      </c>
      <c r="CN66" s="294">
        <f>(CN38-'In Process Calc.'!P4)^2</f>
        <v>2.1909985530740747E-4</v>
      </c>
      <c r="CO66" s="294">
        <f>(CO38-'In Process Calc.'!Q4)^2</f>
        <v>4.6344776532975538E-5</v>
      </c>
      <c r="CP66" s="294">
        <f>(CP38-'In Process Calc.'!R4)^2</f>
        <v>1.9987172735407318E-6</v>
      </c>
      <c r="CQ66" s="294">
        <f>(CQ38-'In Process Calc.'!S4)^2</f>
        <v>2.4719786672044082E-3</v>
      </c>
      <c r="CR66" s="294">
        <f>(CR38-'In Process Calc.'!T4)^2</f>
        <v>1.3010478388955805E-5</v>
      </c>
      <c r="CS66" s="294">
        <f>(CS38-'In Process Calc.'!U4)^2</f>
        <v>5.4039085331671784E-5</v>
      </c>
      <c r="CT66" s="294">
        <f>(CT38-'In Process Calc.'!V4)^2</f>
        <v>1.6314664805332336E-5</v>
      </c>
      <c r="CU66" s="294">
        <f>(CU38-'In Process Calc.'!W4)^2</f>
        <v>3.6735199332090882E-6</v>
      </c>
      <c r="CV66" s="294">
        <f>(CV38-'In Process Calc.'!X4)^2</f>
        <v>1.8805513752579142E-5</v>
      </c>
      <c r="CW66" s="294">
        <f>(CW38-'In Process Calc.'!Y4)^2</f>
        <v>9.081183287627467E-5</v>
      </c>
      <c r="CX66" s="294">
        <f>(CX38-'In Process Calc.'!Z4)^2</f>
        <v>6.255239878868501E-5</v>
      </c>
      <c r="CY66" s="294">
        <f>(CY38-'In Process Calc.'!AA4)^2</f>
        <v>1.140264688840378E-5</v>
      </c>
      <c r="CZ66" s="294">
        <f>(CZ38-'In Process Calc.'!AB4)^2</f>
        <v>2.5121422294131211E-6</v>
      </c>
      <c r="DA66" s="294">
        <f>(DA38-'In Process Calc.'!AC4)^2</f>
        <v>2.4983786022380916E-4</v>
      </c>
      <c r="DB66" s="294">
        <f>(DB38-'In Process Calc.'!AD4)^2</f>
        <v>4.0428973229008349E-6</v>
      </c>
      <c r="DC66" s="294">
        <f>(DC38-'In Process Calc.'!AE4)^2</f>
        <v>2.0921803358481689E-5</v>
      </c>
      <c r="DD66" s="294">
        <f>(DD38-'In Process Calc.'!AF4)^2</f>
        <v>4.3935006338191897E-6</v>
      </c>
      <c r="DE66" s="294">
        <f>(DE38-'In Process Calc.'!AG4)^2</f>
        <v>4.7016089816155129E-6</v>
      </c>
      <c r="DF66" s="294">
        <f>(DF38-'In Process Calc.'!AH4)^2</f>
        <v>7.465355826267547E-7</v>
      </c>
      <c r="DG66" s="294">
        <f>(DG38-'In Process Calc.'!AI4)^2</f>
        <v>5.5295991494302857E-7</v>
      </c>
      <c r="DH66" s="294">
        <f>(DH38-'In Process Calc.'!AJ4)^2</f>
        <v>1.0264400639970584E-5</v>
      </c>
      <c r="DI66" s="294">
        <f>(DI38-'In Process Calc.'!AK4)^2</f>
        <v>0</v>
      </c>
      <c r="DJ66" s="294">
        <f>(DJ38-'In Process Calc.'!AL4)^2</f>
        <v>2.303462592629462E-3</v>
      </c>
      <c r="DK66" s="294">
        <f>(DK38-'In Process Calc.'!AM4)^2</f>
        <v>1.1232775428954656E-3</v>
      </c>
      <c r="DL66" s="294">
        <f>(DL38-'In Process Calc.'!AN4)^2</f>
        <v>0.20338755623876029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8.4261596164466658E-4</v>
      </c>
      <c r="CM67" s="294">
        <f>(CM39-'In Process Calc.'!O5)^2</f>
        <v>1.64502539425806E-5</v>
      </c>
      <c r="CN67" s="294">
        <f>(CN39-'In Process Calc.'!P5)^2</f>
        <v>3.1195308983244429E-4</v>
      </c>
      <c r="CO67" s="294">
        <f>(CO39-'In Process Calc.'!Q5)^2</f>
        <v>8.0542865728008896E-5</v>
      </c>
      <c r="CP67" s="294">
        <f>(CP39-'In Process Calc.'!R5)^2</f>
        <v>9.1809065759079671E-6</v>
      </c>
      <c r="CQ67" s="294">
        <f>(CQ39-'In Process Calc.'!S5)^2</f>
        <v>8.0623398648952955E-4</v>
      </c>
      <c r="CR67" s="294">
        <f>(CR39-'In Process Calc.'!T5)^2</f>
        <v>1.3657691189125415E-5</v>
      </c>
      <c r="CS67" s="294">
        <f>(CS39-'In Process Calc.'!U5)^2</f>
        <v>7.4832410977244116E-5</v>
      </c>
      <c r="CT67" s="294">
        <f>(CT39-'In Process Calc.'!V5)^2</f>
        <v>2.0085761430646194E-5</v>
      </c>
      <c r="CU67" s="294">
        <f>(CU39-'In Process Calc.'!W5)^2</f>
        <v>2.5550757112664842E-6</v>
      </c>
      <c r="CV67" s="294">
        <f>(CV39-'In Process Calc.'!X5)^2</f>
        <v>5.4402645696324437E-5</v>
      </c>
      <c r="CW67" s="294">
        <f>(CW39-'In Process Calc.'!Y5)^2</f>
        <v>3.5830687430721251E-3</v>
      </c>
      <c r="CX67" s="294">
        <f>(CX39-'In Process Calc.'!Z5)^2</f>
        <v>1.3030096154852225E-4</v>
      </c>
      <c r="CY67" s="294">
        <f>(CY39-'In Process Calc.'!AA5)^2</f>
        <v>2.94665128914985E-5</v>
      </c>
      <c r="CZ67" s="294">
        <f>(CZ39-'In Process Calc.'!AB5)^2</f>
        <v>8.3824528615372516E-6</v>
      </c>
      <c r="DA67" s="294">
        <f>(DA39-'In Process Calc.'!AC5)^2</f>
        <v>5.5466716160803566E-4</v>
      </c>
      <c r="DB67" s="294">
        <f>(DB39-'In Process Calc.'!AD5)^2</f>
        <v>5.3439953284582194E-6</v>
      </c>
      <c r="DC67" s="294">
        <f>(DC39-'In Process Calc.'!AE5)^2</f>
        <v>2.2059765878444313E-5</v>
      </c>
      <c r="DD67" s="294">
        <f>(DD39-'In Process Calc.'!AF5)^2</f>
        <v>2.5539475092024376E-6</v>
      </c>
      <c r="DE67" s="294">
        <f>(DE39-'In Process Calc.'!AG5)^2</f>
        <v>3.2514529549495854E-5</v>
      </c>
      <c r="DF67" s="294">
        <f>(DF39-'In Process Calc.'!AH5)^2</f>
        <v>1.0502648916536207E-6</v>
      </c>
      <c r="DG67" s="294">
        <f>(DG39-'In Process Calc.'!AI5)^2</f>
        <v>6.550942684387624E-6</v>
      </c>
      <c r="DH67" s="294">
        <f>(DH39-'In Process Calc.'!AJ5)^2</f>
        <v>3.596003324433664E-5</v>
      </c>
      <c r="DI67" s="294">
        <f>(DI39-'In Process Calc.'!AK5)^2</f>
        <v>0</v>
      </c>
      <c r="DJ67" s="294">
        <f>(DJ39-'In Process Calc.'!AL5)^2</f>
        <v>6.8745419667476026E-3</v>
      </c>
      <c r="DK67" s="294">
        <f>(DK39-'In Process Calc.'!AM5)^2</f>
        <v>5.9963933268807335E-3</v>
      </c>
      <c r="DL67" s="294">
        <f>(DL39-'In Process Calc.'!AN5)^2</f>
        <v>0.36789874912176385</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3.68205082370155E-4</v>
      </c>
      <c r="CM68" s="294">
        <f>(CM40-'In Process Calc.'!O6)^2</f>
        <v>2.4732990052809928E-6</v>
      </c>
      <c r="CN68" s="294">
        <f>(CN40-'In Process Calc.'!P6)^2</f>
        <v>1.8019445858385809E-4</v>
      </c>
      <c r="CO68" s="294">
        <f>(CO40-'In Process Calc.'!Q6)^2</f>
        <v>6.1035309984970921E-5</v>
      </c>
      <c r="CP68" s="294">
        <f>(CP40-'In Process Calc.'!R6)^2</f>
        <v>1.1627026909814373E-6</v>
      </c>
      <c r="CQ68" s="294">
        <f>(CQ40-'In Process Calc.'!S6)^2</f>
        <v>1.3695053419220246E-4</v>
      </c>
      <c r="CR68" s="294">
        <f>(CR40-'In Process Calc.'!T6)^2</f>
        <v>1.0729510744459199E-5</v>
      </c>
      <c r="CS68" s="294">
        <f>(CS40-'In Process Calc.'!U6)^2</f>
        <v>2.2550882127171787E-5</v>
      </c>
      <c r="CT68" s="294">
        <f>(CT40-'In Process Calc.'!V6)^2</f>
        <v>3.7371798889706069E-5</v>
      </c>
      <c r="CU68" s="294">
        <f>(CU40-'In Process Calc.'!W6)^2</f>
        <v>2.1256133805925731E-6</v>
      </c>
      <c r="CV68" s="294">
        <f>(CV40-'In Process Calc.'!X6)^2</f>
        <v>2.0564875398099507E-5</v>
      </c>
      <c r="CW68" s="294">
        <f>(CW40-'In Process Calc.'!Y6)^2</f>
        <v>1.6546840958086189E-3</v>
      </c>
      <c r="CX68" s="294">
        <f>(CX40-'In Process Calc.'!Z6)^2</f>
        <v>6.1052802537158783E-5</v>
      </c>
      <c r="CY68" s="294">
        <f>(CY40-'In Process Calc.'!AA6)^2</f>
        <v>1.2631694296834173E-5</v>
      </c>
      <c r="CZ68" s="294">
        <f>(CZ40-'In Process Calc.'!AB6)^2</f>
        <v>6.5433330908836469E-6</v>
      </c>
      <c r="DA68" s="294">
        <f>(DA40-'In Process Calc.'!AC6)^2</f>
        <v>1.0441853492321364E-4</v>
      </c>
      <c r="DB68" s="294">
        <f>(DB40-'In Process Calc.'!AD6)^2</f>
        <v>1.6443170006719806E-6</v>
      </c>
      <c r="DC68" s="294">
        <f>(DC40-'In Process Calc.'!AE6)^2</f>
        <v>8.4512282147740803E-6</v>
      </c>
      <c r="DD68" s="294">
        <f>(DD40-'In Process Calc.'!AF6)^2</f>
        <v>1.6883259379381218E-5</v>
      </c>
      <c r="DE68" s="294">
        <f>(DE40-'In Process Calc.'!AG6)^2</f>
        <v>1.5003995672696718E-5</v>
      </c>
      <c r="DF68" s="294">
        <f>(DF40-'In Process Calc.'!AH6)^2</f>
        <v>1.1140454213829016E-6</v>
      </c>
      <c r="DG68" s="294">
        <f>(DG40-'In Process Calc.'!AI6)^2</f>
        <v>2.0524860863333039E-8</v>
      </c>
      <c r="DH68" s="294">
        <f>(DH40-'In Process Calc.'!AJ6)^2</f>
        <v>7.6456631647095994E-6</v>
      </c>
      <c r="DI68" s="294">
        <f>(DI40-'In Process Calc.'!AK6)^2</f>
        <v>0</v>
      </c>
      <c r="DJ68" s="294">
        <f>(DJ40-'In Process Calc.'!AL6)^2</f>
        <v>3.6973972761013751E-3</v>
      </c>
      <c r="DK68" s="294">
        <f>(DK40-'In Process Calc.'!AM6)^2</f>
        <v>2.6869807851987023E-3</v>
      </c>
      <c r="DL68" s="294">
        <f>(DL40-'In Process Calc.'!AN6)^2</f>
        <v>0.15601679543810582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6.9950637575340308E-5</v>
      </c>
      <c r="CM69" s="294">
        <f>(CM41-'In Process Calc.'!O7)^2</f>
        <v>7.2583814668307853E-6</v>
      </c>
      <c r="CN69" s="294">
        <f>(CN41-'In Process Calc.'!P7)^2</f>
        <v>8.2604376028078125E-5</v>
      </c>
      <c r="CO69" s="294">
        <f>(CO41-'In Process Calc.'!Q7)^2</f>
        <v>4.0089173172194312E-5</v>
      </c>
      <c r="CP69" s="294">
        <f>(CP41-'In Process Calc.'!R7)^2</f>
        <v>2.3242273576808749E-6</v>
      </c>
      <c r="CQ69" s="294">
        <f>(CQ41-'In Process Calc.'!S7)^2</f>
        <v>5.1444865210571291E-3</v>
      </c>
      <c r="CR69" s="294">
        <f>(CR41-'In Process Calc.'!T7)^2</f>
        <v>5.2632591637619386E-6</v>
      </c>
      <c r="CS69" s="294">
        <f>(CS41-'In Process Calc.'!U7)^2</f>
        <v>6.9162223757240128E-6</v>
      </c>
      <c r="CT69" s="294">
        <f>(CT41-'In Process Calc.'!V7)^2</f>
        <v>1.486617716388658E-5</v>
      </c>
      <c r="CU69" s="294">
        <f>(CU41-'In Process Calc.'!W7)^2</f>
        <v>2.4396801267614963E-10</v>
      </c>
      <c r="CV69" s="294">
        <f>(CV41-'In Process Calc.'!X7)^2</f>
        <v>1.4051372241775578E-7</v>
      </c>
      <c r="CW69" s="294">
        <f>(CW41-'In Process Calc.'!Y7)^2</f>
        <v>5.2126538897876249E-3</v>
      </c>
      <c r="CX69" s="294">
        <f>(CX41-'In Process Calc.'!Z7)^2</f>
        <v>3.4266167927362074E-6</v>
      </c>
      <c r="CY69" s="294">
        <f>(CY41-'In Process Calc.'!AA7)^2</f>
        <v>1.3840399995473309E-5</v>
      </c>
      <c r="CZ69" s="294">
        <f>(CZ41-'In Process Calc.'!AB7)^2</f>
        <v>1.9402273879571794E-6</v>
      </c>
      <c r="DA69" s="294">
        <f>(DA41-'In Process Calc.'!AC7)^2</f>
        <v>3.2126896091718674E-4</v>
      </c>
      <c r="DB69" s="294">
        <f>(DB41-'In Process Calc.'!AD7)^2</f>
        <v>2.7511765651083601E-6</v>
      </c>
      <c r="DC69" s="294">
        <f>(DC41-'In Process Calc.'!AE7)^2</f>
        <v>5.2775799655138679E-6</v>
      </c>
      <c r="DD69" s="294">
        <f>(DD41-'In Process Calc.'!AF7)^2</f>
        <v>7.9286559926314705E-5</v>
      </c>
      <c r="DE69" s="294">
        <f>(DE41-'In Process Calc.'!AG7)^2</f>
        <v>1.2331831392122964E-5</v>
      </c>
      <c r="DF69" s="294">
        <f>(DF41-'In Process Calc.'!AH7)^2</f>
        <v>2.6140773155881044E-7</v>
      </c>
      <c r="DG69" s="294">
        <f>(DG41-'In Process Calc.'!AI7)^2</f>
        <v>7.1324400085254428E-8</v>
      </c>
      <c r="DH69" s="294">
        <f>(DH41-'In Process Calc.'!AJ7)^2</f>
        <v>2.5570880449438662E-7</v>
      </c>
      <c r="DI69" s="294">
        <f>(DI41-'In Process Calc.'!AK7)^2</f>
        <v>0</v>
      </c>
      <c r="DJ69" s="294">
        <f>(DJ41-'In Process Calc.'!AL7)^2</f>
        <v>1.8710668579356687E-3</v>
      </c>
      <c r="DK69" s="294">
        <f>(DK41-'In Process Calc.'!AM7)^2</f>
        <v>2.7895465270160063E-3</v>
      </c>
      <c r="DL69" s="294">
        <f>(DL41-'In Process Calc.'!AN7)^2</f>
        <v>5.1377499093853987E-2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8.7922430690968339E-4</v>
      </c>
      <c r="CM70" s="294">
        <f>(CM42-'In Process Calc.'!O8)^2</f>
        <v>3.0516938818639217E-5</v>
      </c>
      <c r="CN70" s="294">
        <f>(CN42-'In Process Calc.'!P8)^2</f>
        <v>7.9664701829420073E-4</v>
      </c>
      <c r="CO70" s="294">
        <f>(CO42-'In Process Calc.'!Q8)^2</f>
        <v>1.6626691972073654E-4</v>
      </c>
      <c r="CP70" s="294">
        <f>(CP42-'In Process Calc.'!R8)^2</f>
        <v>1.9875163064892954E-5</v>
      </c>
      <c r="CQ70" s="294">
        <f>(CQ42-'In Process Calc.'!S8)^2</f>
        <v>1.7012537449943267E-3</v>
      </c>
      <c r="CR70" s="294">
        <f>(CR42-'In Process Calc.'!T8)^2</f>
        <v>3.9578181029207723E-5</v>
      </c>
      <c r="CS70" s="294">
        <f>(CS42-'In Process Calc.'!U8)^2</f>
        <v>1.2985646702632186E-4</v>
      </c>
      <c r="CT70" s="294">
        <f>(CT42-'In Process Calc.'!V8)^2</f>
        <v>2.866806140458871E-5</v>
      </c>
      <c r="CU70" s="294">
        <f>(CU42-'In Process Calc.'!W8)^2</f>
        <v>4.1380406537415189E-6</v>
      </c>
      <c r="CV70" s="294">
        <f>(CV42-'In Process Calc.'!X8)^2</f>
        <v>4.2896046943022553E-5</v>
      </c>
      <c r="CW70" s="294">
        <f>(CW42-'In Process Calc.'!Y8)^2</f>
        <v>5.7995333451798794E-3</v>
      </c>
      <c r="CX70" s="294">
        <f>(CX42-'In Process Calc.'!Z8)^2</f>
        <v>9.4923926064657059E-5</v>
      </c>
      <c r="CY70" s="294">
        <f>(CY42-'In Process Calc.'!AA8)^2</f>
        <v>7.8463232631358713E-5</v>
      </c>
      <c r="CZ70" s="294">
        <f>(CZ42-'In Process Calc.'!AB8)^2</f>
        <v>1.0348096081503059E-5</v>
      </c>
      <c r="DA70" s="294">
        <f>(DA42-'In Process Calc.'!AC8)^2</f>
        <v>8.8302513507041152E-4</v>
      </c>
      <c r="DB70" s="294">
        <f>(DB42-'In Process Calc.'!AD8)^2</f>
        <v>1.8159678433759594E-5</v>
      </c>
      <c r="DC70" s="294">
        <f>(DC42-'In Process Calc.'!AE8)^2</f>
        <v>5.6482371733315021E-5</v>
      </c>
      <c r="DD70" s="294">
        <f>(DD42-'In Process Calc.'!AF8)^2</f>
        <v>2.5011393753793915E-4</v>
      </c>
      <c r="DE70" s="294">
        <f>(DE42-'In Process Calc.'!AG8)^2</f>
        <v>1.1177772155953114E-4</v>
      </c>
      <c r="DF70" s="294">
        <f>(DF42-'In Process Calc.'!AH8)^2</f>
        <v>3.4560128949634204E-6</v>
      </c>
      <c r="DG70" s="294">
        <f>(DG42-'In Process Calc.'!AI8)^2</f>
        <v>2.4726503664892528E-6</v>
      </c>
      <c r="DH70" s="294">
        <f>(DH42-'In Process Calc.'!AJ8)^2</f>
        <v>5.1850105934142426E-5</v>
      </c>
      <c r="DI70" s="294">
        <f>(DI42-'In Process Calc.'!AK8)^2</f>
        <v>0</v>
      </c>
      <c r="DJ70" s="294">
        <f>(DJ42-'In Process Calc.'!AL8)^2</f>
        <v>2.3855608810341197E-2</v>
      </c>
      <c r="DK70" s="294">
        <f>(DK42-'In Process Calc.'!AM8)^2</f>
        <v>2.3875389664783381E-2</v>
      </c>
      <c r="DL70" s="294">
        <f>(DL42-'In Process Calc.'!AN8)^2</f>
        <v>0.66386182294732876</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4.7952883661393888E-3</v>
      </c>
      <c r="CM71" s="294">
        <f>(CM43-'In Process Calc.'!O9)^2</f>
        <v>3.1398536395368684E-6</v>
      </c>
      <c r="CN71" s="294">
        <f>(CN43-'In Process Calc.'!P9)^2</f>
        <v>7.8316159961812533E-4</v>
      </c>
      <c r="CO71" s="294">
        <f>(CO43-'In Process Calc.'!Q9)^2</f>
        <v>1.1712487972286683E-4</v>
      </c>
      <c r="CP71" s="294">
        <f>(CP43-'In Process Calc.'!R9)^2</f>
        <v>6.4810010267129794E-6</v>
      </c>
      <c r="CQ71" s="294">
        <f>(CQ43-'In Process Calc.'!S9)^2</f>
        <v>4.9963628940043903E-3</v>
      </c>
      <c r="CR71" s="294">
        <f>(CR43-'In Process Calc.'!T9)^2</f>
        <v>1.1171192574688474E-4</v>
      </c>
      <c r="CS71" s="294">
        <f>(CS43-'In Process Calc.'!U9)^2</f>
        <v>1.9618180381603267E-4</v>
      </c>
      <c r="CT71" s="294">
        <f>(CT43-'In Process Calc.'!V9)^2</f>
        <v>1.1263863147790325E-5</v>
      </c>
      <c r="CU71" s="294">
        <f>(CU43-'In Process Calc.'!W9)^2</f>
        <v>5.4213385752484347E-6</v>
      </c>
      <c r="CV71" s="294">
        <f>(CV43-'In Process Calc.'!X9)^2</f>
        <v>4.8545714271289139E-5</v>
      </c>
      <c r="CW71" s="294">
        <f>(CW43-'In Process Calc.'!Y9)^2</f>
        <v>2.0857482582412427E-3</v>
      </c>
      <c r="CX71" s="294">
        <f>(CX43-'In Process Calc.'!Z9)^2</f>
        <v>1.1640047938087775E-4</v>
      </c>
      <c r="CY71" s="294">
        <f>(CY43-'In Process Calc.'!AA9)^2</f>
        <v>1.015191702816745E-5</v>
      </c>
      <c r="CZ71" s="294">
        <f>(CZ43-'In Process Calc.'!AB9)^2</f>
        <v>7.1008202212981491E-6</v>
      </c>
      <c r="DA71" s="294">
        <f>(DA43-'In Process Calc.'!AC9)^2</f>
        <v>1.3321970220431286E-3</v>
      </c>
      <c r="DB71" s="294">
        <f>(DB43-'In Process Calc.'!AD9)^2</f>
        <v>2.4554171783235294E-6</v>
      </c>
      <c r="DC71" s="294">
        <f>(DC43-'In Process Calc.'!AE9)^2</f>
        <v>1.7355320028036246E-5</v>
      </c>
      <c r="DD71" s="294">
        <f>(DD43-'In Process Calc.'!AF9)^2</f>
        <v>7.5368823827024351E-7</v>
      </c>
      <c r="DE71" s="294">
        <f>(DE43-'In Process Calc.'!AG9)^2</f>
        <v>3.8842684631723429E-5</v>
      </c>
      <c r="DF71" s="294">
        <f>(DF43-'In Process Calc.'!AH9)^2</f>
        <v>6.585797296970595E-7</v>
      </c>
      <c r="DG71" s="294">
        <f>(DG43-'In Process Calc.'!AI9)^2</f>
        <v>1.4191866417686043E-6</v>
      </c>
      <c r="DH71" s="294">
        <f>(DH43-'In Process Calc.'!AJ9)^2</f>
        <v>2.0410080794289335E-5</v>
      </c>
      <c r="DI71" s="294">
        <f>(DI43-'In Process Calc.'!AK9)^2</f>
        <v>0</v>
      </c>
      <c r="DJ71" s="294">
        <f>(DJ43-'In Process Calc.'!AL9)^2</f>
        <v>3.6090267061083289E-4</v>
      </c>
      <c r="DK71" s="294">
        <f>(DK43-'In Process Calc.'!AM9)^2</f>
        <v>1.8909846815996052E-4</v>
      </c>
      <c r="DL71" s="294">
        <f>(DL43-'In Process Calc.'!AN9)^2</f>
        <v>0.47804879470191985</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9.9368969942869201E-5</v>
      </c>
      <c r="CM72" s="294">
        <f>(CM44-'In Process Calc.'!O10)^2</f>
        <v>1.4423527469568959E-6</v>
      </c>
      <c r="CN72" s="294">
        <f>(CN44-'In Process Calc.'!P10)^2</f>
        <v>1.6057597121912765E-4</v>
      </c>
      <c r="CO72" s="294">
        <f>(CO44-'In Process Calc.'!Q10)^2</f>
        <v>9.2523461810074923E-7</v>
      </c>
      <c r="CP72" s="294">
        <f>(CP44-'In Process Calc.'!R10)^2</f>
        <v>7.7103692250403776E-6</v>
      </c>
      <c r="CQ72" s="294">
        <f>(CQ44-'In Process Calc.'!S10)^2</f>
        <v>1.5364406619759396E-4</v>
      </c>
      <c r="CR72" s="294">
        <f>(CR44-'In Process Calc.'!T10)^2</f>
        <v>8.684731687470645E-5</v>
      </c>
      <c r="CS72" s="294">
        <f>(CS44-'In Process Calc.'!U10)^2</f>
        <v>1.4973286084503419E-6</v>
      </c>
      <c r="CT72" s="294">
        <f>(CT44-'In Process Calc.'!V10)^2</f>
        <v>4.7664561203308441E-8</v>
      </c>
      <c r="CU72" s="294">
        <f>(CU44-'In Process Calc.'!W10)^2</f>
        <v>1.7701025343673372E-7</v>
      </c>
      <c r="CV72" s="294">
        <f>(CV44-'In Process Calc.'!X10)^2</f>
        <v>1.3042467666698276E-5</v>
      </c>
      <c r="CW72" s="294">
        <f>(CW44-'In Process Calc.'!Y10)^2</f>
        <v>3.9449339118690355E-4</v>
      </c>
      <c r="CX72" s="294">
        <f>(CX44-'In Process Calc.'!Z10)^2</f>
        <v>2.6165059738027419E-5</v>
      </c>
      <c r="CY72" s="294">
        <f>(CY44-'In Process Calc.'!AA10)^2</f>
        <v>1.0444169517736891E-5</v>
      </c>
      <c r="CZ72" s="294">
        <f>(CZ44-'In Process Calc.'!AB10)^2</f>
        <v>8.1299825364320776E-8</v>
      </c>
      <c r="DA72" s="294">
        <f>(DA44-'In Process Calc.'!AC10)^2</f>
        <v>3.6070760876645316E-6</v>
      </c>
      <c r="DB72" s="294">
        <f>(DB44-'In Process Calc.'!AD10)^2</f>
        <v>4.4357716761474567E-6</v>
      </c>
      <c r="DC72" s="294">
        <f>(DC44-'In Process Calc.'!AE10)^2</f>
        <v>5.3059814992618632E-6</v>
      </c>
      <c r="DD72" s="294">
        <f>(DD44-'In Process Calc.'!AF10)^2</f>
        <v>3.4546628113116409E-4</v>
      </c>
      <c r="DE72" s="294">
        <f>(DE44-'In Process Calc.'!AG10)^2</f>
        <v>9.7320035712270536E-6</v>
      </c>
      <c r="DF72" s="294">
        <f>(DF44-'In Process Calc.'!AH10)^2</f>
        <v>5.7230768017965317E-7</v>
      </c>
      <c r="DG72" s="294">
        <f>(DG44-'In Process Calc.'!AI10)^2</f>
        <v>1.6755784070871483E-6</v>
      </c>
      <c r="DH72" s="294">
        <f>(DH44-'In Process Calc.'!AJ10)^2</f>
        <v>3.3875825177179565E-6</v>
      </c>
      <c r="DI72" s="294">
        <f>(DI44-'In Process Calc.'!AK10)^2</f>
        <v>0</v>
      </c>
      <c r="DJ72" s="294">
        <f>(DJ44-'In Process Calc.'!AL10)^2</f>
        <v>5.2912804586404266E-3</v>
      </c>
      <c r="DK72" s="294">
        <f>(DK44-'In Process Calc.'!AM10)^2</f>
        <v>6.5303136944811933E-3</v>
      </c>
      <c r="DL72" s="294">
        <f>(DL44-'In Process Calc.'!AN10)^2</f>
        <v>5.0269988687486637E-3</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6.5082394146583769E-3</v>
      </c>
      <c r="CM73" s="294">
        <f>(CM45-'In Process Calc.'!O11)^2</f>
        <v>2.9481161589431256E-5</v>
      </c>
      <c r="CN73" s="294">
        <f>(CN45-'In Process Calc.'!P11)^2</f>
        <v>1.3084019687197802E-3</v>
      </c>
      <c r="CO73" s="294">
        <f>(CO45-'In Process Calc.'!Q11)^2</f>
        <v>3.0213756015521481E-4</v>
      </c>
      <c r="CP73" s="294">
        <f>(CP45-'In Process Calc.'!R11)^2</f>
        <v>1.5164481054121074E-5</v>
      </c>
      <c r="CQ73" s="294">
        <f>(CQ45-'In Process Calc.'!S11)^2</f>
        <v>1.950033210483248E-4</v>
      </c>
      <c r="CR73" s="294">
        <f>(CR45-'In Process Calc.'!T11)^2</f>
        <v>4.5753055131726042E-6</v>
      </c>
      <c r="CS73" s="294">
        <f>(CS45-'In Process Calc.'!U11)^2</f>
        <v>2.8652165774229198E-4</v>
      </c>
      <c r="CT73" s="294">
        <f>(CT45-'In Process Calc.'!V11)^2</f>
        <v>3.002574791529064E-6</v>
      </c>
      <c r="CU73" s="294">
        <f>(CU45-'In Process Calc.'!W11)^2</f>
        <v>1.6373569902214787E-7</v>
      </c>
      <c r="CV73" s="294">
        <f>(CV45-'In Process Calc.'!X11)^2</f>
        <v>1.1302333286084108E-5</v>
      </c>
      <c r="CW73" s="294">
        <f>(CW45-'In Process Calc.'!Y11)^2</f>
        <v>5.1092134069844674E-3</v>
      </c>
      <c r="CX73" s="294">
        <f>(CX45-'In Process Calc.'!Z11)^2</f>
        <v>1.0762471636124567E-5</v>
      </c>
      <c r="CY73" s="294">
        <f>(CY45-'In Process Calc.'!AA11)^2</f>
        <v>4.8082870258883861E-5</v>
      </c>
      <c r="CZ73" s="294">
        <f>(CZ45-'In Process Calc.'!AB11)^2</f>
        <v>3.530594649884751E-6</v>
      </c>
      <c r="DA73" s="294">
        <f>(DA45-'In Process Calc.'!AC11)^2</f>
        <v>5.6151175753538811E-3</v>
      </c>
      <c r="DB73" s="294">
        <f>(DB45-'In Process Calc.'!AD11)^2</f>
        <v>9.0732198487577758E-6</v>
      </c>
      <c r="DC73" s="294">
        <f>(DC45-'In Process Calc.'!AE11)^2</f>
        <v>1.8374426319974871E-5</v>
      </c>
      <c r="DD73" s="294">
        <f>(DD45-'In Process Calc.'!AF11)^2</f>
        <v>1.4754488150357244E-4</v>
      </c>
      <c r="DE73" s="294">
        <f>(DE45-'In Process Calc.'!AG11)^2</f>
        <v>9.6990516945884108E-5</v>
      </c>
      <c r="DF73" s="294">
        <f>(DF45-'In Process Calc.'!AH11)^2</f>
        <v>2.7066142783831809E-7</v>
      </c>
      <c r="DG73" s="294">
        <f>(DG45-'In Process Calc.'!AI11)^2</f>
        <v>6.4528992143606645E-6</v>
      </c>
      <c r="DH73" s="294">
        <f>(DH45-'In Process Calc.'!AJ11)^2</f>
        <v>2.8462323165313275E-5</v>
      </c>
      <c r="DI73" s="294">
        <f>(DI45-'In Process Calc.'!AK11)^2</f>
        <v>0</v>
      </c>
      <c r="DJ73" s="294">
        <f>(DJ45-'In Process Calc.'!AL11)^2</f>
        <v>1.5580523424247102E-3</v>
      </c>
      <c r="DK73" s="294">
        <f>(DK45-'In Process Calc.'!AM11)^2</f>
        <v>1.1378883009411241E-3</v>
      </c>
      <c r="DL73" s="294">
        <f>(DL45-'In Process Calc.'!AN11)^2</f>
        <v>0.71918507201208681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1.7655663843923102E-3</v>
      </c>
      <c r="CM74" s="294">
        <f>(CM46-'In Process Calc.'!O12)^2</f>
        <v>6.3116530215939234E-7</v>
      </c>
      <c r="CN74" s="294">
        <f>(CN46-'In Process Calc.'!P12)^2</f>
        <v>2.3677659987154917E-5</v>
      </c>
      <c r="CO74" s="294">
        <f>(CO46-'In Process Calc.'!Q12)^2</f>
        <v>4.4909437947754511E-5</v>
      </c>
      <c r="CP74" s="294">
        <f>(CP46-'In Process Calc.'!R12)^2</f>
        <v>4.0663714387014282E-7</v>
      </c>
      <c r="CQ74" s="294">
        <f>(CQ46-'In Process Calc.'!S12)^2</f>
        <v>6.6540737146566608E-4</v>
      </c>
      <c r="CR74" s="294">
        <f>(CR46-'In Process Calc.'!T12)^2</f>
        <v>7.9612476181468584E-6</v>
      </c>
      <c r="CS74" s="294">
        <f>(CS46-'In Process Calc.'!U12)^2</f>
        <v>8.3222358204770015E-5</v>
      </c>
      <c r="CT74" s="294">
        <f>(CT46-'In Process Calc.'!V12)^2</f>
        <v>6.2591870000996561E-8</v>
      </c>
      <c r="CU74" s="294">
        <f>(CU46-'In Process Calc.'!W12)^2</f>
        <v>3.0829012786393247E-6</v>
      </c>
      <c r="CV74" s="294">
        <f>(CV46-'In Process Calc.'!X12)^2</f>
        <v>3.5515086196436424E-5</v>
      </c>
      <c r="CW74" s="294">
        <f>(CW46-'In Process Calc.'!Y12)^2</f>
        <v>3.9022757519167352E-3</v>
      </c>
      <c r="CX74" s="294">
        <f>(CX46-'In Process Calc.'!Z12)^2</f>
        <v>8.9958197967563425E-5</v>
      </c>
      <c r="CY74" s="294">
        <f>(CY46-'In Process Calc.'!AA12)^2</f>
        <v>1.1988251340373387E-6</v>
      </c>
      <c r="CZ74" s="294">
        <f>(CZ46-'In Process Calc.'!AB12)^2</f>
        <v>1.5858222053284623E-6</v>
      </c>
      <c r="DA74" s="294">
        <f>(DA46-'In Process Calc.'!AC12)^2</f>
        <v>1.8840967283428817E-3</v>
      </c>
      <c r="DB74" s="294">
        <f>(DB46-'In Process Calc.'!AD12)^2</f>
        <v>2.6506728365274637E-7</v>
      </c>
      <c r="DC74" s="294">
        <f>(DC46-'In Process Calc.'!AE12)^2</f>
        <v>6.5233585197224463E-6</v>
      </c>
      <c r="DD74" s="294">
        <f>(DD46-'In Process Calc.'!AF12)^2</f>
        <v>4.1746418937185245E-5</v>
      </c>
      <c r="DE74" s="294">
        <f>(DE46-'In Process Calc.'!AG12)^2</f>
        <v>8.2126145885005498E-6</v>
      </c>
      <c r="DF74" s="294">
        <f>(DF46-'In Process Calc.'!AH12)^2</f>
        <v>8.170973075100266E-9</v>
      </c>
      <c r="DG74" s="294">
        <f>(DG46-'In Process Calc.'!AI12)^2</f>
        <v>1.6177550887772407E-6</v>
      </c>
      <c r="DH74" s="294">
        <f>(DH46-'In Process Calc.'!AJ12)^2</f>
        <v>2.2243950347135321E-5</v>
      </c>
      <c r="DI74" s="294">
        <f>(DI46-'In Process Calc.'!AK12)^2</f>
        <v>0</v>
      </c>
      <c r="DJ74" s="294">
        <f>(DJ46-'In Process Calc.'!AL12)^2</f>
        <v>1.3129487901780081E-3</v>
      </c>
      <c r="DK74" s="294">
        <f>(DK46-'In Process Calc.'!AM12)^2</f>
        <v>1.2143200619043856E-3</v>
      </c>
      <c r="DL74" s="294">
        <f>(DL46-'In Process Calc.'!AN12)^2</f>
        <v>0.14350140389829399</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1.8888833667699393E-3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S25" sqref="S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1.7464E-2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8.6779282313691822E-2</v>
      </c>
      <c r="AL3" s="292">
        <f>'Measured Data'!U7</f>
        <v>2.6806712620196582</v>
      </c>
      <c r="AM3" s="292">
        <f>'Measured Data'!V7</f>
        <v>3.4607943245896715</v>
      </c>
      <c r="AN3" s="292">
        <f>'Measured Data'!W7</f>
        <v>1.4447329178027923</v>
      </c>
      <c r="AO3" s="292">
        <f>'Measured Data'!X7</f>
        <v>0.52883072004917897</v>
      </c>
      <c r="AP3" s="292">
        <f>'Measured Data'!Y7</f>
        <v>29.362180463943169</v>
      </c>
      <c r="AQ3" s="292">
        <f>'Measured Data'!Z7</f>
        <v>2.2845094716844017</v>
      </c>
      <c r="AR3" s="292">
        <f>'Measured Data'!AA7</f>
        <v>0.77461725071459431</v>
      </c>
      <c r="AS3" s="292">
        <f>'Measured Data'!AB7</f>
        <v>2.3364075848072621</v>
      </c>
      <c r="AT3" s="292">
        <f>'Measured Data'!AC7</f>
        <v>0.87469504330348036</v>
      </c>
      <c r="AU3" s="292">
        <f>'Measured Data'!AD7</f>
        <v>1.5675853801683126</v>
      </c>
      <c r="AV3" s="292">
        <f>'Measured Data'!AE7</f>
        <v>0.2815381418504041</v>
      </c>
      <c r="AW3" s="292">
        <f>'Measured Data'!AF7</f>
        <v>3.366228892603083</v>
      </c>
      <c r="AX3" s="292">
        <f>'Measured Data'!AG7</f>
        <v>2.8611375111446167</v>
      </c>
      <c r="AY3" s="292">
        <f>'Measured Data'!AH7</f>
        <v>0.96825559770254577</v>
      </c>
      <c r="AZ3" s="292">
        <f>'Measured Data'!AI7</f>
        <v>2.4148273819999999</v>
      </c>
      <c r="BA3" s="292">
        <f>'Measured Data'!AJ7</f>
        <v>0.70959065154206624</v>
      </c>
      <c r="BB3" s="292">
        <f>'Measured Data'!AK7</f>
        <v>2.5168417617995456</v>
      </c>
      <c r="BC3" s="292">
        <f>'Measured Data'!AL7</f>
        <v>4.5089087946127471</v>
      </c>
      <c r="BD3" s="292">
        <f>'Measured Data'!AM7</f>
        <v>3.0441541232811367</v>
      </c>
      <c r="BE3" s="292">
        <f>'Measured Data'!AN7</f>
        <v>0.36497988848112811</v>
      </c>
      <c r="BF3" s="292">
        <f>'Measured Data'!AO7</f>
        <v>1.4447361922070294</v>
      </c>
      <c r="BG3" s="292">
        <f>'Measured Data'!AP7</f>
        <v>1.7922648670216328</v>
      </c>
    </row>
    <row r="4" spans="1:70" x14ac:dyDescent="0.15">
      <c r="A4" s="117">
        <f>'Measured Data'!H8*'In Process Calc.'!D4/1000</f>
        <v>4.0004000000000005E-2</v>
      </c>
      <c r="B4" s="297">
        <f>'Growth Regression'!$P3</f>
        <v>4.4614297736893578E-2</v>
      </c>
      <c r="C4" s="117">
        <f>IF('Measured Data'!O8&gt;0,'Measured Data'!O8, (Regression!$CE$6*6*'In Process Calc.'!$C4^6+Regression!$CD$6*5*'In Process Calc.'!$C4^5+Regression!$CC$6*4*'In Process Calc.'!$C4^3+Regression!$CB$6*3*'In Process Calc.'!$C4^2  + Regression!$CA$6*2*'In Process Calc.'!$C4 + Regression!$BZ$6)/$A4)</f>
        <v>0.185</v>
      </c>
      <c r="D4" s="117">
        <f>(Regression!$CE$7*6*'In Process Calc.'!$C4^6+Regression!$CD$7*5*'In Process Calc.'!$C4^5+Regression!$CC$7*4*'In Process Calc.'!$C4^3+Regression!$CB$7*3*'In Process Calc.'!$C4^2  + Regression!$CA$7*2*'In Process Calc.'!$C4 + Regression!$BZ$7)/$A4</f>
        <v>8.1107825338836384E-2</v>
      </c>
      <c r="E4" s="117">
        <f xml:space="preserve"> (Regression!$CE$8*6*'In Process Calc.'!$C4^6+Regression!$CD$8*5*'In Process Calc.'!$C4^5+Regression!$CC$8*4*'In Process Calc.'!$C4^3+Regression!$CB$8*3*'In Process Calc.'!$C4^2  + Regression!$CA$8*2*'In Process Calc.'!$C4 + Regression!$BZ$8)/$A4</f>
        <v>7.1452075540872776E-3</v>
      </c>
      <c r="F4" s="117">
        <f xml:space="preserve"> (Regression!$CE$9*6*'In Process Calc.'!$C4^6+Regression!$CD$9*5*'In Process Calc.'!$C4^5+Regression!$CC$9*4*'In Process Calc.'!$C4^3+Regression!$CB$9*3*'In Process Calc.'!$C4^2  + Regression!$CA$9*2*'In Process Calc.'!$C4 + Regression!$BZ$9)/$A4</f>
        <v>-1.5129199822829032E-3</v>
      </c>
      <c r="G4" s="117">
        <f xml:space="preserve"> (Regression!$CE$10*6*'In Process Calc.'!$C4^6+Regression!$CD$10*5*'In Process Calc.'!$C4^5+Regression!$CC$10*4*'In Process Calc.'!$C4^3+Regression!$CB$10*3*'In Process Calc.'!$C4^2  + Regression!$CA$10*2*'In Process Calc.'!$C4 + Regression!$BZ$10)/$A4</f>
        <v>-8.9751301003831233E-3</v>
      </c>
      <c r="H4" s="117">
        <f xml:space="preserve"> (Regression!$CE$11*6*'In Process Calc.'!$C4^6+Regression!$CD$11*5*'In Process Calc.'!$C4^5+Regression!$CC$11*4*'In Process Calc.'!$C4^3+Regression!$CB$11*3*'In Process Calc.'!$C4^2  + Regression!$CA$11*2*'In Process Calc.'!$C4 + Regression!$BZ$11)/$A4</f>
        <v>-1.0368682107509448E-2</v>
      </c>
      <c r="I4" s="117">
        <f>(Regression!$CE$12*6*'In Process Calc.'!$C4^6+Regression!$CD$12*5*'In Process Calc.'!$C4^5+Regression!$CC$12*4*'In Process Calc.'!$C4^3+Regression!$CB$12*3*'In Process Calc.'!$C4^2  + Regression!$CA$12*2*'In Process Calc.'!$C4 + Regression!$BZ$12)/$A4</f>
        <v>2.452612788948312E-4</v>
      </c>
      <c r="J4" s="117">
        <f xml:space="preserve"> (Regression!$CE$13*6*'In Process Calc.'!$C4^6+Regression!$CD$13*5*'In Process Calc.'!$C4^5+Regression!$CC$13*4*'In Process Calc.'!$C4^3+Regression!$CB$13*3*'In Process Calc.'!$C4^2  + Regression!$CA$13*2*'In Process Calc.'!$C4 + Regression!$BZ$13)/$A4</f>
        <v>0.24265676728738961</v>
      </c>
      <c r="K4" s="117">
        <f xml:space="preserve"> (Regression!$CE$14*6*'In Process Calc.'!$C4^6+Regression!$CD$14*5*'In Process Calc.'!$C4^5+Regression!$CC$14*4*'In Process Calc.'!$C4^3+Regression!$CB$14*3*'In Process Calc.'!$C4^2  + Regression!$CA$14*2*'In Process Calc.'!$C4 + Regression!$BZ$14)/$A4</f>
        <v>4.514770114083734E-2</v>
      </c>
      <c r="L4" s="117">
        <f xml:space="preserve"> (Regression!$CE$15*6*'In Process Calc.'!$C4^6+Regression!$CD$15*5*'In Process Calc.'!$C4^5+Regression!$CC$15*4*'In Process Calc.'!$C4^3+Regression!$CB$15*3*'In Process Calc.'!$C4^2  + Regression!$CA$15*2*'In Process Calc.'!$C4 + Regression!$BZ$15)/$A4</f>
        <v>-1.9876367630821581E-2</v>
      </c>
      <c r="M4" s="117">
        <f xml:space="preserve"> (Regression!$CE$16*6*'In Process Calc.'!$C4^6+Regression!$CD$16*5*'In Process Calc.'!$C4^5+Regression!$CC$16*4*'In Process Calc.'!$C4^3+Regression!$CB$16*3*'In Process Calc.'!$C4^2  + Regression!$CA$16*2*'In Process Calc.'!$C4 + Regression!$BZ$16)/$A4</f>
        <v>-9.3302719418242499E-3</v>
      </c>
      <c r="N4" s="117">
        <f xml:space="preserve"> (Regression!$CE$17*6*'In Process Calc.'!$C4^6+Regression!$CD$17*5*'In Process Calc.'!$C4^5+Regression!$CC$17*4*'In Process Calc.'!$C4^3+Regression!$CB$17*3*'In Process Calc.'!$C4^2  + Regression!$CA$17*2*'In Process Calc.'!$C4 + Regression!$BZ$17)/$A4</f>
        <v>4.8672172386875394E-3</v>
      </c>
      <c r="O4" s="117">
        <f xml:space="preserve"> (Regression!$CE$18*6*'In Process Calc.'!$C4^6+Regression!$CD$18*5*'In Process Calc.'!$C4^5+Regression!$CC$18*4*'In Process Calc.'!$C4^3+Regression!$CB$18*3*'In Process Calc.'!$C4^2  + Regression!$CA$18*2*'In Process Calc.'!$C4 + Regression!$BZ$18)/$A4</f>
        <v>-4.6096006658311803E-3</v>
      </c>
      <c r="P4" s="117">
        <f xml:space="preserve"> (Regression!$CE$19*6*'In Process Calc.'!$C4^5+Regression!$CD$19*5*'In Process Calc.'!$C4^4+Regression!$CC$19*4*'In Process Calc.'!$C4^3 +Regression!$CB$19*3*'In Process Calc.'!$C4^2 + Regression!$CA$19*2*'In Process Calc.'!$C4 + Regression!$BZ$19)/$A4</f>
        <v>0.550962625706098</v>
      </c>
      <c r="Q4" s="117">
        <f xml:space="preserve"> (Regression!$CE$20*6*'In Process Calc.'!$C4^5+Regression!$CD$20*5*'In Process Calc.'!$C4^4+Regression!$CC$20*4*'In Process Calc.'!$C4^3 +Regression!$CB$20*3*'In Process Calc.'!$C4^2 + Regression!$CA$20*2*'In Process Calc.'!$C4 + Regression!$BZ$20)/$A4</f>
        <v>-5.3191299251601739E-3</v>
      </c>
      <c r="R4" s="117">
        <f xml:space="preserve"> (Regression!$CE$21*6*'In Process Calc.'!$C4^5+Regression!$CD$21*5*'In Process Calc.'!$C4^4+Regression!$CC$21*4*'In Process Calc.'!$C4^3 +Regression!$CB$21*3*'In Process Calc.'!$C4^2 + Regression!$CA$21*2*'In Process Calc.'!$C4 + Regression!$BZ$21)/$A4</f>
        <v>-9.9878827692429818E-4</v>
      </c>
      <c r="S4" s="117">
        <f xml:space="preserve"> (Regression!$CE$22*6*'In Process Calc.'!$C4^5+Regression!$CD$22*5*'In Process Calc.'!$C4^4+Regression!$CC$22*4*'In Process Calc.'!$C4^3 +Regression!$CB$22*3*'In Process Calc.'!$C4^2 + Regression!$CA$22*2*'In Process Calc.'!$C4 + Regression!$BZ$22)/$A4</f>
        <v>-3.715914563413196E-4</v>
      </c>
      <c r="T4" s="117">
        <f xml:space="preserve"> (Regression!$CE$23*6*'In Process Calc.'!$C4^5+Regression!$CD$23*5*'In Process Calc.'!$C4^4+Regression!$CC$23*4*'In Process Calc.'!$C4^3 +Regression!$CB$23*3*'In Process Calc.'!$C4^2 + Regression!$CA$23*2*'In Process Calc.'!$C4 + Regression!$BZ$23)/$A4</f>
        <v>-5.4111785316320403E-2</v>
      </c>
      <c r="U4" s="117">
        <f xml:space="preserve"> (Regression!$CE$24*6*'In Process Calc.'!$C4^5+Regression!$CD$24*5*'In Process Calc.'!$C4^4+Regression!$CC$24*4*'In Process Calc.'!$C4^3 +Regression!$CB$24*3*'In Process Calc.'!$C4^2 + Regression!$CA$24*2*'In Process Calc.'!$C4 + Regression!$BZ$24)/$A4</f>
        <v>-5.0750963095218076E-4</v>
      </c>
      <c r="V4" s="117">
        <f xml:space="preserve"> (Regression!$CE$25*6*'In Process Calc.'!$C4^5+Regression!$CD$25*5*'In Process Calc.'!$C4^4+Regression!$CC$25*4*'In Process Calc.'!$C4^3 +Regression!$CB$25*3*'In Process Calc.'!$C4^2 + Regression!$CA$25*2*'In Process Calc.'!$C4 + Regression!$BZ$25)/$A4</f>
        <v>-3.3102139883845524E-3</v>
      </c>
      <c r="W4" s="117">
        <f xml:space="preserve"> (Regression!$CE$26*6*'In Process Calc.'!$C4^5+Regression!$CD$26*5*'In Process Calc.'!$C4^4+Regression!$CC$26*4*'In Process Calc.'!$C4^3 +Regression!$CB$26*3*'In Process Calc.'!$C4^2 + Regression!$CA$26*2*'In Process Calc.'!$C4 + Regression!$BZ$26)/$A4</f>
        <v>1.1008748548892437E-2</v>
      </c>
      <c r="X4" s="117">
        <f xml:space="preserve"> (Regression!$CE$27*6*'In Process Calc.'!$C4^5+Regression!$CD$27*5*'In Process Calc.'!$C4^4+Regression!$CC$27*4*'In Process Calc.'!$C4^3 +Regression!$CB$27*3*'In Process Calc.'!$C4^2 + Regression!$CA$27*2*'In Process Calc.'!$C4 + Regression!$BZ$27)/$A4</f>
        <v>-7.21530327575505E-3</v>
      </c>
      <c r="Y4" s="117">
        <f xml:space="preserve"> (Regression!$CE$28*6*'In Process Calc.'!$C4^5+Regression!$CD$28*5*'In Process Calc.'!$C4^4+Regression!$CC$28*4*'In Process Calc.'!$C4^3 +Regression!$CB$28*3*'In Process Calc.'!$C4^2 + Regression!$CA$28*2*'In Process Calc.'!$C4 + Regression!$BZ$28)/$A4</f>
        <v>-4.1368414599597143E-4</v>
      </c>
      <c r="Z4" s="117">
        <f xml:space="preserve"> (Regression!$CE$29*6*'In Process Calc.'!$C4^5+Regression!$CD$29*5*'In Process Calc.'!$C4^4+Regression!$CC$29*4*'In Process Calc.'!$C4^3 +Regression!$CB$29*3*'In Process Calc.'!$C4^2 + Regression!$CA$29*2*'In Process Calc.'!$C4 + Regression!$BZ$29)/$A4</f>
        <v>-9.6589343553157218E-4</v>
      </c>
      <c r="AA4" s="117">
        <f xml:space="preserve"> (Regression!$CE$30*6*'In Process Calc.'!$C4^5+Regression!$CD$30*5*'In Process Calc.'!$C4^4+Regression!$CC$30*4*'In Process Calc.'!$C4^3 +Regression!$CB$30*3*'In Process Calc.'!$C4^2 + Regression!$CA$30*2*'In Process Calc.'!$C4 + Regression!$BZ$30)/$A4</f>
        <v>-1.9323782041676908E-3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7.8779358896103935E-2</v>
      </c>
      <c r="AD4" s="117">
        <f xml:space="preserve"> (Regression!$CE$33*6*'In Process Calc.'!$C4^5+Regression!$CD$33*5*'In Process Calc.'!$C4^4+Regression!$CC$33*4*'In Process Calc.'!$C4^3 +Regression!$CB$33*3*'In Process Calc.'!$C4^2 + Regression!$CA$33*2*'In Process Calc.'!$C4 + Regression!$BZ$33)/$A4</f>
        <v>3.1812781133871273E-2</v>
      </c>
      <c r="AE4" s="117">
        <f xml:space="preserve"> (Regression!$CE$34*6*'In Process Calc.'!$C4^5+Regression!$CD$34*5*'In Process Calc.'!$C4^4+Regression!$CC$34*4*'In Process Calc.'!$C4^3 +Regression!$CB$34*3*'In Process Calc.'!$C4^2 + Regression!$CA$34*2*'In Process Calc.'!$C4 + Regression!$BZ$34)/$A4</f>
        <v>-0.11623163512731685</v>
      </c>
      <c r="AF4" s="118">
        <f t="shared" ref="AF4:AF15" si="0">$P4/$J4</f>
        <v>2.270543005518439</v>
      </c>
      <c r="AG4" s="118">
        <f>$C4/$J4</f>
        <v>0.76239373856363934</v>
      </c>
      <c r="AH4" s="118">
        <f t="shared" ref="AH4:AH15" si="1">$K4/$J4</f>
        <v>0.18605580897468577</v>
      </c>
      <c r="AI4" s="118">
        <f t="shared" ref="AI4:AI15" si="2">$T4/$K4</f>
        <v>-1.1985501797205529</v>
      </c>
      <c r="AJ4" s="75">
        <f>'In Process Calc.'!C4</f>
        <v>23.933333333465271</v>
      </c>
      <c r="AK4" s="124">
        <f>((Regression!CL37-Regression!CL38)*1000+'Post Process Calc.'!AK3*'In Process Calc.'!$D4+'In Process Calc.'!$F3*'Measured Data'!AR7+'In Process Calc.'!$E3*'Measured Data'!AR7)/'In Process Calc.'!$I3</f>
        <v>-0.56383522011154263</v>
      </c>
      <c r="AL4" s="124">
        <f>((Regression!CM37-Regression!CM38)*1000+'Post Process Calc.'!AL3*'In Process Calc.'!$D4+'In Process Calc.'!$F3*'Measured Data'!AS7+'In Process Calc.'!$E3*'Measured Data'!AS7)/'In Process Calc.'!$I3</f>
        <v>2.7675869015023391</v>
      </c>
      <c r="AM4" s="124">
        <f>((Regression!CN37-Regression!CN38)*1000+'Post Process Calc.'!AM3*'In Process Calc.'!$D4+'In Process Calc.'!$F3*'Measured Data'!AT7+'In Process Calc.'!$E3*'Measured Data'!AT7)/'In Process Calc.'!$I3</f>
        <v>3.8737736902536346</v>
      </c>
      <c r="AN4" s="124">
        <f>((Regression!CO37-Regression!CO38)*1000+'Post Process Calc.'!AN3*'In Process Calc.'!$D4+'In Process Calc.'!$F3*'Measured Data'!AU7+'In Process Calc.'!$E3*'Measured Data'!AU7)/'In Process Calc.'!$I3</f>
        <v>1.6795647126766451</v>
      </c>
      <c r="AO4" s="124">
        <f>((Regression!CP37-Regression!CP38)*1000+'Post Process Calc.'!AO3*'In Process Calc.'!$D4+'In Process Calc.'!$F3*'Measured Data'!AV7+'In Process Calc.'!$E3*'Measured Data'!AV7)/'In Process Calc.'!$I3</f>
        <v>0.57498989326338767</v>
      </c>
      <c r="AP4" s="124">
        <f>((Regression!CQ37-Regression!CQ38)*1000+'Post Process Calc.'!AP3*'In Process Calc.'!$D4+'In Process Calc.'!$F3*'Measured Data'!AW7+'In Process Calc.'!$E3*'Measured Data'!AW7)/'In Process Calc.'!$I3</f>
        <v>26.532085482075395</v>
      </c>
      <c r="AQ4" s="124">
        <f>((Regression!CR37-Regression!CR38)*1000+'Post Process Calc.'!AQ3*'In Process Calc.'!$D4+'In Process Calc.'!$F3*'Measured Data'!AX7+'In Process Calc.'!$E3*'Measured Data'!AX7)/'In Process Calc.'!$I3</f>
        <v>1.7820443929039955</v>
      </c>
      <c r="AR4" s="124">
        <f>((Regression!CS37-Regression!CS38)*1000+'Post Process Calc.'!AR3*'In Process Calc.'!$D4+'In Process Calc.'!$F3*'Measured Data'!AY7+'In Process Calc.'!$E3*'Measured Data'!AY7)/'In Process Calc.'!$I3</f>
        <v>1.064615755643376</v>
      </c>
      <c r="AS4" s="124">
        <f>((Regression!CT37-Regression!CT38)*1000+'Post Process Calc.'!AS3*'In Process Calc.'!$D4+'In Process Calc.'!$F3*'Measured Data'!AZ7+'In Process Calc.'!$E3*'Measured Data'!AZ7)/'In Process Calc.'!$I3</f>
        <v>2.5098671754614466</v>
      </c>
      <c r="AT4" s="124">
        <f>((Regression!CU37-Regression!CU38)*1000+'Post Process Calc.'!AT3*'In Process Calc.'!$D4+'In Process Calc.'!$F3*'Measured Data'!BA7+'In Process Calc.'!$E3*'Measured Data'!BA7)/'In Process Calc.'!$I3</f>
        <v>0.79946155818121767</v>
      </c>
      <c r="AU4" s="124">
        <f>((Regression!CV37-Regression!CV38)*1000+'Post Process Calc.'!AU3*'In Process Calc.'!$D4+'In Process Calc.'!$F3*'Measured Data'!BB7+'In Process Calc.'!$E3*'Measured Data'!BB7)/'In Process Calc.'!$I3</f>
        <v>1.7103100613191329</v>
      </c>
      <c r="AV4" s="124">
        <f>((Regression!CW37-Regression!CW38)*1000+'Post Process Calc.'!AV3*'In Process Calc.'!$D4+'In Process Calc.'!$F3*'Measured Data'!BD7+'In Process Calc.'!$E3*'Measured Data'!BD7)/'In Process Calc.'!$I3</f>
        <v>-2.4791416882730366</v>
      </c>
      <c r="AW4" s="124">
        <f>((Regression!CX37-Regression!CX38)*1000+'Post Process Calc.'!AW3*'In Process Calc.'!$D4+'In Process Calc.'!$F3*'Measured Data'!BE7+'In Process Calc.'!$E3*'Measured Data'!BE7)/'In Process Calc.'!$I3</f>
        <v>3.5971743041346307</v>
      </c>
      <c r="AX4" s="124">
        <f>((Regression!CY37-Regression!CY38)*1000+'Post Process Calc.'!AX3*'In Process Calc.'!$D4+'In Process Calc.'!$F3*'Measured Data'!BF7+'In Process Calc.'!$E3*'Measured Data'!BF7)/'In Process Calc.'!$I3</f>
        <v>2.9682588106044623</v>
      </c>
      <c r="AY4" s="124">
        <f>((Regression!CZ37-Regression!CZ38)*1000+'Post Process Calc.'!AY3*'In Process Calc.'!$D4+'In Process Calc.'!$F3*'Measured Data'!BH7+'In Process Calc.'!$E3*'Measured Data'!BH7)/'In Process Calc.'!$I3</f>
        <v>1.0140403139385381</v>
      </c>
      <c r="AZ4" s="124">
        <f>((Regression!DA37-Regression!DA38)*1000+'Post Process Calc.'!AZ3*'In Process Calc.'!$D4+'In Process Calc.'!$F3*'Measured Data'!BI7+'In Process Calc.'!$E3*'Measured Data'!BI7)/'In Process Calc.'!$I3</f>
        <v>2.9928823949140315</v>
      </c>
      <c r="BA4" s="124">
        <f>((Regression!DB37-Regression!DB38)*1000+'Post Process Calc.'!BA3*'In Process Calc.'!$D4+'In Process Calc.'!$F3*'Measured Data'!BJ7+'In Process Calc.'!$E3*'Measured Data'!BJ7)/'In Process Calc.'!$I3</f>
        <v>0.76223488574389342</v>
      </c>
      <c r="BB4" s="124">
        <f>((Regression!DC37-Regression!DC38)*1000+'Post Process Calc.'!BB3*'In Process Calc.'!$D4+'In Process Calc.'!$F3*'Measured Data'!BK7+'In Process Calc.'!$E3*'Measured Data'!BK7)/'In Process Calc.'!$I3</f>
        <v>2.6332339877468578</v>
      </c>
      <c r="BC4" s="124">
        <f>((Regression!DD37-Regression!DD38)*1000+'Post Process Calc.'!BC3*'In Process Calc.'!$D4+'In Process Calc.'!$F3*'Measured Data'!BL7+'In Process Calc.'!$E3*'Measured Data'!BL7)/'In Process Calc.'!$I3</f>
        <v>4.5010874303721362</v>
      </c>
      <c r="BD4" s="124">
        <f>((Regression!DE37-Regression!DE38)*1000+'Post Process Calc.'!BD3*'In Process Calc.'!$D4+'In Process Calc.'!$F3*'Measured Data'!BM7+'In Process Calc.'!$E3*'Measured Data'!BM7)/'In Process Calc.'!$I3</f>
        <v>3.1865929239451081</v>
      </c>
      <c r="BE4" s="124">
        <f>((Regression!DF37-Regression!DF38)*1000+'Post Process Calc.'!BE3*'In Process Calc.'!$D4+'In Process Calc.'!$F3*'Measured Data'!BN7+'In Process Calc.'!$E3*'Measured Data'!BN7)/'In Process Calc.'!$I3</f>
        <v>0.38846192666067564</v>
      </c>
      <c r="BF4" s="124">
        <f>((Regression!DG37-Regression!DG38)*1000+'Post Process Calc.'!BF3*'In Process Calc.'!$D4+'In Process Calc.'!$F3*'Measured Data'!BO7+'In Process Calc.'!$E3*'Measured Data'!BO7)/'In Process Calc.'!$I3</f>
        <v>1.491808306806613</v>
      </c>
      <c r="BG4" s="124">
        <f>((Regression!DH37-Regression!DH38)*1000+'Post Process Calc.'!BG3*'In Process Calc.'!$D4+'In Process Calc.'!$F3*'Measured Data'!BP7+'In Process Calc.'!$E3*'Measured Data'!BP7)/'In Process Calc.'!$I3</f>
        <v>1.896691454842375</v>
      </c>
      <c r="BR4" s="296"/>
    </row>
    <row r="5" spans="1:70" x14ac:dyDescent="0.15">
      <c r="A5" s="117">
        <f>'Measured Data'!H9*'In Process Calc.'!D5/1000</f>
        <v>7.4359999999999996E-2</v>
      </c>
      <c r="B5" s="297">
        <f>'Growth Regression'!$P4</f>
        <v>4.3338695169041014E-2</v>
      </c>
      <c r="C5" s="117">
        <f>IF('Measured Data'!O9&gt;0,'Measured Data'!O9, (Regression!$CE$6*6*'In Process Calc.'!$C5^6+Regression!$CD$6*5*'In Process Calc.'!$C5^5+Regression!$CC$6*4*'In Process Calc.'!$C5^3+Regression!$CB$6*3*'In Process Calc.'!$C5^2  + Regression!$CA$6*2*'In Process Calc.'!$C5 + Regression!$BZ$6)/$A5)</f>
        <v>0.12895421015176944</v>
      </c>
      <c r="D5" s="117">
        <f>(Regression!$CE$7*6*'In Process Calc.'!$C5^6+Regression!$CD$7*5*'In Process Calc.'!$C5^5+Regression!$CC$7*4*'In Process Calc.'!$C5^3+Regression!$CB$7*3*'In Process Calc.'!$C5^2  + Regression!$CA$7*2*'In Process Calc.'!$C5 + Regression!$BZ$7)/$A5</f>
        <v>0.1490596329640454</v>
      </c>
      <c r="E5" s="117">
        <f xml:space="preserve"> (Regression!$CE$8*6*'In Process Calc.'!$C5^6+Regression!$CD$8*5*'In Process Calc.'!$C5^5+Regression!$CC$8*4*'In Process Calc.'!$C5^3+Regression!$CB$8*3*'In Process Calc.'!$C5^2  + Regression!$CA$8*2*'In Process Calc.'!$C5 + Regression!$BZ$8)/$A5</f>
        <v>-1.9672701496222623E-2</v>
      </c>
      <c r="F5" s="117">
        <f xml:space="preserve"> (Regression!$CE$9*6*'In Process Calc.'!$C5^6+Regression!$CD$9*5*'In Process Calc.'!$C5^5+Regression!$CC$9*4*'In Process Calc.'!$C5^3+Regression!$CB$9*3*'In Process Calc.'!$C5^2  + Regression!$CA$9*2*'In Process Calc.'!$C5 + Regression!$BZ$9)/$A5</f>
        <v>2.1827285568191148E-3</v>
      </c>
      <c r="G5" s="117">
        <f xml:space="preserve"> (Regression!$CE$10*6*'In Process Calc.'!$C5^6+Regression!$CD$10*5*'In Process Calc.'!$C5^5+Regression!$CC$10*4*'In Process Calc.'!$C5^3+Regression!$CB$10*3*'In Process Calc.'!$C5^2  + Regression!$CA$10*2*'In Process Calc.'!$C5 + Regression!$BZ$10)/$A5</f>
        <v>7.9701648445322116E-3</v>
      </c>
      <c r="H5" s="117">
        <f xml:space="preserve"> (Regression!$CE$11*6*'In Process Calc.'!$C5^6+Regression!$CD$11*5*'In Process Calc.'!$C5^5+Regression!$CC$11*4*'In Process Calc.'!$C5^3+Regression!$CB$11*3*'In Process Calc.'!$C5^2  + Regression!$CA$11*2*'In Process Calc.'!$C5 + Regression!$BZ$11)/$A5</f>
        <v>-7.9131325012177288E-4</v>
      </c>
      <c r="I5" s="117">
        <f>(Regression!$CE$12*6*'In Process Calc.'!$C5^6+Regression!$CD$12*5*'In Process Calc.'!$C5^5+Regression!$CC$12*4*'In Process Calc.'!$C5^3+Regression!$CB$12*3*'In Process Calc.'!$C5^2  + Regression!$CA$12*2*'In Process Calc.'!$C5 + Regression!$BZ$12)/$A5</f>
        <v>2.3189302969889134E-3</v>
      </c>
      <c r="J5" s="117">
        <f xml:space="preserve"> (Regression!$CE$13*6*'In Process Calc.'!$C5^6+Regression!$CD$13*5*'In Process Calc.'!$C5^5+Regression!$CC$13*4*'In Process Calc.'!$C5^3+Regression!$CB$13*3*'In Process Calc.'!$C5^2  + Regression!$CA$13*2*'In Process Calc.'!$C5 + Regression!$BZ$13)/$A5</f>
        <v>0.16443315164984706</v>
      </c>
      <c r="K5" s="117">
        <f xml:space="preserve"> (Regression!$CE$14*6*'In Process Calc.'!$C5^6+Regression!$CD$14*5*'In Process Calc.'!$C5^5+Regression!$CC$14*4*'In Process Calc.'!$C5^3+Regression!$CB$14*3*'In Process Calc.'!$C5^2  + Regression!$CA$14*2*'In Process Calc.'!$C5 + Regression!$BZ$14)/$A5</f>
        <v>2.818064231485885E-2</v>
      </c>
      <c r="L5" s="117">
        <f xml:space="preserve"> (Regression!$CE$15*6*'In Process Calc.'!$C5^6+Regression!$CD$15*5*'In Process Calc.'!$C5^5+Regression!$CC$15*4*'In Process Calc.'!$C5^3+Regression!$CB$15*3*'In Process Calc.'!$C5^2  + Regression!$CA$15*2*'In Process Calc.'!$C5 + Regression!$BZ$15)/$A5</f>
        <v>-7.3897246269458306E-3</v>
      </c>
      <c r="M5" s="117">
        <f xml:space="preserve"> (Regression!$CE$16*6*'In Process Calc.'!$C5^6+Regression!$CD$16*5*'In Process Calc.'!$C5^5+Regression!$CC$16*4*'In Process Calc.'!$C5^3+Regression!$CB$16*3*'In Process Calc.'!$C5^2  + Regression!$CA$16*2*'In Process Calc.'!$C5 + Regression!$BZ$16)/$A5</f>
        <v>-2.7068302453644036E-3</v>
      </c>
      <c r="N5" s="117">
        <f xml:space="preserve"> (Regression!$CE$17*6*'In Process Calc.'!$C5^6+Regression!$CD$17*5*'In Process Calc.'!$C5^5+Regression!$CC$17*4*'In Process Calc.'!$C5^3+Regression!$CB$17*3*'In Process Calc.'!$C5^2  + Regression!$CA$17*2*'In Process Calc.'!$C5 + Regression!$BZ$17)/$A5</f>
        <v>2.0685423339341581E-3</v>
      </c>
      <c r="O5" s="117">
        <f xml:space="preserve"> (Regression!$CE$18*6*'In Process Calc.'!$C5^6+Regression!$CD$18*5*'In Process Calc.'!$C5^5+Regression!$CC$18*4*'In Process Calc.'!$C5^3+Regression!$CB$18*3*'In Process Calc.'!$C5^2  + Regression!$CA$18*2*'In Process Calc.'!$C5 + Regression!$BZ$18)/$A5</f>
        <v>1.2541836568583059E-3</v>
      </c>
      <c r="P5" s="117">
        <f xml:space="preserve"> (Regression!$CE$19*6*'In Process Calc.'!$C5^5+Regression!$CD$19*5*'In Process Calc.'!$C5^4+Regression!$CC$19*4*'In Process Calc.'!$C5^3 +Regression!$CB$19*3*'In Process Calc.'!$C5^2 + Regression!$CA$19*2*'In Process Calc.'!$C5 + Regression!$BZ$19)/$A5</f>
        <v>0.35264058708441887</v>
      </c>
      <c r="Q5" s="117">
        <f xml:space="preserve"> (Regression!$CE$20*6*'In Process Calc.'!$C5^5+Regression!$CD$20*5*'In Process Calc.'!$C5^4+Regression!$CC$20*4*'In Process Calc.'!$C5^3 +Regression!$CB$20*3*'In Process Calc.'!$C5^2 + Regression!$CA$20*2*'In Process Calc.'!$C5 + Regression!$BZ$20)/$A5</f>
        <v>4.4089544031803065E-3</v>
      </c>
      <c r="R5" s="117">
        <f xml:space="preserve"> (Regression!$CE$21*6*'In Process Calc.'!$C5^5+Regression!$CD$21*5*'In Process Calc.'!$C5^4+Regression!$CC$21*4*'In Process Calc.'!$C5^3 +Regression!$CB$21*3*'In Process Calc.'!$C5^2 + Regression!$CA$21*2*'In Process Calc.'!$C5 + Regression!$BZ$21)/$A5</f>
        <v>3.6717336322130609E-3</v>
      </c>
      <c r="S5" s="117">
        <f xml:space="preserve"> (Regression!$CE$22*6*'In Process Calc.'!$C5^5+Regression!$CD$22*5*'In Process Calc.'!$C5^4+Regression!$CC$22*4*'In Process Calc.'!$C5^3 +Regression!$CB$22*3*'In Process Calc.'!$C5^2 + Regression!$CA$22*2*'In Process Calc.'!$C5 + Regression!$BZ$22)/$A5</f>
        <v>1.6282355512531662E-3</v>
      </c>
      <c r="T5" s="117">
        <f xml:space="preserve"> (Regression!$CE$23*6*'In Process Calc.'!$C5^5+Regression!$CD$23*5*'In Process Calc.'!$C5^4+Regression!$CC$23*4*'In Process Calc.'!$C5^3 +Regression!$CB$23*3*'In Process Calc.'!$C5^2 + Regression!$CA$23*2*'In Process Calc.'!$C5 + Regression!$BZ$23)/$A5</f>
        <v>-3.4728270601211725E-2</v>
      </c>
      <c r="U5" s="117">
        <f xml:space="preserve"> (Regression!$CE$24*6*'In Process Calc.'!$C5^5+Regression!$CD$24*5*'In Process Calc.'!$C5^4+Regression!$CC$24*4*'In Process Calc.'!$C5^3 +Regression!$CB$24*3*'In Process Calc.'!$C5^2 + Regression!$CA$24*2*'In Process Calc.'!$C5 + Regression!$BZ$24)/$A5</f>
        <v>1.8030902450382759E-3</v>
      </c>
      <c r="V5" s="117">
        <f xml:space="preserve"> (Regression!$CE$25*6*'In Process Calc.'!$C5^5+Regression!$CD$25*5*'In Process Calc.'!$C5^4+Regression!$CC$25*4*'In Process Calc.'!$C5^3 +Regression!$CB$25*3*'In Process Calc.'!$C5^2 + Regression!$CA$25*2*'In Process Calc.'!$C5 + Regression!$BZ$25)/$A5</f>
        <v>1.5661583681809608E-3</v>
      </c>
      <c r="W5" s="117">
        <f xml:space="preserve"> (Regression!$CE$26*6*'In Process Calc.'!$C5^5+Regression!$CD$26*5*'In Process Calc.'!$C5^4+Regression!$CC$26*4*'In Process Calc.'!$C5^3 +Regression!$CB$26*3*'In Process Calc.'!$C5^2 + Regression!$CA$26*2*'In Process Calc.'!$C5 + Regression!$BZ$26)/$A5</f>
        <v>1.1943797762399037E-2</v>
      </c>
      <c r="X5" s="117">
        <f xml:space="preserve"> (Regression!$CE$27*6*'In Process Calc.'!$C5^5+Regression!$CD$27*5*'In Process Calc.'!$C5^4+Regression!$CC$27*4*'In Process Calc.'!$C5^3 +Regression!$CB$27*3*'In Process Calc.'!$C5^2 + Regression!$CA$27*2*'In Process Calc.'!$C5 + Regression!$BZ$27)/$A5</f>
        <v>-1.5809773013369126E-3</v>
      </c>
      <c r="Y5" s="117">
        <f xml:space="preserve"> (Regression!$CE$28*6*'In Process Calc.'!$C5^5+Regression!$CD$28*5*'In Process Calc.'!$C5^4+Regression!$CC$28*4*'In Process Calc.'!$C5^3 +Regression!$CB$28*3*'In Process Calc.'!$C5^2 + Regression!$CA$28*2*'In Process Calc.'!$C5 + Regression!$BZ$28)/$A5</f>
        <v>5.9936067373474904E-4</v>
      </c>
      <c r="Z5" s="117">
        <f xml:space="preserve"> (Regression!$CE$29*6*'In Process Calc.'!$C5^5+Regression!$CD$29*5*'In Process Calc.'!$C5^4+Regression!$CC$29*4*'In Process Calc.'!$C5^3 +Regression!$CB$29*3*'In Process Calc.'!$C5^2 + Regression!$CA$29*2*'In Process Calc.'!$C5 + Regression!$BZ$29)/$A5</f>
        <v>1.0021740152797737E-3</v>
      </c>
      <c r="AA5" s="117">
        <f xml:space="preserve"> (Regression!$CE$30*6*'In Process Calc.'!$C5^5+Regression!$CD$30*5*'In Process Calc.'!$C5^4+Regression!$CC$30*4*'In Process Calc.'!$C5^3 +Regression!$CB$30*3*'In Process Calc.'!$C5^2 + Regression!$CA$30*2*'In Process Calc.'!$C5 + Regression!$BZ$30)/$A5</f>
        <v>2.5902562202680507E-3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0.13119489142180335</v>
      </c>
      <c r="AD5" s="117">
        <f xml:space="preserve"> (Regression!$CE$33*6*'In Process Calc.'!$C5^5+Regression!$CD$33*5*'In Process Calc.'!$C5^4+Regression!$CC$33*4*'In Process Calc.'!$C5^3 +Regression!$CB$33*3*'In Process Calc.'!$C5^2 + Regression!$CA$33*2*'In Process Calc.'!$C5 + Regression!$BZ$33)/$A5</f>
        <v>7.6793919324369131E-2</v>
      </c>
      <c r="AE5" s="117">
        <f xml:space="preserve"> (Regression!$CE$34*6*'In Process Calc.'!$C5^5+Regression!$CD$34*5*'In Process Calc.'!$C5^4+Regression!$CC$34*4*'In Process Calc.'!$C5^3 +Regression!$CB$34*3*'In Process Calc.'!$C5^2 + Regression!$CA$34*2*'In Process Calc.'!$C5 + Regression!$BZ$34)/$A5</f>
        <v>0.38151374027753271</v>
      </c>
      <c r="AF5" s="118">
        <f t="shared" si="0"/>
        <v>2.1445832762200592</v>
      </c>
      <c r="AG5" s="118">
        <f t="shared" ref="AG5:AG15" si="3">$C5/$J5</f>
        <v>0.78423486296955236</v>
      </c>
      <c r="AH5" s="118">
        <f t="shared" si="1"/>
        <v>0.17138053994652033</v>
      </c>
      <c r="AI5" s="118">
        <f t="shared" si="2"/>
        <v>-1.2323448916883097</v>
      </c>
      <c r="AJ5" s="75">
        <f>'In Process Calc.'!C5</f>
        <v>38.616666666639503</v>
      </c>
      <c r="AK5" s="124">
        <f>((Regression!CL38-Regression!CL39)*1000+'Post Process Calc.'!AK4*'In Process Calc.'!$D5+'In Process Calc.'!$F4*'Measured Data'!AR8+'In Process Calc.'!$E4*'Measured Data'!AR8)/'In Process Calc.'!$I4</f>
        <v>-0.43747352089210051</v>
      </c>
      <c r="AL5" s="124">
        <f>((Regression!CM38-Regression!CM39)*1000+'Post Process Calc.'!AL4*'In Process Calc.'!$D5+'In Process Calc.'!$F4*'Measured Data'!AS8+'In Process Calc.'!$E4*'Measured Data'!AS8)/'In Process Calc.'!$I4</f>
        <v>2.7566730809817996</v>
      </c>
      <c r="AM5" s="124">
        <f>((Regression!CN38-Regression!CN39)*1000+'Post Process Calc.'!AM4*'In Process Calc.'!$D5+'In Process Calc.'!$F4*'Measured Data'!AT8+'In Process Calc.'!$E4*'Measured Data'!AT8)/'In Process Calc.'!$I4</f>
        <v>3.847269934927358</v>
      </c>
      <c r="AN5" s="124">
        <f>((Regression!CO38-Regression!CO39)*1000+'Post Process Calc.'!AN4*'In Process Calc.'!$D5+'In Process Calc.'!$F4*'Measured Data'!AU8+'In Process Calc.'!$E4*'Measured Data'!AU8)/'In Process Calc.'!$I4</f>
        <v>1.7278799179118352</v>
      </c>
      <c r="AO5" s="124">
        <f>((Regression!CP38-Regression!CP39)*1000+'Post Process Calc.'!AO4*'In Process Calc.'!$D5+'In Process Calc.'!$F4*'Measured Data'!AV8+'In Process Calc.'!$E4*'Measured Data'!AV8)/'In Process Calc.'!$I4</f>
        <v>0.55591300852583647</v>
      </c>
      <c r="AP5" s="124">
        <f>((Regression!CQ38-Regression!CQ39)*1000+'Post Process Calc.'!AP4*'In Process Calc.'!$D5+'In Process Calc.'!$F4*'Measured Data'!AW8+'In Process Calc.'!$E4*'Measured Data'!AW8)/'In Process Calc.'!$I4</f>
        <v>24.296944806291748</v>
      </c>
      <c r="AQ5" s="124">
        <f>((Regression!CR38-Regression!CR39)*1000+'Post Process Calc.'!AQ4*'In Process Calc.'!$D5+'In Process Calc.'!$F4*'Measured Data'!AX8+'In Process Calc.'!$E4*'Measured Data'!AX8)/'In Process Calc.'!$I4</f>
        <v>1.3806681800597003</v>
      </c>
      <c r="AR5" s="124">
        <f>((Regression!CS38-Regression!CS39)*1000+'Post Process Calc.'!AR4*'In Process Calc.'!$D5+'In Process Calc.'!$F4*'Measured Data'!AY8+'In Process Calc.'!$E4*'Measured Data'!AY8)/'In Process Calc.'!$I4</f>
        <v>1.2045904345575791</v>
      </c>
      <c r="AS5" s="124">
        <f>((Regression!CT38-Regression!CT39)*1000+'Post Process Calc.'!AS4*'In Process Calc.'!$D5+'In Process Calc.'!$F4*'Measured Data'!AZ8+'In Process Calc.'!$E4*'Measured Data'!AZ8)/'In Process Calc.'!$I4</f>
        <v>2.5685445811657508</v>
      </c>
      <c r="AT5" s="124">
        <f>((Regression!CU38-Regression!CU39)*1000+'Post Process Calc.'!AT4*'In Process Calc.'!$D5+'In Process Calc.'!$F4*'Measured Data'!BA8+'In Process Calc.'!$E4*'Measured Data'!BA8)/'In Process Calc.'!$I4</f>
        <v>0.76370374320225265</v>
      </c>
      <c r="AU5" s="124">
        <f>((Regression!CV38-Regression!CV39)*1000+'Post Process Calc.'!AU4*'In Process Calc.'!$D5+'In Process Calc.'!$F4*'Measured Data'!BB8+'In Process Calc.'!$E4*'Measured Data'!BB8)/'In Process Calc.'!$I4</f>
        <v>1.7191726651334074</v>
      </c>
      <c r="AV5" s="124">
        <f>((Regression!CW38-Regression!CW39)*1000+'Post Process Calc.'!AV4*'In Process Calc.'!$D5+'In Process Calc.'!$F4*'Measured Data'!BD8+'In Process Calc.'!$E4*'Measured Data'!BD8)/'In Process Calc.'!$I4</f>
        <v>-7.5958880095977959</v>
      </c>
      <c r="AW5" s="124">
        <f>((Regression!CX38-Regression!CX39)*1000+'Post Process Calc.'!AW4*'In Process Calc.'!$D5+'In Process Calc.'!$F4*'Measured Data'!BE8+'In Process Calc.'!$E4*'Measured Data'!BE8)/'In Process Calc.'!$I4</f>
        <v>3.5843326663784771</v>
      </c>
      <c r="AX5" s="124">
        <f>((Regression!CY38-Regression!CY39)*1000+'Post Process Calc.'!AX4*'In Process Calc.'!$D5+'In Process Calc.'!$F4*'Measured Data'!BF8+'In Process Calc.'!$E4*'Measured Data'!BF8)/'In Process Calc.'!$I4</f>
        <v>2.9436885186464319</v>
      </c>
      <c r="AY5" s="124">
        <f>((Regression!CZ38-Regression!CZ39)*1000+'Post Process Calc.'!AY4*'In Process Calc.'!$D5+'In Process Calc.'!$F4*'Measured Data'!BH8+'In Process Calc.'!$E4*'Measured Data'!BH8)/'In Process Calc.'!$I4</f>
        <v>1.0028528791186311</v>
      </c>
      <c r="AZ5" s="124">
        <f>((Regression!DA38-Regression!DA39)*1000+'Post Process Calc.'!AZ4*'In Process Calc.'!$D5+'In Process Calc.'!$F4*'Measured Data'!BI8+'In Process Calc.'!$E4*'Measured Data'!BI8)/'In Process Calc.'!$I4</f>
        <v>3.4815459368804107</v>
      </c>
      <c r="BA5" s="124">
        <f>((Regression!DB38-Regression!DB39)*1000+'Post Process Calc.'!BA4*'In Process Calc.'!$D5+'In Process Calc.'!$F4*'Measured Data'!BJ8+'In Process Calc.'!$E4*'Measured Data'!BJ8)/'In Process Calc.'!$I4</f>
        <v>0.75026147436995305</v>
      </c>
      <c r="BB5" s="124">
        <f>((Regression!DC38-Regression!DC39)*1000+'Post Process Calc.'!BB4*'In Process Calc.'!$D5+'In Process Calc.'!$F4*'Measured Data'!BK8+'In Process Calc.'!$E4*'Measured Data'!BK8)/'In Process Calc.'!$I4</f>
        <v>2.6344753692495622</v>
      </c>
      <c r="BC5" s="124">
        <f>((Regression!DD38-Regression!DD39)*1000+'Post Process Calc.'!BC4*'In Process Calc.'!$D5+'In Process Calc.'!$F4*'Measured Data'!BL8+'In Process Calc.'!$E4*'Measured Data'!BL8)/'In Process Calc.'!$I4</f>
        <v>4.3636334417250682</v>
      </c>
      <c r="BD5" s="124">
        <f>((Regression!DE38-Regression!DE39)*1000+'Post Process Calc.'!BD4*'In Process Calc.'!$D5+'In Process Calc.'!$F4*'Measured Data'!BM8+'In Process Calc.'!$E4*'Measured Data'!BM8)/'In Process Calc.'!$I4</f>
        <v>3.2281734432382461</v>
      </c>
      <c r="BE5" s="124">
        <f>((Regression!DF38-Regression!DF39)*1000+'Post Process Calc.'!BE4*'In Process Calc.'!$D5+'In Process Calc.'!$F4*'Measured Data'!BN8+'In Process Calc.'!$E4*'Measured Data'!BN8)/'In Process Calc.'!$I4</f>
        <v>0.38547891061997325</v>
      </c>
      <c r="BF5" s="124">
        <f>((Regression!DG38-Regression!DG39)*1000+'Post Process Calc.'!BF4*'In Process Calc.'!$D5+'In Process Calc.'!$F4*'Measured Data'!BO8+'In Process Calc.'!$E4*'Measured Data'!BO8)/'In Process Calc.'!$I4</f>
        <v>1.4878680560912034</v>
      </c>
      <c r="BG5" s="124">
        <f>((Regression!DH38-Regression!DH39)*1000+'Post Process Calc.'!BG4*'In Process Calc.'!$D5+'In Process Calc.'!$F4*'Measured Data'!BP8+'In Process Calc.'!$E4*'Measured Data'!BP8)/'In Process Calc.'!$I4</f>
        <v>1.8844240601311637</v>
      </c>
    </row>
    <row r="6" spans="1:70" x14ac:dyDescent="0.15">
      <c r="A6" s="117">
        <f>'Measured Data'!H10*'In Process Calc.'!D6/1000</f>
        <v>0.10990000000000001</v>
      </c>
      <c r="B6" s="297">
        <f>'Growth Regression'!$P5</f>
        <v>4.20513880958584E-2</v>
      </c>
      <c r="C6" s="117">
        <f>IF('Measured Data'!O10&gt;0,'Measured Data'!O10, (Regression!$CE$6*6*'In Process Calc.'!$C6^6+Regression!$CD$6*5*'In Process Calc.'!$C6^5+Regression!$CC$6*4*'In Process Calc.'!$C6^3+Regression!$CB$6*3*'In Process Calc.'!$C6^2  + Regression!$CA$6*2*'In Process Calc.'!$C6 + Regression!$BZ$6)/$A6)</f>
        <v>0.2426645170250763</v>
      </c>
      <c r="D6" s="117">
        <f>(Regression!$CE$7*6*'In Process Calc.'!$C6^6+Regression!$CD$7*5*'In Process Calc.'!$C6^5+Regression!$CC$7*4*'In Process Calc.'!$C6^3+Regression!$CB$7*3*'In Process Calc.'!$C6^2  + Regression!$CA$7*2*'In Process Calc.'!$C6 + Regression!$BZ$7)/$A6</f>
        <v>0.14689407782418304</v>
      </c>
      <c r="E6" s="117">
        <f xml:space="preserve"> (Regression!$CE$8*6*'In Process Calc.'!$C6^6+Regression!$CD$8*5*'In Process Calc.'!$C6^5+Regression!$CC$8*4*'In Process Calc.'!$C6^3+Regression!$CB$8*3*'In Process Calc.'!$C6^2  + Regression!$CA$8*2*'In Process Calc.'!$C6 + Regression!$BZ$8)/$A6</f>
        <v>-2.1774957429215081E-2</v>
      </c>
      <c r="F6" s="117">
        <f xml:space="preserve"> (Regression!$CE$9*6*'In Process Calc.'!$C6^6+Regression!$CD$9*5*'In Process Calc.'!$C6^5+Regression!$CC$9*4*'In Process Calc.'!$C6^3+Regression!$CB$9*3*'In Process Calc.'!$C6^2  + Regression!$CA$9*2*'In Process Calc.'!$C6 + Regression!$BZ$9)/$A6</f>
        <v>2.6199744609734107E-3</v>
      </c>
      <c r="G6" s="117">
        <f xml:space="preserve"> (Regression!$CE$10*6*'In Process Calc.'!$C6^6+Regression!$CD$10*5*'In Process Calc.'!$C6^5+Regression!$CC$10*4*'In Process Calc.'!$C6^3+Regression!$CB$10*3*'In Process Calc.'!$C6^2  + Regression!$CA$10*2*'In Process Calc.'!$C6 + Regression!$BZ$10)/$A6</f>
        <v>1.0128917912039296E-2</v>
      </c>
      <c r="H6" s="117">
        <f xml:space="preserve"> (Regression!$CE$11*6*'In Process Calc.'!$C6^6+Regression!$CD$11*5*'In Process Calc.'!$C6^5+Regression!$CC$11*4*'In Process Calc.'!$C6^3+Regression!$CB$11*3*'In Process Calc.'!$C6^2  + Regression!$CA$11*2*'In Process Calc.'!$C6 + Regression!$BZ$11)/$A6</f>
        <v>1.3882197766195998E-3</v>
      </c>
      <c r="I6" s="117">
        <f>(Regression!$CE$12*6*'In Process Calc.'!$C6^6+Regression!$CD$12*5*'In Process Calc.'!$C6^5+Regression!$CC$12*4*'In Process Calc.'!$C6^3+Regression!$CB$12*3*'In Process Calc.'!$C6^2  + Regression!$CA$12*2*'In Process Calc.'!$C6 + Regression!$BZ$12)/$A6</f>
        <v>2.3962201691516975E-3</v>
      </c>
      <c r="J6" s="117">
        <f xml:space="preserve"> (Regression!$CE$13*6*'In Process Calc.'!$C6^6+Regression!$CD$13*5*'In Process Calc.'!$C6^5+Regression!$CC$13*4*'In Process Calc.'!$C6^3+Regression!$CB$13*3*'In Process Calc.'!$C6^2  + Regression!$CA$13*2*'In Process Calc.'!$C6 + Regression!$BZ$13)/$A6</f>
        <v>0.12974682597653595</v>
      </c>
      <c r="K6" s="117">
        <f xml:space="preserve"> (Regression!$CE$14*6*'In Process Calc.'!$C6^6+Regression!$CD$14*5*'In Process Calc.'!$C6^5+Regression!$CC$14*4*'In Process Calc.'!$C6^3+Regression!$CB$14*3*'In Process Calc.'!$C6^2  + Regression!$CA$14*2*'In Process Calc.'!$C6 + Regression!$BZ$14)/$A6</f>
        <v>2.0509865756570565E-2</v>
      </c>
      <c r="L6" s="117">
        <f xml:space="preserve"> (Regression!$CE$15*6*'In Process Calc.'!$C6^6+Regression!$CD$15*5*'In Process Calc.'!$C6^5+Regression!$CC$15*4*'In Process Calc.'!$C6^3+Regression!$CB$15*3*'In Process Calc.'!$C6^2  + Regression!$CA$15*2*'In Process Calc.'!$C6 + Regression!$BZ$15)/$A6</f>
        <v>-3.1460820720295994E-3</v>
      </c>
      <c r="M6" s="117">
        <f xml:space="preserve"> (Regression!$CE$16*6*'In Process Calc.'!$C6^6+Regression!$CD$16*5*'In Process Calc.'!$C6^5+Regression!$CC$16*4*'In Process Calc.'!$C6^3+Regression!$CB$16*3*'In Process Calc.'!$C6^2  + Regression!$CA$16*2*'In Process Calc.'!$C6 + Regression!$BZ$16)/$A6</f>
        <v>-9.3810454756062297E-4</v>
      </c>
      <c r="N6" s="117">
        <f xml:space="preserve"> (Regression!$CE$17*6*'In Process Calc.'!$C6^6+Regression!$CD$17*5*'In Process Calc.'!$C6^5+Regression!$CC$17*4*'In Process Calc.'!$C6^3+Regression!$CB$17*3*'In Process Calc.'!$C6^2  + Regression!$CA$17*2*'In Process Calc.'!$C6 + Regression!$BZ$17)/$A6</f>
        <v>1.1747255729174023E-3</v>
      </c>
      <c r="O6" s="117">
        <f xml:space="preserve"> (Regression!$CE$18*6*'In Process Calc.'!$C6^6+Regression!$CD$18*5*'In Process Calc.'!$C6^5+Regression!$CC$18*4*'In Process Calc.'!$C6^3+Regression!$CB$18*3*'In Process Calc.'!$C6^2  + Regression!$CA$18*2*'In Process Calc.'!$C6 + Regression!$BZ$18)/$A6</f>
        <v>2.2947368661196538E-3</v>
      </c>
      <c r="P6" s="117">
        <f xml:space="preserve"> (Regression!$CE$19*6*'In Process Calc.'!$C6^5+Regression!$CD$19*5*'In Process Calc.'!$C6^4+Regression!$CC$19*4*'In Process Calc.'!$C6^3 +Regression!$CB$19*3*'In Process Calc.'!$C6^2 + Regression!$CA$19*2*'In Process Calc.'!$C6 + Regression!$BZ$19)/$A6</f>
        <v>0.22611214212926609</v>
      </c>
      <c r="Q6" s="117">
        <f xml:space="preserve"> (Regression!$CE$20*6*'In Process Calc.'!$C6^5+Regression!$CD$20*5*'In Process Calc.'!$C6^4+Regression!$CC$20*4*'In Process Calc.'!$C6^3 +Regression!$CB$20*3*'In Process Calc.'!$C6^2 + Regression!$CA$20*2*'In Process Calc.'!$C6 + Regression!$BZ$20)/$A6</f>
        <v>5.7823361358009615E-3</v>
      </c>
      <c r="R6" s="117">
        <f xml:space="preserve"> (Regression!$CE$21*6*'In Process Calc.'!$C6^5+Regression!$CD$21*5*'In Process Calc.'!$C6^4+Regression!$CC$21*4*'In Process Calc.'!$C6^3 +Regression!$CB$21*3*'In Process Calc.'!$C6^2 + Regression!$CA$21*2*'In Process Calc.'!$C6 + Regression!$BZ$21)/$A6</f>
        <v>4.0930728499237552E-3</v>
      </c>
      <c r="S6" s="117">
        <f xml:space="preserve"> (Regression!$CE$22*6*'In Process Calc.'!$C6^5+Regression!$CD$22*5*'In Process Calc.'!$C6^4+Regression!$CC$22*4*'In Process Calc.'!$C6^3 +Regression!$CB$22*3*'In Process Calc.'!$C6^2 + Regression!$CA$22*2*'In Process Calc.'!$C6 + Regression!$BZ$22)/$A6</f>
        <v>1.7991835048819112E-3</v>
      </c>
      <c r="T6" s="117">
        <f xml:space="preserve"> (Regression!$CE$23*6*'In Process Calc.'!$C6^5+Regression!$CD$23*5*'In Process Calc.'!$C6^4+Regression!$CC$23*4*'In Process Calc.'!$C6^3 +Regression!$CB$23*3*'In Process Calc.'!$C6^2 + Regression!$CA$23*2*'In Process Calc.'!$C6 + Regression!$BZ$23)/$A6</f>
        <v>-2.5542349020467627E-2</v>
      </c>
      <c r="U6" s="117">
        <f xml:space="preserve"> (Regression!$CE$24*6*'In Process Calc.'!$C6^5+Regression!$CD$24*5*'In Process Calc.'!$C6^4+Regression!$CC$24*4*'In Process Calc.'!$C6^3 +Regression!$CB$24*3*'In Process Calc.'!$C6^2 + Regression!$CA$24*2*'In Process Calc.'!$C6 + Regression!$BZ$24)/$A6</f>
        <v>2.0199415033916234E-3</v>
      </c>
      <c r="V6" s="117">
        <f xml:space="preserve"> (Regression!$CE$25*6*'In Process Calc.'!$C6^5+Regression!$CD$25*5*'In Process Calc.'!$C6^4+Regression!$CC$25*4*'In Process Calc.'!$C6^3 +Regression!$CB$25*3*'In Process Calc.'!$C6^2 + Regression!$CA$25*2*'In Process Calc.'!$C6 + Regression!$BZ$25)/$A6</f>
        <v>2.3685719450672786E-3</v>
      </c>
      <c r="W6" s="117">
        <f xml:space="preserve"> (Regression!$CE$26*6*'In Process Calc.'!$C6^5+Regression!$CD$26*5*'In Process Calc.'!$C6^4+Regression!$CC$26*4*'In Process Calc.'!$C6^3 +Regression!$CB$26*3*'In Process Calc.'!$C6^2 + Regression!$CA$26*2*'In Process Calc.'!$C6 + Regression!$BZ$26)/$A6</f>
        <v>1.0348575425845139E-2</v>
      </c>
      <c r="X6" s="117">
        <f xml:space="preserve"> (Regression!$CE$27*6*'In Process Calc.'!$C6^5+Regression!$CD$27*5*'In Process Calc.'!$C6^4+Regression!$CC$27*4*'In Process Calc.'!$C6^3 +Regression!$CB$27*3*'In Process Calc.'!$C6^2 + Regression!$CA$27*2*'In Process Calc.'!$C6 + Regression!$BZ$27)/$A6</f>
        <v>-1.3088244020840911E-4</v>
      </c>
      <c r="Y6" s="117">
        <f xml:space="preserve"> (Regression!$CE$28*6*'In Process Calc.'!$C6^5+Regression!$CD$28*5*'In Process Calc.'!$C6^4+Regression!$CC$28*4*'In Process Calc.'!$C6^3 +Regression!$CB$28*3*'In Process Calc.'!$C6^2 + Regression!$CA$28*2*'In Process Calc.'!$C6 + Regression!$BZ$28)/$A6</f>
        <v>7.2471063077498546E-4</v>
      </c>
      <c r="Z6" s="117">
        <f xml:space="preserve"> (Regression!$CE$29*6*'In Process Calc.'!$C6^5+Regression!$CD$29*5*'In Process Calc.'!$C6^4+Regression!$CC$29*4*'In Process Calc.'!$C6^3 +Regression!$CB$29*3*'In Process Calc.'!$C6^2 + Regression!$CA$29*2*'In Process Calc.'!$C6 + Regression!$BZ$29)/$A6</f>
        <v>1.252923705219464E-3</v>
      </c>
      <c r="AA6" s="117">
        <f xml:space="preserve"> (Regression!$CE$30*6*'In Process Calc.'!$C6^5+Regression!$CD$30*5*'In Process Calc.'!$C6^4+Regression!$CC$30*4*'In Process Calc.'!$C6^3 +Regression!$CB$30*3*'In Process Calc.'!$C6^2 + Regression!$CA$30*2*'In Process Calc.'!$C6 + Regression!$BZ$30)/$A6</f>
        <v>3.1731344236276358E-3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0.12268703605093376</v>
      </c>
      <c r="AD6" s="117">
        <f xml:space="preserve"> (Regression!$CE$33*6*'In Process Calc.'!$C6^5+Regression!$CD$33*5*'In Process Calc.'!$C6^4+Regression!$CC$33*4*'In Process Calc.'!$C6^3 +Regression!$CB$33*3*'In Process Calc.'!$C6^2 + Regression!$CA$33*2*'In Process Calc.'!$C6 + Regression!$BZ$33)/$A6</f>
        <v>7.5369729601251101E-2</v>
      </c>
      <c r="AE6" s="117">
        <f xml:space="preserve"> (Regression!$CE$34*6*'In Process Calc.'!$C6^5+Regression!$CD$34*5*'In Process Calc.'!$C6^4+Regression!$CC$34*4*'In Process Calc.'!$C6^3 +Regression!$CB$34*3*'In Process Calc.'!$C6^2 + Regression!$CA$34*2*'In Process Calc.'!$C6 + Regression!$BZ$34)/$A6</f>
        <v>0.42550064523200054</v>
      </c>
      <c r="AF6" s="118">
        <f t="shared" si="0"/>
        <v>1.7427181006351347</v>
      </c>
      <c r="AG6" s="118">
        <f t="shared" si="3"/>
        <v>1.8702925115791345</v>
      </c>
      <c r="AH6" s="118">
        <f t="shared" si="1"/>
        <v>0.15807605004749534</v>
      </c>
      <c r="AI6" s="118">
        <f t="shared" si="2"/>
        <v>-1.245368903123359</v>
      </c>
      <c r="AJ6" s="75">
        <f>'In Process Calc.'!C6</f>
        <v>47.800000000046566</v>
      </c>
      <c r="AK6" s="124">
        <f>((Regression!CL39-Regression!CL40)*1000+'Post Process Calc.'!AK5*'In Process Calc.'!$D6+'In Process Calc.'!$F5*'Measured Data'!AR9+'In Process Calc.'!$E5*'Measured Data'!AR9)/'In Process Calc.'!$I5</f>
        <v>-0.18316753400563326</v>
      </c>
      <c r="AL6" s="124">
        <f>((Regression!CM39-Regression!CM40)*1000+'Post Process Calc.'!AL5*'In Process Calc.'!$D6+'In Process Calc.'!$F5*'Measured Data'!AS9+'In Process Calc.'!$E5*'Measured Data'!AS9)/'In Process Calc.'!$I5</f>
        <v>2.7270237244771423</v>
      </c>
      <c r="AM6" s="124">
        <f>((Regression!CN39-Regression!CN40)*1000+'Post Process Calc.'!AM5*'In Process Calc.'!$D6+'In Process Calc.'!$F5*'Measured Data'!AT9+'In Process Calc.'!$E5*'Measured Data'!AT9)/'In Process Calc.'!$I5</f>
        <v>3.7347470707761112</v>
      </c>
      <c r="AN6" s="124">
        <f>((Regression!CO39-Regression!CO40)*1000+'Post Process Calc.'!AN5*'In Process Calc.'!$D6+'In Process Calc.'!$F5*'Measured Data'!AU9+'In Process Calc.'!$E5*'Measured Data'!AU9)/'In Process Calc.'!$I5</f>
        <v>1.7216203282151923</v>
      </c>
      <c r="AO6" s="124">
        <f>((Regression!CP39-Regression!CP40)*1000+'Post Process Calc.'!AO5*'In Process Calc.'!$D6+'In Process Calc.'!$F5*'Measured Data'!AV9+'In Process Calc.'!$E5*'Measured Data'!AV9)/'In Process Calc.'!$I5</f>
        <v>0.52723703325944815</v>
      </c>
      <c r="AP6" s="124">
        <f>((Regression!CQ39-Regression!CQ40)*1000+'Post Process Calc.'!AP5*'In Process Calc.'!$D6+'In Process Calc.'!$F5*'Measured Data'!AW9+'In Process Calc.'!$E5*'Measured Data'!AW9)/'In Process Calc.'!$I5</f>
        <v>22.562883785330815</v>
      </c>
      <c r="AQ6" s="124">
        <f>((Regression!CR39-Regression!CR40)*1000+'Post Process Calc.'!AQ5*'In Process Calc.'!$D6+'In Process Calc.'!$F5*'Measured Data'!AX9+'In Process Calc.'!$E5*'Measured Data'!AX9)/'In Process Calc.'!$I5</f>
        <v>1.0951693970058081</v>
      </c>
      <c r="AR6" s="124">
        <f>((Regression!CS39-Regression!CS40)*1000+'Post Process Calc.'!AR5*'In Process Calc.'!$D6+'In Process Calc.'!$F5*'Measured Data'!AY9+'In Process Calc.'!$E5*'Measured Data'!AY9)/'In Process Calc.'!$I5</f>
        <v>1.2636725970924516</v>
      </c>
      <c r="AS6" s="124">
        <f>((Regression!CT39-Regression!CT40)*1000+'Post Process Calc.'!AS5*'In Process Calc.'!$D6+'In Process Calc.'!$F5*'Measured Data'!AZ9+'In Process Calc.'!$E5*'Measured Data'!AZ9)/'In Process Calc.'!$I5</f>
        <v>2.5884314601179645</v>
      </c>
      <c r="AT6" s="124">
        <f>((Regression!CU39-Regression!CU40)*1000+'Post Process Calc.'!AT5*'In Process Calc.'!$D6+'In Process Calc.'!$F5*'Measured Data'!BA9+'In Process Calc.'!$E5*'Measured Data'!BA9)/'In Process Calc.'!$I5</f>
        <v>0.74515282989567133</v>
      </c>
      <c r="AU6" s="124">
        <f>((Regression!CV39-Regression!CV40)*1000+'Post Process Calc.'!AU5*'In Process Calc.'!$D6+'In Process Calc.'!$F5*'Measured Data'!BB9+'In Process Calc.'!$E5*'Measured Data'!BB9)/'In Process Calc.'!$I5</f>
        <v>1.6963887100882584</v>
      </c>
      <c r="AV6" s="124">
        <f>((Regression!CW39-Regression!CW40)*1000+'Post Process Calc.'!AV5*'In Process Calc.'!$D6+'In Process Calc.'!$F5*'Measured Data'!BD9+'In Process Calc.'!$E5*'Measured Data'!BD9)/'In Process Calc.'!$I5</f>
        <v>-10.97202515438309</v>
      </c>
      <c r="AW6" s="124">
        <f>((Regression!CX39-Regression!CX40)*1000+'Post Process Calc.'!AW5*'In Process Calc.'!$D6+'In Process Calc.'!$F5*'Measured Data'!BE9+'In Process Calc.'!$E5*'Measured Data'!BE9)/'In Process Calc.'!$I5</f>
        <v>3.5208863054090727</v>
      </c>
      <c r="AX6" s="124">
        <f>((Regression!CY39-Regression!CY40)*1000+'Post Process Calc.'!AX5*'In Process Calc.'!$D6+'In Process Calc.'!$F5*'Measured Data'!BF9+'In Process Calc.'!$E5*'Measured Data'!BF9)/'In Process Calc.'!$I5</f>
        <v>2.8961129872311329</v>
      </c>
      <c r="AY6" s="124">
        <f>((Regression!CZ39-Regression!CZ40)*1000+'Post Process Calc.'!AY5*'In Process Calc.'!$D6+'In Process Calc.'!$F5*'Measured Data'!BH9+'In Process Calc.'!$E5*'Measured Data'!BH9)/'In Process Calc.'!$I5</f>
        <v>0.98187034676684781</v>
      </c>
      <c r="AZ6" s="124">
        <f>((Regression!DA39-Regression!DA40)*1000+'Post Process Calc.'!AZ5*'In Process Calc.'!$D6+'In Process Calc.'!$F5*'Measured Data'!BI9+'In Process Calc.'!$E5*'Measured Data'!BI9)/'In Process Calc.'!$I5</f>
        <v>3.8353787342832999</v>
      </c>
      <c r="BA6" s="124">
        <f>((Regression!DB39-Regression!DB40)*1000+'Post Process Calc.'!BA5*'In Process Calc.'!$D6+'In Process Calc.'!$F5*'Measured Data'!BJ9+'In Process Calc.'!$E5*'Measured Data'!BJ9)/'In Process Calc.'!$I5</f>
        <v>0.72683233371483935</v>
      </c>
      <c r="BB6" s="124">
        <f>((Regression!DC39-Regression!DC40)*1000+'Post Process Calc.'!BB5*'In Process Calc.'!$D6+'In Process Calc.'!$F5*'Measured Data'!BK9+'In Process Calc.'!$E5*'Measured Data'!BK9)/'In Process Calc.'!$I5</f>
        <v>2.6096619788178712</v>
      </c>
      <c r="BC6" s="124">
        <f>((Regression!DD39-Regression!DD40)*1000+'Post Process Calc.'!BC5*'In Process Calc.'!$D6+'In Process Calc.'!$F5*'Measured Data'!BL9+'In Process Calc.'!$E5*'Measured Data'!BL9)/'In Process Calc.'!$I5</f>
        <v>4.2305139464597357</v>
      </c>
      <c r="BD6" s="124">
        <f>((Regression!DE39-Regression!DE40)*1000+'Post Process Calc.'!BD5*'In Process Calc.'!$D6+'In Process Calc.'!$F5*'Measured Data'!BM9+'In Process Calc.'!$E5*'Measured Data'!BM9)/'In Process Calc.'!$I5</f>
        <v>3.2367962980499771</v>
      </c>
      <c r="BE6" s="124">
        <f>((Regression!DF39-Regression!DF40)*1000+'Post Process Calc.'!BE5*'In Process Calc.'!$D6+'In Process Calc.'!$F5*'Measured Data'!BN9+'In Process Calc.'!$E5*'Measured Data'!BN9)/'In Process Calc.'!$I5</f>
        <v>0.37730457541114099</v>
      </c>
      <c r="BF6" s="124">
        <f>((Regression!DG39-Regression!DG40)*1000+'Post Process Calc.'!BF5*'In Process Calc.'!$D6+'In Process Calc.'!$F5*'Measured Data'!BO9+'In Process Calc.'!$E5*'Measured Data'!BO9)/'In Process Calc.'!$I5</f>
        <v>1.4738836332956198</v>
      </c>
      <c r="BG6" s="124">
        <f>((Regression!DH39-Regression!DH40)*1000+'Post Process Calc.'!BG5*'In Process Calc.'!$D6+'In Process Calc.'!$F5*'Measured Data'!BP9+'In Process Calc.'!$E5*'Measured Data'!BP9)/'In Process Calc.'!$I5</f>
        <v>1.8488079965893052</v>
      </c>
    </row>
    <row r="7" spans="1:70" x14ac:dyDescent="0.15">
      <c r="A7" s="117">
        <f>'Measured Data'!H11*'In Process Calc.'!D7/1000</f>
        <v>0.20892499999999997</v>
      </c>
      <c r="B7" s="297">
        <f>'Growth Regression'!$P6</f>
        <v>3.8756025227458427E-2</v>
      </c>
      <c r="C7" s="117">
        <f>IF('Measured Data'!O11&gt;0,'Measured Data'!O11, (Regression!$CE$6*6*'In Process Calc.'!$C7^6+Regression!$CD$6*5*'In Process Calc.'!$C7^5+Regression!$CC$6*4*'In Process Calc.'!$C7^3+Regression!$CB$6*3*'In Process Calc.'!$C7^2  + Regression!$CA$6*2*'In Process Calc.'!$C7 + Regression!$BZ$6)/$A7)</f>
        <v>0.20204995482330976</v>
      </c>
      <c r="D7" s="117">
        <f>(Regression!$CE$7*6*'In Process Calc.'!$C7^6+Regression!$CD$7*5*'In Process Calc.'!$C7^5+Regression!$CC$7*4*'In Process Calc.'!$C7^3+Regression!$CB$7*3*'In Process Calc.'!$C7^2  + Regression!$CA$7*2*'In Process Calc.'!$C7 + Regression!$BZ$7)/$A7</f>
        <v>0.11783604747309767</v>
      </c>
      <c r="E7" s="117">
        <f xml:space="preserve"> (Regression!$CE$8*6*'In Process Calc.'!$C7^6+Regression!$CD$8*5*'In Process Calc.'!$C7^5+Regression!$CC$8*4*'In Process Calc.'!$C7^3+Regression!$CB$8*3*'In Process Calc.'!$C7^2  + Regression!$CA$8*2*'In Process Calc.'!$C7 + Regression!$BZ$8)/$A7</f>
        <v>-1.7402832047178272E-2</v>
      </c>
      <c r="F7" s="117">
        <f xml:space="preserve"> (Regression!$CE$9*6*'In Process Calc.'!$C7^6+Regression!$CD$9*5*'In Process Calc.'!$C7^5+Regression!$CC$9*4*'In Process Calc.'!$C7^3+Regression!$CB$9*3*'In Process Calc.'!$C7^2  + Regression!$CA$9*2*'In Process Calc.'!$C7 + Regression!$BZ$9)/$A7</f>
        <v>2.2470449683517617E-3</v>
      </c>
      <c r="G7" s="117">
        <f xml:space="preserve"> (Regression!$CE$10*6*'In Process Calc.'!$C7^6+Regression!$CD$10*5*'In Process Calc.'!$C7^5+Regression!$CC$10*4*'In Process Calc.'!$C7^3+Regression!$CB$10*3*'In Process Calc.'!$C7^2  + Regression!$CA$10*2*'In Process Calc.'!$C7 + Regression!$BZ$10)/$A7</f>
        <v>8.7882903007720538E-3</v>
      </c>
      <c r="H7" s="117">
        <f xml:space="preserve"> (Regression!$CE$11*6*'In Process Calc.'!$C7^6+Regression!$CD$11*5*'In Process Calc.'!$C7^5+Regression!$CC$11*4*'In Process Calc.'!$C7^3+Regression!$CB$11*3*'In Process Calc.'!$C7^2  + Regression!$CA$11*2*'In Process Calc.'!$C7 + Regression!$BZ$11)/$A7</f>
        <v>2.2530471923726324E-3</v>
      </c>
      <c r="I7" s="117">
        <f>(Regression!$CE$12*6*'In Process Calc.'!$C7^6+Regression!$CD$12*5*'In Process Calc.'!$C7^5+Regression!$CC$12*4*'In Process Calc.'!$C7^3+Regression!$CB$12*3*'In Process Calc.'!$C7^2  + Regression!$CA$12*2*'In Process Calc.'!$C7 + Regression!$BZ$12)/$A7</f>
        <v>1.8824693274227425E-3</v>
      </c>
      <c r="J7" s="117">
        <f xml:space="preserve"> (Regression!$CE$13*6*'In Process Calc.'!$C7^6+Regression!$CD$13*5*'In Process Calc.'!$C7^5+Regression!$CC$13*4*'In Process Calc.'!$C7^3+Regression!$CB$13*3*'In Process Calc.'!$C7^2  + Regression!$CA$13*2*'In Process Calc.'!$C7 + Regression!$BZ$13)/$A7</f>
        <v>8.6663672716538923E-2</v>
      </c>
      <c r="K7" s="117">
        <f xml:space="preserve"> (Regression!$CE$14*6*'In Process Calc.'!$C7^6+Regression!$CD$14*5*'In Process Calc.'!$C7^5+Regression!$CC$14*4*'In Process Calc.'!$C7^3+Regression!$CB$14*3*'In Process Calc.'!$C7^2  + Regression!$CA$14*2*'In Process Calc.'!$C7 + Regression!$BZ$14)/$A7</f>
        <v>1.1844602636449346E-2</v>
      </c>
      <c r="L7" s="117">
        <f xml:space="preserve"> (Regression!$CE$15*6*'In Process Calc.'!$C7^6+Regression!$CD$15*5*'In Process Calc.'!$C7^5+Regression!$CC$15*4*'In Process Calc.'!$C7^3+Regression!$CB$15*3*'In Process Calc.'!$C7^2  + Regression!$CA$15*2*'In Process Calc.'!$C7 + Regression!$BZ$15)/$A7</f>
        <v>2.0258007230883316E-4</v>
      </c>
      <c r="M7" s="117">
        <f xml:space="preserve"> (Regression!$CE$16*6*'In Process Calc.'!$C7^6+Regression!$CD$16*5*'In Process Calc.'!$C7^5+Regression!$CC$16*4*'In Process Calc.'!$C7^3+Regression!$CB$16*3*'In Process Calc.'!$C7^2  + Regression!$CA$16*2*'In Process Calc.'!$C7 + Regression!$BZ$16)/$A7</f>
        <v>1.9629517750101029E-4</v>
      </c>
      <c r="N7" s="117">
        <f xml:space="preserve"> (Regression!$CE$17*6*'In Process Calc.'!$C7^6+Regression!$CD$17*5*'In Process Calc.'!$C7^5+Regression!$CC$17*4*'In Process Calc.'!$C7^3+Regression!$CB$17*3*'In Process Calc.'!$C7^2  + Regression!$CA$17*2*'In Process Calc.'!$C7 + Regression!$BZ$17)/$A7</f>
        <v>4.3254170285780022E-4</v>
      </c>
      <c r="O7" s="117">
        <f xml:space="preserve"> (Regression!$CE$18*6*'In Process Calc.'!$C7^6+Regression!$CD$18*5*'In Process Calc.'!$C7^5+Regression!$CC$18*4*'In Process Calc.'!$C7^3+Regression!$CB$18*3*'In Process Calc.'!$C7^2  + Regression!$CA$18*2*'In Process Calc.'!$C7 + Regression!$BZ$18)/$A7</f>
        <v>2.3271007776732499E-3</v>
      </c>
      <c r="P7" s="117">
        <f xml:space="preserve"> (Regression!$CE$19*6*'In Process Calc.'!$C7^5+Regression!$CD$19*5*'In Process Calc.'!$C7^4+Regression!$CC$19*4*'In Process Calc.'!$C7^3 +Regression!$CB$19*3*'In Process Calc.'!$C7^2 + Regression!$CA$19*2*'In Process Calc.'!$C7 + Regression!$BZ$19)/$A7</f>
        <v>9.016257230841572E-2</v>
      </c>
      <c r="Q7" s="117">
        <f xml:space="preserve"> (Regression!$CE$20*6*'In Process Calc.'!$C7^5+Regression!$CD$20*5*'In Process Calc.'!$C7^4+Regression!$CC$20*4*'In Process Calc.'!$C7^3 +Regression!$CB$20*3*'In Process Calc.'!$C7^2 + Regression!$CA$20*2*'In Process Calc.'!$C7 + Regression!$BZ$20)/$A7</f>
        <v>5.1939307652806594E-3</v>
      </c>
      <c r="R7" s="117">
        <f xml:space="preserve"> (Regression!$CE$21*6*'In Process Calc.'!$C7^5+Regression!$CD$21*5*'In Process Calc.'!$C7^4+Regression!$CC$21*4*'In Process Calc.'!$C7^3 +Regression!$CB$21*3*'In Process Calc.'!$C7^2 + Regression!$CA$21*2*'In Process Calc.'!$C7 + Regression!$BZ$21)/$A7</f>
        <v>3.3788356505847022E-3</v>
      </c>
      <c r="S7" s="117">
        <f xml:space="preserve"> (Regression!$CE$22*6*'In Process Calc.'!$C7^5+Regression!$CD$22*5*'In Process Calc.'!$C7^4+Regression!$CC$22*4*'In Process Calc.'!$C7^3 +Regression!$CB$22*3*'In Process Calc.'!$C7^2 + Regression!$CA$22*2*'In Process Calc.'!$C7 + Regression!$BZ$22)/$A7</f>
        <v>1.4767010895480469E-3</v>
      </c>
      <c r="T7" s="117">
        <f xml:space="preserve"> (Regression!$CE$23*6*'In Process Calc.'!$C7^5+Regression!$CD$23*5*'In Process Calc.'!$C7^4+Regression!$CC$23*4*'In Process Calc.'!$C7^3 +Regression!$CB$23*3*'In Process Calc.'!$C7^2 + Regression!$CA$23*2*'In Process Calc.'!$C7 + Regression!$BZ$23)/$A7</f>
        <v>-1.4896165350732382E-2</v>
      </c>
      <c r="U7" s="117">
        <f xml:space="preserve"> (Regression!$CE$24*6*'In Process Calc.'!$C7^5+Regression!$CD$24*5*'In Process Calc.'!$C7^4+Regression!$CC$24*4*'In Process Calc.'!$C7^3 +Regression!$CB$24*3*'In Process Calc.'!$C7^2 + Regression!$CA$24*2*'In Process Calc.'!$C7 + Regression!$BZ$24)/$A7</f>
        <v>1.6782148062059448E-3</v>
      </c>
      <c r="V7" s="117">
        <f xml:space="preserve"> (Regression!$CE$25*6*'In Process Calc.'!$C7^5+Regression!$CD$25*5*'In Process Calc.'!$C7^4+Regression!$CC$25*4*'In Process Calc.'!$C7^3 +Regression!$CB$25*3*'In Process Calc.'!$C7^2 + Regression!$CA$25*2*'In Process Calc.'!$C7 + Regression!$BZ$25)/$A7</f>
        <v>2.2715691397125989E-3</v>
      </c>
      <c r="W7" s="117">
        <f xml:space="preserve"> (Regression!$CE$26*6*'In Process Calc.'!$C7^5+Regression!$CD$26*5*'In Process Calc.'!$C7^4+Regression!$CC$26*4*'In Process Calc.'!$C7^3 +Regression!$CB$26*3*'In Process Calc.'!$C7^2 + Regression!$CA$26*2*'In Process Calc.'!$C7 + Regression!$BZ$26)/$A7</f>
        <v>7.1385041609690111E-3</v>
      </c>
      <c r="X7" s="117">
        <f xml:space="preserve"> (Regression!$CE$27*6*'In Process Calc.'!$C7^5+Regression!$CD$27*5*'In Process Calc.'!$C7^4+Regression!$CC$27*4*'In Process Calc.'!$C7^3 +Regression!$CB$27*3*'In Process Calc.'!$C7^2 + Regression!$CA$27*2*'In Process Calc.'!$C7 + Regression!$BZ$27)/$A7</f>
        <v>7.033318852718289E-4</v>
      </c>
      <c r="Y7" s="117">
        <f xml:space="preserve"> (Regression!$CE$28*6*'In Process Calc.'!$C7^5+Regression!$CD$28*5*'In Process Calc.'!$C7^4+Regression!$CC$28*4*'In Process Calc.'!$C7^3 +Regression!$CB$28*3*'In Process Calc.'!$C7^2 + Regression!$CA$28*2*'In Process Calc.'!$C7 + Regression!$BZ$28)/$A7</f>
        <v>6.2922244656902701E-4</v>
      </c>
      <c r="Z7" s="117">
        <f xml:space="preserve"> (Regression!$CE$29*6*'In Process Calc.'!$C7^5+Regression!$CD$29*5*'In Process Calc.'!$C7^4+Regression!$CC$29*4*'In Process Calc.'!$C7^3 +Regression!$CB$29*3*'In Process Calc.'!$C7^2 + Regression!$CA$29*2*'In Process Calc.'!$C7 + Regression!$BZ$29)/$A7</f>
        <v>1.0905720512174718E-3</v>
      </c>
      <c r="AA7" s="117">
        <f xml:space="preserve"> (Regression!$CE$30*6*'In Process Calc.'!$C7^5+Regression!$CD$30*5*'In Process Calc.'!$C7^4+Regression!$CC$30*4*'In Process Calc.'!$C7^3 +Regression!$CB$30*3*'In Process Calc.'!$C7^2 + Regression!$CA$30*2*'In Process Calc.'!$C7 + Regression!$BZ$30)/$A7</f>
        <v>2.7832327835074764E-3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9.0355862085757993E-2</v>
      </c>
      <c r="AD7" s="117">
        <f xml:space="preserve"> (Regression!$CE$33*6*'In Process Calc.'!$C7^5+Regression!$CD$33*5*'In Process Calc.'!$C7^4+Regression!$CC$33*4*'In Process Calc.'!$C7^3 +Regression!$CB$33*3*'In Process Calc.'!$C7^2 + Regression!$CA$33*2*'In Process Calc.'!$C7 + Regression!$BZ$33)/$A7</f>
        <v>5.8056864687847383E-2</v>
      </c>
      <c r="AE7" s="117">
        <f xml:space="preserve"> (Regression!$CE$34*6*'In Process Calc.'!$C7^5+Regression!$CD$34*5*'In Process Calc.'!$C7^4+Regression!$CC$34*4*'In Process Calc.'!$C7^3 +Regression!$CB$34*3*'In Process Calc.'!$C7^2 + Regression!$CA$34*2*'In Process Calc.'!$C7 + Regression!$BZ$34)/$A7</f>
        <v>0.34909942735150773</v>
      </c>
      <c r="AF7" s="118">
        <f t="shared" si="0"/>
        <v>1.0403733130872617</v>
      </c>
      <c r="AG7" s="118">
        <f t="shared" si="3"/>
        <v>2.3314261730422889</v>
      </c>
      <c r="AH7" s="118">
        <f t="shared" si="1"/>
        <v>0.13667321341423969</v>
      </c>
      <c r="AI7" s="118">
        <f t="shared" si="2"/>
        <v>-1.2576331860127139</v>
      </c>
      <c r="AJ7" s="75">
        <f>'In Process Calc.'!C7</f>
        <v>62.716666666790843</v>
      </c>
      <c r="AK7" s="124">
        <f>((Regression!CL40-Regression!CL41)*1000+'Post Process Calc.'!AK6*'In Process Calc.'!$D7+'In Process Calc.'!$F6*'Measured Data'!AR10+'In Process Calc.'!$E6*'Measured Data'!AR10)/'In Process Calc.'!$I6</f>
        <v>0.47929301950502229</v>
      </c>
      <c r="AL7" s="124">
        <f>((Regression!CM40-Regression!CM41)*1000+'Post Process Calc.'!AL6*'In Process Calc.'!$D7+'In Process Calc.'!$F6*'Measured Data'!AS10+'In Process Calc.'!$E6*'Measured Data'!AS10)/'In Process Calc.'!$I6</f>
        <v>2.6440514022246013</v>
      </c>
      <c r="AM7" s="124">
        <f>((Regression!CN40-Regression!CN41)*1000+'Post Process Calc.'!AM6*'In Process Calc.'!$D7+'In Process Calc.'!$F6*'Measured Data'!AT10+'In Process Calc.'!$E6*'Measured Data'!AT10)/'In Process Calc.'!$I6</f>
        <v>3.410876365330533</v>
      </c>
      <c r="AN7" s="124">
        <f>((Regression!CO40-Regression!CO41)*1000+'Post Process Calc.'!AN6*'In Process Calc.'!$D7+'In Process Calc.'!$F6*'Measured Data'!AU10+'In Process Calc.'!$E6*'Measured Data'!AU10)/'In Process Calc.'!$I6</f>
        <v>1.6531237079855354</v>
      </c>
      <c r="AO7" s="124">
        <f>((Regression!CP40-Regression!CP41)*1000+'Post Process Calc.'!AO6*'In Process Calc.'!$D7+'In Process Calc.'!$F6*'Measured Data'!AV10+'In Process Calc.'!$E6*'Measured Data'!AV10)/'In Process Calc.'!$I6</f>
        <v>0.45534366898608208</v>
      </c>
      <c r="AP7" s="124">
        <f>((Regression!CQ40-Regression!CQ41)*1000+'Post Process Calc.'!AP6*'In Process Calc.'!$D7+'In Process Calc.'!$F6*'Measured Data'!AW10+'In Process Calc.'!$E6*'Measured Data'!AW10)/'In Process Calc.'!$I6</f>
        <v>19.049253915047299</v>
      </c>
      <c r="AQ7" s="124">
        <f>((Regression!CR40-Regression!CR41)*1000+'Post Process Calc.'!AQ6*'In Process Calc.'!$D7+'In Process Calc.'!$F6*'Measured Data'!AX10+'In Process Calc.'!$E6*'Measured Data'!AX10)/'In Process Calc.'!$I6</f>
        <v>0.57947965610650998</v>
      </c>
      <c r="AR7" s="124">
        <f>((Regression!CS40-Regression!CS41)*1000+'Post Process Calc.'!AR6*'In Process Calc.'!$D7+'In Process Calc.'!$F6*'Measured Data'!AY10+'In Process Calc.'!$E6*'Measured Data'!AY10)/'In Process Calc.'!$I6</f>
        <v>1.2977520059362058</v>
      </c>
      <c r="AS7" s="124">
        <f>((Regression!CT40-Regression!CT41)*1000+'Post Process Calc.'!AS6*'In Process Calc.'!$D7+'In Process Calc.'!$F6*'Measured Data'!AZ10+'In Process Calc.'!$E6*'Measured Data'!AZ10)/'In Process Calc.'!$I6</f>
        <v>2.5948462271113506</v>
      </c>
      <c r="AT7" s="124">
        <f>((Regression!CU40-Regression!CU41)*1000+'Post Process Calc.'!AT6*'In Process Calc.'!$D7+'In Process Calc.'!$F6*'Measured Data'!BA10+'In Process Calc.'!$E6*'Measured Data'!BA10)/'In Process Calc.'!$I6</f>
        <v>0.72128833202661635</v>
      </c>
      <c r="AU7" s="124">
        <f>((Regression!CV40-Regression!CV41)*1000+'Post Process Calc.'!AU6*'In Process Calc.'!$D7+'In Process Calc.'!$F6*'Measured Data'!BB10+'In Process Calc.'!$E6*'Measured Data'!BB10)/'In Process Calc.'!$I6</f>
        <v>1.6154505640581782</v>
      </c>
      <c r="AV7" s="124">
        <f>((Regression!CW40-Regression!CW41)*1000+'Post Process Calc.'!AV6*'In Process Calc.'!$D7+'In Process Calc.'!$F6*'Measured Data'!BD10+'In Process Calc.'!$E6*'Measured Data'!BD10)/'In Process Calc.'!$I6</f>
        <v>-15.790022526963925</v>
      </c>
      <c r="AW7" s="124">
        <f>((Regression!CX40-Regression!CX41)*1000+'Post Process Calc.'!AW6*'In Process Calc.'!$D7+'In Process Calc.'!$F6*'Measured Data'!BE10+'In Process Calc.'!$E6*'Measured Data'!BE10)/'In Process Calc.'!$I6</f>
        <v>3.3324200404699664</v>
      </c>
      <c r="AX7" s="124">
        <f>((Regression!CY40-Regression!CY41)*1000+'Post Process Calc.'!AX6*'In Process Calc.'!$D7+'In Process Calc.'!$F6*'Measured Data'!BF10+'In Process Calc.'!$E6*'Measured Data'!BF10)/'In Process Calc.'!$I6</f>
        <v>2.7695755742073693</v>
      </c>
      <c r="AY7" s="124">
        <f>((Regression!CZ40-Regression!CZ41)*1000+'Post Process Calc.'!AY6*'In Process Calc.'!$D7+'In Process Calc.'!$F6*'Measured Data'!BH10+'In Process Calc.'!$E6*'Measured Data'!BH10)/'In Process Calc.'!$I6</f>
        <v>0.9264411950056004</v>
      </c>
      <c r="AZ7" s="124">
        <f>((Regression!DA40-Regression!DA41)*1000+'Post Process Calc.'!AZ6*'In Process Calc.'!$D7+'In Process Calc.'!$F6*'Measured Data'!BI10+'In Process Calc.'!$E6*'Measured Data'!BI10)/'In Process Calc.'!$I6</f>
        <v>4.4812212639343381</v>
      </c>
      <c r="BA7" s="124">
        <f>((Regression!DB40-Regression!DB41)*1000+'Post Process Calc.'!BA6*'In Process Calc.'!$D7+'In Process Calc.'!$F6*'Measured Data'!BJ10+'In Process Calc.'!$E6*'Measured Data'!BJ10)/'In Process Calc.'!$I6</f>
        <v>0.66416750134177671</v>
      </c>
      <c r="BB7" s="124">
        <f>((Regression!DC40-Regression!DC41)*1000+'Post Process Calc.'!BB6*'In Process Calc.'!$D7+'In Process Calc.'!$F6*'Measured Data'!BK10+'In Process Calc.'!$E6*'Measured Data'!BK10)/'In Process Calc.'!$I6</f>
        <v>2.529211035599765</v>
      </c>
      <c r="BC7" s="124">
        <f>((Regression!DD40-Regression!DD41)*1000+'Post Process Calc.'!BC6*'In Process Calc.'!$D7+'In Process Calc.'!$F6*'Measured Data'!BL10+'In Process Calc.'!$E6*'Measured Data'!BL10)/'In Process Calc.'!$I6</f>
        <v>3.9431596025077282</v>
      </c>
      <c r="BD7" s="124">
        <f>((Regression!DE40-Regression!DE41)*1000+'Post Process Calc.'!BD6*'In Process Calc.'!$D7+'In Process Calc.'!$F6*'Measured Data'!BM10+'In Process Calc.'!$E6*'Measured Data'!BM10)/'In Process Calc.'!$I6</f>
        <v>3.222222352017186</v>
      </c>
      <c r="BE7" s="124">
        <f>((Regression!DF40-Regression!DF41)*1000+'Post Process Calc.'!BE6*'In Process Calc.'!$D7+'In Process Calc.'!$F6*'Measured Data'!BN10+'In Process Calc.'!$E6*'Measured Data'!BN10)/'In Process Calc.'!$I6</f>
        <v>0.35420323059012915</v>
      </c>
      <c r="BF7" s="124">
        <f>((Regression!DG40-Regression!DG41)*1000+'Post Process Calc.'!BF6*'In Process Calc.'!$D7+'In Process Calc.'!$F6*'Measured Data'!BO10+'In Process Calc.'!$E6*'Measured Data'!BO10)/'In Process Calc.'!$I6</f>
        <v>1.4338029110992232</v>
      </c>
      <c r="BG7" s="124">
        <f>((Regression!DH40-Regression!DH41)*1000+'Post Process Calc.'!BG6*'In Process Calc.'!$D7+'In Process Calc.'!$F6*'Measured Data'!BP10+'In Process Calc.'!$E6*'Measured Data'!BP10)/'In Process Calc.'!$I6</f>
        <v>1.7470577684887563</v>
      </c>
    </row>
    <row r="8" spans="1:70" x14ac:dyDescent="0.15">
      <c r="A8" s="117">
        <f>'Measured Data'!H12*'In Process Calc.'!D8/1000</f>
        <v>0.326625</v>
      </c>
      <c r="B8" s="297">
        <f>'Growth Regression'!$P7</f>
        <v>3.5645226294410907E-2</v>
      </c>
      <c r="C8" s="117">
        <f>IF('Measured Data'!O12&gt;0,'Measured Data'!O12, (Regression!$CE$6*6*'In Process Calc.'!$C8^6+Regression!$CD$6*5*'In Process Calc.'!$C8^5+Regression!$CC$6*4*'In Process Calc.'!$C8^3+Regression!$CB$6*3*'In Process Calc.'!$C8^2  + Regression!$CA$6*2*'In Process Calc.'!$C8 + Regression!$BZ$6)/$A8)</f>
        <v>0.19899282707249422</v>
      </c>
      <c r="D8" s="117">
        <f>(Regression!$CE$7*6*'In Process Calc.'!$C8^6+Regression!$CD$7*5*'In Process Calc.'!$C8^5+Regression!$CC$7*4*'In Process Calc.'!$C8^3+Regression!$CB$7*3*'In Process Calc.'!$C8^2  + Regression!$CA$7*2*'In Process Calc.'!$C8 + Regression!$BZ$7)/$A8</f>
        <v>9.2527403845478473E-2</v>
      </c>
      <c r="E8" s="117">
        <f xml:space="preserve"> (Regression!$CE$8*6*'In Process Calc.'!$C8^6+Regression!$CD$8*5*'In Process Calc.'!$C8^5+Regression!$CC$8*4*'In Process Calc.'!$C8^3+Regression!$CB$8*3*'In Process Calc.'!$C8^2  + Regression!$CA$8*2*'In Process Calc.'!$C8 + Regression!$BZ$8)/$A8</f>
        <v>-1.303714542088524E-2</v>
      </c>
      <c r="F8" s="117">
        <f xml:space="preserve"> (Regression!$CE$9*6*'In Process Calc.'!$C8^6+Regression!$CD$9*5*'In Process Calc.'!$C8^5+Regression!$CC$9*4*'In Process Calc.'!$C8^3+Regression!$CB$9*3*'In Process Calc.'!$C8^2  + Regression!$CA$9*2*'In Process Calc.'!$C8 + Regression!$BZ$9)/$A8</f>
        <v>1.7488129921271963E-3</v>
      </c>
      <c r="G8" s="117">
        <f xml:space="preserve"> (Regression!$CE$10*6*'In Process Calc.'!$C8^6+Regression!$CD$10*5*'In Process Calc.'!$C8^5+Regression!$CC$10*4*'In Process Calc.'!$C8^3+Regression!$CB$10*3*'In Process Calc.'!$C8^2  + Regression!$CA$10*2*'In Process Calc.'!$C8 + Regression!$BZ$10)/$A8</f>
        <v>6.7964573649643926E-3</v>
      </c>
      <c r="H8" s="117">
        <f xml:space="preserve"> (Regression!$CE$11*6*'In Process Calc.'!$C8^6+Regression!$CD$11*5*'In Process Calc.'!$C8^5+Regression!$CC$11*4*'In Process Calc.'!$C8^3+Regression!$CB$11*3*'In Process Calc.'!$C8^2  + Regression!$CA$11*2*'In Process Calc.'!$C8 + Regression!$BZ$11)/$A8</f>
        <v>2.0036463282242568E-3</v>
      </c>
      <c r="I8" s="117">
        <f>(Regression!$CE$12*6*'In Process Calc.'!$C8^6+Regression!$CD$12*5*'In Process Calc.'!$C8^5+Regression!$CC$12*4*'In Process Calc.'!$C8^3+Regression!$CB$12*3*'In Process Calc.'!$C8^2  + Regression!$CA$12*2*'In Process Calc.'!$C8 + Regression!$BZ$12)/$A8</f>
        <v>1.4239429616684028E-3</v>
      </c>
      <c r="J8" s="117">
        <f xml:space="preserve"> (Regression!$CE$13*6*'In Process Calc.'!$C8^6+Regression!$CD$13*5*'In Process Calc.'!$C8^5+Regression!$CC$13*4*'In Process Calc.'!$C8^3+Regression!$CB$13*3*'In Process Calc.'!$C8^2  + Regression!$CA$13*2*'In Process Calc.'!$C8 + Regression!$BZ$13)/$A8</f>
        <v>6.3729927293962971E-2</v>
      </c>
      <c r="K8" s="117">
        <f xml:space="preserve"> (Regression!$CE$14*6*'In Process Calc.'!$C8^6+Regression!$CD$14*5*'In Process Calc.'!$C8^5+Regression!$CC$14*4*'In Process Calc.'!$C8^3+Regression!$CB$14*3*'In Process Calc.'!$C8^2  + Regression!$CA$14*2*'In Process Calc.'!$C8 + Regression!$BZ$14)/$A8</f>
        <v>7.9359426572139704E-3</v>
      </c>
      <c r="L8" s="117">
        <f xml:space="preserve"> (Regression!$CE$15*6*'In Process Calc.'!$C8^6+Regression!$CD$15*5*'In Process Calc.'!$C8^5+Regression!$CC$15*4*'In Process Calc.'!$C8^3+Regression!$CB$15*3*'In Process Calc.'!$C8^2  + Regression!$CA$15*2*'In Process Calc.'!$C8 + Regression!$BZ$15)/$A8</f>
        <v>9.6212906344480078E-4</v>
      </c>
      <c r="M8" s="117">
        <f xml:space="preserve"> (Regression!$CE$16*6*'In Process Calc.'!$C8^6+Regression!$CD$16*5*'In Process Calc.'!$C8^5+Regression!$CC$16*4*'In Process Calc.'!$C8^3+Regression!$CB$16*3*'In Process Calc.'!$C8^2  + Regression!$CA$16*2*'In Process Calc.'!$C8 + Regression!$BZ$16)/$A8</f>
        <v>3.7786187933686358E-4</v>
      </c>
      <c r="N8" s="117">
        <f xml:space="preserve"> (Regression!$CE$17*6*'In Process Calc.'!$C8^6+Regression!$CD$17*5*'In Process Calc.'!$C8^5+Regression!$CC$17*4*'In Process Calc.'!$C8^3+Regression!$CB$17*3*'In Process Calc.'!$C8^2  + Regression!$CA$17*2*'In Process Calc.'!$C8 + Regression!$BZ$17)/$A8</f>
        <v>2.0343342095664171E-4</v>
      </c>
      <c r="O8" s="117">
        <f xml:space="preserve"> (Regression!$CE$18*6*'In Process Calc.'!$C8^6+Regression!$CD$18*5*'In Process Calc.'!$C8^5+Regression!$CC$18*4*'In Process Calc.'!$C8^3+Regression!$CB$18*3*'In Process Calc.'!$C8^2  + Regression!$CA$18*2*'In Process Calc.'!$C8 + Regression!$BZ$18)/$A8</f>
        <v>1.8998036277560072E-3</v>
      </c>
      <c r="P8" s="117">
        <f xml:space="preserve"> (Regression!$CE$19*6*'In Process Calc.'!$C8^5+Regression!$CD$19*5*'In Process Calc.'!$C8^4+Regression!$CC$19*4*'In Process Calc.'!$C8^3 +Regression!$CB$19*3*'In Process Calc.'!$C8^2 + Regression!$CA$19*2*'In Process Calc.'!$C8 + Regression!$BZ$19)/$A8</f>
        <v>4.2299333925872609E-2</v>
      </c>
      <c r="Q8" s="117">
        <f xml:space="preserve"> (Regression!$CE$20*6*'In Process Calc.'!$C8^5+Regression!$CD$20*5*'In Process Calc.'!$C8^4+Regression!$CC$20*4*'In Process Calc.'!$C8^3 +Regression!$CB$20*3*'In Process Calc.'!$C8^2 + Regression!$CA$20*2*'In Process Calc.'!$C8 + Regression!$BZ$20)/$A8</f>
        <v>4.1054310228585151E-3</v>
      </c>
      <c r="R8" s="117">
        <f xml:space="preserve"> (Regression!$CE$21*6*'In Process Calc.'!$C8^5+Regression!$CD$21*5*'In Process Calc.'!$C8^4+Regression!$CC$21*4*'In Process Calc.'!$C8^3 +Regression!$CB$21*3*'In Process Calc.'!$C8^2 + Regression!$CA$21*2*'In Process Calc.'!$C8 + Regression!$BZ$21)/$A8</f>
        <v>2.6021135004256559E-3</v>
      </c>
      <c r="S8" s="117">
        <f xml:space="preserve"> (Regression!$CE$22*6*'In Process Calc.'!$C8^5+Regression!$CD$22*5*'In Process Calc.'!$C8^4+Regression!$CC$22*4*'In Process Calc.'!$C8^3 +Regression!$CB$22*3*'In Process Calc.'!$C8^2 + Regression!$CA$22*2*'In Process Calc.'!$C8 + Regression!$BZ$22)/$A8</f>
        <v>1.134735675460994E-3</v>
      </c>
      <c r="T8" s="117">
        <f xml:space="preserve"> (Regression!$CE$23*6*'In Process Calc.'!$C8^5+Regression!$CD$23*5*'In Process Calc.'!$C8^4+Regression!$CC$23*4*'In Process Calc.'!$C8^3 +Regression!$CB$23*3*'In Process Calc.'!$C8^2 + Regression!$CA$23*2*'In Process Calc.'!$C8 + Regression!$BZ$23)/$A8</f>
        <v>-1.0007798179382554E-2</v>
      </c>
      <c r="U8" s="117">
        <f xml:space="preserve"> (Regression!$CE$24*6*'In Process Calc.'!$C8^5+Regression!$CD$24*5*'In Process Calc.'!$C8^4+Regression!$CC$24*4*'In Process Calc.'!$C8^3 +Regression!$CB$24*3*'In Process Calc.'!$C8^2 + Regression!$CA$24*2*'In Process Calc.'!$C8 + Regression!$BZ$24)/$A8</f>
        <v>1.2977683969576095E-3</v>
      </c>
      <c r="V8" s="117">
        <f xml:space="preserve"> (Regression!$CE$25*6*'In Process Calc.'!$C8^5+Regression!$CD$25*5*'In Process Calc.'!$C8^4+Regression!$CC$25*4*'In Process Calc.'!$C8^3 +Regression!$CB$25*3*'In Process Calc.'!$C8^2 + Regression!$CA$25*2*'In Process Calc.'!$C8 + Regression!$BZ$25)/$A8</f>
        <v>1.8351134605588376E-3</v>
      </c>
      <c r="W8" s="117">
        <f xml:space="preserve"> (Regression!$CE$26*6*'In Process Calc.'!$C8^5+Regression!$CD$26*5*'In Process Calc.'!$C8^4+Regression!$CC$26*4*'In Process Calc.'!$C8^3 +Regression!$CB$26*3*'In Process Calc.'!$C8^2 + Regression!$CA$26*2*'In Process Calc.'!$C8 + Regression!$BZ$26)/$A8</f>
        <v>5.1604414171985682E-3</v>
      </c>
      <c r="X8" s="117">
        <f xml:space="preserve"> (Regression!$CE$27*6*'In Process Calc.'!$C8^5+Regression!$CD$27*5*'In Process Calc.'!$C8^4+Regression!$CC$27*4*'In Process Calc.'!$C8^3 +Regression!$CB$27*3*'In Process Calc.'!$C8^2 + Regression!$CA$27*2*'In Process Calc.'!$C8 + Regression!$BZ$27)/$A8</f>
        <v>7.5415927267090681E-4</v>
      </c>
      <c r="Y8" s="117">
        <f xml:space="preserve"> (Regression!$CE$28*6*'In Process Calc.'!$C8^5+Regression!$CD$28*5*'In Process Calc.'!$C8^4+Regression!$CC$28*4*'In Process Calc.'!$C8^3 +Regression!$CB$28*3*'In Process Calc.'!$C8^2 + Regression!$CA$28*2*'In Process Calc.'!$C8 + Regression!$BZ$28)/$A8</f>
        <v>4.9392371102502115E-4</v>
      </c>
      <c r="Z8" s="117">
        <f xml:space="preserve"> (Regression!$CE$29*6*'In Process Calc.'!$C8^5+Regression!$CD$29*5*'In Process Calc.'!$C8^4+Regression!$CC$29*4*'In Process Calc.'!$C8^3 +Regression!$CB$29*3*'In Process Calc.'!$C8^2 + Regression!$CA$29*2*'In Process Calc.'!$C8 + Regression!$BZ$29)/$A8</f>
        <v>8.4973443177353229E-4</v>
      </c>
      <c r="AA8" s="117">
        <f xml:space="preserve"> (Regression!$CE$30*6*'In Process Calc.'!$C8^5+Regression!$CD$30*5*'In Process Calc.'!$C8^4+Regression!$CC$30*4*'In Process Calc.'!$C8^3 +Regression!$CB$30*3*'In Process Calc.'!$C8^2 + Regression!$CA$30*2*'In Process Calc.'!$C8 + Regression!$BZ$30)/$A8</f>
        <v>2.1957843703919429E-3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6.7070083808944692E-2</v>
      </c>
      <c r="AD8" s="117">
        <f xml:space="preserve"> (Regression!$CE$33*6*'In Process Calc.'!$C8^5+Regression!$CD$33*5*'In Process Calc.'!$C8^4+Regression!$CC$33*4*'In Process Calc.'!$C8^3 +Regression!$CB$33*3*'In Process Calc.'!$C8^2 + Regression!$CA$33*2*'In Process Calc.'!$C8 + Regression!$BZ$33)/$A8</f>
        <v>4.4025140208676906E-2</v>
      </c>
      <c r="AE8" s="117">
        <f xml:space="preserve"> (Regression!$CE$34*6*'In Process Calc.'!$C8^5+Regression!$CD$34*5*'In Process Calc.'!$C8^4+Regression!$CC$34*4*'In Process Calc.'!$C8^3 +Regression!$CB$34*3*'In Process Calc.'!$C8^2 + Regression!$CA$34*2*'In Process Calc.'!$C8 + Regression!$BZ$34)/$A8</f>
        <v>0.26730535535266792</v>
      </c>
      <c r="AF8" s="118">
        <f t="shared" si="0"/>
        <v>0.66372794889222408</v>
      </c>
      <c r="AG8" s="118">
        <f t="shared" si="3"/>
        <v>3.1224392608297307</v>
      </c>
      <c r="AH8" s="118">
        <f t="shared" si="1"/>
        <v>0.12452458356979373</v>
      </c>
      <c r="AI8" s="118">
        <f t="shared" si="2"/>
        <v>-1.2610723907241461</v>
      </c>
      <c r="AJ8" s="75">
        <f>'In Process Calc.'!C8</f>
        <v>72.28333333338378</v>
      </c>
      <c r="AK8" s="124">
        <f>((Regression!CL41-Regression!CL42)*1000+'Post Process Calc.'!AK7*'In Process Calc.'!$D8+'In Process Calc.'!$F7*'Measured Data'!AR11+'In Process Calc.'!$E7*'Measured Data'!AR11)/'In Process Calc.'!$I7</f>
        <v>1.0445044262999723</v>
      </c>
      <c r="AL8" s="124">
        <f>((Regression!CM41-Regression!CM42)*1000+'Post Process Calc.'!AL7*'In Process Calc.'!$D8+'In Process Calc.'!$F7*'Measured Data'!AS11+'In Process Calc.'!$E7*'Measured Data'!AS11)/'In Process Calc.'!$I7</f>
        <v>2.5696183171565314</v>
      </c>
      <c r="AM8" s="124">
        <f>((Regression!CN41-Regression!CN42)*1000+'Post Process Calc.'!AM7*'In Process Calc.'!$D8+'In Process Calc.'!$F7*'Measured Data'!AT11+'In Process Calc.'!$E7*'Measured Data'!AT11)/'In Process Calc.'!$I7</f>
        <v>3.1205647509795087</v>
      </c>
      <c r="AN8" s="124">
        <f>((Regression!CO41-Regression!CO42)*1000+'Post Process Calc.'!AN7*'In Process Calc.'!$D8+'In Process Calc.'!$F7*'Measured Data'!AU11+'In Process Calc.'!$E7*'Measured Data'!AU11)/'In Process Calc.'!$I7</f>
        <v>1.5725851523415781</v>
      </c>
      <c r="AO8" s="124">
        <f>((Regression!CP41-Regression!CP42)*1000+'Post Process Calc.'!AO7*'In Process Calc.'!$D8+'In Process Calc.'!$F7*'Measured Data'!AV11+'In Process Calc.'!$E7*'Measured Data'!AV11)/'In Process Calc.'!$I7</f>
        <v>0.39395325636708345</v>
      </c>
      <c r="AP8" s="124">
        <f>((Regression!CQ41-Regression!CQ42)*1000+'Post Process Calc.'!AP7*'In Process Calc.'!$D8+'In Process Calc.'!$F7*'Measured Data'!AW11+'In Process Calc.'!$E7*'Measured Data'!AW11)/'In Process Calc.'!$I7</f>
        <v>16.272128805947602</v>
      </c>
      <c r="AQ8" s="124">
        <f>((Regression!CR41-Regression!CR42)*1000+'Post Process Calc.'!AQ7*'In Process Calc.'!$D8+'In Process Calc.'!$F7*'Measured Data'!AX11+'In Process Calc.'!$E7*'Measured Data'!AX11)/'In Process Calc.'!$I7</f>
        <v>0.21752828803698393</v>
      </c>
      <c r="AR8" s="124">
        <f>((Regression!CS41-Regression!CS42)*1000+'Post Process Calc.'!AR7*'In Process Calc.'!$D8+'In Process Calc.'!$F7*'Measured Data'!AY11+'In Process Calc.'!$E7*'Measured Data'!AY11)/'In Process Calc.'!$I7</f>
        <v>1.2724318003655652</v>
      </c>
      <c r="AS8" s="124">
        <f>((Regression!CT41-Regression!CT42)*1000+'Post Process Calc.'!AS7*'In Process Calc.'!$D8+'In Process Calc.'!$F7*'Measured Data'!AZ11+'In Process Calc.'!$E7*'Measured Data'!AZ11)/'In Process Calc.'!$I7</f>
        <v>2.5830139395741973</v>
      </c>
      <c r="AT8" s="124">
        <f>((Regression!CU41-Regression!CU42)*1000+'Post Process Calc.'!AT7*'In Process Calc.'!$D8+'In Process Calc.'!$F7*'Measured Data'!BA11+'In Process Calc.'!$E7*'Measured Data'!BA11)/'In Process Calc.'!$I7</f>
        <v>0.71010136412703539</v>
      </c>
      <c r="AU8" s="124">
        <f>((Regression!CV41-Regression!CV42)*1000+'Post Process Calc.'!AU7*'In Process Calc.'!$D8+'In Process Calc.'!$F7*'Measured Data'!BB11+'In Process Calc.'!$E7*'Measured Data'!BB11)/'In Process Calc.'!$I7</f>
        <v>1.5362926228486184</v>
      </c>
      <c r="AV8" s="124">
        <f>((Regression!CW41-Regression!CW42)*1000+'Post Process Calc.'!AV7*'In Process Calc.'!$D8+'In Process Calc.'!$F7*'Measured Data'!BD11+'In Process Calc.'!$E7*'Measured Data'!BD11)/'In Process Calc.'!$I7</f>
        <v>-18.125851998630161</v>
      </c>
      <c r="AW8" s="124">
        <f>((Regression!CX41-Regression!CX42)*1000+'Post Process Calc.'!AW7*'In Process Calc.'!$D8+'In Process Calc.'!$F7*'Measured Data'!BE11+'In Process Calc.'!$E7*'Measured Data'!BE11)/'In Process Calc.'!$I7</f>
        <v>3.1589118674628818</v>
      </c>
      <c r="AX8" s="124">
        <f>((Regression!CY41-Regression!CY42)*1000+'Post Process Calc.'!AX7*'In Process Calc.'!$D8+'In Process Calc.'!$F7*'Measured Data'!BF11+'In Process Calc.'!$E7*'Measured Data'!BF11)/'In Process Calc.'!$I7</f>
        <v>2.6583112213606443</v>
      </c>
      <c r="AY8" s="124">
        <f>((Regression!CZ41-Regression!CZ42)*1000+'Post Process Calc.'!AY7*'In Process Calc.'!$D8+'In Process Calc.'!$F7*'Measured Data'!BH11+'In Process Calc.'!$E7*'Measured Data'!BH11)/'In Process Calc.'!$I7</f>
        <v>0.87787127832437339</v>
      </c>
      <c r="AZ8" s="124">
        <f>((Regression!DA41-Regression!DA42)*1000+'Post Process Calc.'!AZ7*'In Process Calc.'!$D8+'In Process Calc.'!$F7*'Measured Data'!BI11+'In Process Calc.'!$E7*'Measured Data'!BI11)/'In Process Calc.'!$I7</f>
        <v>4.9371417274173854</v>
      </c>
      <c r="BA8" s="124">
        <f>((Regression!DB41-Regression!DB42)*1000+'Post Process Calc.'!BA7*'In Process Calc.'!$D8+'In Process Calc.'!$F7*'Measured Data'!BJ11+'In Process Calc.'!$E7*'Measured Data'!BJ11)/'In Process Calc.'!$I7</f>
        <v>0.60878741225955701</v>
      </c>
      <c r="BB8" s="124">
        <f>((Regression!DC41-Regression!DC42)*1000+'Post Process Calc.'!BB7*'In Process Calc.'!$D8+'In Process Calc.'!$F7*'Measured Data'!BK11+'In Process Calc.'!$E7*'Measured Data'!BK11)/'In Process Calc.'!$I7</f>
        <v>2.4524188750242928</v>
      </c>
      <c r="BC8" s="124">
        <f>((Regression!DD41-Regression!DD42)*1000+'Post Process Calc.'!BC7*'In Process Calc.'!$D8+'In Process Calc.'!$F7*'Measured Data'!BL11+'In Process Calc.'!$E7*'Measured Data'!BL11)/'In Process Calc.'!$I7</f>
        <v>3.7160414230273253</v>
      </c>
      <c r="BD8" s="124">
        <f>((Regression!DE41-Regression!DE42)*1000+'Post Process Calc.'!BD7*'In Process Calc.'!$D8+'In Process Calc.'!$F7*'Measured Data'!BM11+'In Process Calc.'!$E7*'Measured Data'!BM11)/'In Process Calc.'!$I7</f>
        <v>3.1941075895526816</v>
      </c>
      <c r="BE8" s="124">
        <f>((Regression!DF41-Regression!DF42)*1000+'Post Process Calc.'!BE7*'In Process Calc.'!$D8+'In Process Calc.'!$F7*'Measured Data'!BN11+'In Process Calc.'!$E7*'Measured Data'!BN11)/'In Process Calc.'!$I7</f>
        <v>0.33326892295301624</v>
      </c>
      <c r="BF8" s="124">
        <f>((Regression!DG41-Regression!DG42)*1000+'Post Process Calc.'!BF7*'In Process Calc.'!$D8+'In Process Calc.'!$F7*'Measured Data'!BO11+'In Process Calc.'!$E7*'Measured Data'!BO11)/'In Process Calc.'!$I7</f>
        <v>1.3976459071239435</v>
      </c>
      <c r="BG8" s="124">
        <f>((Regression!DH41-Regression!DH42)*1000+'Post Process Calc.'!BG7*'In Process Calc.'!$D8+'In Process Calc.'!$F7*'Measured Data'!BP11+'In Process Calc.'!$E7*'Measured Data'!BP11)/'In Process Calc.'!$I7</f>
        <v>1.6542145507513657</v>
      </c>
    </row>
    <row r="9" spans="1:70" x14ac:dyDescent="0.15">
      <c r="A9" s="117">
        <f>'Measured Data'!H13*'In Process Calc.'!D9/1000</f>
        <v>0.612294</v>
      </c>
      <c r="B9" s="297">
        <f>'Growth Regression'!$P8</f>
        <v>2.4599674226448251E-2</v>
      </c>
      <c r="C9" s="117">
        <f>IF('Measured Data'!O13&gt;0,'Measured Data'!O13, (Regression!$CE$6*6*'In Process Calc.'!$C9^6+Regression!$CD$6*5*'In Process Calc.'!$C9^5+Regression!$CC$6*4*'In Process Calc.'!$C9^3+Regression!$CB$6*3*'In Process Calc.'!$C9^2  + Regression!$CA$6*2*'In Process Calc.'!$C9 + Regression!$BZ$6)/$A9)</f>
        <v>0.155</v>
      </c>
      <c r="D9" s="117">
        <f>(Regression!$CE$7*6*'In Process Calc.'!$C9^6+Regression!$CD$7*5*'In Process Calc.'!$C9^5+Regression!$CC$7*4*'In Process Calc.'!$C9^3+Regression!$CB$7*3*'In Process Calc.'!$C9^2  + Regression!$CA$7*2*'In Process Calc.'!$C9 + Regression!$BZ$7)/$A9</f>
        <v>7.3066933856663782E-2</v>
      </c>
      <c r="E9" s="117">
        <f xml:space="preserve"> (Regression!$CE$8*6*'In Process Calc.'!$C9^6+Regression!$CD$8*5*'In Process Calc.'!$C9^5+Regression!$CC$8*4*'In Process Calc.'!$C9^3+Regression!$CB$8*3*'In Process Calc.'!$C9^2  + Regression!$CA$8*2*'In Process Calc.'!$C9 + Regression!$BZ$8)/$A9</f>
        <v>-8.5165899492869804E-3</v>
      </c>
      <c r="F9" s="117">
        <f xml:space="preserve"> (Regression!$CE$9*6*'In Process Calc.'!$C9^6+Regression!$CD$9*5*'In Process Calc.'!$C9^5+Regression!$CC$9*4*'In Process Calc.'!$C9^3+Regression!$CB$9*3*'In Process Calc.'!$C9^2  + Regression!$CA$9*2*'In Process Calc.'!$C9 + Regression!$BZ$9)/$A9</f>
        <v>1.2651891871852338E-3</v>
      </c>
      <c r="G9" s="117">
        <f xml:space="preserve"> (Regression!$CE$10*6*'In Process Calc.'!$C9^6+Regression!$CD$10*5*'In Process Calc.'!$C9^5+Regression!$CC$10*4*'In Process Calc.'!$C9^3+Regression!$CB$10*3*'In Process Calc.'!$C9^2  + Regression!$CA$10*2*'In Process Calc.'!$C9 + Regression!$BZ$10)/$A9</f>
        <v>4.7433954385186104E-3</v>
      </c>
      <c r="H9" s="117">
        <f xml:space="preserve"> (Regression!$CE$11*6*'In Process Calc.'!$C9^6+Regression!$CD$11*5*'In Process Calc.'!$C9^5+Regression!$CC$11*4*'In Process Calc.'!$C9^3+Regression!$CB$11*3*'In Process Calc.'!$C9^2  + Regression!$CA$11*2*'In Process Calc.'!$C9 + Regression!$BZ$11)/$A9</f>
        <v>1.6723548386345249E-3</v>
      </c>
      <c r="I9" s="117">
        <f>(Regression!$CE$12*6*'In Process Calc.'!$C9^6+Regression!$CD$12*5*'In Process Calc.'!$C9^5+Regression!$CC$12*4*'In Process Calc.'!$C9^3+Regression!$CB$12*3*'In Process Calc.'!$C9^2  + Regression!$CA$12*2*'In Process Calc.'!$C9 + Regression!$BZ$12)/$A9</f>
        <v>9.8754270012882004E-4</v>
      </c>
      <c r="J9" s="117">
        <f xml:space="preserve"> (Regression!$CE$13*6*'In Process Calc.'!$C9^6+Regression!$CD$13*5*'In Process Calc.'!$C9^5+Regression!$CC$13*4*'In Process Calc.'!$C9^3+Regression!$CB$13*3*'In Process Calc.'!$C9^2  + Regression!$CA$13*2*'In Process Calc.'!$C9 + Regression!$BZ$13)/$A9</f>
        <v>4.5451913977345083E-2</v>
      </c>
      <c r="K9" s="117">
        <f xml:space="preserve"> (Regression!$CE$14*6*'In Process Calc.'!$C9^6+Regression!$CD$14*5*'In Process Calc.'!$C9^5+Regression!$CC$14*4*'In Process Calc.'!$C9^3+Regression!$CB$14*3*'In Process Calc.'!$C9^2  + Regression!$CA$14*2*'In Process Calc.'!$C9 + Regression!$BZ$14)/$A9</f>
        <v>4.5776521084931812E-3</v>
      </c>
      <c r="L9" s="117">
        <f xml:space="preserve"> (Regression!$CE$15*6*'In Process Calc.'!$C9^6+Regression!$CD$15*5*'In Process Calc.'!$C9^5+Regression!$CC$15*4*'In Process Calc.'!$C9^3+Regression!$CB$15*3*'In Process Calc.'!$C9^2  + Regression!$CA$15*2*'In Process Calc.'!$C9 + Regression!$BZ$15)/$A9</f>
        <v>1.6338344910471669E-3</v>
      </c>
      <c r="M9" s="117">
        <f xml:space="preserve"> (Regression!$CE$16*6*'In Process Calc.'!$C9^6+Regression!$CD$16*5*'In Process Calc.'!$C9^5+Regression!$CC$16*4*'In Process Calc.'!$C9^3+Regression!$CB$16*3*'In Process Calc.'!$C9^2  + Regression!$CA$16*2*'In Process Calc.'!$C9 + Regression!$BZ$16)/$A9</f>
        <v>4.8111416276469543E-4</v>
      </c>
      <c r="N9" s="117">
        <f xml:space="preserve"> (Regression!$CE$17*6*'In Process Calc.'!$C9^6+Regression!$CD$17*5*'In Process Calc.'!$C9^5+Regression!$CC$17*4*'In Process Calc.'!$C9^3+Regression!$CB$17*3*'In Process Calc.'!$C9^2  + Regression!$CA$17*2*'In Process Calc.'!$C9 + Regression!$BZ$17)/$A9</f>
        <v>1.6349190639018381E-5</v>
      </c>
      <c r="O9" s="117">
        <f xml:space="preserve"> (Regression!$CE$18*6*'In Process Calc.'!$C9^6+Regression!$CD$18*5*'In Process Calc.'!$C9^5+Regression!$CC$18*4*'In Process Calc.'!$C9^3+Regression!$CB$18*3*'In Process Calc.'!$C9^2  + Regression!$CA$18*2*'In Process Calc.'!$C9 + Regression!$BZ$18)/$A9</f>
        <v>1.4723786735945338E-3</v>
      </c>
      <c r="P9" s="117">
        <f xml:space="preserve"> (Regression!$CE$19*6*'In Process Calc.'!$C9^5+Regression!$CD$19*5*'In Process Calc.'!$C9^4+Regression!$CC$19*4*'In Process Calc.'!$C9^3 +Regression!$CB$19*3*'In Process Calc.'!$C9^2 + Regression!$CA$19*2*'In Process Calc.'!$C9 + Regression!$BZ$19)/$A9</f>
        <v>3.5639515324764541E-3</v>
      </c>
      <c r="Q9" s="117">
        <f xml:space="preserve"> (Regression!$CE$20*6*'In Process Calc.'!$C9^5+Regression!$CD$20*5*'In Process Calc.'!$C9^4+Regression!$CC$20*4*'In Process Calc.'!$C9^3 +Regression!$CB$20*3*'In Process Calc.'!$C9^2 + Regression!$CA$20*2*'In Process Calc.'!$C9 + Regression!$BZ$20)/$A9</f>
        <v>3.0493699710372438E-3</v>
      </c>
      <c r="R9" s="117">
        <f xml:space="preserve"> (Regression!$CE$21*6*'In Process Calc.'!$C9^5+Regression!$CD$21*5*'In Process Calc.'!$C9^4+Regression!$CC$21*4*'In Process Calc.'!$C9^3 +Regression!$CB$21*3*'In Process Calc.'!$C9^2 + Regression!$CA$21*2*'In Process Calc.'!$C9 + Regression!$BZ$21)/$A9</f>
        <v>1.8612710983683636E-3</v>
      </c>
      <c r="S9" s="117">
        <f xml:space="preserve"> (Regression!$CE$22*6*'In Process Calc.'!$C9^5+Regression!$CD$22*5*'In Process Calc.'!$C9^4+Regression!$CC$22*4*'In Process Calc.'!$C9^3 +Regression!$CB$22*3*'In Process Calc.'!$C9^2 + Regression!$CA$22*2*'In Process Calc.'!$C9 + Regression!$BZ$22)/$A9</f>
        <v>8.0830112719900186E-4</v>
      </c>
      <c r="T9" s="117">
        <f xml:space="preserve"> (Regression!$CE$23*6*'In Process Calc.'!$C9^5+Regression!$CD$23*5*'In Process Calc.'!$C9^4+Regression!$CC$23*4*'In Process Calc.'!$C9^3 +Regression!$CB$23*3*'In Process Calc.'!$C9^2 + Regression!$CA$23*2*'In Process Calc.'!$C9 + Regression!$BZ$23)/$A9</f>
        <v>-5.758945413293165E-3</v>
      </c>
      <c r="U9" s="117">
        <f xml:space="preserve"> (Regression!$CE$24*6*'In Process Calc.'!$C9^5+Regression!$CD$24*5*'In Process Calc.'!$C9^4+Regression!$CC$24*4*'In Process Calc.'!$C9^3 +Regression!$CB$24*3*'In Process Calc.'!$C9^2 + Regression!$CA$24*2*'In Process Calc.'!$C9 + Regression!$BZ$24)/$A9</f>
        <v>9.3898260976631252E-4</v>
      </c>
      <c r="V9" s="117">
        <f xml:space="preserve"> (Regression!$CE$25*6*'In Process Calc.'!$C9^5+Regression!$CD$25*5*'In Process Calc.'!$C9^4+Regression!$CC$25*4*'In Process Calc.'!$C9^3 +Regression!$CB$25*3*'In Process Calc.'!$C9^2 + Regression!$CA$25*2*'In Process Calc.'!$C9 + Regression!$BZ$25)/$A9</f>
        <v>1.4164150377896261E-3</v>
      </c>
      <c r="W9" s="117">
        <f xml:space="preserve"> (Regression!$CE$26*6*'In Process Calc.'!$C9^5+Regression!$CD$26*5*'In Process Calc.'!$C9^4+Regression!$CC$26*4*'In Process Calc.'!$C9^3 +Regression!$CB$26*3*'In Process Calc.'!$C9^2 + Regression!$CA$26*2*'In Process Calc.'!$C9 + Regression!$BZ$26)/$A9</f>
        <v>3.3592170629917753E-3</v>
      </c>
      <c r="X9" s="117">
        <f xml:space="preserve"> (Regression!$CE$27*6*'In Process Calc.'!$C9^5+Regression!$CD$27*5*'In Process Calc.'!$C9^4+Regression!$CC$27*4*'In Process Calc.'!$C9^3 +Regression!$CB$27*3*'In Process Calc.'!$C9^2 + Regression!$CA$27*2*'In Process Calc.'!$C9 + Regression!$BZ$27)/$A9</f>
        <v>7.8375756662671793E-4</v>
      </c>
      <c r="Y9" s="117">
        <f xml:space="preserve"> (Regression!$CE$28*6*'In Process Calc.'!$C9^5+Regression!$CD$28*5*'In Process Calc.'!$C9^4+Regression!$CC$28*4*'In Process Calc.'!$C9^3 +Regression!$CB$28*3*'In Process Calc.'!$C9^2 + Regression!$CA$28*2*'In Process Calc.'!$C9 + Regression!$BZ$28)/$A9</f>
        <v>3.6627452382386708E-4</v>
      </c>
      <c r="Z9" s="117">
        <f xml:space="preserve"> (Regression!$CE$29*6*'In Process Calc.'!$C9^5+Regression!$CD$29*5*'In Process Calc.'!$C9^4+Regression!$CC$29*4*'In Process Calc.'!$C9^3 +Regression!$CB$29*3*'In Process Calc.'!$C9^2 + Regression!$CA$29*2*'In Process Calc.'!$C9 + Regression!$BZ$29)/$A9</f>
        <v>6.1032726172331655E-4</v>
      </c>
      <c r="AA9" s="117">
        <f xml:space="preserve"> (Regression!$CE$30*6*'In Process Calc.'!$C9^5+Regression!$CD$30*5*'In Process Calc.'!$C9^4+Regression!$CC$30*4*'In Process Calc.'!$C9^3 +Regression!$CB$30*3*'In Process Calc.'!$C9^2 + Regression!$CA$30*2*'In Process Calc.'!$C9 + Regression!$BZ$30)/$A9</f>
        <v>1.6479076372628626E-3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4.5708390925479514E-2</v>
      </c>
      <c r="AD9" s="117">
        <f xml:space="preserve"> (Regression!$CE$33*6*'In Process Calc.'!$C9^5+Regression!$CD$33*5*'In Process Calc.'!$C9^4+Regression!$CC$33*4*'In Process Calc.'!$C9^3 +Regression!$CB$33*3*'In Process Calc.'!$C9^2 + Regression!$CA$33*2*'In Process Calc.'!$C9 + Regression!$BZ$33)/$A9</f>
        <v>3.1432855562899389E-2</v>
      </c>
      <c r="AE9" s="117">
        <f xml:space="preserve"> (Regression!$CE$34*6*'In Process Calc.'!$C9^5+Regression!$CD$34*5*'In Process Calc.'!$C9^4+Regression!$CC$34*4*'In Process Calc.'!$C9^3 +Regression!$CB$34*3*'In Process Calc.'!$C9^2 + Regression!$CA$34*2*'In Process Calc.'!$C9 + Regression!$BZ$34)/$A9</f>
        <v>0.18765564334203647</v>
      </c>
      <c r="AF9" s="118">
        <f t="shared" si="0"/>
        <v>7.8411473150566541E-2</v>
      </c>
      <c r="AG9" s="118">
        <f t="shared" si="3"/>
        <v>3.4101974248489895</v>
      </c>
      <c r="AH9" s="118">
        <f t="shared" si="1"/>
        <v>0.1007141769821806</v>
      </c>
      <c r="AI9" s="118">
        <f t="shared" si="2"/>
        <v>-1.2580565925069453</v>
      </c>
      <c r="AJ9" s="75">
        <f>'In Process Calc.'!C9</f>
        <v>96.099999999976717</v>
      </c>
      <c r="AK9" s="124">
        <f>((Regression!CL42-Regression!CL43)*1000+'Post Process Calc.'!AK8*'In Process Calc.'!$D9+'In Process Calc.'!$F8*'Measured Data'!AR12+'In Process Calc.'!$E8*'Measured Data'!AR12)/'In Process Calc.'!$I8</f>
        <v>2.8184951476818152</v>
      </c>
      <c r="AL9" s="124">
        <f>((Regression!CM42-Regression!CM43)*1000+'Post Process Calc.'!AL8*'In Process Calc.'!$D9+'In Process Calc.'!$F8*'Measured Data'!AS12+'In Process Calc.'!$E8*'Measured Data'!AS12)/'In Process Calc.'!$I8</f>
        <v>2.6966480137250208</v>
      </c>
      <c r="AM9" s="124">
        <f>((Regression!CN42-Regression!CN43)*1000+'Post Process Calc.'!AM8*'In Process Calc.'!$D9+'In Process Calc.'!$F8*'Measured Data'!AT12+'In Process Calc.'!$E8*'Measured Data'!AT12)/'In Process Calc.'!$I8</f>
        <v>2.6716282603375063</v>
      </c>
      <c r="AN9" s="124">
        <f>((Regression!CO42-Regression!CO43)*1000+'Post Process Calc.'!AN8*'In Process Calc.'!$D9+'In Process Calc.'!$F8*'Measured Data'!AU12+'In Process Calc.'!$E8*'Measured Data'!AU12)/'In Process Calc.'!$I8</f>
        <v>1.3965060924988615</v>
      </c>
      <c r="AO9" s="124">
        <f>((Regression!CP42-Regression!CP43)*1000+'Post Process Calc.'!AO8*'In Process Calc.'!$D9+'In Process Calc.'!$F8*'Measured Data'!AV12+'In Process Calc.'!$E8*'Measured Data'!AV12)/'In Process Calc.'!$I8</f>
        <v>0.38552594331897816</v>
      </c>
      <c r="AP9" s="124">
        <f>((Regression!CQ42-Regression!CQ43)*1000+'Post Process Calc.'!AP8*'In Process Calc.'!$D9+'In Process Calc.'!$F8*'Measured Data'!AW12+'In Process Calc.'!$E8*'Measured Data'!AW12)/'In Process Calc.'!$I8</f>
        <v>17.835777047732957</v>
      </c>
      <c r="AQ9" s="124">
        <f>((Regression!CR42-Regression!CR43)*1000+'Post Process Calc.'!AQ8*'In Process Calc.'!$D9+'In Process Calc.'!$F8*'Measured Data'!AX12+'In Process Calc.'!$E8*'Measured Data'!AX12)/'In Process Calc.'!$I8</f>
        <v>4.2386020132126427</v>
      </c>
      <c r="AR9" s="124">
        <f>((Regression!CS42-Regression!CS43)*1000+'Post Process Calc.'!AR8*'In Process Calc.'!$D9+'In Process Calc.'!$F8*'Measured Data'!AY12+'In Process Calc.'!$E8*'Measured Data'!AY12)/'In Process Calc.'!$I8</f>
        <v>1.3532187317962607</v>
      </c>
      <c r="AS9" s="124">
        <f>((Regression!CT42-Regression!CT43)*1000+'Post Process Calc.'!AS8*'In Process Calc.'!$D9+'In Process Calc.'!$F8*'Measured Data'!AZ12+'In Process Calc.'!$E8*'Measured Data'!AZ12)/'In Process Calc.'!$I8</f>
        <v>2.5701238962283792</v>
      </c>
      <c r="AT9" s="124">
        <f>((Regression!CU42-Regression!CU43)*1000+'Post Process Calc.'!AT8*'In Process Calc.'!$D9+'In Process Calc.'!$F8*'Measured Data'!BA12+'In Process Calc.'!$E8*'Measured Data'!BA12)/'In Process Calc.'!$I8</f>
        <v>0.71408840632715975</v>
      </c>
      <c r="AU9" s="124">
        <f>((Regression!CV42-Regression!CV43)*1000+'Post Process Calc.'!AU8*'In Process Calc.'!$D9+'In Process Calc.'!$F8*'Measured Data'!BB12+'In Process Calc.'!$E8*'Measured Data'!BB12)/'In Process Calc.'!$I8</f>
        <v>1.6516394431252448</v>
      </c>
      <c r="AV9" s="124">
        <f>((Regression!CW42-Regression!CW43)*1000+'Post Process Calc.'!AV8*'In Process Calc.'!$D9+'In Process Calc.'!$F8*'Measured Data'!BD12+'In Process Calc.'!$E8*'Measured Data'!BD12)/'In Process Calc.'!$I8</f>
        <v>-20.704595559761081</v>
      </c>
      <c r="AW9" s="124">
        <f>((Regression!CX42-Regression!CX43)*1000+'Post Process Calc.'!AW8*'In Process Calc.'!$D9+'In Process Calc.'!$F8*'Measured Data'!BE12+'In Process Calc.'!$E8*'Measured Data'!BE12)/'In Process Calc.'!$I8</f>
        <v>3.0669941937846628</v>
      </c>
      <c r="AX9" s="124">
        <f>((Regression!CY42-Regression!CY43)*1000+'Post Process Calc.'!AX8*'In Process Calc.'!$D9+'In Process Calc.'!$F8*'Measured Data'!BF12+'In Process Calc.'!$E8*'Measured Data'!BF12)/'In Process Calc.'!$I8</f>
        <v>2.4953026991469565</v>
      </c>
      <c r="AY9" s="124">
        <f>((Regression!CZ42-Regression!CZ43)*1000+'Post Process Calc.'!AY8*'In Process Calc.'!$D9+'In Process Calc.'!$F8*'Measured Data'!BH12+'In Process Calc.'!$E8*'Measured Data'!BH12)/'In Process Calc.'!$I8</f>
        <v>1.0805800615624113</v>
      </c>
      <c r="AZ9" s="124">
        <f>((Regression!DA42-Regression!DA43)*1000+'Post Process Calc.'!AZ8*'In Process Calc.'!$D9+'In Process Calc.'!$F8*'Measured Data'!BI12+'In Process Calc.'!$E8*'Measured Data'!BI12)/'In Process Calc.'!$I8</f>
        <v>6.7767388281871348</v>
      </c>
      <c r="BA9" s="124">
        <f>((Regression!DB42-Regression!DB43)*1000+'Post Process Calc.'!BA8*'In Process Calc.'!$D9+'In Process Calc.'!$F8*'Measured Data'!BJ12+'In Process Calc.'!$E8*'Measured Data'!BJ12)/'In Process Calc.'!$I8</f>
        <v>1.3487674678797548</v>
      </c>
      <c r="BB9" s="124">
        <f>((Regression!DC42-Regression!DC43)*1000+'Post Process Calc.'!BB8*'In Process Calc.'!$D9+'In Process Calc.'!$F8*'Measured Data'!BK12+'In Process Calc.'!$E8*'Measured Data'!BK12)/'In Process Calc.'!$I8</f>
        <v>2.7618118945802008</v>
      </c>
      <c r="BC9" s="124">
        <f>((Regression!DD42-Regression!DD43)*1000+'Post Process Calc.'!BC8*'In Process Calc.'!$D9+'In Process Calc.'!$F8*'Measured Data'!BL12+'In Process Calc.'!$E8*'Measured Data'!BL12)/'In Process Calc.'!$I8</f>
        <v>3.2346369113539191</v>
      </c>
      <c r="BD9" s="124">
        <f>((Regression!DE42-Regression!DE43)*1000+'Post Process Calc.'!BD8*'In Process Calc.'!$D9+'In Process Calc.'!$F8*'Measured Data'!BM12+'In Process Calc.'!$E8*'Measured Data'!BM12)/'In Process Calc.'!$I8</f>
        <v>3.1413300293194939</v>
      </c>
      <c r="BE9" s="124">
        <f>((Regression!DF42-Regression!DF43)*1000+'Post Process Calc.'!BE8*'In Process Calc.'!$D9+'In Process Calc.'!$F8*'Measured Data'!BN12+'In Process Calc.'!$E8*'Measured Data'!BN12)/'In Process Calc.'!$I8</f>
        <v>0.87770052774611962</v>
      </c>
      <c r="BF9" s="124">
        <f>((Regression!DG42-Regression!DG43)*1000+'Post Process Calc.'!BF8*'In Process Calc.'!$D9+'In Process Calc.'!$F8*'Measured Data'!BO12+'In Process Calc.'!$E8*'Measured Data'!BO12)/'In Process Calc.'!$I8</f>
        <v>1.3129946673111887</v>
      </c>
      <c r="BG9" s="124">
        <f>((Regression!DH42-Regression!DH43)*1000+'Post Process Calc.'!BG8*'In Process Calc.'!$D9+'In Process Calc.'!$F8*'Measured Data'!BP12+'In Process Calc.'!$E8*'Measured Data'!BP12)/'In Process Calc.'!$I8</f>
        <v>1.3797438260401693</v>
      </c>
    </row>
    <row r="10" spans="1:70" x14ac:dyDescent="0.15">
      <c r="A10" s="117">
        <f>'Measured Data'!H14*'In Process Calc.'!D10/1000</f>
        <v>1.1480983312499999</v>
      </c>
      <c r="B10" s="297">
        <f>'Growth Regression'!$P9</f>
        <v>1.2144651049389115E-2</v>
      </c>
      <c r="C10" s="117">
        <f>IF('Measured Data'!O14&gt;0,'Measured Data'!O14, (Regression!$CE$6*6*'In Process Calc.'!$C10^6+Regression!$CD$6*5*'In Process Calc.'!$C10^5+Regression!$CC$6*4*'In Process Calc.'!$C10^3+Regression!$CB$6*3*'In Process Calc.'!$C10^2  + Regression!$CA$6*2*'In Process Calc.'!$C10 + Regression!$BZ$6)/$A10)</f>
        <v>0.14100000000000001</v>
      </c>
      <c r="D10" s="117">
        <f>(Regression!$CE$7*6*'In Process Calc.'!$C10^6+Regression!$CD$7*5*'In Process Calc.'!$C10^5+Regression!$CC$7*4*'In Process Calc.'!$C10^3+Regression!$CB$7*3*'In Process Calc.'!$C10^2  + Regression!$CA$7*2*'In Process Calc.'!$C10 + Regression!$BZ$7)/$A10</f>
        <v>5.3172374195390212E-2</v>
      </c>
      <c r="E10" s="117">
        <f xml:space="preserve"> (Regression!$CE$8*6*'In Process Calc.'!$C10^6+Regression!$CD$8*5*'In Process Calc.'!$C10^5+Regression!$CC$8*4*'In Process Calc.'!$C10^3+Regression!$CB$8*3*'In Process Calc.'!$C10^2  + Regression!$CA$8*2*'In Process Calc.'!$C10 + Regression!$BZ$8)/$A10</f>
        <v>-4.6196140719238108E-3</v>
      </c>
      <c r="F10" s="117">
        <f xml:space="preserve"> (Regression!$CE$9*6*'In Process Calc.'!$C10^6+Regression!$CD$9*5*'In Process Calc.'!$C10^5+Regression!$CC$9*4*'In Process Calc.'!$C10^3+Regression!$CB$9*3*'In Process Calc.'!$C10^2  + Regression!$CA$9*2*'In Process Calc.'!$C10 + Regression!$BZ$9)/$A10</f>
        <v>7.9515864151227496E-4</v>
      </c>
      <c r="G10" s="117">
        <f xml:space="preserve"> (Regression!$CE$10*6*'In Process Calc.'!$C10^6+Regression!$CD$10*5*'In Process Calc.'!$C10^5+Regression!$CC$10*4*'In Process Calc.'!$C10^3+Regression!$CB$10*3*'In Process Calc.'!$C10^2  + Regression!$CA$10*2*'In Process Calc.'!$C10 + Regression!$BZ$10)/$A10</f>
        <v>2.7940517283170903E-3</v>
      </c>
      <c r="H10" s="117">
        <f xml:space="preserve"> (Regression!$CE$11*6*'In Process Calc.'!$C10^6+Regression!$CD$11*5*'In Process Calc.'!$C10^5+Regression!$CC$11*4*'In Process Calc.'!$C10^3+Regression!$CB$11*3*'In Process Calc.'!$C10^2  + Regression!$CA$11*2*'In Process Calc.'!$C10 + Regression!$BZ$11)/$A10</f>
        <v>1.0829787256429785E-3</v>
      </c>
      <c r="I10" s="117">
        <f>(Regression!$CE$12*6*'In Process Calc.'!$C10^6+Regression!$CD$12*5*'In Process Calc.'!$C10^5+Regression!$CC$12*4*'In Process Calc.'!$C10^3+Regression!$CB$12*3*'In Process Calc.'!$C10^2  + Regression!$CA$12*2*'In Process Calc.'!$C10 + Regression!$BZ$12)/$A10</f>
        <v>6.024705923528132E-4</v>
      </c>
      <c r="J10" s="117">
        <f xml:space="preserve"> (Regression!$CE$13*6*'In Process Calc.'!$C10^6+Regression!$CD$13*5*'In Process Calc.'!$C10^5+Regression!$CC$13*4*'In Process Calc.'!$C10^3+Regression!$CB$13*3*'In Process Calc.'!$C10^2  + Regression!$CA$13*2*'In Process Calc.'!$C10 + Regression!$BZ$13)/$A10</f>
        <v>3.0179053143369449E-2</v>
      </c>
      <c r="K10" s="117">
        <f xml:space="preserve"> (Regression!$CE$14*6*'In Process Calc.'!$C10^6+Regression!$CD$14*5*'In Process Calc.'!$C10^5+Regression!$CC$14*4*'In Process Calc.'!$C10^3+Regression!$CB$14*3*'In Process Calc.'!$C10^2  + Regression!$CA$14*2*'In Process Calc.'!$C10 + Regression!$BZ$14)/$A10</f>
        <v>2.5252801428494323E-3</v>
      </c>
      <c r="L10" s="117">
        <f xml:space="preserve"> (Regression!$CE$15*6*'In Process Calc.'!$C10^6+Regression!$CD$15*5*'In Process Calc.'!$C10^5+Regression!$CC$15*4*'In Process Calc.'!$C10^3+Regression!$CB$15*3*'In Process Calc.'!$C10^2  + Regression!$CA$15*2*'In Process Calc.'!$C10 + Regression!$BZ$15)/$A10</f>
        <v>1.4044035621918452E-3</v>
      </c>
      <c r="M10" s="117">
        <f xml:space="preserve"> (Regression!$CE$16*6*'In Process Calc.'!$C10^6+Regression!$CD$16*5*'In Process Calc.'!$C10^5+Regression!$CC$16*4*'In Process Calc.'!$C10^3+Regression!$CB$16*3*'In Process Calc.'!$C10^2  + Regression!$CA$16*2*'In Process Calc.'!$C10 + Regression!$BZ$16)/$A10</f>
        <v>3.6867607443208671E-4</v>
      </c>
      <c r="N10" s="117">
        <f xml:space="preserve"> (Regression!$CE$17*6*'In Process Calc.'!$C10^6+Regression!$CD$17*5*'In Process Calc.'!$C10^5+Regression!$CC$17*4*'In Process Calc.'!$C10^3+Regression!$CB$17*3*'In Process Calc.'!$C10^2  + Regression!$CA$17*2*'In Process Calc.'!$C10 + Regression!$BZ$17)/$A10</f>
        <v>-3.925119364242447E-5</v>
      </c>
      <c r="O10" s="117">
        <f xml:space="preserve"> (Regression!$CE$18*6*'In Process Calc.'!$C10^6+Regression!$CD$18*5*'In Process Calc.'!$C10^5+Regression!$CC$18*4*'In Process Calc.'!$C10^3+Regression!$CB$18*3*'In Process Calc.'!$C10^2  + Regression!$CA$18*2*'In Process Calc.'!$C10 + Regression!$BZ$18)/$A10</f>
        <v>9.7250877555740201E-4</v>
      </c>
      <c r="P10" s="117">
        <f xml:space="preserve"> (Regression!$CE$19*6*'In Process Calc.'!$C10^5+Regression!$CD$19*5*'In Process Calc.'!$C10^4+Regression!$CC$19*4*'In Process Calc.'!$C10^3 +Regression!$CB$19*3*'In Process Calc.'!$C10^2 + Regression!$CA$19*2*'In Process Calc.'!$C10 + Regression!$BZ$19)/$A10</f>
        <v>-2.9007391459673869E-3</v>
      </c>
      <c r="Q10" s="117">
        <f xml:space="preserve"> (Regression!$CE$20*6*'In Process Calc.'!$C10^5+Regression!$CD$20*5*'In Process Calc.'!$C10^4+Regression!$CC$20*4*'In Process Calc.'!$C10^3 +Regression!$CB$20*3*'In Process Calc.'!$C10^2 + Regression!$CA$20*2*'In Process Calc.'!$C10 + Regression!$BZ$20)/$A10</f>
        <v>1.9624953330248866E-3</v>
      </c>
      <c r="R10" s="117">
        <f xml:space="preserve"> (Regression!$CE$21*6*'In Process Calc.'!$C10^5+Regression!$CD$21*5*'In Process Calc.'!$C10^4+Regression!$CC$21*4*'In Process Calc.'!$C10^3 +Regression!$CB$21*3*'In Process Calc.'!$C10^2 + Regression!$CA$21*2*'In Process Calc.'!$C10 + Regression!$BZ$21)/$A10</f>
        <v>1.1671263792474645E-3</v>
      </c>
      <c r="S10" s="117">
        <f xml:space="preserve"> (Regression!$CE$22*6*'In Process Calc.'!$C10^5+Regression!$CD$22*5*'In Process Calc.'!$C10^4+Regression!$CC$22*4*'In Process Calc.'!$C10^3 +Regression!$CB$22*3*'In Process Calc.'!$C10^2 + Regression!$CA$22*2*'In Process Calc.'!$C10 + Regression!$BZ$22)/$A10</f>
        <v>5.0475656090942403E-4</v>
      </c>
      <c r="T10" s="117">
        <f xml:space="preserve"> (Regression!$CE$23*6*'In Process Calc.'!$C10^5+Regression!$CD$23*5*'In Process Calc.'!$C10^4+Regression!$CC$23*4*'In Process Calc.'!$C10^3 +Regression!$CB$23*3*'In Process Calc.'!$C10^2 + Regression!$CA$23*2*'In Process Calc.'!$C10 + Regression!$BZ$23)/$A10</f>
        <v>-3.1290268649466E-3</v>
      </c>
      <c r="U10" s="117">
        <f xml:space="preserve"> (Regression!$CE$24*6*'In Process Calc.'!$C10^5+Regression!$CD$24*5*'In Process Calc.'!$C10^4+Regression!$CC$24*4*'In Process Calc.'!$C10^3 +Regression!$CB$24*3*'In Process Calc.'!$C10^2 + Regression!$CA$24*2*'In Process Calc.'!$C10 + Regression!$BZ$24)/$A10</f>
        <v>5.9786465567994961E-4</v>
      </c>
      <c r="V10" s="117">
        <f xml:space="preserve"> (Regression!$CE$25*6*'In Process Calc.'!$C10^5+Regression!$CD$25*5*'In Process Calc.'!$C10^4+Regression!$CC$25*4*'In Process Calc.'!$C10^3 +Regression!$CB$25*3*'In Process Calc.'!$C10^2 + Regression!$CA$25*2*'In Process Calc.'!$C10 + Regression!$BZ$25)/$A10</f>
        <v>9.4491381251033757E-4</v>
      </c>
      <c r="W10" s="117">
        <f xml:space="preserve"> (Regression!$CE$26*6*'In Process Calc.'!$C10^5+Regression!$CD$26*5*'In Process Calc.'!$C10^4+Regression!$CC$26*4*'In Process Calc.'!$C10^3 +Regression!$CB$26*3*'In Process Calc.'!$C10^2 + Regression!$CA$26*2*'In Process Calc.'!$C10 + Regression!$BZ$26)/$A10</f>
        <v>1.982635229374325E-3</v>
      </c>
      <c r="X10" s="117">
        <f xml:space="preserve"> (Regression!$CE$27*6*'In Process Calc.'!$C10^5+Regression!$CD$27*5*'In Process Calc.'!$C10^4+Regression!$CC$27*4*'In Process Calc.'!$C10^3 +Regression!$CB$27*3*'In Process Calc.'!$C10^2 + Regression!$CA$27*2*'In Process Calc.'!$C10 + Regression!$BZ$27)/$A10</f>
        <v>6.1522705834578793E-4</v>
      </c>
      <c r="Y10" s="117">
        <f xml:space="preserve"> (Regression!$CE$28*6*'In Process Calc.'!$C10^5+Regression!$CD$28*5*'In Process Calc.'!$C10^4+Regression!$CC$28*4*'In Process Calc.'!$C10^3 +Regression!$CB$28*3*'In Process Calc.'!$C10^2 + Regression!$CA$28*2*'In Process Calc.'!$C10 + Regression!$BZ$28)/$A10</f>
        <v>2.3803184046779476E-4</v>
      </c>
      <c r="Z10" s="117">
        <f xml:space="preserve"> (Regression!$CE$29*6*'In Process Calc.'!$C10^5+Regression!$CD$29*5*'In Process Calc.'!$C10^4+Regression!$CC$29*4*'In Process Calc.'!$C10^3 +Regression!$CB$29*3*'In Process Calc.'!$C10^2 + Regression!$CA$29*2*'In Process Calc.'!$C10 + Regression!$BZ$29)/$A10</f>
        <v>3.76934726838163E-4</v>
      </c>
      <c r="AA10" s="117">
        <f xml:space="preserve"> (Regression!$CE$30*6*'In Process Calc.'!$C10^5+Regression!$CD$30*5*'In Process Calc.'!$C10^4+Regression!$CC$30*4*'In Process Calc.'!$C10^3 +Regression!$CB$30*3*'In Process Calc.'!$C10^2 + Regression!$CA$30*2*'In Process Calc.'!$C10 + Regression!$BZ$30)/$A10</f>
        <v>1.0861489077067161E-3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2.8013587246167978E-2</v>
      </c>
      <c r="AD10" s="117">
        <f xml:space="preserve"> (Regression!$CE$33*6*'In Process Calc.'!$C10^5+Regression!$CD$33*5*'In Process Calc.'!$C10^4+Regression!$CC$33*4*'In Process Calc.'!$C10^3 +Regression!$CB$33*3*'In Process Calc.'!$C10^2 + Regression!$CA$33*2*'In Process Calc.'!$C10 + Regression!$BZ$33)/$A10</f>
        <v>2.0264946309297569E-2</v>
      </c>
      <c r="AE10" s="117">
        <f xml:space="preserve"> (Regression!$CE$34*6*'In Process Calc.'!$C10^5+Regression!$CD$34*5*'In Process Calc.'!$C10^4+Regression!$CC$34*4*'In Process Calc.'!$C10^3 +Regression!$CB$34*3*'In Process Calc.'!$C10^2 + Regression!$CA$34*2*'In Process Calc.'!$C10 + Regression!$BZ$34)/$A10</f>
        <v>0.11445845952509427</v>
      </c>
      <c r="AF10" s="118">
        <f t="shared" si="0"/>
        <v>-9.6117632723169102E-2</v>
      </c>
      <c r="AG10" s="118">
        <f t="shared" si="3"/>
        <v>4.6721147721289169</v>
      </c>
      <c r="AH10" s="118">
        <f t="shared" si="1"/>
        <v>8.3676586235252856E-2</v>
      </c>
      <c r="AI10" s="118">
        <f t="shared" si="2"/>
        <v>-1.2390810872238207</v>
      </c>
      <c r="AJ10" s="75">
        <f>'In Process Calc.'!C10</f>
        <v>121.40000000002328</v>
      </c>
      <c r="AK10" s="124">
        <f>((Regression!CL43-Regression!CL44)*1000+'Post Process Calc.'!AK9*'In Process Calc.'!$D10+'In Process Calc.'!$F9*'Measured Data'!AR13+'In Process Calc.'!$E9*'Measured Data'!AR13)/'In Process Calc.'!$I9</f>
        <v>4.9749789420940083</v>
      </c>
      <c r="AL10" s="124">
        <f>((Regression!CM43-Regression!CM44)*1000+'Post Process Calc.'!AL9*'In Process Calc.'!$D10+'In Process Calc.'!$F9*'Measured Data'!AS13+'In Process Calc.'!$E9*'Measured Data'!AS13)/'In Process Calc.'!$I9</f>
        <v>2.8966982022102798</v>
      </c>
      <c r="AM10" s="124">
        <f>((Regression!CN43-Regression!CN44)*1000+'Post Process Calc.'!AM9*'In Process Calc.'!$D10+'In Process Calc.'!$F9*'Measured Data'!AT13+'In Process Calc.'!$E9*'Measured Data'!AT13)/'In Process Calc.'!$I9</f>
        <v>2.1560881117629238</v>
      </c>
      <c r="AN10" s="124">
        <f>((Regression!CO43-Regression!CO44)*1000+'Post Process Calc.'!AN9*'In Process Calc.'!$D10+'In Process Calc.'!$F9*'Measured Data'!AU13+'In Process Calc.'!$E9*'Measured Data'!AU13)/'In Process Calc.'!$I9</f>
        <v>1.1334237297807268</v>
      </c>
      <c r="AO10" s="124">
        <f>((Regression!CP43-Regression!CP44)*1000+'Post Process Calc.'!AO9*'In Process Calc.'!$D10+'In Process Calc.'!$F9*'Measured Data'!AV13+'In Process Calc.'!$E9*'Measured Data'!AV13)/'In Process Calc.'!$I9</f>
        <v>0.39622203723212496</v>
      </c>
      <c r="AP10" s="124">
        <f>((Regression!CQ43-Regression!CQ44)*1000+'Post Process Calc.'!AP9*'In Process Calc.'!$D10+'In Process Calc.'!$F9*'Measured Data'!AW13+'In Process Calc.'!$E9*'Measured Data'!AW13)/'In Process Calc.'!$I9</f>
        <v>20.376295513478357</v>
      </c>
      <c r="AQ10" s="124">
        <f>((Regression!CR43-Regression!CR44)*1000+'Post Process Calc.'!AQ9*'In Process Calc.'!$D10+'In Process Calc.'!$F9*'Measured Data'!AX13+'In Process Calc.'!$E9*'Measured Data'!AX13)/'In Process Calc.'!$I9</f>
        <v>10.283787540594764</v>
      </c>
      <c r="AR10" s="124">
        <f>((Regression!CS43-Regression!CS44)*1000+'Post Process Calc.'!AR9*'In Process Calc.'!$D10+'In Process Calc.'!$F9*'Measured Data'!AY13+'In Process Calc.'!$E9*'Measured Data'!AY13)/'In Process Calc.'!$I9</f>
        <v>1.294955640714438</v>
      </c>
      <c r="AS10" s="124">
        <f>((Regression!CT43-Regression!CT44)*1000+'Post Process Calc.'!AS9*'In Process Calc.'!$D10+'In Process Calc.'!$F9*'Measured Data'!AZ13+'In Process Calc.'!$E9*'Measured Data'!AZ13)/'In Process Calc.'!$I9</f>
        <v>2.519970413279073</v>
      </c>
      <c r="AT10" s="124">
        <f>((Regression!CU43-Regression!CU44)*1000+'Post Process Calc.'!AT9*'In Process Calc.'!$D10+'In Process Calc.'!$F9*'Measured Data'!BA13+'In Process Calc.'!$E9*'Measured Data'!BA13)/'In Process Calc.'!$I9</f>
        <v>0.74599858970477895</v>
      </c>
      <c r="AU10" s="124">
        <f>((Regression!CV43-Regression!CV44)*1000+'Post Process Calc.'!AU9*'In Process Calc.'!$D10+'In Process Calc.'!$F9*'Measured Data'!BB13+'In Process Calc.'!$E9*'Measured Data'!BB13)/'In Process Calc.'!$I9</f>
        <v>1.8161077804571755</v>
      </c>
      <c r="AV10" s="124">
        <f>((Regression!CW43-Regression!CW44)*1000+'Post Process Calc.'!AV9*'In Process Calc.'!$D10+'In Process Calc.'!$F9*'Measured Data'!BD13+'In Process Calc.'!$E9*'Measured Data'!BD13)/'In Process Calc.'!$I9</f>
        <v>-19.975990410946068</v>
      </c>
      <c r="AW10" s="124">
        <f>((Regression!CX43-Regression!CX44)*1000+'Post Process Calc.'!AW9*'In Process Calc.'!$D10+'In Process Calc.'!$F9*'Measured Data'!BE13+'In Process Calc.'!$E9*'Measured Data'!BE13)/'In Process Calc.'!$I9</f>
        <v>2.958533365517884</v>
      </c>
      <c r="AX10" s="124">
        <f>((Regression!CY43-Regression!CY44)*1000+'Post Process Calc.'!AX9*'In Process Calc.'!$D10+'In Process Calc.'!$F9*'Measured Data'!BF13+'In Process Calc.'!$E9*'Measured Data'!BF13)/'In Process Calc.'!$I9</f>
        <v>2.2905070931854503</v>
      </c>
      <c r="AY10" s="124">
        <f>((Regression!CZ43-Regression!CZ44)*1000+'Post Process Calc.'!AY9*'In Process Calc.'!$D10+'In Process Calc.'!$F9*'Measured Data'!BH13+'In Process Calc.'!$E9*'Measured Data'!BH13)/'In Process Calc.'!$I9</f>
        <v>1.3849732526006788</v>
      </c>
      <c r="AZ10" s="124">
        <f>((Regression!DA43-Regression!DA44)*1000+'Post Process Calc.'!AZ9*'In Process Calc.'!$D10+'In Process Calc.'!$F9*'Measured Data'!BI13+'In Process Calc.'!$E9*'Measured Data'!BI13)/'In Process Calc.'!$I9</f>
        <v>9.0578088054106463</v>
      </c>
      <c r="BA10" s="124">
        <f>((Regression!DB43-Regression!DB44)*1000+'Post Process Calc.'!BA9*'In Process Calc.'!$D10+'In Process Calc.'!$F9*'Measured Data'!BJ13+'In Process Calc.'!$E9*'Measured Data'!BJ13)/'In Process Calc.'!$I9</f>
        <v>2.4220509894138016</v>
      </c>
      <c r="BB10" s="124">
        <f>((Regression!DC43-Regression!DC44)*1000+'Post Process Calc.'!BB9*'In Process Calc.'!$D10+'In Process Calc.'!$F9*'Measured Data'!BK13+'In Process Calc.'!$E9*'Measured Data'!BK13)/'In Process Calc.'!$I9</f>
        <v>3.203253308299236</v>
      </c>
      <c r="BC10" s="124">
        <f>((Regression!DD43-Regression!DD44)*1000+'Post Process Calc.'!BC9*'In Process Calc.'!$D10+'In Process Calc.'!$F9*'Measured Data'!BL13+'In Process Calc.'!$E9*'Measured Data'!BL13)/'In Process Calc.'!$I9</f>
        <v>2.6622521151912788</v>
      </c>
      <c r="BD10" s="124">
        <f>((Regression!DE43-Regression!DE44)*1000+'Post Process Calc.'!BD9*'In Process Calc.'!$D10+'In Process Calc.'!$F9*'Measured Data'!BM13+'In Process Calc.'!$E9*'Measured Data'!BM13)/'In Process Calc.'!$I9</f>
        <v>3.0219432456071038</v>
      </c>
      <c r="BE10" s="124">
        <f>((Regression!DF43-Regression!DF44)*1000+'Post Process Calc.'!BE9*'In Process Calc.'!$D10+'In Process Calc.'!$F9*'Measured Data'!BN13+'In Process Calc.'!$E9*'Measured Data'!BN13)/'In Process Calc.'!$I9</f>
        <v>1.6613150777710568</v>
      </c>
      <c r="BF10" s="124">
        <f>((Regression!DG43-Regression!DG44)*1000+'Post Process Calc.'!BF9*'In Process Calc.'!$D10+'In Process Calc.'!$F9*'Measured Data'!BO13+'In Process Calc.'!$E9*'Measured Data'!BO13)/'In Process Calc.'!$I9</f>
        <v>1.2020989957705146</v>
      </c>
      <c r="BG10" s="124">
        <f>((Regression!DH43-Regression!DH44)*1000+'Post Process Calc.'!BG9*'In Process Calc.'!$D10+'In Process Calc.'!$F9*'Measured Data'!BP13+'In Process Calc.'!$E9*'Measured Data'!BP13)/'In Process Calc.'!$I9</f>
        <v>0.99086312522232967</v>
      </c>
    </row>
    <row r="11" spans="1:70" x14ac:dyDescent="0.15">
      <c r="A11" s="117">
        <f>'Measured Data'!H15*'In Process Calc.'!D11/1000</f>
        <v>1.1992506187500001</v>
      </c>
      <c r="B11" s="297">
        <f>'Growth Regression'!$P10</f>
        <v>5.1828254338150874E-3</v>
      </c>
      <c r="C11" s="117">
        <f>IF('Measured Data'!O15&gt;0,'Measured Data'!O15, (Regression!$CE$6*6*'In Process Calc.'!$C11^6+Regression!$CD$6*5*'In Process Calc.'!$C11^5+Regression!$CC$6*4*'In Process Calc.'!$C11^3+Regression!$CB$6*3*'In Process Calc.'!$C11^2  + Regression!$CA$6*2*'In Process Calc.'!$C11 + Regression!$BZ$6)/$A11)</f>
        <v>0.13042720890950626</v>
      </c>
      <c r="D11" s="117">
        <f>(Regression!$CE$7*6*'In Process Calc.'!$C11^6+Regression!$CD$7*5*'In Process Calc.'!$C11^5+Regression!$CC$7*4*'In Process Calc.'!$C11^3+Regression!$CB$7*3*'In Process Calc.'!$C11^2  + Regression!$CA$7*2*'In Process Calc.'!$C11 + Regression!$BZ$7)/$A11</f>
        <v>6.3677796359418823E-2</v>
      </c>
      <c r="E11" s="117">
        <f xml:space="preserve"> (Regression!$CE$8*6*'In Process Calc.'!$C11^6+Regression!$CD$8*5*'In Process Calc.'!$C11^5+Regression!$CC$8*4*'In Process Calc.'!$C11^3+Regression!$CB$8*3*'In Process Calc.'!$C11^2  + Regression!$CA$8*2*'In Process Calc.'!$C11 + Regression!$BZ$8)/$A11</f>
        <v>-3.8170342853976989E-3</v>
      </c>
      <c r="F11" s="117">
        <f xml:space="preserve"> (Regression!$CE$9*6*'In Process Calc.'!$C11^6+Regression!$CD$9*5*'In Process Calc.'!$C11^5+Regression!$CC$9*4*'In Process Calc.'!$C11^3+Regression!$CB$9*3*'In Process Calc.'!$C11^2  + Regression!$CA$9*2*'In Process Calc.'!$C11 + Regression!$BZ$9)/$A11</f>
        <v>8.0761885962017731E-4</v>
      </c>
      <c r="G11" s="117">
        <f xml:space="preserve"> (Regression!$CE$10*6*'In Process Calc.'!$C11^6+Regression!$CD$10*5*'In Process Calc.'!$C11^5+Regression!$CC$10*4*'In Process Calc.'!$C11^3+Regression!$CB$10*3*'In Process Calc.'!$C11^2  + Regression!$CA$10*2*'In Process Calc.'!$C11 + Regression!$BZ$10)/$A11</f>
        <v>2.5935659583688907E-3</v>
      </c>
      <c r="H11" s="117">
        <f xml:space="preserve"> (Regression!$CE$11*6*'In Process Calc.'!$C11^6+Regression!$CD$11*5*'In Process Calc.'!$C11^5+Regression!$CC$11*4*'In Process Calc.'!$C11^3+Regression!$CB$11*3*'In Process Calc.'!$C11^2  + Regression!$CA$11*2*'In Process Calc.'!$C11 + Regression!$BZ$11)/$A11</f>
        <v>1.0427201637045762E-3</v>
      </c>
      <c r="I11" s="117">
        <f>(Regression!$CE$12*6*'In Process Calc.'!$C11^6+Regression!$CD$12*5*'In Process Calc.'!$C11^5+Regression!$CC$12*4*'In Process Calc.'!$C11^3+Regression!$CB$12*3*'In Process Calc.'!$C11^2  + Regression!$CA$12*2*'In Process Calc.'!$C11 + Regression!$BZ$12)/$A11</f>
        <v>5.971170889576907E-4</v>
      </c>
      <c r="J11" s="117">
        <f xml:space="preserve"> (Regression!$CE$13*6*'In Process Calc.'!$C11^6+Regression!$CD$13*5*'In Process Calc.'!$C11^5+Regression!$CC$13*4*'In Process Calc.'!$C11^3+Regression!$CB$13*3*'In Process Calc.'!$C11^2  + Regression!$CA$13*2*'In Process Calc.'!$C11 + Regression!$BZ$13)/$A11</f>
        <v>3.2573323442010936E-2</v>
      </c>
      <c r="K11" s="117">
        <f xml:space="preserve"> (Regression!$CE$14*6*'In Process Calc.'!$C11^6+Regression!$CD$14*5*'In Process Calc.'!$C11^5+Regression!$CC$14*4*'In Process Calc.'!$C11^3+Regression!$CB$14*3*'In Process Calc.'!$C11^2  + Regression!$CA$14*2*'In Process Calc.'!$C11 + Regression!$BZ$14)/$A11</f>
        <v>2.3968371831011139E-3</v>
      </c>
      <c r="L11" s="117">
        <f xml:space="preserve"> (Regression!$CE$15*6*'In Process Calc.'!$C11^6+Regression!$CD$15*5*'In Process Calc.'!$C11^5+Regression!$CC$15*4*'In Process Calc.'!$C11^3+Regression!$CB$15*3*'In Process Calc.'!$C11^2  + Regression!$CA$15*2*'In Process Calc.'!$C11 + Regression!$BZ$15)/$A11</f>
        <v>1.5988634899959792E-3</v>
      </c>
      <c r="M11" s="117">
        <f xml:space="preserve"> (Regression!$CE$16*6*'In Process Calc.'!$C11^6+Regression!$CD$16*5*'In Process Calc.'!$C11^5+Regression!$CC$16*4*'In Process Calc.'!$C11^3+Regression!$CB$16*3*'In Process Calc.'!$C11^2  + Regression!$CA$16*2*'In Process Calc.'!$C11 + Regression!$BZ$16)/$A11</f>
        <v>4.1015668970357166E-4</v>
      </c>
      <c r="N11" s="117">
        <f xml:space="preserve"> (Regression!$CE$17*6*'In Process Calc.'!$C11^6+Regression!$CD$17*5*'In Process Calc.'!$C11^5+Regression!$CC$17*4*'In Process Calc.'!$C11^3+Regression!$CB$17*3*'In Process Calc.'!$C11^2  + Regression!$CA$17*2*'In Process Calc.'!$C11 + Regression!$BZ$17)/$A11</f>
        <v>-7.5005390202103882E-5</v>
      </c>
      <c r="O11" s="117">
        <f xml:space="preserve"> (Regression!$CE$18*6*'In Process Calc.'!$C11^6+Regression!$CD$18*5*'In Process Calc.'!$C11^5+Regression!$CC$18*4*'In Process Calc.'!$C11^3+Regression!$CB$18*3*'In Process Calc.'!$C11^2  + Regression!$CA$18*2*'In Process Calc.'!$C11 + Regression!$BZ$18)/$A11</f>
        <v>1.0304193093625307E-3</v>
      </c>
      <c r="P11" s="117">
        <f xml:space="preserve"> (Regression!$CE$19*6*'In Process Calc.'!$C11^5+Regression!$CD$19*5*'In Process Calc.'!$C11^4+Regression!$CC$19*4*'In Process Calc.'!$C11^3 +Regression!$CB$19*3*'In Process Calc.'!$C11^2 + Regression!$CA$19*2*'In Process Calc.'!$C11 + Regression!$BZ$19)/$A11</f>
        <v>-6.3484158964262165E-4</v>
      </c>
      <c r="Q11" s="117">
        <f xml:space="preserve"> (Regression!$CE$20*6*'In Process Calc.'!$C11^5+Regression!$CD$20*5*'In Process Calc.'!$C11^4+Regression!$CC$20*4*'In Process Calc.'!$C11^3 +Regression!$CB$20*3*'In Process Calc.'!$C11^2 + Regression!$CA$20*2*'In Process Calc.'!$C11 + Regression!$BZ$20)/$A11</f>
        <v>2.0405637626482306E-3</v>
      </c>
      <c r="R11" s="117">
        <f xml:space="preserve"> (Regression!$CE$21*6*'In Process Calc.'!$C11^5+Regression!$CD$21*5*'In Process Calc.'!$C11^4+Regression!$CC$21*4*'In Process Calc.'!$C11^3 +Regression!$CB$21*3*'In Process Calc.'!$C11^2 + Regression!$CA$21*2*'In Process Calc.'!$C11 + Regression!$BZ$21)/$A11</f>
        <v>1.1884642713563453E-3</v>
      </c>
      <c r="S11" s="117">
        <f xml:space="preserve"> (Regression!$CE$22*6*'In Process Calc.'!$C11^5+Regression!$CD$22*5*'In Process Calc.'!$C11^4+Regression!$CC$22*4*'In Process Calc.'!$C11^3 +Regression!$CB$22*3*'In Process Calc.'!$C11^2 + Regression!$CA$22*2*'In Process Calc.'!$C11 + Regression!$BZ$22)/$A11</f>
        <v>5.1176235535809746E-4</v>
      </c>
      <c r="T11" s="117">
        <f xml:space="preserve"> (Regression!$CE$23*6*'In Process Calc.'!$C11^5+Regression!$CD$23*5*'In Process Calc.'!$C11^4+Regression!$CC$23*4*'In Process Calc.'!$C11^3 +Regression!$CB$23*3*'In Process Calc.'!$C11^2 + Regression!$CA$23*2*'In Process Calc.'!$C11 + Regression!$BZ$23)/$A11</f>
        <v>-2.8947058395206501E-3</v>
      </c>
      <c r="U11" s="117">
        <f xml:space="preserve"> (Regression!$CE$24*6*'In Process Calc.'!$C11^5+Regression!$CD$24*5*'In Process Calc.'!$C11^4+Regression!$CC$24*4*'In Process Calc.'!$C11^3 +Regression!$CB$24*3*'In Process Calc.'!$C11^2 + Regression!$CA$24*2*'In Process Calc.'!$C11 + Regression!$BZ$24)/$A11</f>
        <v>6.1976924202877739E-4</v>
      </c>
      <c r="V11" s="117">
        <f xml:space="preserve"> (Regression!$CE$25*6*'In Process Calc.'!$C11^5+Regression!$CD$25*5*'In Process Calc.'!$C11^4+Regression!$CC$25*4*'In Process Calc.'!$C11^3 +Regression!$CB$25*3*'In Process Calc.'!$C11^2 + Regression!$CA$25*2*'In Process Calc.'!$C11 + Regression!$BZ$25)/$A11</f>
        <v>1.0179120157260209E-3</v>
      </c>
      <c r="W11" s="117">
        <f xml:space="preserve"> (Regression!$CE$26*6*'In Process Calc.'!$C11^5+Regression!$CD$26*5*'In Process Calc.'!$C11^4+Regression!$CC$26*4*'In Process Calc.'!$C11^3 +Regression!$CB$26*3*'In Process Calc.'!$C11^2 + Regression!$CA$26*2*'In Process Calc.'!$C11 + Regression!$BZ$26)/$A11</f>
        <v>1.934433594153492E-3</v>
      </c>
      <c r="X11" s="117">
        <f xml:space="preserve"> (Regression!$CE$27*6*'In Process Calc.'!$C11^5+Regression!$CD$27*5*'In Process Calc.'!$C11^4+Regression!$CC$27*4*'In Process Calc.'!$C11^3 +Regression!$CB$27*3*'In Process Calc.'!$C11^2 + Regression!$CA$27*2*'In Process Calc.'!$C11 + Regression!$BZ$27)/$A11</f>
        <v>7.4171356414294662E-4</v>
      </c>
      <c r="Y11" s="117">
        <f xml:space="preserve"> (Regression!$CE$28*6*'In Process Calc.'!$C11^5+Regression!$CD$28*5*'In Process Calc.'!$C11^4+Regression!$CC$28*4*'In Process Calc.'!$C11^3 +Regression!$CB$28*3*'In Process Calc.'!$C11^2 + Regression!$CA$28*2*'In Process Calc.'!$C11 + Regression!$BZ$28)/$A11</f>
        <v>2.5140191465986423E-4</v>
      </c>
      <c r="Z11" s="117">
        <f xml:space="preserve"> (Regression!$CE$29*6*'In Process Calc.'!$C11^5+Regression!$CD$29*5*'In Process Calc.'!$C11^4+Regression!$CC$29*4*'In Process Calc.'!$C11^3 +Regression!$CB$29*3*'In Process Calc.'!$C11^2 + Regression!$CA$29*2*'In Process Calc.'!$C11 + Regression!$BZ$29)/$A11</f>
        <v>3.7355281615766183E-4</v>
      </c>
      <c r="AA11" s="117">
        <f xml:space="preserve"> (Regression!$CE$30*6*'In Process Calc.'!$C11^5+Regression!$CD$30*5*'In Process Calc.'!$C11^4+Regression!$CC$30*4*'In Process Calc.'!$C11^3 +Regression!$CB$30*3*'In Process Calc.'!$C11^2 + Regression!$CA$30*2*'In Process Calc.'!$C11 + Regression!$BZ$30)/$A11</f>
        <v>1.164666164917701E-3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2.8269041099672938E-2</v>
      </c>
      <c r="AD11" s="117">
        <f xml:space="preserve"> (Regression!$CE$33*6*'In Process Calc.'!$C11^5+Regression!$CD$33*5*'In Process Calc.'!$C11^4+Regression!$CC$33*4*'In Process Calc.'!$C11^3 +Regression!$CB$33*3*'In Process Calc.'!$C11^2 + Regression!$CA$33*2*'In Process Calc.'!$C11 + Regression!$BZ$33)/$A11</f>
        <v>2.1557300974754594E-2</v>
      </c>
      <c r="AE11" s="117">
        <f xml:space="preserve"> (Regression!$CE$34*6*'In Process Calc.'!$C11^5+Regression!$CD$34*5*'In Process Calc.'!$C11^4+Regression!$CC$34*4*'In Process Calc.'!$C11^3 +Regression!$CB$34*3*'In Process Calc.'!$C11^2 + Regression!$CA$34*2*'In Process Calc.'!$C11 + Regression!$BZ$34)/$A11</f>
        <v>0.11257660848365858</v>
      </c>
      <c r="AF11" s="118">
        <f t="shared" si="0"/>
        <v>-1.9489616734159974E-2</v>
      </c>
      <c r="AG11" s="118">
        <f t="shared" si="3"/>
        <v>4.0041111906097306</v>
      </c>
      <c r="AH11" s="118">
        <f t="shared" si="1"/>
        <v>7.3582825755195452E-2</v>
      </c>
      <c r="AI11" s="118">
        <f t="shared" si="2"/>
        <v>-1.2077190140113629</v>
      </c>
      <c r="AJ11" s="75">
        <f>'In Process Calc.'!C11</f>
        <v>143.96666666673264</v>
      </c>
      <c r="AK11" s="124">
        <f>((Regression!CL44-Regression!CL45)*1000+'Post Process Calc.'!AK10*'In Process Calc.'!$D11+'In Process Calc.'!$F10*'Measured Data'!AR14+'In Process Calc.'!$E10*'Measured Data'!AR14)/'In Process Calc.'!$I10</f>
        <v>7.0982454456776019</v>
      </c>
      <c r="AL11" s="124">
        <f>((Regression!CM44-Regression!CM45)*1000+'Post Process Calc.'!AL10*'In Process Calc.'!$D11+'In Process Calc.'!$F10*'Measured Data'!AS14+'In Process Calc.'!$E10*'Measured Data'!AS14)/'In Process Calc.'!$I10</f>
        <v>3.0630649626933963</v>
      </c>
      <c r="AM11" s="124">
        <f>((Regression!CN44-Regression!CN45)*1000+'Post Process Calc.'!AM10*'In Process Calc.'!$D11+'In Process Calc.'!$F10*'Measured Data'!AT14+'In Process Calc.'!$E10*'Measured Data'!AT14)/'In Process Calc.'!$I10</f>
        <v>1.5727026483267159</v>
      </c>
      <c r="AN11" s="124">
        <f>((Regression!CO44-Regression!CO45)*1000+'Post Process Calc.'!AN10*'In Process Calc.'!$D11+'In Process Calc.'!$F10*'Measured Data'!AU14+'In Process Calc.'!$E10*'Measured Data'!AU14)/'In Process Calc.'!$I10</f>
        <v>0.81250782097261742</v>
      </c>
      <c r="AO11" s="124">
        <f>((Regression!CP44-Regression!CP45)*1000+'Post Process Calc.'!AO10*'In Process Calc.'!$D11+'In Process Calc.'!$F10*'Measured Data'!AV14+'In Process Calc.'!$E10*'Measured Data'!AV14)/'In Process Calc.'!$I10</f>
        <v>0.38335161436698489</v>
      </c>
      <c r="AP11" s="124">
        <f>((Regression!CQ44-Regression!CQ45)*1000+'Post Process Calc.'!AP10*'In Process Calc.'!$D11+'In Process Calc.'!$F10*'Measured Data'!AW14+'In Process Calc.'!$E10*'Measured Data'!AW14)/'In Process Calc.'!$I10</f>
        <v>20.664895848482423</v>
      </c>
      <c r="AQ11" s="124">
        <f>((Regression!CR44-Regression!CR45)*1000+'Post Process Calc.'!AQ10*'In Process Calc.'!$D11+'In Process Calc.'!$F10*'Measured Data'!AX14+'In Process Calc.'!$E10*'Measured Data'!AX14)/'In Process Calc.'!$I10</f>
        <v>16.515850924452316</v>
      </c>
      <c r="AR11" s="124">
        <f>((Regression!CS44-Regression!CS45)*1000+'Post Process Calc.'!AR10*'In Process Calc.'!$D11+'In Process Calc.'!$F10*'Measured Data'!AY14+'In Process Calc.'!$E10*'Measured Data'!AY14)/'In Process Calc.'!$I10</f>
        <v>1.0477524213566749</v>
      </c>
      <c r="AS11" s="124">
        <f>((Regression!CT44-Regression!CT45)*1000+'Post Process Calc.'!AS10*'In Process Calc.'!$D11+'In Process Calc.'!$F10*'Measured Data'!AZ14+'In Process Calc.'!$E10*'Measured Data'!AZ14)/'In Process Calc.'!$I10</f>
        <v>2.4285206346469144</v>
      </c>
      <c r="AT11" s="124">
        <f>((Regression!CU44-Regression!CU45)*1000+'Post Process Calc.'!AT10*'In Process Calc.'!$D11+'In Process Calc.'!$F10*'Measured Data'!BA14+'In Process Calc.'!$E10*'Measured Data'!BA14)/'In Process Calc.'!$I10</f>
        <v>0.79853357230849387</v>
      </c>
      <c r="AU11" s="124">
        <f>((Regression!CV44-Regression!CV45)*1000+'Post Process Calc.'!AU10*'In Process Calc.'!$D11+'In Process Calc.'!$F10*'Measured Data'!BB14+'In Process Calc.'!$E10*'Measured Data'!BB14)/'In Process Calc.'!$I10</f>
        <v>1.9176805284956893</v>
      </c>
      <c r="AV11" s="124">
        <f>((Regression!CW44-Regression!CW45)*1000+'Post Process Calc.'!AV10*'In Process Calc.'!$D11+'In Process Calc.'!$F10*'Measured Data'!BD14+'In Process Calc.'!$E10*'Measured Data'!BD14)/'In Process Calc.'!$I10</f>
        <v>-18.735055645583611</v>
      </c>
      <c r="AW11" s="124">
        <f>((Regression!CX44-Regression!CX45)*1000+'Post Process Calc.'!AW10*'In Process Calc.'!$D11+'In Process Calc.'!$F10*'Measured Data'!BE14+'In Process Calc.'!$E10*'Measured Data'!BE14)/'In Process Calc.'!$I10</f>
        <v>2.7260502821307364</v>
      </c>
      <c r="AX11" s="124">
        <f>((Regression!CY44-Regression!CY45)*1000+'Post Process Calc.'!AX10*'In Process Calc.'!$D11+'In Process Calc.'!$F10*'Measured Data'!BF14+'In Process Calc.'!$E10*'Measured Data'!BF14)/'In Process Calc.'!$I10</f>
        <v>2.0185697781607423</v>
      </c>
      <c r="AY11" s="124">
        <f>((Regression!CZ44-Regression!CZ45)*1000+'Post Process Calc.'!AY10*'In Process Calc.'!$D11+'In Process Calc.'!$F10*'Measured Data'!BH14+'In Process Calc.'!$E10*'Measured Data'!BH14)/'In Process Calc.'!$I10</f>
        <v>1.675002555429461</v>
      </c>
      <c r="AZ11" s="124">
        <f>((Regression!DA44-Regression!DA45)*1000+'Post Process Calc.'!AZ10*'In Process Calc.'!$D11+'In Process Calc.'!$F10*'Measured Data'!BI14+'In Process Calc.'!$E10*'Measured Data'!BI14)/'In Process Calc.'!$I10</f>
        <v>11.421200094246657</v>
      </c>
      <c r="BA11" s="124">
        <f>((Regression!DB44-Regression!DB45)*1000+'Post Process Calc.'!BA10*'In Process Calc.'!$D11+'In Process Calc.'!$F10*'Measured Data'!BJ14+'In Process Calc.'!$E10*'Measured Data'!BJ14)/'In Process Calc.'!$I10</f>
        <v>3.4978687889843285</v>
      </c>
      <c r="BB11" s="124">
        <f>((Regression!DC44-Regression!DC45)*1000+'Post Process Calc.'!BB10*'In Process Calc.'!$D11+'In Process Calc.'!$F10*'Measured Data'!BK14+'In Process Calc.'!$E10*'Measured Data'!BK14)/'In Process Calc.'!$I10</f>
        <v>3.5877676603743751</v>
      </c>
      <c r="BC11" s="124">
        <f>((Regression!DD44-Regression!DD45)*1000+'Post Process Calc.'!BC10*'In Process Calc.'!$D11+'In Process Calc.'!$F10*'Measured Data'!BL14+'In Process Calc.'!$E10*'Measured Data'!BL14)/'In Process Calc.'!$I10</f>
        <v>2.0109257842834101</v>
      </c>
      <c r="BD11" s="124">
        <f>((Regression!DE44-Regression!DE45)*1000+'Post Process Calc.'!BD10*'In Process Calc.'!$D11+'In Process Calc.'!$F10*'Measured Data'!BM14+'In Process Calc.'!$E10*'Measured Data'!BM14)/'In Process Calc.'!$I10</f>
        <v>2.8163303284411438</v>
      </c>
      <c r="BE11" s="124">
        <f>((Regression!DF44-Regression!DF45)*1000+'Post Process Calc.'!BE10*'In Process Calc.'!$D11+'In Process Calc.'!$F10*'Measured Data'!BN14+'In Process Calc.'!$E10*'Measured Data'!BN14)/'In Process Calc.'!$I10</f>
        <v>2.4564193771298686</v>
      </c>
      <c r="BF11" s="124">
        <f>((Regression!DG44-Regression!DG45)*1000+'Post Process Calc.'!BF10*'In Process Calc.'!$D11+'In Process Calc.'!$F10*'Measured Data'!BO14+'In Process Calc.'!$E10*'Measured Data'!BO14)/'In Process Calc.'!$I10</f>
        <v>1.0714937169786976</v>
      </c>
      <c r="BG11" s="124">
        <f>((Regression!DH44-Regression!DH45)*1000+'Post Process Calc.'!BG10*'In Process Calc.'!$D11+'In Process Calc.'!$F10*'Measured Data'!BP14+'In Process Calc.'!$E10*'Measured Data'!BP14)/'In Process Calc.'!$I10</f>
        <v>0.50873736144758708</v>
      </c>
    </row>
    <row r="12" spans="1:70" x14ac:dyDescent="0.15">
      <c r="A12" s="117">
        <f>'Measured Data'!H16*'In Process Calc.'!D12/1000</f>
        <v>1.2585813660225</v>
      </c>
      <c r="B12" s="297">
        <f>'Growth Regression'!$P11</f>
        <v>1.8850207657135855E-3</v>
      </c>
      <c r="C12" s="117">
        <f>IF('Measured Data'!O16&gt;0,'Measured Data'!O16, (Regression!$CE$6*6*'In Process Calc.'!$C12^6+Regression!$CD$6*5*'In Process Calc.'!$C12^5+Regression!$CC$6*4*'In Process Calc.'!$C12^3+Regression!$CB$6*3*'In Process Calc.'!$C12^2  + Regression!$CA$6*2*'In Process Calc.'!$C12 + Regression!$BZ$6)/$A12)</f>
        <v>0.11854175216582385</v>
      </c>
      <c r="D12" s="117">
        <f>(Regression!$CE$7*6*'In Process Calc.'!$C12^6+Regression!$CD$7*5*'In Process Calc.'!$C12^5+Regression!$CC$7*4*'In Process Calc.'!$C12^3+Regression!$CB$7*3*'In Process Calc.'!$C12^2  + Regression!$CA$7*2*'In Process Calc.'!$C12 + Regression!$BZ$7)/$A12</f>
        <v>7.4061676004725421E-2</v>
      </c>
      <c r="E12" s="117">
        <f xml:space="preserve"> (Regression!$CE$8*6*'In Process Calc.'!$C12^6+Regression!$CD$8*5*'In Process Calc.'!$C12^5+Regression!$CC$8*4*'In Process Calc.'!$C12^3+Regression!$CB$8*3*'In Process Calc.'!$C12^2  + Regression!$CA$8*2*'In Process Calc.'!$C12 + Regression!$BZ$8)/$A12</f>
        <v>-2.3835367191880354E-3</v>
      </c>
      <c r="F12" s="117">
        <f xml:space="preserve"> (Regression!$CE$9*6*'In Process Calc.'!$C12^6+Regression!$CD$9*5*'In Process Calc.'!$C12^5+Regression!$CC$9*4*'In Process Calc.'!$C12^3+Regression!$CB$9*3*'In Process Calc.'!$C12^2  + Regression!$CA$9*2*'In Process Calc.'!$C12 + Regression!$BZ$9)/$A12</f>
        <v>7.6140423962675684E-4</v>
      </c>
      <c r="G12" s="117">
        <f xml:space="preserve"> (Regression!$CE$10*6*'In Process Calc.'!$C12^6+Regression!$CD$10*5*'In Process Calc.'!$C12^5+Regression!$CC$10*4*'In Process Calc.'!$C12^3+Regression!$CB$10*3*'In Process Calc.'!$C12^2  + Regression!$CA$10*2*'In Process Calc.'!$C12 + Regression!$BZ$10)/$A12</f>
        <v>2.0936944062308646E-3</v>
      </c>
      <c r="H12" s="117">
        <f xml:space="preserve"> (Regression!$CE$11*6*'In Process Calc.'!$C12^6+Regression!$CD$11*5*'In Process Calc.'!$C12^5+Regression!$CC$11*4*'In Process Calc.'!$C12^3+Regression!$CB$11*3*'In Process Calc.'!$C12^2  + Regression!$CA$11*2*'In Process Calc.'!$C12 + Regression!$BZ$11)/$A12</f>
        <v>8.171568367626818E-4</v>
      </c>
      <c r="I12" s="117">
        <f>(Regression!$CE$12*6*'In Process Calc.'!$C12^6+Regression!$CD$12*5*'In Process Calc.'!$C12^5+Regression!$CC$12*4*'In Process Calc.'!$C12^3+Regression!$CB$12*3*'In Process Calc.'!$C12^2  + Regression!$CA$12*2*'In Process Calc.'!$C12 + Regression!$BZ$12)/$A12</f>
        <v>5.4645728343485683E-4</v>
      </c>
      <c r="J12" s="117">
        <f xml:space="preserve"> (Regression!$CE$13*6*'In Process Calc.'!$C12^6+Regression!$CD$13*5*'In Process Calc.'!$C12^5+Regression!$CC$13*4*'In Process Calc.'!$C12^3+Regression!$CB$13*3*'In Process Calc.'!$C12^2  + Regression!$CA$13*2*'In Process Calc.'!$C12 + Regression!$BZ$13)/$A12</f>
        <v>3.2477938683392257E-2</v>
      </c>
      <c r="K12" s="117">
        <f xml:space="preserve"> (Regression!$CE$14*6*'In Process Calc.'!$C12^6+Regression!$CD$14*5*'In Process Calc.'!$C12^5+Regression!$CC$14*4*'In Process Calc.'!$C12^3+Regression!$CB$14*3*'In Process Calc.'!$C12^2  + Regression!$CA$14*2*'In Process Calc.'!$C12 + Regression!$BZ$14)/$A12</f>
        <v>2.1739167926958405E-3</v>
      </c>
      <c r="L12" s="117">
        <f xml:space="preserve"> (Regression!$CE$15*6*'In Process Calc.'!$C12^6+Regression!$CD$15*5*'In Process Calc.'!$C12^5+Regression!$CC$15*4*'In Process Calc.'!$C12^3+Regression!$CB$15*3*'In Process Calc.'!$C12^2  + Regression!$CA$15*2*'In Process Calc.'!$C12 + Regression!$BZ$15)/$A12</f>
        <v>1.4719885777569317E-3</v>
      </c>
      <c r="M12" s="117">
        <f xml:space="preserve"> (Regression!$CE$16*6*'In Process Calc.'!$C12^6+Regression!$CD$16*5*'In Process Calc.'!$C12^5+Regression!$CC$16*4*'In Process Calc.'!$C12^3+Regression!$CB$16*3*'In Process Calc.'!$C12^2  + Regression!$CA$16*2*'In Process Calc.'!$C12 + Regression!$BZ$16)/$A12</f>
        <v>4.1081597513063979E-4</v>
      </c>
      <c r="N12" s="117">
        <f xml:space="preserve"> (Regression!$CE$17*6*'In Process Calc.'!$C12^6+Regression!$CD$17*5*'In Process Calc.'!$C12^5+Regression!$CC$17*4*'In Process Calc.'!$C12^3+Regression!$CB$17*3*'In Process Calc.'!$C12^2  + Regression!$CA$17*2*'In Process Calc.'!$C12 + Regression!$BZ$17)/$A12</f>
        <v>-1.054605661735796E-4</v>
      </c>
      <c r="O12" s="117">
        <f xml:space="preserve"> (Regression!$CE$18*6*'In Process Calc.'!$C12^6+Regression!$CD$18*5*'In Process Calc.'!$C12^5+Regression!$CC$18*4*'In Process Calc.'!$C12^3+Regression!$CB$18*3*'In Process Calc.'!$C12^2  + Regression!$CA$18*2*'In Process Calc.'!$C12 + Regression!$BZ$18)/$A12</f>
        <v>1.0227489205336419E-3</v>
      </c>
      <c r="P12" s="117">
        <f xml:space="preserve"> (Regression!$CE$19*6*'In Process Calc.'!$C12^5+Regression!$CD$19*5*'In Process Calc.'!$C12^4+Regression!$CC$19*4*'In Process Calc.'!$C12^3 +Regression!$CB$19*3*'In Process Calc.'!$C12^2 + Regression!$CA$19*2*'In Process Calc.'!$C12 + Regression!$BZ$19)/$A12</f>
        <v>4.7447756476624477E-3</v>
      </c>
      <c r="Q12" s="117">
        <f xml:space="preserve"> (Regression!$CE$20*6*'In Process Calc.'!$C12^5+Regression!$CD$20*5*'In Process Calc.'!$C12^4+Regression!$CC$20*4*'In Process Calc.'!$C12^3 +Regression!$CB$20*3*'In Process Calc.'!$C12^2 + Regression!$CA$20*2*'In Process Calc.'!$C12 + Regression!$BZ$20)/$A12</f>
        <v>1.9850558797825427E-3</v>
      </c>
      <c r="R12" s="117">
        <f xml:space="preserve"> (Regression!$CE$21*6*'In Process Calc.'!$C12^5+Regression!$CD$21*5*'In Process Calc.'!$C12^4+Regression!$CC$21*4*'In Process Calc.'!$C12^3 +Regression!$CB$21*3*'In Process Calc.'!$C12^2 + Regression!$CA$21*2*'In Process Calc.'!$C12 + Regression!$BZ$21)/$A12</f>
        <v>1.1283397469863943E-3</v>
      </c>
      <c r="S12" s="117">
        <f xml:space="preserve"> (Regression!$CE$22*6*'In Process Calc.'!$C12^5+Regression!$CD$22*5*'In Process Calc.'!$C12^4+Regression!$CC$22*4*'In Process Calc.'!$C12^3 +Regression!$CB$22*3*'In Process Calc.'!$C12^2 + Regression!$CA$22*2*'In Process Calc.'!$C12 + Regression!$BZ$22)/$A12</f>
        <v>4.8296779159879411E-4</v>
      </c>
      <c r="T12" s="117">
        <f xml:space="preserve"> (Regression!$CE$23*6*'In Process Calc.'!$C12^5+Regression!$CD$23*5*'In Process Calc.'!$C12^4+Regression!$CC$23*4*'In Process Calc.'!$C12^3 +Regression!$CB$23*3*'In Process Calc.'!$C12^2 + Regression!$CA$23*2*'In Process Calc.'!$C12 + Regression!$BZ$23)/$A12</f>
        <v>-2.5125425452951155E-3</v>
      </c>
      <c r="U12" s="117">
        <f xml:space="preserve"> (Regression!$CE$24*6*'In Process Calc.'!$C12^5+Regression!$CD$24*5*'In Process Calc.'!$C12^4+Regression!$CC$24*4*'In Process Calc.'!$C12^3 +Regression!$CB$24*3*'In Process Calc.'!$C12^2 + Regression!$CA$24*2*'In Process Calc.'!$C12 + Regression!$BZ$24)/$A12</f>
        <v>6.0365571501719295E-4</v>
      </c>
      <c r="V12" s="117">
        <f xml:space="preserve"> (Regression!$CE$25*6*'In Process Calc.'!$C12^5+Regression!$CD$25*5*'In Process Calc.'!$C12^4+Regression!$CC$25*4*'In Process Calc.'!$C12^3 +Regression!$CB$25*3*'In Process Calc.'!$C12^2 + Regression!$CA$25*2*'In Process Calc.'!$C12 + Regression!$BZ$25)/$A12</f>
        <v>1.0363035094946981E-3</v>
      </c>
      <c r="W12" s="117">
        <f xml:space="preserve"> (Regression!$CE$26*6*'In Process Calc.'!$C12^5+Regression!$CD$26*5*'In Process Calc.'!$C12^4+Regression!$CC$26*4*'In Process Calc.'!$C12^3 +Regression!$CB$26*3*'In Process Calc.'!$C12^2 + Regression!$CA$26*2*'In Process Calc.'!$C12 + Regression!$BZ$26)/$A12</f>
        <v>1.7571539442430241E-3</v>
      </c>
      <c r="X12" s="117">
        <f xml:space="preserve"> (Regression!$CE$27*6*'In Process Calc.'!$C12^5+Regression!$CD$27*5*'In Process Calc.'!$C12^4+Regression!$CC$27*4*'In Process Calc.'!$C12^3 +Regression!$CB$27*3*'In Process Calc.'!$C12^2 + Regression!$CA$27*2*'In Process Calc.'!$C12 + Regression!$BZ$27)/$A12</f>
        <v>8.4421799410942387E-4</v>
      </c>
      <c r="Y12" s="117">
        <f xml:space="preserve"> (Regression!$CE$28*6*'In Process Calc.'!$C12^5+Regression!$CD$28*5*'In Process Calc.'!$C12^4+Regression!$CC$28*4*'In Process Calc.'!$C12^3 +Regression!$CB$28*3*'In Process Calc.'!$C12^2 + Regression!$CA$28*2*'In Process Calc.'!$C12 + Regression!$BZ$28)/$A12</f>
        <v>2.5057352344549694E-4</v>
      </c>
      <c r="Z12" s="117">
        <f xml:space="preserve"> (Regression!$CE$29*6*'In Process Calc.'!$C12^5+Regression!$CD$29*5*'In Process Calc.'!$C12^4+Regression!$CC$29*4*'In Process Calc.'!$C12^3 +Regression!$CB$29*3*'In Process Calc.'!$C12^2 + Regression!$CA$29*2*'In Process Calc.'!$C12 + Regression!$BZ$29)/$A12</f>
        <v>3.3848663263865748E-4</v>
      </c>
      <c r="AA12" s="117">
        <f xml:space="preserve"> (Regression!$CE$30*6*'In Process Calc.'!$C12^5+Regression!$CD$30*5*'In Process Calc.'!$C12^4+Regression!$CC$30*4*'In Process Calc.'!$C12^3 +Regression!$CB$30*3*'In Process Calc.'!$C12^2 + Regression!$CA$30*2*'In Process Calc.'!$C12 + Regression!$BZ$30)/$A12</f>
        <v>1.1841640542466635E-3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2.6788148588007793E-2</v>
      </c>
      <c r="AD12" s="117">
        <f xml:space="preserve"> (Regression!$CE$33*6*'In Process Calc.'!$C12^5+Regression!$CD$33*5*'In Process Calc.'!$C12^4+Regression!$CC$33*4*'In Process Calc.'!$C12^3 +Regression!$CB$33*3*'In Process Calc.'!$C12^2 + Regression!$CA$33*2*'In Process Calc.'!$C12 + Regression!$BZ$33)/$A12</f>
        <v>2.1892069323524655E-2</v>
      </c>
      <c r="AE12" s="117">
        <f xml:space="preserve"> (Regression!$CE$34*6*'In Process Calc.'!$C12^5+Regression!$CD$34*5*'In Process Calc.'!$C12^4+Regression!$CC$34*4*'In Process Calc.'!$C12^3 +Regression!$CB$34*3*'In Process Calc.'!$C12^2 + Regression!$CA$34*2*'In Process Calc.'!$C12 + Regression!$BZ$34)/$A12</f>
        <v>0.1013118518802598</v>
      </c>
      <c r="AF12" s="118">
        <f t="shared" si="0"/>
        <v>0.14609226570431055</v>
      </c>
      <c r="AG12" s="118">
        <f t="shared" si="3"/>
        <v>3.6499161268027369</v>
      </c>
      <c r="AH12" s="118">
        <f t="shared" si="1"/>
        <v>6.6935183722342667E-2</v>
      </c>
      <c r="AI12" s="118">
        <f t="shared" si="2"/>
        <v>-1.1557675775526581</v>
      </c>
      <c r="AJ12" s="75">
        <f>'In Process Calc.'!C12</f>
        <v>167.6333333333605</v>
      </c>
      <c r="AK12" s="124">
        <f>((Regression!CL45-Regression!CL46)*1000+'Post Process Calc.'!AK11*'In Process Calc.'!$D12+'In Process Calc.'!$F11*'Measured Data'!AR15+'In Process Calc.'!$E11*'Measured Data'!AR15)/'In Process Calc.'!$I11</f>
        <v>8.9086146848320578</v>
      </c>
      <c r="AL12" s="124">
        <f>((Regression!CM45-Regression!CM46)*1000+'Post Process Calc.'!AL11*'In Process Calc.'!$D12+'In Process Calc.'!$F11*'Measured Data'!AS15+'In Process Calc.'!$E11*'Measured Data'!AS15)/'In Process Calc.'!$I11</f>
        <v>3.2113824379857716</v>
      </c>
      <c r="AM12" s="124">
        <f>((Regression!CN45-Regression!CN46)*1000+'Post Process Calc.'!AM11*'In Process Calc.'!$D12+'In Process Calc.'!$F11*'Measured Data'!AT15+'In Process Calc.'!$E11*'Measured Data'!AT15)/'In Process Calc.'!$I11</f>
        <v>1.0348860299069909</v>
      </c>
      <c r="AN12" s="124">
        <f>((Regression!CO45-Regression!CO46)*1000+'Post Process Calc.'!AN11*'In Process Calc.'!$D12+'In Process Calc.'!$F11*'Measured Data'!AU15+'In Process Calc.'!$E11*'Measured Data'!AU15)/'In Process Calc.'!$I11</f>
        <v>0.50258295501418859</v>
      </c>
      <c r="AO12" s="124">
        <f>((Regression!CP45-Regression!CP46)*1000+'Post Process Calc.'!AO11*'In Process Calc.'!$D12+'In Process Calc.'!$F11*'Measured Data'!AV15+'In Process Calc.'!$E11*'Measured Data'!AV15)/'In Process Calc.'!$I11</f>
        <v>0.35982484697972839</v>
      </c>
      <c r="AP12" s="124">
        <f>((Regression!CQ45-Regression!CQ46)*1000+'Post Process Calc.'!AP11*'In Process Calc.'!$D12+'In Process Calc.'!$F11*'Measured Data'!AW15+'In Process Calc.'!$E11*'Measured Data'!AW15)/'In Process Calc.'!$I11</f>
        <v>19.091591282201687</v>
      </c>
      <c r="AQ12" s="124">
        <f>((Regression!CR45-Regression!CR46)*1000+'Post Process Calc.'!AQ11*'In Process Calc.'!$D12+'In Process Calc.'!$F11*'Measured Data'!AX15+'In Process Calc.'!$E11*'Measured Data'!AX15)/'In Process Calc.'!$I11</f>
        <v>22.954421051743925</v>
      </c>
      <c r="AR12" s="124">
        <f>((Regression!CS45-Regression!CS46)*1000+'Post Process Calc.'!AR11*'In Process Calc.'!$D12+'In Process Calc.'!$F11*'Measured Data'!AY15+'In Process Calc.'!$E11*'Measured Data'!AY15)/'In Process Calc.'!$I11</f>
        <v>0.71019214411296838</v>
      </c>
      <c r="AS12" s="124">
        <f>((Regression!CT45-Regression!CT46)*1000+'Post Process Calc.'!AS11*'In Process Calc.'!$D12+'In Process Calc.'!$F11*'Measured Data'!AZ15+'In Process Calc.'!$E11*'Measured Data'!AZ15)/'In Process Calc.'!$I11</f>
        <v>2.3076875232432119</v>
      </c>
      <c r="AT12" s="124">
        <f>((Regression!CU45-Regression!CU46)*1000+'Post Process Calc.'!AT11*'In Process Calc.'!$D12+'In Process Calc.'!$F11*'Measured Data'!BA15+'In Process Calc.'!$E11*'Measured Data'!BA15)/'In Process Calc.'!$I11</f>
        <v>0.87170313160055912</v>
      </c>
      <c r="AU12" s="124">
        <f>((Regression!CV45-Regression!CV46)*1000+'Post Process Calc.'!AU11*'In Process Calc.'!$D12+'In Process Calc.'!$F11*'Measured Data'!BB15+'In Process Calc.'!$E11*'Measured Data'!BB15)/'In Process Calc.'!$I11</f>
        <v>1.9699497799214658</v>
      </c>
      <c r="AV12" s="124">
        <f>((Regression!CW45-Regression!CW46)*1000+'Post Process Calc.'!AV11*'In Process Calc.'!$D12+'In Process Calc.'!$F11*'Measured Data'!BD15+'In Process Calc.'!$E11*'Measured Data'!BD15)/'In Process Calc.'!$I11</f>
        <v>-19.477929548340317</v>
      </c>
      <c r="AW12" s="124">
        <f>((Regression!CX45-Regression!CX46)*1000+'Post Process Calc.'!AW11*'In Process Calc.'!$D12+'In Process Calc.'!$F11*'Measured Data'!BE15+'In Process Calc.'!$E11*'Measured Data'!BE15)/'In Process Calc.'!$I11</f>
        <v>2.3991822208298759</v>
      </c>
      <c r="AX12" s="124">
        <f>((Regression!CY45-Regression!CY46)*1000+'Post Process Calc.'!AX11*'In Process Calc.'!$D12+'In Process Calc.'!$F11*'Measured Data'!BF15+'In Process Calc.'!$E11*'Measured Data'!BF15)/'In Process Calc.'!$I11</f>
        <v>1.6993330382107441</v>
      </c>
      <c r="AY12" s="124">
        <f>((Regression!CZ45-Regression!CZ46)*1000+'Post Process Calc.'!AY11*'In Process Calc.'!$D12+'In Process Calc.'!$F11*'Measured Data'!BH15+'In Process Calc.'!$E11*'Measured Data'!BH15)/'In Process Calc.'!$I11</f>
        <v>1.9601372815102054</v>
      </c>
      <c r="AZ12" s="124">
        <f>((Regression!DA45-Regression!DA46)*1000+'Post Process Calc.'!AZ11*'In Process Calc.'!$D12+'In Process Calc.'!$F11*'Measured Data'!BI15+'In Process Calc.'!$E11*'Measured Data'!BI15)/'In Process Calc.'!$I11</f>
        <v>13.83506089352916</v>
      </c>
      <c r="BA12" s="124">
        <f>((Regression!DB45-Regression!DB46)*1000+'Post Process Calc.'!BA11*'In Process Calc.'!$D12+'In Process Calc.'!$F11*'Measured Data'!BJ15+'In Process Calc.'!$E11*'Measured Data'!BJ15)/'In Process Calc.'!$I11</f>
        <v>4.5853720685442338</v>
      </c>
      <c r="BB12" s="124">
        <f>((Regression!DC45-Regression!DC46)*1000+'Post Process Calc.'!BB11*'In Process Calc.'!$D12+'In Process Calc.'!$F11*'Measured Data'!BK15+'In Process Calc.'!$E11*'Measured Data'!BK15)/'In Process Calc.'!$I11</f>
        <v>3.9234358554212809</v>
      </c>
      <c r="BC12" s="124">
        <f>((Regression!DD45-Regression!DD46)*1000+'Post Process Calc.'!BC11*'In Process Calc.'!$D12+'In Process Calc.'!$F11*'Measured Data'!BL15+'In Process Calc.'!$E11*'Measured Data'!BL15)/'In Process Calc.'!$I11</f>
        <v>1.3140815951680005</v>
      </c>
      <c r="BD12" s="124">
        <f>((Regression!DE45-Regression!DE46)*1000+'Post Process Calc.'!BD11*'In Process Calc.'!$D12+'In Process Calc.'!$F11*'Measured Data'!BM15+'In Process Calc.'!$E11*'Measured Data'!BM15)/'In Process Calc.'!$I11</f>
        <v>2.5191376325976917</v>
      </c>
      <c r="BE12" s="124">
        <f>((Regression!DF45-Regression!DF46)*1000+'Post Process Calc.'!BE11*'In Process Calc.'!$D12+'In Process Calc.'!$F11*'Measured Data'!BN15+'In Process Calc.'!$E11*'Measured Data'!BN15)/'In Process Calc.'!$I11</f>
        <v>3.2663695064479659</v>
      </c>
      <c r="BF12" s="124">
        <f>((Regression!DG45-Regression!DG46)*1000+'Post Process Calc.'!BF11*'In Process Calc.'!$D12+'In Process Calc.'!$F11*'Measured Data'!BO15+'In Process Calc.'!$E11*'Measured Data'!BO15)/'In Process Calc.'!$I11</f>
        <v>0.93078111341294445</v>
      </c>
      <c r="BG12" s="124">
        <f>((Regression!DH45-Regression!DH46)*1000+'Post Process Calc.'!BG11*'In Process Calc.'!$D12+'In Process Calc.'!$F11*'Measured Data'!BP15+'In Process Calc.'!$E11*'Measured Data'!BP15)/'In Process Calc.'!$I11</f>
        <v>-6.0019015690408795E-2</v>
      </c>
    </row>
    <row r="13" spans="1:70" x14ac:dyDescent="0.15">
      <c r="A13" s="117">
        <f>'Measured Data'!H17*'In Process Calc.'!D13/1000</f>
        <v>1.0932250421930696</v>
      </c>
      <c r="B13" s="297">
        <f>'Growth Regression'!$P12</f>
        <v>6.1845605327989512E-4</v>
      </c>
      <c r="C13" s="117">
        <f>IF('Measured Data'!O17&gt;0,'Measured Data'!O17, (Regression!$CE$6*6*'In Process Calc.'!$C13^6+Regression!$CD$6*5*'In Process Calc.'!$C13^5+Regression!$CC$6*4*'In Process Calc.'!$C13^3+Regression!$CB$6*3*'In Process Calc.'!$C13^2  + Regression!$CA$6*2*'In Process Calc.'!$C13 + Regression!$BZ$6)/$A13)</f>
        <v>8.4457028094536993E-2</v>
      </c>
      <c r="D13" s="117">
        <f>(Regression!$CE$7*6*'In Process Calc.'!$C13^6+Regression!$CD$7*5*'In Process Calc.'!$C13^5+Regression!$CC$7*4*'In Process Calc.'!$C13^3+Regression!$CB$7*3*'In Process Calc.'!$C13^2  + Regression!$CA$7*2*'In Process Calc.'!$C13 + Regression!$BZ$7)/$A13</f>
        <v>0.10222112213188266</v>
      </c>
      <c r="E13" s="117">
        <f xml:space="preserve"> (Regression!$CE$8*6*'In Process Calc.'!$C13^6+Regression!$CD$8*5*'In Process Calc.'!$C13^5+Regression!$CC$8*4*'In Process Calc.'!$C13^3+Regression!$CB$8*3*'In Process Calc.'!$C13^2  + Regression!$CA$8*2*'In Process Calc.'!$C13 + Regression!$BZ$8)/$A13</f>
        <v>-4.0802410811351271E-4</v>
      </c>
      <c r="F13" s="117">
        <f xml:space="preserve"> (Regression!$CE$9*6*'In Process Calc.'!$C13^6+Regression!$CD$9*5*'In Process Calc.'!$C13^5+Regression!$CC$9*4*'In Process Calc.'!$C13^3+Regression!$CB$9*3*'In Process Calc.'!$C13^2  + Regression!$CA$9*2*'In Process Calc.'!$C13 + Regression!$BZ$9)/$A13</f>
        <v>7.9768669407487183E-4</v>
      </c>
      <c r="G13" s="117">
        <f xml:space="preserve"> (Regression!$CE$10*6*'In Process Calc.'!$C13^6+Regression!$CD$10*5*'In Process Calc.'!$C13^5+Regression!$CC$10*4*'In Process Calc.'!$C13^3+Regression!$CB$10*3*'In Process Calc.'!$C13^2  + Regression!$CA$10*2*'In Process Calc.'!$C13 + Regression!$BZ$10)/$A13</f>
        <v>1.5786726497291638E-3</v>
      </c>
      <c r="H13" s="117">
        <f xml:space="preserve"> (Regression!$CE$11*6*'In Process Calc.'!$C13^6+Regression!$CD$11*5*'In Process Calc.'!$C13^5+Regression!$CC$11*4*'In Process Calc.'!$C13^3+Regression!$CB$11*3*'In Process Calc.'!$C13^2  + Regression!$CA$11*2*'In Process Calc.'!$C13 + Regression!$BZ$11)/$A13</f>
        <v>4.5810589297179118E-4</v>
      </c>
      <c r="I13" s="117">
        <f>(Regression!$CE$12*6*'In Process Calc.'!$C13^6+Regression!$CD$12*5*'In Process Calc.'!$C13^5+Regression!$CC$12*4*'In Process Calc.'!$C13^3+Regression!$CB$12*3*'In Process Calc.'!$C13^2  + Regression!$CA$12*2*'In Process Calc.'!$C13 + Regression!$BZ$12)/$A13</f>
        <v>5.4762885931286239E-4</v>
      </c>
      <c r="J13" s="117">
        <f xml:space="preserve"> (Regression!$CE$13*6*'In Process Calc.'!$C13^6+Regression!$CD$13*5*'In Process Calc.'!$C13^5+Regression!$CC$13*4*'In Process Calc.'!$C13^3+Regression!$CB$13*3*'In Process Calc.'!$C13^2  + Regression!$CA$13*2*'In Process Calc.'!$C13 + Regression!$BZ$13)/$A13</f>
        <v>3.5163446321522213E-2</v>
      </c>
      <c r="K13" s="117">
        <f xml:space="preserve"> (Regression!$CE$14*6*'In Process Calc.'!$C13^6+Regression!$CD$14*5*'In Process Calc.'!$C13^5+Regression!$CC$14*4*'In Process Calc.'!$C13^3+Regression!$CB$14*3*'In Process Calc.'!$C13^2  + Regression!$CA$14*2*'In Process Calc.'!$C13 + Regression!$BZ$14)/$A13</f>
        <v>2.2568802552370973E-3</v>
      </c>
      <c r="L13" s="117">
        <f xml:space="preserve"> (Regression!$CE$15*6*'In Process Calc.'!$C13^6+Regression!$CD$15*5*'In Process Calc.'!$C13^5+Regression!$CC$15*4*'In Process Calc.'!$C13^3+Regression!$CB$15*3*'In Process Calc.'!$C13^2  + Regression!$CA$15*2*'In Process Calc.'!$C13 + Regression!$BZ$15)/$A13</f>
        <v>1.1042260608442654E-3</v>
      </c>
      <c r="M13" s="117">
        <f xml:space="preserve"> (Regression!$CE$16*6*'In Process Calc.'!$C13^6+Regression!$CD$16*5*'In Process Calc.'!$C13^5+Regression!$CC$16*4*'In Process Calc.'!$C13^3+Regression!$CB$16*3*'In Process Calc.'!$C13^2  + Regression!$CA$16*2*'In Process Calc.'!$C13 + Regression!$BZ$16)/$A13</f>
        <v>4.5000237610585037E-4</v>
      </c>
      <c r="N13" s="117">
        <f xml:space="preserve"> (Regression!$CE$17*6*'In Process Calc.'!$C13^6+Regression!$CD$17*5*'In Process Calc.'!$C13^5+Regression!$CC$17*4*'In Process Calc.'!$C13^3+Regression!$CB$17*3*'In Process Calc.'!$C13^2  + Regression!$CA$17*2*'In Process Calc.'!$C13 + Regression!$BZ$17)/$A13</f>
        <v>-1.5815040277694935E-4</v>
      </c>
      <c r="O13" s="117">
        <f xml:space="preserve"> (Regression!$CE$18*6*'In Process Calc.'!$C13^6+Regression!$CD$18*5*'In Process Calc.'!$C13^5+Regression!$CC$18*4*'In Process Calc.'!$C13^3+Regression!$CB$18*3*'In Process Calc.'!$C13^2  + Regression!$CA$18*2*'In Process Calc.'!$C13 + Regression!$BZ$18)/$A13</f>
        <v>1.1528293570654817E-3</v>
      </c>
      <c r="P13" s="117">
        <f xml:space="preserve"> (Regression!$CE$19*6*'In Process Calc.'!$C13^5+Regression!$CD$19*5*'In Process Calc.'!$C13^4+Regression!$CC$19*4*'In Process Calc.'!$C13^3 +Regression!$CB$19*3*'In Process Calc.'!$C13^2 + Regression!$CA$19*2*'In Process Calc.'!$C13 + Regression!$BZ$19)/$A13</f>
        <v>7.2944070534812161E-3</v>
      </c>
      <c r="Q13" s="117">
        <f xml:space="preserve"> (Regression!$CE$20*6*'In Process Calc.'!$C13^5+Regression!$CD$20*5*'In Process Calc.'!$C13^4+Regression!$CC$20*4*'In Process Calc.'!$C13^3 +Regression!$CB$20*3*'In Process Calc.'!$C13^2 + Regression!$CA$20*2*'In Process Calc.'!$C13 + Regression!$BZ$20)/$A13</f>
        <v>2.1811496680786808E-3</v>
      </c>
      <c r="R13" s="117">
        <f xml:space="preserve"> (Regression!$CE$21*6*'In Process Calc.'!$C13^5+Regression!$CD$21*5*'In Process Calc.'!$C13^4+Regression!$CC$21*4*'In Process Calc.'!$C13^3 +Regression!$CB$21*3*'In Process Calc.'!$C13^2 + Regression!$CA$21*2*'In Process Calc.'!$C13 + Regression!$BZ$21)/$A13</f>
        <v>1.19879801974046E-3</v>
      </c>
      <c r="S13" s="117">
        <f xml:space="preserve"> (Regression!$CE$22*6*'In Process Calc.'!$C13^5+Regression!$CD$22*5*'In Process Calc.'!$C13^4+Regression!$CC$22*4*'In Process Calc.'!$C13^3 +Regression!$CB$22*3*'In Process Calc.'!$C13^2 + Regression!$CA$22*2*'In Process Calc.'!$C13 + Regression!$BZ$22)/$A13</f>
        <v>5.0832505281777588E-4</v>
      </c>
      <c r="T13" s="117">
        <f xml:space="preserve"> (Regression!$CE$23*6*'In Process Calc.'!$C13^5+Regression!$CD$23*5*'In Process Calc.'!$C13^4+Regression!$CC$23*4*'In Process Calc.'!$C13^3 +Regression!$CB$23*3*'In Process Calc.'!$C13^2 + Regression!$CA$23*2*'In Process Calc.'!$C13 + Regression!$BZ$23)/$A13</f>
        <v>-2.4121224708945708E-3</v>
      </c>
      <c r="U13" s="117">
        <f xml:space="preserve"> (Regression!$CE$24*6*'In Process Calc.'!$C13^5+Regression!$CD$24*5*'In Process Calc.'!$C13^4+Regression!$CC$24*4*'In Process Calc.'!$C13^3 +Regression!$CB$24*3*'In Process Calc.'!$C13^2 + Regression!$CA$24*2*'In Process Calc.'!$C13 + Regression!$BZ$24)/$A13</f>
        <v>6.6736280522023458E-4</v>
      </c>
      <c r="V13" s="117">
        <f xml:space="preserve"> (Regression!$CE$25*6*'In Process Calc.'!$C13^5+Regression!$CD$25*5*'In Process Calc.'!$C13^4+Regression!$CC$25*4*'In Process Calc.'!$C13^3 +Regression!$CB$25*3*'In Process Calc.'!$C13^2 + Regression!$CA$25*2*'In Process Calc.'!$C13 + Regression!$BZ$25)/$A13</f>
        <v>1.213868364870474E-3</v>
      </c>
      <c r="W13" s="117">
        <f xml:space="preserve"> (Regression!$CE$26*6*'In Process Calc.'!$C13^5+Regression!$CD$26*5*'In Process Calc.'!$C13^4+Regression!$CC$26*4*'In Process Calc.'!$C13^3 +Regression!$CB$26*3*'In Process Calc.'!$C13^2 + Regression!$CA$26*2*'In Process Calc.'!$C13 + Regression!$BZ$26)/$A13</f>
        <v>1.7637927060490991E-3</v>
      </c>
      <c r="X13" s="117">
        <f xml:space="preserve"> (Regression!$CE$27*6*'In Process Calc.'!$C13^5+Regression!$CD$27*5*'In Process Calc.'!$C13^4+Regression!$CC$27*4*'In Process Calc.'!$C13^3 +Regression!$CB$27*3*'In Process Calc.'!$C13^2 + Regression!$CA$27*2*'In Process Calc.'!$C13 + Regression!$BZ$27)/$A13</f>
        <v>1.1187730660625979E-3</v>
      </c>
      <c r="Y13" s="117">
        <f xml:space="preserve"> (Regression!$CE$28*6*'In Process Calc.'!$C13^5+Regression!$CD$28*5*'In Process Calc.'!$C13^4+Regression!$CC$28*4*'In Process Calc.'!$C13^3 +Regression!$CB$28*3*'In Process Calc.'!$C13^2 + Regression!$CA$28*2*'In Process Calc.'!$C13 + Regression!$BZ$28)/$A13</f>
        <v>2.8597019663309737E-4</v>
      </c>
      <c r="Z13" s="117">
        <f xml:space="preserve"> (Regression!$CE$29*6*'In Process Calc.'!$C13^5+Regression!$CD$29*5*'In Process Calc.'!$C13^4+Regression!$CC$29*4*'In Process Calc.'!$C13^3 +Regression!$CB$29*3*'In Process Calc.'!$C13^2 + Regression!$CA$29*2*'In Process Calc.'!$C13 + Regression!$BZ$29)/$A13</f>
        <v>3.3039826475865064E-4</v>
      </c>
      <c r="AA13" s="117">
        <f xml:space="preserve"> (Regression!$CE$30*6*'In Process Calc.'!$C13^5+Regression!$CD$30*5*'In Process Calc.'!$C13^4+Regression!$CC$30*4*'In Process Calc.'!$C13^3 +Regression!$CB$30*3*'In Process Calc.'!$C13^2 + Regression!$CA$30*2*'In Process Calc.'!$C13 + Regression!$BZ$30)/$A13</f>
        <v>1.3893384688167256E-3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2.8636386908899754E-2</v>
      </c>
      <c r="AD13" s="117">
        <f xml:space="preserve"> (Regression!$CE$33*6*'In Process Calc.'!$C13^5+Regression!$CD$33*5*'In Process Calc.'!$C13^4+Regression!$CC$33*4*'In Process Calc.'!$C13^3 +Regression!$CB$33*3*'In Process Calc.'!$C13^2 + Regression!$CA$33*2*'In Process Calc.'!$C13 + Regression!$BZ$33)/$A13</f>
        <v>2.5816240329891691E-2</v>
      </c>
      <c r="AE13" s="117">
        <f xml:space="preserve"> (Regression!$CE$34*6*'In Process Calc.'!$C13^5+Regression!$CD$34*5*'In Process Calc.'!$C13^4+Regression!$CC$34*4*'In Process Calc.'!$C13^3 +Regression!$CB$34*3*'In Process Calc.'!$C13^2 + Regression!$CA$34*2*'In Process Calc.'!$C13 + Regression!$BZ$34)/$A13</f>
        <v>9.808956065606815E-2</v>
      </c>
      <c r="AF13" s="118">
        <f t="shared" si="0"/>
        <v>0.20744289358852139</v>
      </c>
      <c r="AG13" s="118">
        <f t="shared" si="3"/>
        <v>2.4018415977288337</v>
      </c>
      <c r="AH13" s="118">
        <f t="shared" si="1"/>
        <v>6.4182567163666965E-2</v>
      </c>
      <c r="AI13" s="118">
        <f t="shared" si="2"/>
        <v>-1.0687861995767092</v>
      </c>
      <c r="AJ13" s="75">
        <f>'In Process Calc.'!C13</f>
        <v>192.46666666679084</v>
      </c>
      <c r="AK13" s="124">
        <f>((Regression!CL46-Regression!CL47)*1000+'Post Process Calc.'!AK12*'In Process Calc.'!$D13+'In Process Calc.'!$F12*'Measured Data'!AR16+'In Process Calc.'!$E12*'Measured Data'!AR16)/'In Process Calc.'!$I12</f>
        <v>9.9777758111451575</v>
      </c>
      <c r="AL13" s="124">
        <f>((Regression!CM46-Regression!CM47)*1000+'Post Process Calc.'!AL12*'In Process Calc.'!$D13+'In Process Calc.'!$F12*'Measured Data'!AS16+'In Process Calc.'!$E12*'Measured Data'!AS16)/'In Process Calc.'!$I12</f>
        <v>3.3694134773400508</v>
      </c>
      <c r="AM13" s="124">
        <f>((Regression!CN46-Regression!CN47)*1000+'Post Process Calc.'!AM12*'In Process Calc.'!$D13+'In Process Calc.'!$F12*'Measured Data'!AT16+'In Process Calc.'!$E12*'Measured Data'!AT16)/'In Process Calc.'!$I12</f>
        <v>0.72167636703152693</v>
      </c>
      <c r="AN13" s="124">
        <f>((Regression!CO46-Regression!CO47)*1000+'Post Process Calc.'!AN12*'In Process Calc.'!$D13+'In Process Calc.'!$F12*'Measured Data'!AU16+'In Process Calc.'!$E12*'Measured Data'!AU16)/'In Process Calc.'!$I12</f>
        <v>0.31851279235979107</v>
      </c>
      <c r="AO13" s="124">
        <f>((Regression!CP46-Regression!CP47)*1000+'Post Process Calc.'!AO12*'In Process Calc.'!$D13+'In Process Calc.'!$F12*'Measured Data'!AV16+'In Process Calc.'!$E12*'Measured Data'!AV16)/'In Process Calc.'!$I12</f>
        <v>0.34866345282206079</v>
      </c>
      <c r="AP13" s="124">
        <f>((Regression!CQ46-Regression!CQ47)*1000+'Post Process Calc.'!AP12*'In Process Calc.'!$D13+'In Process Calc.'!$F12*'Measured Data'!AW16+'In Process Calc.'!$E12*'Measured Data'!AW16)/'In Process Calc.'!$I12</f>
        <v>16.891442129586501</v>
      </c>
      <c r="AQ13" s="124">
        <f>((Regression!CR46-Regression!CR47)*1000+'Post Process Calc.'!AQ12*'In Process Calc.'!$D13+'In Process Calc.'!$F12*'Measured Data'!AX16+'In Process Calc.'!$E12*'Measured Data'!AX16)/'In Process Calc.'!$I12</f>
        <v>29.658497909911546</v>
      </c>
      <c r="AR13" s="124">
        <f>((Regression!CS46-Regression!CS47)*1000+'Post Process Calc.'!AR12*'In Process Calc.'!$D13+'In Process Calc.'!$F12*'Measured Data'!AY16+'In Process Calc.'!$E12*'Measured Data'!AY16)/'In Process Calc.'!$I12</f>
        <v>0.47214805436519097</v>
      </c>
      <c r="AS13" s="124">
        <f>((Regression!CT46-Regression!CT47)*1000+'Post Process Calc.'!AS12*'In Process Calc.'!$D13+'In Process Calc.'!$F12*'Measured Data'!AZ16+'In Process Calc.'!$E12*'Measured Data'!AZ16)/'In Process Calc.'!$I12</f>
        <v>2.1742926498115911</v>
      </c>
      <c r="AT13" s="124">
        <f>((Regression!CU46-Regression!CU47)*1000+'Post Process Calc.'!AT12*'In Process Calc.'!$D13+'In Process Calc.'!$F12*'Measured Data'!BA16+'In Process Calc.'!$E12*'Measured Data'!BA16)/'In Process Calc.'!$I12</f>
        <v>0.96669228668423668</v>
      </c>
      <c r="AU13" s="124">
        <f>((Regression!CV46-Regression!CV47)*1000+'Post Process Calc.'!AU12*'In Process Calc.'!$D13+'In Process Calc.'!$F12*'Measured Data'!BB16+'In Process Calc.'!$E12*'Measured Data'!BB16)/'In Process Calc.'!$I12</f>
        <v>1.9982971098149487</v>
      </c>
      <c r="AV13" s="124">
        <f>((Regression!CW46-Regression!CW47)*1000+'Post Process Calc.'!AV12*'In Process Calc.'!$D13+'In Process Calc.'!$F12*'Measured Data'!BD16+'In Process Calc.'!$E12*'Measured Data'!BD16)/'In Process Calc.'!$I12</f>
        <v>-22.572237576933137</v>
      </c>
      <c r="AW13" s="124">
        <f>((Regression!CX46-Regression!CX47)*1000+'Post Process Calc.'!AW12*'In Process Calc.'!$D13+'In Process Calc.'!$F12*'Measured Data'!BE16+'In Process Calc.'!$E12*'Measured Data'!BE16)/'In Process Calc.'!$I12</f>
        <v>2.0336747768235348</v>
      </c>
      <c r="AX13" s="124">
        <f>((Regression!CY46-Regression!CY47)*1000+'Post Process Calc.'!AX12*'In Process Calc.'!$D13+'In Process Calc.'!$F12*'Measured Data'!BF16+'In Process Calc.'!$E12*'Measured Data'!BF16)/'In Process Calc.'!$I12</f>
        <v>1.3697907686547031</v>
      </c>
      <c r="AY13" s="124">
        <f>((Regression!CZ46-Regression!CZ47)*1000+'Post Process Calc.'!AY12*'In Process Calc.'!$D13+'In Process Calc.'!$F12*'Measured Data'!BH16+'In Process Calc.'!$E12*'Measured Data'!BH16)/'In Process Calc.'!$I12</f>
        <v>2.2574638688810311</v>
      </c>
      <c r="AZ13" s="124">
        <f>((Regression!DA46-Regression!DA47)*1000+'Post Process Calc.'!AZ12*'In Process Calc.'!$D13+'In Process Calc.'!$F12*'Measured Data'!BI16+'In Process Calc.'!$E12*'Measured Data'!BI16)/'In Process Calc.'!$I12</f>
        <v>16.211874210542256</v>
      </c>
      <c r="BA13" s="124">
        <f>((Regression!DB46-Regression!DB47)*1000+'Post Process Calc.'!BA12*'In Process Calc.'!$D13+'In Process Calc.'!$F12*'Measured Data'!BJ16+'In Process Calc.'!$E12*'Measured Data'!BJ16)/'In Process Calc.'!$I12</f>
        <v>5.7015591485836863</v>
      </c>
      <c r="BB13" s="124">
        <f>((Regression!DC46-Regression!DC47)*1000+'Post Process Calc.'!BB12*'In Process Calc.'!$D13+'In Process Calc.'!$F12*'Measured Data'!BK16+'In Process Calc.'!$E12*'Measured Data'!BK16)/'In Process Calc.'!$I12</f>
        <v>4.2279598832406178</v>
      </c>
      <c r="BC13" s="124">
        <f>((Regression!DD46-Regression!DD47)*1000+'Post Process Calc.'!BC12*'In Process Calc.'!$D13+'In Process Calc.'!$F12*'Measured Data'!BL16+'In Process Calc.'!$E12*'Measured Data'!BL16)/'In Process Calc.'!$I12</f>
        <v>0.63818363233348907</v>
      </c>
      <c r="BD13" s="124">
        <f>((Regression!DE46-Regression!DE47)*1000+'Post Process Calc.'!BD12*'In Process Calc.'!$D13+'In Process Calc.'!$F12*'Measured Data'!BM16+'In Process Calc.'!$E12*'Measured Data'!BM16)/'In Process Calc.'!$I12</f>
        <v>2.1256181638582263</v>
      </c>
      <c r="BE13" s="124">
        <f>((Regression!DF46-Regression!DF47)*1000+'Post Process Calc.'!BE12*'In Process Calc.'!$D13+'In Process Calc.'!$F12*'Measured Data'!BN16+'In Process Calc.'!$E12*'Measured Data'!BN16)/'In Process Calc.'!$I12</f>
        <v>4.0973038880061319</v>
      </c>
      <c r="BF13" s="124">
        <f>((Regression!DG46-Regression!DG47)*1000+'Post Process Calc.'!BF12*'In Process Calc.'!$D13+'In Process Calc.'!$F12*'Measured Data'!BO16+'In Process Calc.'!$E12*'Measured Data'!BO16)/'In Process Calc.'!$I12</f>
        <v>0.79621272855804992</v>
      </c>
      <c r="BG13" s="124">
        <f>((Regression!DH46-Regression!DH47)*1000+'Post Process Calc.'!BG12*'In Process Calc.'!$D13+'In Process Calc.'!$F12*'Measured Data'!BP16+'In Process Calc.'!$E12*'Measured Data'!BP16)/'In Process Calc.'!$I12</f>
        <v>-0.69782921962880229</v>
      </c>
    </row>
    <row r="14" spans="1:70" x14ac:dyDescent="0.15">
      <c r="A14" s="117">
        <f>'Measured Data'!H18*'In Process Calc.'!D14/1000</f>
        <v>0.96188220286308956</v>
      </c>
      <c r="B14" s="297">
        <f>'Growth Regression'!$P13</f>
        <v>2.1241846107545361E-4</v>
      </c>
      <c r="C14" s="117">
        <f>IF('Measured Data'!O18&gt;0,'Measured Data'!O18, (Regression!$CE$6*6*'In Process Calc.'!$C14^6+Regression!$CD$6*5*'In Process Calc.'!$C14^5+Regression!$CC$6*4*'In Process Calc.'!$C14^3+Regression!$CB$6*3*'In Process Calc.'!$C14^2  + Regression!$CA$6*2*'In Process Calc.'!$C14 + Regression!$BZ$6)/$A14)</f>
        <v>0.12561030781630692</v>
      </c>
      <c r="D14" s="117">
        <f>(Regression!$CE$7*6*'In Process Calc.'!$C14^6+Regression!$CD$7*5*'In Process Calc.'!$C14^5+Regression!$CC$7*4*'In Process Calc.'!$C14^3+Regression!$CB$7*3*'In Process Calc.'!$C14^2  + Regression!$CA$7*2*'In Process Calc.'!$C14 + Regression!$BZ$7)/$A14</f>
        <v>0.13519168095430564</v>
      </c>
      <c r="E14" s="117">
        <f xml:space="preserve"> (Regression!$CE$8*6*'In Process Calc.'!$C14^6+Regression!$CD$8*5*'In Process Calc.'!$C14^5+Regression!$CC$8*4*'In Process Calc.'!$C14^3+Regression!$CB$8*3*'In Process Calc.'!$C14^2  + Regression!$CA$8*2*'In Process Calc.'!$C14 + Regression!$BZ$8)/$A14</f>
        <v>2.9159312072988999E-3</v>
      </c>
      <c r="F14" s="117">
        <f xml:space="preserve"> (Regression!$CE$9*6*'In Process Calc.'!$C14^6+Regression!$CD$9*5*'In Process Calc.'!$C14^5+Regression!$CC$9*4*'In Process Calc.'!$C14^3+Regression!$CB$9*3*'In Process Calc.'!$C14^2  + Regression!$CA$9*2*'In Process Calc.'!$C14 + Regression!$BZ$9)/$A14</f>
        <v>7.4845022847445724E-4</v>
      </c>
      <c r="G14" s="117">
        <f xml:space="preserve"> (Regression!$CE$10*6*'In Process Calc.'!$C14^6+Regression!$CD$10*5*'In Process Calc.'!$C14^5+Regression!$CC$10*4*'In Process Calc.'!$C14^3+Regression!$CB$10*3*'In Process Calc.'!$C14^2  + Regression!$CA$10*2*'In Process Calc.'!$C14 + Regression!$BZ$10)/$A14</f>
        <v>5.0248236484618858E-4</v>
      </c>
      <c r="H14" s="117">
        <f xml:space="preserve"> (Regression!$CE$11*6*'In Process Calc.'!$C14^6+Regression!$CD$11*5*'In Process Calc.'!$C14^5+Regression!$CC$11*4*'In Process Calc.'!$C14^3+Regression!$CB$11*3*'In Process Calc.'!$C14^2  + Regression!$CA$11*2*'In Process Calc.'!$C14 + Regression!$BZ$11)/$A14</f>
        <v>-3.2551071525206612E-4</v>
      </c>
      <c r="I14" s="117">
        <f>(Regression!$CE$12*6*'In Process Calc.'!$C14^6+Regression!$CD$12*5*'In Process Calc.'!$C14^5+Regression!$CC$12*4*'In Process Calc.'!$C14^3+Regression!$CB$12*3*'In Process Calc.'!$C14^2  + Regression!$CA$12*2*'In Process Calc.'!$C14 + Regression!$BZ$12)/$A14</f>
        <v>4.771972462373794E-4</v>
      </c>
      <c r="J14" s="117">
        <f xml:space="preserve"> (Regression!$CE$13*6*'In Process Calc.'!$C14^6+Regression!$CD$13*5*'In Process Calc.'!$C14^5+Regression!$CC$13*4*'In Process Calc.'!$C14^3+Regression!$CB$13*3*'In Process Calc.'!$C14^2  + Regression!$CA$13*2*'In Process Calc.'!$C14 + Regression!$BZ$13)/$A14</f>
        <v>3.2130299634873676E-2</v>
      </c>
      <c r="K14" s="117">
        <f xml:space="preserve"> (Regression!$CE$14*6*'In Process Calc.'!$C14^6+Regression!$CD$14*5*'In Process Calc.'!$C14^5+Regression!$CC$14*4*'In Process Calc.'!$C14^3+Regression!$CB$14*3*'In Process Calc.'!$C14^2  + Regression!$CA$14*2*'In Process Calc.'!$C14 + Regression!$BZ$14)/$A14</f>
        <v>2.1810296770199376E-3</v>
      </c>
      <c r="L14" s="117">
        <f xml:space="preserve"> (Regression!$CE$15*6*'In Process Calc.'!$C14^6+Regression!$CD$15*5*'In Process Calc.'!$C14^5+Regression!$CC$15*4*'In Process Calc.'!$C14^3+Regression!$CB$15*3*'In Process Calc.'!$C14^2  + Regression!$CA$15*2*'In Process Calc.'!$C14 + Regression!$BZ$15)/$A14</f>
        <v>-9.2824321520624487E-5</v>
      </c>
      <c r="M14" s="117">
        <f xml:space="preserve"> (Regression!$CE$16*6*'In Process Calc.'!$C14^6+Regression!$CD$16*5*'In Process Calc.'!$C14^5+Regression!$CC$16*4*'In Process Calc.'!$C14^3+Regression!$CB$16*3*'In Process Calc.'!$C14^2  + Regression!$CA$16*2*'In Process Calc.'!$C14 + Regression!$BZ$16)/$A14</f>
        <v>4.366284989693186E-4</v>
      </c>
      <c r="N14" s="117">
        <f xml:space="preserve"> (Regression!$CE$17*6*'In Process Calc.'!$C14^6+Regression!$CD$17*5*'In Process Calc.'!$C14^5+Regression!$CC$17*4*'In Process Calc.'!$C14^3+Regression!$CB$17*3*'In Process Calc.'!$C14^2  + Regression!$CA$17*2*'In Process Calc.'!$C14 + Regression!$BZ$17)/$A14</f>
        <v>-2.1450920089987347E-4</v>
      </c>
      <c r="O14" s="117">
        <f xml:space="preserve"> (Regression!$CE$18*6*'In Process Calc.'!$C14^6+Regression!$CD$18*5*'In Process Calc.'!$C14^5+Regression!$CC$18*4*'In Process Calc.'!$C14^3+Regression!$CB$18*3*'In Process Calc.'!$C14^2  + Regression!$CA$18*2*'In Process Calc.'!$C14 + Regression!$BZ$18)/$A14</f>
        <v>1.2049356032402634E-3</v>
      </c>
      <c r="P14" s="117">
        <f xml:space="preserve"> (Regression!$CE$19*6*'In Process Calc.'!$C14^5+Regression!$CD$19*5*'In Process Calc.'!$C14^4+Regression!$CC$19*4*'In Process Calc.'!$C14^3 +Regression!$CB$19*3*'In Process Calc.'!$C14^2 + Regression!$CA$19*2*'In Process Calc.'!$C14 + Regression!$BZ$19)/$A14</f>
        <v>-9.5166750867001597E-3</v>
      </c>
      <c r="Q14" s="117">
        <f xml:space="preserve"> (Regression!$CE$20*6*'In Process Calc.'!$C14^5+Regression!$CD$20*5*'In Process Calc.'!$C14^4+Regression!$CC$20*4*'In Process Calc.'!$C14^3 +Regression!$CB$20*3*'In Process Calc.'!$C14^2 + Regression!$CA$20*2*'In Process Calc.'!$C14 + Regression!$BZ$20)/$A14</f>
        <v>2.203901589448643E-3</v>
      </c>
      <c r="R14" s="117">
        <f xml:space="preserve"> (Regression!$CE$21*6*'In Process Calc.'!$C14^5+Regression!$CD$21*5*'In Process Calc.'!$C14^4+Regression!$CC$21*4*'In Process Calc.'!$C14^3 +Regression!$CB$21*3*'In Process Calc.'!$C14^2 + Regression!$CA$21*2*'In Process Calc.'!$C14 + Regression!$BZ$21)/$A14</f>
        <v>1.1535333934858903E-3</v>
      </c>
      <c r="S14" s="117">
        <f xml:space="preserve"> (Regression!$CE$22*6*'In Process Calc.'!$C14^5+Regression!$CD$22*5*'In Process Calc.'!$C14^4+Regression!$CC$22*4*'In Process Calc.'!$C14^3 +Regression!$CB$22*3*'In Process Calc.'!$C14^2 + Regression!$CA$22*2*'In Process Calc.'!$C14 + Regression!$BZ$22)/$A14</f>
        <v>4.8178442950485531E-4</v>
      </c>
      <c r="T14" s="117">
        <f xml:space="preserve"> (Regression!$CE$23*6*'In Process Calc.'!$C14^5+Regression!$CD$23*5*'In Process Calc.'!$C14^4+Regression!$CC$23*4*'In Process Calc.'!$C14^3 +Regression!$CB$23*3*'In Process Calc.'!$C14^2 + Regression!$CA$23*2*'In Process Calc.'!$C14 + Regression!$BZ$23)/$A14</f>
        <v>-2.0307838415630302E-3</v>
      </c>
      <c r="U14" s="117">
        <f xml:space="preserve"> (Regression!$CE$24*6*'In Process Calc.'!$C14^5+Regression!$CD$24*5*'In Process Calc.'!$C14^4+Regression!$CC$24*4*'In Process Calc.'!$C14^3 +Regression!$CB$24*3*'In Process Calc.'!$C14^2 + Regression!$CA$24*2*'In Process Calc.'!$C14 + Regression!$BZ$24)/$A14</f>
        <v>6.8260931961569679E-4</v>
      </c>
      <c r="V14" s="117">
        <f xml:space="preserve"> (Regression!$CE$25*6*'In Process Calc.'!$C14^5+Regression!$CD$25*5*'In Process Calc.'!$C14^4+Regression!$CC$25*4*'In Process Calc.'!$C14^3 +Regression!$CB$25*3*'In Process Calc.'!$C14^2 + Regression!$CA$25*2*'In Process Calc.'!$C14 + Regression!$BZ$25)/$A14</f>
        <v>1.3386357414766725E-3</v>
      </c>
      <c r="W14" s="117">
        <f xml:space="preserve"> (Regression!$CE$26*6*'In Process Calc.'!$C14^5+Regression!$CD$26*5*'In Process Calc.'!$C14^4+Regression!$CC$26*4*'In Process Calc.'!$C14^3 +Regression!$CB$26*3*'In Process Calc.'!$C14^2 + Regression!$CA$26*2*'In Process Calc.'!$C14 + Regression!$BZ$26)/$A14</f>
        <v>1.5614975083673784E-3</v>
      </c>
      <c r="X14" s="117">
        <f xml:space="preserve"> (Regression!$CE$27*6*'In Process Calc.'!$C14^5+Regression!$CD$27*5*'In Process Calc.'!$C14^4+Regression!$CC$27*4*'In Process Calc.'!$C14^3 +Regression!$CB$27*3*'In Process Calc.'!$C14^2 + Regression!$CA$27*2*'In Process Calc.'!$C14 + Regression!$BZ$27)/$A14</f>
        <v>1.4084604131437924E-3</v>
      </c>
      <c r="Y14" s="117">
        <f xml:space="preserve"> (Regression!$CE$28*6*'In Process Calc.'!$C14^5+Regression!$CD$28*5*'In Process Calc.'!$C14^4+Regression!$CC$28*4*'In Process Calc.'!$C14^3 +Regression!$CB$28*3*'In Process Calc.'!$C14^2 + Regression!$CA$28*2*'In Process Calc.'!$C14 + Regression!$BZ$28)/$A14</f>
        <v>3.0546845433460047E-4</v>
      </c>
      <c r="Z14" s="117">
        <f xml:space="preserve"> (Regression!$CE$29*6*'In Process Calc.'!$C14^5+Regression!$CD$29*5*'In Process Calc.'!$C14^4+Regression!$CC$29*4*'In Process Calc.'!$C14^3 +Regression!$CB$29*3*'In Process Calc.'!$C14^2 + Regression!$CA$29*2*'In Process Calc.'!$C14 + Regression!$BZ$29)/$A14</f>
        <v>2.7124861255561791E-4</v>
      </c>
      <c r="AA14" s="117">
        <f xml:space="preserve"> (Regression!$CE$30*6*'In Process Calc.'!$C14^5+Regression!$CD$30*5*'In Process Calc.'!$C14^4+Regression!$CC$30*4*'In Process Calc.'!$C14^3 +Regression!$CB$30*3*'In Process Calc.'!$C14^2 + Regression!$CA$30*2*'In Process Calc.'!$C14 + Regression!$BZ$30)/$A14</f>
        <v>1.5389435282104626E-3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2.8026468746852249E-2</v>
      </c>
      <c r="AD14" s="117">
        <f xml:space="preserve"> (Regression!$CE$33*6*'In Process Calc.'!$C14^5+Regression!$CD$33*5*'In Process Calc.'!$C14^4+Regression!$CC$33*4*'In Process Calc.'!$C14^3 +Regression!$CB$33*3*'In Process Calc.'!$C14^2 + Regression!$CA$33*2*'In Process Calc.'!$C14 + Regression!$BZ$33)/$A14</f>
        <v>2.8911616112588138E-2</v>
      </c>
      <c r="AE14" s="117">
        <f xml:space="preserve"> (Regression!$CE$34*6*'In Process Calc.'!$C14^5+Regression!$CD$34*5*'In Process Calc.'!$C14^4+Regression!$CC$34*4*'In Process Calc.'!$C14^3 +Regression!$CB$34*3*'In Process Calc.'!$C14^2 + Regression!$CA$34*2*'In Process Calc.'!$C14 + Regression!$BZ$34)/$A14</f>
        <v>7.9506839848599659E-2</v>
      </c>
      <c r="AF14" s="118">
        <f t="shared" si="0"/>
        <v>-0.29619005097515255</v>
      </c>
      <c r="AG14" s="118">
        <f t="shared" si="3"/>
        <v>3.9094035612407314</v>
      </c>
      <c r="AH14" s="118">
        <f t="shared" si="1"/>
        <v>6.7880776146036478E-2</v>
      </c>
      <c r="AI14" s="118">
        <f t="shared" si="2"/>
        <v>-0.93111242958316975</v>
      </c>
      <c r="AJ14" s="75">
        <f>'In Process Calc.'!C14</f>
        <v>215.88333333347691</v>
      </c>
      <c r="AK14" s="124">
        <f>((Regression!CL47-Regression!CL48)*1000+'Post Process Calc.'!AK13*'In Process Calc.'!$D14+'In Process Calc.'!$F13*'Measured Data'!AR17+'In Process Calc.'!$E13*'Measured Data'!AR17)/'In Process Calc.'!$I13</f>
        <v>9.890222160640235</v>
      </c>
      <c r="AL14" s="124">
        <f>((Regression!CM47-Regression!CM48)*1000+'Post Process Calc.'!AL13*'In Process Calc.'!$D14+'In Process Calc.'!$F13*'Measured Data'!AS17+'In Process Calc.'!$E13*'Measured Data'!AS17)/'In Process Calc.'!$I13</f>
        <v>3.6057000177923562</v>
      </c>
      <c r="AM14" s="124">
        <f>((Regression!CN47-Regression!CN48)*1000+'Post Process Calc.'!AM13*'In Process Calc.'!$D14+'In Process Calc.'!$F13*'Measured Data'!AT17+'In Process Calc.'!$E13*'Measured Data'!AT17)/'In Process Calc.'!$I13</f>
        <v>0.88345635368330455</v>
      </c>
      <c r="AN14" s="124">
        <f>((Regression!CO47-Regression!CO48)*1000+'Post Process Calc.'!AN13*'In Process Calc.'!$D14+'In Process Calc.'!$F13*'Measured Data'!AU17+'In Process Calc.'!$E13*'Measured Data'!AU17)/'In Process Calc.'!$I13</f>
        <v>0.41354555657053621</v>
      </c>
      <c r="AO14" s="124">
        <f>((Regression!CP47-Regression!CP48)*1000+'Post Process Calc.'!AO13*'In Process Calc.'!$D14+'In Process Calc.'!$F13*'Measured Data'!AV17+'In Process Calc.'!$E13*'Measured Data'!AV17)/'In Process Calc.'!$I13</f>
        <v>0.4002950256169947</v>
      </c>
      <c r="AP14" s="124">
        <f>((Regression!CQ47-Regression!CQ48)*1000+'Post Process Calc.'!AP13*'In Process Calc.'!$D14+'In Process Calc.'!$F13*'Measured Data'!AW17+'In Process Calc.'!$E13*'Measured Data'!AW17)/'In Process Calc.'!$I13</f>
        <v>17.668012387038935</v>
      </c>
      <c r="AQ14" s="124">
        <f>((Regression!CR47-Regression!CR48)*1000+'Post Process Calc.'!AQ13*'In Process Calc.'!$D14+'In Process Calc.'!$F13*'Measured Data'!AX17+'In Process Calc.'!$E13*'Measured Data'!AX17)/'In Process Calc.'!$I13</f>
        <v>36.795646659878422</v>
      </c>
      <c r="AR14" s="124">
        <f>((Regression!CS47-Regression!CS48)*1000+'Post Process Calc.'!AR13*'In Process Calc.'!$D14+'In Process Calc.'!$F13*'Measured Data'!AY17+'In Process Calc.'!$E13*'Measured Data'!AY17)/'In Process Calc.'!$I13</f>
        <v>0.64922850567332391</v>
      </c>
      <c r="AS14" s="124">
        <f>((Regression!CT47-Regression!CT48)*1000+'Post Process Calc.'!AS13*'In Process Calc.'!$D14+'In Process Calc.'!$F13*'Measured Data'!AZ17+'In Process Calc.'!$E13*'Measured Data'!AZ17)/'In Process Calc.'!$I13</f>
        <v>2.0696297582520167</v>
      </c>
      <c r="AT14" s="124">
        <f>((Regression!CU47-Regression!CU48)*1000+'Post Process Calc.'!AT13*'In Process Calc.'!$D14+'In Process Calc.'!$F13*'Measured Data'!BA17+'In Process Calc.'!$E13*'Measured Data'!BA17)/'In Process Calc.'!$I13</f>
        <v>1.0751984642300776</v>
      </c>
      <c r="AU14" s="124">
        <f>((Regression!CV47-Regression!CV48)*1000+'Post Process Calc.'!AU13*'In Process Calc.'!$D14+'In Process Calc.'!$F13*'Measured Data'!BB17+'In Process Calc.'!$E13*'Measured Data'!BB17)/'In Process Calc.'!$I13</f>
        <v>2.0887028108645365</v>
      </c>
      <c r="AV14" s="124">
        <f>((Regression!CW47-Regression!CW48)*1000+'Post Process Calc.'!AV13*'In Process Calc.'!$D14+'In Process Calc.'!$F13*'Measured Data'!BD17+'In Process Calc.'!$E13*'Measured Data'!BD17)/'In Process Calc.'!$I13</f>
        <v>-23.079647177829681</v>
      </c>
      <c r="AW14" s="124">
        <f>((Regression!CX47-Regression!CX48)*1000+'Post Process Calc.'!AW13*'In Process Calc.'!$D14+'In Process Calc.'!$F13*'Measured Data'!BE17+'In Process Calc.'!$E13*'Measured Data'!BE17)/'In Process Calc.'!$I13</f>
        <v>1.7985818360459354</v>
      </c>
      <c r="AX14" s="124">
        <f>((Regression!CY47-Regression!CY48)*1000+'Post Process Calc.'!AX13*'In Process Calc.'!$D14+'In Process Calc.'!$F13*'Measured Data'!BF17+'In Process Calc.'!$E13*'Measured Data'!BF17)/'In Process Calc.'!$I13</f>
        <v>1.1283009096124048</v>
      </c>
      <c r="AY14" s="124">
        <f>((Regression!CZ47-Regression!CZ48)*1000+'Post Process Calc.'!AY13*'In Process Calc.'!$D14+'In Process Calc.'!$F13*'Measured Data'!BH17+'In Process Calc.'!$E13*'Measured Data'!BH17)/'In Process Calc.'!$I13</f>
        <v>2.6100211718142763</v>
      </c>
      <c r="AZ14" s="124">
        <f>((Regression!DA47-Regression!DA48)*1000+'Post Process Calc.'!AZ13*'In Process Calc.'!$D14+'In Process Calc.'!$F13*'Measured Data'!BI17+'In Process Calc.'!$E13*'Measured Data'!BI17)/'In Process Calc.'!$I13</f>
        <v>18.352538457930834</v>
      </c>
      <c r="BA14" s="124">
        <f>((Regression!DB47-Regression!DB48)*1000+'Post Process Calc.'!BA13*'In Process Calc.'!$D14+'In Process Calc.'!$F13*'Measured Data'!BJ17+'In Process Calc.'!$E13*'Measured Data'!BJ17)/'In Process Calc.'!$I13</f>
        <v>6.8980581128563472</v>
      </c>
      <c r="BB14" s="124">
        <f>((Regression!DC47-Regression!DC48)*1000+'Post Process Calc.'!BB13*'In Process Calc.'!$D14+'In Process Calc.'!$F13*'Measured Data'!BK17+'In Process Calc.'!$E13*'Measured Data'!BK17)/'In Process Calc.'!$I13</f>
        <v>4.5833521652310303</v>
      </c>
      <c r="BC14" s="124">
        <f>((Regression!DD47-Regression!DD48)*1000+'Post Process Calc.'!BC13*'In Process Calc.'!$D14+'In Process Calc.'!$F13*'Measured Data'!BL17+'In Process Calc.'!$E13*'Measured Data'!BL17)/'In Process Calc.'!$I13</f>
        <v>0.13659888988754892</v>
      </c>
      <c r="BD14" s="124">
        <f>((Regression!DE47-Regression!DE48)*1000+'Post Process Calc.'!BD13*'In Process Calc.'!$D14+'In Process Calc.'!$F13*'Measured Data'!BM17+'In Process Calc.'!$E13*'Measured Data'!BM17)/'In Process Calc.'!$I13</f>
        <v>1.6927542440653809</v>
      </c>
      <c r="BE14" s="124">
        <f>((Regression!DF47-Regression!DF48)*1000+'Post Process Calc.'!BE13*'In Process Calc.'!$D14+'In Process Calc.'!$F13*'Measured Data'!BN17+'In Process Calc.'!$E13*'Measured Data'!BN17)/'In Process Calc.'!$I13</f>
        <v>4.9703808930445756</v>
      </c>
      <c r="BF14" s="124">
        <f>((Regression!DG47-Regression!DG48)*1000+'Post Process Calc.'!BF13*'In Process Calc.'!$D14+'In Process Calc.'!$F13*'Measured Data'!BO17+'In Process Calc.'!$E13*'Measured Data'!BO17)/'In Process Calc.'!$I13</f>
        <v>0.70056899082704882</v>
      </c>
      <c r="BG14" s="124">
        <f>((Regression!DH47-Regression!DH48)*1000+'Post Process Calc.'!BG13*'In Process Calc.'!$D14+'In Process Calc.'!$F13*'Measured Data'!BP17+'In Process Calc.'!$E13*'Measured Data'!BP17)/'In Process Calc.'!$I13</f>
        <v>-1.3137679602584666</v>
      </c>
    </row>
    <row r="15" spans="1:70" x14ac:dyDescent="0.15">
      <c r="A15" s="117">
        <f>'Measured Data'!H19*'In Process Calc.'!D15/1000</f>
        <v>0.94019673765678169</v>
      </c>
      <c r="B15" s="297">
        <f>'Growth Regression'!$P14</f>
        <v>9.3666300018470592E-5</v>
      </c>
      <c r="C15" s="117">
        <f>IF('Measured Data'!O19&gt;0,'Measured Data'!O19, (Regression!$CE$6*6*'In Process Calc.'!$C15^6+Regression!$CD$6*5*'In Process Calc.'!$C15^5+Regression!$CC$6*4*'In Process Calc.'!$C15^3+Regression!$CB$6*3*'In Process Calc.'!$C15^2  + Regression!$CA$6*2*'In Process Calc.'!$C15 + Regression!$BZ$6)/$A15)</f>
        <v>0.17211359504058563</v>
      </c>
      <c r="D15" s="117">
        <f>(Regression!$CE$7*6*'In Process Calc.'!$C15^6+Regression!$CD$7*5*'In Process Calc.'!$C15^5+Regression!$CC$7*4*'In Process Calc.'!$C15^3+Regression!$CB$7*3*'In Process Calc.'!$C15^2  + Regression!$CA$7*2*'In Process Calc.'!$C15 + Regression!$BZ$7)/$A15</f>
        <v>0.1536967065095346</v>
      </c>
      <c r="E15" s="117">
        <f xml:space="preserve"> (Regression!$CE$8*6*'In Process Calc.'!$C15^6+Regression!$CD$8*5*'In Process Calc.'!$C15^5+Regression!$CC$8*4*'In Process Calc.'!$C15^3+Regression!$CB$8*3*'In Process Calc.'!$C15^2  + Regression!$CA$8*2*'In Process Calc.'!$C15 + Regression!$BZ$8)/$A15</f>
        <v>6.2032124379504108E-3</v>
      </c>
      <c r="F15" s="117">
        <f xml:space="preserve"> (Regression!$CE$9*6*'In Process Calc.'!$C15^6+Regression!$CD$9*5*'In Process Calc.'!$C15^5+Regression!$CC$9*4*'In Process Calc.'!$C15^3+Regression!$CB$9*3*'In Process Calc.'!$C15^2  + Regression!$CA$9*2*'In Process Calc.'!$C15 + Regression!$BZ$9)/$A15</f>
        <v>5.9326928159013066E-4</v>
      </c>
      <c r="G15" s="117">
        <f xml:space="preserve"> (Regression!$CE$10*6*'In Process Calc.'!$C15^6+Regression!$CD$10*5*'In Process Calc.'!$C15^5+Regression!$CC$10*4*'In Process Calc.'!$C15^3+Regression!$CB$10*3*'In Process Calc.'!$C15^2  + Regression!$CA$10*2*'In Process Calc.'!$C15 + Regression!$BZ$10)/$A15</f>
        <v>-7.6038194214097566E-4</v>
      </c>
      <c r="H15" s="117">
        <f xml:space="preserve"> (Regression!$CE$11*6*'In Process Calc.'!$C15^6+Regression!$CD$11*5*'In Process Calc.'!$C15^5+Regression!$CC$11*4*'In Process Calc.'!$C15^3+Regression!$CB$11*3*'In Process Calc.'!$C15^2  + Regression!$CA$11*2*'In Process Calc.'!$C15 + Regression!$BZ$11)/$A15</f>
        <v>-1.2377435210554667E-3</v>
      </c>
      <c r="I15" s="117">
        <f>(Regression!$CE$12*6*'In Process Calc.'!$C15^6+Regression!$CD$12*5*'In Process Calc.'!$C15^5+Regression!$CC$12*4*'In Process Calc.'!$C15^3+Regression!$CB$12*3*'In Process Calc.'!$C15^2  + Regression!$CA$12*2*'In Process Calc.'!$C15 + Regression!$BZ$12)/$A15</f>
        <v>3.3635391211027632E-4</v>
      </c>
      <c r="J15" s="117">
        <f xml:space="preserve"> (Regression!$CE$13*6*'In Process Calc.'!$C15^6+Regression!$CD$13*5*'In Process Calc.'!$C15^5+Regression!$CC$13*4*'In Process Calc.'!$C15^3+Regression!$CB$13*3*'In Process Calc.'!$C15^2  + Regression!$CA$13*2*'In Process Calc.'!$C15 + Regression!$BZ$13)/$A15</f>
        <v>2.238057475626342E-2</v>
      </c>
      <c r="K15" s="117">
        <f xml:space="preserve"> (Regression!$CE$14*6*'In Process Calc.'!$C15^6+Regression!$CD$14*5*'In Process Calc.'!$C15^5+Regression!$CC$14*4*'In Process Calc.'!$C15^3+Regression!$CB$14*3*'In Process Calc.'!$C15^2  + Regression!$CA$14*2*'In Process Calc.'!$C15 + Regression!$BZ$14)/$A15</f>
        <v>1.8514533442077902E-3</v>
      </c>
      <c r="L15" s="117">
        <f xml:space="preserve"> (Regression!$CE$15*6*'In Process Calc.'!$C15^6+Regression!$CD$15*5*'In Process Calc.'!$C15^5+Regression!$CC$15*4*'In Process Calc.'!$C15^3+Regression!$CB$15*3*'In Process Calc.'!$C15^2  + Regression!$CA$15*2*'In Process Calc.'!$C15 + Regression!$BZ$15)/$A15</f>
        <v>-1.7161740402213991E-3</v>
      </c>
      <c r="M15" s="117">
        <f xml:space="preserve"> (Regression!$CE$16*6*'In Process Calc.'!$C15^6+Regression!$CD$16*5*'In Process Calc.'!$C15^5+Regression!$CC$16*4*'In Process Calc.'!$C15^3+Regression!$CB$16*3*'In Process Calc.'!$C15^2  + Regression!$CA$16*2*'In Process Calc.'!$C15 + Regression!$BZ$16)/$A15</f>
        <v>3.5485147706391343E-4</v>
      </c>
      <c r="N15" s="117">
        <f xml:space="preserve"> (Regression!$CE$17*6*'In Process Calc.'!$C15^6+Regression!$CD$17*5*'In Process Calc.'!$C15^5+Regression!$CC$17*4*'In Process Calc.'!$C15^3+Regression!$CB$17*3*'In Process Calc.'!$C15^2  + Regression!$CA$17*2*'In Process Calc.'!$C15 + Regression!$BZ$17)/$A15</f>
        <v>-2.4349336210818047E-4</v>
      </c>
      <c r="O15" s="117">
        <f xml:space="preserve"> (Regression!$CE$18*6*'In Process Calc.'!$C15^6+Regression!$CD$18*5*'In Process Calc.'!$C15^5+Regression!$CC$18*4*'In Process Calc.'!$C15^3+Regression!$CB$18*3*'In Process Calc.'!$C15^2  + Regression!$CA$18*2*'In Process Calc.'!$C15 + Regression!$BZ$18)/$A15</f>
        <v>1.0979556500497541E-3</v>
      </c>
      <c r="P15" s="117">
        <f xml:space="preserve"> (Regression!$CE$19*6*'In Process Calc.'!$C15^5+Regression!$CD$19*5*'In Process Calc.'!$C15^4+Regression!$CC$19*4*'In Process Calc.'!$C15^3 +Regression!$CB$19*3*'In Process Calc.'!$C15^2 + Regression!$CA$19*2*'In Process Calc.'!$C15 + Regression!$BZ$19)/$A15</f>
        <v>-4.9077625297796218E-2</v>
      </c>
      <c r="Q15" s="117">
        <f xml:space="preserve"> (Regression!$CE$20*6*'In Process Calc.'!$C15^5+Regression!$CD$20*5*'In Process Calc.'!$C15^4+Regression!$CC$20*4*'In Process Calc.'!$C15^3 +Regression!$CB$20*3*'In Process Calc.'!$C15^2 + Regression!$CA$20*2*'In Process Calc.'!$C15 + Regression!$BZ$20)/$A15</f>
        <v>1.9311898233994899E-3</v>
      </c>
      <c r="R15" s="117">
        <f xml:space="preserve"> (Regression!$CE$21*6*'In Process Calc.'!$C15^5+Regression!$CD$21*5*'In Process Calc.'!$C15^4+Regression!$CC$21*4*'In Process Calc.'!$C15^3 +Regression!$CB$21*3*'In Process Calc.'!$C15^2 + Regression!$CA$21*2*'In Process Calc.'!$C15 + Regression!$BZ$21)/$A15</f>
        <v>9.4944084250936161E-4</v>
      </c>
      <c r="S15" s="117">
        <f xml:space="preserve"> (Regression!$CE$22*6*'In Process Calc.'!$C15^5+Regression!$CD$22*5*'In Process Calc.'!$C15^4+Regression!$CC$22*4*'In Process Calc.'!$C15^3 +Regression!$CB$22*3*'In Process Calc.'!$C15^2 + Regression!$CA$22*2*'In Process Calc.'!$C15 + Regression!$BZ$22)/$A15</f>
        <v>3.881626016591304E-4</v>
      </c>
      <c r="T15" s="117">
        <f xml:space="preserve"> (Regression!$CE$23*6*'In Process Calc.'!$C15^5+Regression!$CD$23*5*'In Process Calc.'!$C15^4+Regression!$CC$23*4*'In Process Calc.'!$C15^3 +Regression!$CB$23*3*'In Process Calc.'!$C15^2 + Regression!$CA$23*2*'In Process Calc.'!$C15 + Regression!$BZ$23)/$A15</f>
        <v>-1.3927754939437309E-3</v>
      </c>
      <c r="U15" s="117">
        <f xml:space="preserve"> (Regression!$CE$24*6*'In Process Calc.'!$C15^5+Regression!$CD$24*5*'In Process Calc.'!$C15^4+Regression!$CC$24*4*'In Process Calc.'!$C15^3 +Regression!$CB$24*3*'In Process Calc.'!$C15^2 + Regression!$CA$24*2*'In Process Calc.'!$C15 + Regression!$BZ$24)/$A15</f>
        <v>6.0829463948304128E-4</v>
      </c>
      <c r="V15" s="117">
        <f xml:space="preserve"> (Regression!$CE$25*6*'In Process Calc.'!$C15^5+Regression!$CD$25*5*'In Process Calc.'!$C15^4+Regression!$CC$25*4*'In Process Calc.'!$C15^3 +Regression!$CB$25*3*'In Process Calc.'!$C15^2 + Regression!$CA$25*2*'In Process Calc.'!$C15 + Regression!$BZ$25)/$A15</f>
        <v>1.2953328233230074E-3</v>
      </c>
      <c r="W15" s="117">
        <f xml:space="preserve"> (Regression!$CE$26*6*'In Process Calc.'!$C15^5+Regression!$CD$26*5*'In Process Calc.'!$C15^4+Regression!$CC$26*4*'In Process Calc.'!$C15^3 +Regression!$CB$26*3*'In Process Calc.'!$C15^2 + Regression!$CA$26*2*'In Process Calc.'!$C15 + Regression!$BZ$26)/$A15</f>
        <v>1.1415997152320191E-3</v>
      </c>
      <c r="X15" s="117">
        <f xml:space="preserve"> (Regression!$CE$27*6*'In Process Calc.'!$C15^5+Regression!$CD$27*5*'In Process Calc.'!$C15^4+Regression!$CC$27*4*'In Process Calc.'!$C15^3 +Regression!$CB$27*3*'In Process Calc.'!$C15^2 + Regression!$CA$27*2*'In Process Calc.'!$C15 + Regression!$BZ$27)/$A15</f>
        <v>1.5340706907896189E-3</v>
      </c>
      <c r="Y15" s="117">
        <f xml:space="preserve"> (Regression!$CE$28*6*'In Process Calc.'!$C15^5+Regression!$CD$28*5*'In Process Calc.'!$C15^4+Regression!$CC$28*4*'In Process Calc.'!$C15^3 +Regression!$CB$28*3*'In Process Calc.'!$C15^2 + Regression!$CA$28*2*'In Process Calc.'!$C15 + Regression!$BZ$28)/$A15</f>
        <v>2.8601755533740368E-4</v>
      </c>
      <c r="Z15" s="117">
        <f xml:space="preserve"> (Regression!$CE$29*6*'In Process Calc.'!$C15^5+Regression!$CD$29*5*'In Process Calc.'!$C15^4+Regression!$CC$29*4*'In Process Calc.'!$C15^3 +Regression!$CB$29*3*'In Process Calc.'!$C15^2 + Regression!$CA$29*2*'In Process Calc.'!$C15 + Regression!$BZ$29)/$A15</f>
        <v>1.690286258499573E-4</v>
      </c>
      <c r="AA15" s="117">
        <f xml:space="preserve"> (Regression!$CE$30*6*'In Process Calc.'!$C15^5+Regression!$CD$30*5*'In Process Calc.'!$C15^4+Regression!$CC$30*4*'In Process Calc.'!$C15^3 +Regression!$CB$30*3*'In Process Calc.'!$C15^2 + Regression!$CA$30*2*'In Process Calc.'!$C15 + Regression!$BZ$30)/$A15</f>
        <v>1.4977813714301079E-3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2.3708109017601977E-2</v>
      </c>
      <c r="AD15" s="117">
        <f xml:space="preserve"> (Regression!$CE$33*6*'In Process Calc.'!$C15^5+Regression!$CD$33*5*'In Process Calc.'!$C15^4+Regression!$CC$33*4*'In Process Calc.'!$C15^3 +Regression!$CB$33*3*'In Process Calc.'!$C15^2 + Regression!$CA$33*2*'In Process Calc.'!$C15 + Regression!$BZ$33)/$A15</f>
        <v>2.8518545961608698E-2</v>
      </c>
      <c r="AE15" s="117">
        <f xml:space="preserve"> (Regression!$CE$34*6*'In Process Calc.'!$C15^5+Regression!$CD$34*5*'In Process Calc.'!$C15^4+Regression!$CC$34*4*'In Process Calc.'!$C15^3 +Regression!$CB$34*3*'In Process Calc.'!$C15^2 + Regression!$CA$34*2*'In Process Calc.'!$C15 + Regression!$BZ$34)/$A15</f>
        <v>4.8332558018437478E-2</v>
      </c>
      <c r="AF15" s="118">
        <f t="shared" si="0"/>
        <v>-2.1928670658496547</v>
      </c>
      <c r="AG15" s="118">
        <f t="shared" si="3"/>
        <v>7.690311661563471</v>
      </c>
      <c r="AH15" s="118">
        <f t="shared" si="1"/>
        <v>8.2725906924693393E-2</v>
      </c>
      <c r="AI15" s="118">
        <f t="shared" si="2"/>
        <v>-0.75226064880380727</v>
      </c>
      <c r="AJ15" s="75">
        <f>'In Process Calc.'!C15</f>
        <v>233.73333333333721</v>
      </c>
      <c r="AK15" s="124">
        <f>((Regression!CL48-Regression!CL49)*1000+'Post Process Calc.'!AK14*'In Process Calc.'!$D15+'In Process Calc.'!$F14*'Measured Data'!AR18+'In Process Calc.'!$E14*'Measured Data'!AR18)/'In Process Calc.'!$I14</f>
        <v>8.96677320666908</v>
      </c>
      <c r="AL15" s="124">
        <f>((Regression!CM48-Regression!CM49)*1000+'Post Process Calc.'!AL14*'In Process Calc.'!$D15+'In Process Calc.'!$F14*'Measured Data'!AS18+'In Process Calc.'!$E14*'Measured Data'!AS18)/'In Process Calc.'!$I14</f>
        <v>3.9748406121010169</v>
      </c>
      <c r="AM15" s="124">
        <f>((Regression!CN48-Regression!CN49)*1000+'Post Process Calc.'!AM14*'In Process Calc.'!$D15+'In Process Calc.'!$F14*'Measured Data'!AT18+'In Process Calc.'!$E14*'Measured Data'!AT18)/'In Process Calc.'!$I14</f>
        <v>1.5263073069126412</v>
      </c>
      <c r="AN15" s="124">
        <f>((Regression!CO48-Regression!CO49)*1000+'Post Process Calc.'!AN14*'In Process Calc.'!$D15+'In Process Calc.'!$F14*'Measured Data'!AU18+'In Process Calc.'!$E14*'Measured Data'!AU18)/'In Process Calc.'!$I14</f>
        <v>0.77342210998431438</v>
      </c>
      <c r="AO15" s="124">
        <f>((Regression!CP48-Regression!CP49)*1000+'Post Process Calc.'!AO14*'In Process Calc.'!$D15+'In Process Calc.'!$F14*'Measured Data'!AV18+'In Process Calc.'!$E14*'Measured Data'!AV18)/'In Process Calc.'!$I14</f>
        <v>0.54758662282224391</v>
      </c>
      <c r="AP15" s="124">
        <f>((Regression!CQ48-Regression!CQ49)*1000+'Post Process Calc.'!AP14*'In Process Calc.'!$D15+'In Process Calc.'!$F14*'Measured Data'!AW18+'In Process Calc.'!$E14*'Measured Data'!AW18)/'In Process Calc.'!$I14</f>
        <v>24.484151143249608</v>
      </c>
      <c r="AQ15" s="124">
        <f>((Regression!CR48-Regression!CR49)*1000+'Post Process Calc.'!AQ14*'In Process Calc.'!$D15+'In Process Calc.'!$F14*'Measured Data'!AX18+'In Process Calc.'!$E14*'Measured Data'!AX18)/'In Process Calc.'!$I14</f>
        <v>44.512392285323152</v>
      </c>
      <c r="AR15" s="124">
        <f>((Regression!CS48-Regression!CS49)*1000+'Post Process Calc.'!AR14*'In Process Calc.'!$D15+'In Process Calc.'!$F14*'Measured Data'!AY18+'In Process Calc.'!$E14*'Measured Data'!AY18)/'In Process Calc.'!$I14</f>
        <v>1.3166820056755002</v>
      </c>
      <c r="AS15" s="124">
        <f>((Regression!CT48-Regression!CT49)*1000+'Post Process Calc.'!AS14*'In Process Calc.'!$D15+'In Process Calc.'!$F14*'Measured Data'!AZ18+'In Process Calc.'!$E14*'Measured Data'!AZ18)/'In Process Calc.'!$I14</f>
        <v>2.0295893106369429</v>
      </c>
      <c r="AT15" s="124">
        <f>((Regression!CU48-Regression!CU49)*1000+'Post Process Calc.'!AT14*'In Process Calc.'!$D15+'In Process Calc.'!$F14*'Measured Data'!BA18+'In Process Calc.'!$E14*'Measured Data'!BA18)/'In Process Calc.'!$I14</f>
        <v>1.1774665488753842</v>
      </c>
      <c r="AU15" s="124">
        <f>((Regression!CV48-Regression!CV49)*1000+'Post Process Calc.'!AU14*'In Process Calc.'!$D15+'In Process Calc.'!$F14*'Measured Data'!BB18+'In Process Calc.'!$E14*'Measured Data'!BB18)/'In Process Calc.'!$I14</f>
        <v>2.3340107129965784</v>
      </c>
      <c r="AV15" s="124">
        <f>((Regression!CW48-Regression!CW49)*1000+'Post Process Calc.'!AV14*'In Process Calc.'!$D15+'In Process Calc.'!$F14*'Measured Data'!BD18+'In Process Calc.'!$E14*'Measured Data'!BD18)/'In Process Calc.'!$I14</f>
        <v>-15.395972100185141</v>
      </c>
      <c r="AW15" s="124">
        <f>((Regression!CX48-Regression!CX49)*1000+'Post Process Calc.'!AW14*'In Process Calc.'!$D15+'In Process Calc.'!$F14*'Measured Data'!BE18+'In Process Calc.'!$E14*'Measured Data'!BE18)/'In Process Calc.'!$I14</f>
        <v>1.8594608054970687</v>
      </c>
      <c r="AX15" s="124">
        <f>((Regression!CY48-Regression!CY49)*1000+'Post Process Calc.'!AX14*'In Process Calc.'!$D15+'In Process Calc.'!$F14*'Measured Data'!BF18+'In Process Calc.'!$E14*'Measured Data'!BF18)/'In Process Calc.'!$I14</f>
        <v>1.0586955794597304</v>
      </c>
      <c r="AY15" s="124">
        <f>((Regression!CZ48-Regression!CZ49)*1000+'Post Process Calc.'!AY14*'In Process Calc.'!$D15+'In Process Calc.'!$F14*'Measured Data'!BH18+'In Process Calc.'!$E14*'Measured Data'!BH18)/'In Process Calc.'!$I14</f>
        <v>3.0530883376173139</v>
      </c>
      <c r="AZ15" s="124">
        <f>((Regression!DA48-Regression!DA49)*1000+'Post Process Calc.'!AZ14*'In Process Calc.'!$D15+'In Process Calc.'!$F14*'Measured Data'!BI18+'In Process Calc.'!$E14*'Measured Data'!BI18)/'In Process Calc.'!$I14</f>
        <v>20.146666674565584</v>
      </c>
      <c r="BA15" s="124">
        <f>((Regression!DB48-Regression!DB49)*1000+'Post Process Calc.'!BA14*'In Process Calc.'!$D15+'In Process Calc.'!$F14*'Measured Data'!BJ18+'In Process Calc.'!$E14*'Measured Data'!BJ18)/'In Process Calc.'!$I14</f>
        <v>8.2274017772545278</v>
      </c>
      <c r="BB15" s="124">
        <f>((Regression!DC48-Regression!DC49)*1000+'Post Process Calc.'!BB14*'In Process Calc.'!$D15+'In Process Calc.'!$F14*'Measured Data'!BK18+'In Process Calc.'!$E14*'Measured Data'!BK18)/'In Process Calc.'!$I14</f>
        <v>5.0944321745092589</v>
      </c>
      <c r="BC15" s="124">
        <f>((Regression!DD48-Regression!DD49)*1000+'Post Process Calc.'!BC14*'In Process Calc.'!$D15+'In Process Calc.'!$F14*'Measured Data'!BL18+'In Process Calc.'!$E14*'Measured Data'!BL18)/'In Process Calc.'!$I14</f>
        <v>-8.7613501179554215E-2</v>
      </c>
      <c r="BD15" s="124">
        <f>((Regression!DE48-Regression!DE49)*1000+'Post Process Calc.'!BD14*'In Process Calc.'!$D15+'In Process Calc.'!$F14*'Measured Data'!BM18+'In Process Calc.'!$E14*'Measured Data'!BM18)/'In Process Calc.'!$I14</f>
        <v>1.3367576723286387</v>
      </c>
      <c r="BE15" s="124">
        <f>((Regression!DF48-Regression!DF49)*1000+'Post Process Calc.'!BE14*'In Process Calc.'!$D15+'In Process Calc.'!$F14*'Measured Data'!BN18+'In Process Calc.'!$E14*'Measured Data'!BN18)/'In Process Calc.'!$I14</f>
        <v>5.9100084060431968</v>
      </c>
      <c r="BF15" s="124">
        <f>((Regression!DG48-Regression!DG49)*1000+'Post Process Calc.'!BF14*'In Process Calc.'!$D15+'In Process Calc.'!$F14*'Measured Data'!BO18+'In Process Calc.'!$E14*'Measured Data'!BO18)/'In Process Calc.'!$I14</f>
        <v>0.66225814424657159</v>
      </c>
      <c r="BG15" s="124">
        <f>((Regression!DH48-Regression!DH49)*1000+'Post Process Calc.'!BG14*'In Process Calc.'!$D15+'In Process Calc.'!$F14*'Measured Data'!BP18+'In Process Calc.'!$E14*'Measured Data'!BP18)/'In Process Calc.'!$I14</f>
        <v>-1.7891892047284859</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1"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2.8615999999999999E-2</v>
      </c>
      <c r="B19" s="297"/>
      <c r="C19" s="117">
        <f xml:space="preserve"> (Regression!$CE$13*6*'Growth Regression'!$S2^5+Regression!$CD$13*5*'Growth Regression'!$S2^4+Regression!$CC$13*4*'Growth Regression'!$S2^3+Regression!$CB$13*3*'Growth Regression'!$S2^2  + Regression!$CA$13*2*'Growth Regression'!$S2 + Regression!$BZ$13)/$A19</f>
        <v>0.29639480652535311</v>
      </c>
      <c r="D19" s="117">
        <f xml:space="preserve"> (Regression!$CE$19*6*'Growth Regression'!$S2^5+Regression!$CD$19*5*'Growth Regression'!$S2^4+Regression!$CC$19*4*'Growth Regression'!$S2^3 +Regression!$CB$19*3*'Growth Regression'!$S2^2 + Regression!$CA$19*2*'Growth Regression'!$S2+ Regression!$BZ$19)/$A19</f>
        <v>0.35551579615874201</v>
      </c>
      <c r="E19" s="117">
        <f xml:space="preserve"> (Regression!$CE$14*6*'Growth Regression'!$S2^6+Regression!$CD$14*5*'Growth Regression'!$S2^5+Regression!$CC$14*4*'Growth Regression'!$S2^3+Regression!$CB$14*3*'Growth Regression'!$S2^2  + Regression!$CA$14*2*'Growth Regression'!$S2 + Regression!$BZ$14)/$A19</f>
        <v>5.3728223088635625E-2</v>
      </c>
      <c r="F19" s="117">
        <f xml:space="preserve"> (Regression!$CE$10*6*'Growth Regression'!$S2^6+Regression!$CD$10*5*'Growth Regression'!$S2^5+Regression!$CC$10*4*'Growth Regression'!$S2^3+Regression!$CB$10*3*'Growth Regression'!$S2^2  + Regression!$CA$10*2*'Growth Regression'!$S2 + Regression!$BZ$10)/$A19</f>
        <v>-4.3450276618641856E-2</v>
      </c>
      <c r="G19" s="117">
        <f xml:space="preserve"> (Regression!$CE$11*6*'Growth Regression'!$S2^6+Regression!$CD$11*5*'Growth Regression'!$S2^5+Regression!$CC$11*4*'Growth Regression'!$S2^3+Regression!$CB$11*3*'Growth Regression'!$S2^2  + Regression!$CA$11*2*'Growth Regression'!$S2 + Regression!$BZ$11)/$A19</f>
        <v>-2.5006108565498408E-2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5.6771000000000002E-2</v>
      </c>
      <c r="B20" s="120"/>
      <c r="C20" s="117">
        <f xml:space="preserve"> (Regression!$CE$13*6*'Growth Regression'!$S3^5+Regression!$CD$13*5*'Growth Regression'!$S3^4+Regression!$CC$13*4*'Growth Regression'!$S3^3+Regression!$CB$13*3*'Growth Regression'!$S3^2  + Regression!$CA$13*2*'Growth Regression'!$S3 + Regression!$BZ$13)/$A20</f>
        <v>0.19098292082249846</v>
      </c>
      <c r="D20" s="117">
        <f xml:space="preserve"> (Regression!$CE$19*6*'Growth Regression'!$S3^5+Regression!$CD$19*5*'Growth Regression'!$S3^4+Regression!$CC$19*4*'Growth Regression'!$S3^3 +Regression!$CB$19*3*'Growth Regression'!$S3^2 + Regression!$CA$19*2*'Growth Regression'!$S3+ Regression!$BZ$19)/$A20</f>
        <v>0.44578349585562038</v>
      </c>
      <c r="E20" s="117">
        <f xml:space="preserve"> (Regression!$CE$14*6*'Growth Regression'!$S3^6+Regression!$CD$14*5*'Growth Regression'!$S3^5+Regression!$CC$14*4*'Growth Regression'!$S3^3+Regression!$CB$14*3*'Growth Regression'!$S3^2  + Regression!$CA$14*2*'Growth Regression'!$S3 + Regression!$BZ$14)/$A20</f>
        <v>3.4460054306388897E-2</v>
      </c>
      <c r="F20" s="117">
        <f xml:space="preserve"> (Regression!$CE$10*6*'Growth Regression'!$S3^6+Regression!$CD$10*5*'Growth Regression'!$S3^5+Regression!$CC$10*4*'Growth Regression'!$S3^3+Regression!$CB$10*3*'Growth Regression'!$S3^2  + Regression!$CA$10*2*'Growth Regression'!$S3 + Regression!$BZ$10)/$A20</f>
        <v>2.3812093377538353E-3</v>
      </c>
      <c r="G20" s="117">
        <f xml:space="preserve"> (Regression!$CE$11*6*'Growth Regression'!$S3^6+Regression!$CD$11*5*'Growth Regression'!$S3^5+Regression!$CC$11*4*'Growth Regression'!$S3^3+Regression!$CB$11*3*'Growth Regression'!$S3^2  + Regression!$CA$11*2*'Growth Regression'!$S3 + Regression!$BZ$11)/$A20</f>
        <v>-4.1305632812081742E-3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9.1350000000000001E-2</v>
      </c>
      <c r="B21" s="120"/>
      <c r="C21" s="117">
        <f xml:space="preserve"> (Regression!$CE$13*6*'Growth Regression'!$S4^5+Regression!$CD$13*5*'Growth Regression'!$S4^4+Regression!$CC$13*4*'Growth Regression'!$S4^3+Regression!$CB$13*3*'Growth Regression'!$S4^2  + Regression!$CA$13*2*'Growth Regression'!$S4 + Regression!$BZ$13)/$A21</f>
        <v>0.14455638387589093</v>
      </c>
      <c r="D21" s="117">
        <f xml:space="preserve"> (Regression!$CE$19*6*'Growth Regression'!$S4^5+Regression!$CD$19*5*'Growth Regression'!$S4^4+Regression!$CC$19*4*'Growth Regression'!$S4^3 +Regression!$CB$19*3*'Growth Regression'!$S4^2 + Regression!$CA$19*2*'Growth Regression'!$S4+ Regression!$BZ$19)/$A21</f>
        <v>0.28280077432042755</v>
      </c>
      <c r="E21" s="117">
        <f xml:space="preserve"> (Regression!$CE$14*6*'Growth Regression'!$S4^6+Regression!$CD$14*5*'Growth Regression'!$S4^5+Regression!$CC$14*4*'Growth Regression'!$S4^3+Regression!$CB$14*3*'Growth Regression'!$S4^2  + Regression!$CA$14*2*'Growth Regression'!$S4 + Regression!$BZ$14)/$A21</f>
        <v>2.3830727438106422E-2</v>
      </c>
      <c r="F21" s="117">
        <f xml:space="preserve"> (Regression!$CE$10*6*'Growth Regression'!$S4^6+Regression!$CD$10*5*'Growth Regression'!$S4^5+Regression!$CC$10*4*'Growth Regression'!$S4^3+Regression!$CB$10*3*'Growth Regression'!$S4^2  + Regression!$CA$10*2*'Growth Regression'!$S4 + Regression!$BZ$10)/$A21</f>
        <v>9.4154535270368229E-3</v>
      </c>
      <c r="G21" s="117">
        <f xml:space="preserve"> (Regression!$CE$11*6*'Growth Regression'!$S4^6+Regression!$CD$11*5*'Growth Regression'!$S4^5+Regression!$CC$11*4*'Growth Regression'!$S4^3+Regression!$CB$11*3*'Growth Regression'!$S4^2  + Regression!$CA$11*2*'Growth Regression'!$S4 + Regression!$BZ$11)/$A21</f>
        <v>5.2698195130944988E-4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0.15823499999999999</v>
      </c>
      <c r="B22" s="120"/>
      <c r="C22" s="117">
        <f xml:space="preserve"> (Regression!$CE$13*6*'Growth Regression'!$S5^5+Regression!$CD$13*5*'Growth Regression'!$S5^4+Regression!$CC$13*4*'Growth Regression'!$S5^3+Regression!$CB$13*3*'Growth Regression'!$S5^2  + Regression!$CA$13*2*'Growth Regression'!$S5 + Regression!$BZ$13)/$A22</f>
        <v>0.1018199434355811</v>
      </c>
      <c r="D22" s="117">
        <f xml:space="preserve"> (Regression!$CE$19*6*'Growth Regression'!$S5^5+Regression!$CD$19*5*'Growth Regression'!$S5^4+Regression!$CC$19*4*'Growth Regression'!$S5^3 +Regression!$CB$19*3*'Growth Regression'!$S5^2 + Regression!$CA$19*2*'Growth Regression'!$S5+ Regression!$BZ$19)/$A22</f>
        <v>0.1407116020532192</v>
      </c>
      <c r="E22" s="117">
        <f xml:space="preserve"> (Regression!$CE$14*6*'Growth Regression'!$S5^6+Regression!$CD$14*5*'Growth Regression'!$S5^5+Regression!$CC$14*4*'Growth Regression'!$S5^3+Regression!$CB$14*3*'Growth Regression'!$S5^2  + Regression!$CA$14*2*'Growth Regression'!$S5 + Regression!$BZ$14)/$A22</f>
        <v>1.4977990063488971E-2</v>
      </c>
      <c r="F22" s="117">
        <f xml:space="preserve"> (Regression!$CE$10*6*'Growth Regression'!$S5^6+Regression!$CD$10*5*'Growth Regression'!$S5^5+Regression!$CC$10*4*'Growth Regression'!$S5^3+Regression!$CB$10*3*'Growth Regression'!$S5^2  + Regression!$CA$10*2*'Growth Regression'!$S5 + Regression!$BZ$10)/$A22</f>
        <v>9.4390802268932272E-3</v>
      </c>
      <c r="G22" s="117">
        <f xml:space="preserve"> (Regression!$CE$11*6*'Growth Regression'!$S5^6+Regression!$CD$11*5*'Growth Regression'!$S5^5+Regression!$CC$11*4*'Growth Regression'!$S5^3+Regression!$CB$11*3*'Growth Regression'!$S5^2  + Regression!$CA$11*2*'Growth Regression'!$S5 + Regression!$BZ$11)/$A22</f>
        <v>1.9970441332130165E-3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0.26548749999999999</v>
      </c>
      <c r="B23" s="120"/>
      <c r="C23" s="117">
        <f xml:space="preserve"> (Regression!$CE$13*6*'Growth Regression'!$S6^5+Regression!$CD$13*5*'Growth Regression'!$S6^4+Regression!$CC$13*4*'Growth Regression'!$S6^3+Regression!$CB$13*3*'Growth Regression'!$S6^2  + Regression!$CA$13*2*'Growth Regression'!$S6 + Regression!$BZ$13)/$A23</f>
        <v>7.3238210483585212E-2</v>
      </c>
      <c r="D23" s="117">
        <f xml:space="preserve"> (Regression!$CE$19*6*'Growth Regression'!$S6^5+Regression!$CD$19*5*'Growth Regression'!$S6^4+Regression!$CC$19*4*'Growth Regression'!$S6^3 +Regression!$CB$19*3*'Growth Regression'!$S6^2 + Regression!$CA$19*2*'Growth Regression'!$S6+ Regression!$BZ$19)/$A23</f>
        <v>6.1679127223392478E-2</v>
      </c>
      <c r="E23" s="117">
        <f xml:space="preserve"> (Regression!$CE$14*6*'Growth Regression'!$S6^6+Regression!$CD$14*5*'Growth Regression'!$S6^5+Regression!$CC$14*4*'Growth Regression'!$S6^3+Regression!$CB$14*3*'Growth Regression'!$S6^2  + Regression!$CA$14*2*'Growth Regression'!$S6 + Regression!$BZ$14)/$A23</f>
        <v>9.5511215314846177E-3</v>
      </c>
      <c r="F23" s="117">
        <f xml:space="preserve"> (Regression!$CE$10*6*'Growth Regression'!$S6^6+Regression!$CD$10*5*'Growth Regression'!$S6^5+Regression!$CC$10*4*'Growth Regression'!$S6^3+Regression!$CB$10*3*'Growth Regression'!$S6^2  + Regression!$CA$10*2*'Growth Regression'!$S6 + Regression!$BZ$10)/$A23</f>
        <v>7.6681299470526317E-3</v>
      </c>
      <c r="G23" s="117">
        <f xml:space="preserve"> (Regression!$CE$11*6*'Growth Regression'!$S6^6+Regression!$CD$11*5*'Growth Regression'!$S6^5+Regression!$CC$11*4*'Growth Regression'!$S6^3+Regression!$CB$11*3*'Growth Regression'!$S6^2  + Regression!$CA$11*2*'Growth Regression'!$S6 + Regression!$BZ$11)/$A23</f>
        <v>2.1273545866756336E-3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0.46580325</v>
      </c>
      <c r="B24" s="120"/>
      <c r="C24" s="117">
        <f xml:space="preserve"> (Regression!$CE$13*6*'Growth Regression'!$S7^5+Regression!$CD$13*5*'Growth Regression'!$S7^4+Regression!$CC$13*4*'Growth Regression'!$S7^3+Regression!$CB$13*3*'Growth Regression'!$S7^2  + Regression!$CA$13*2*'Growth Regression'!$S7 + Regression!$BZ$13)/$A24</f>
        <v>5.2208533298222184E-2</v>
      </c>
      <c r="D24" s="117">
        <f xml:space="preserve"> (Regression!$CE$19*6*'Growth Regression'!$S7^5+Regression!$CD$19*5*'Growth Regression'!$S7^4+Regression!$CC$19*4*'Growth Regression'!$S7^3 +Regression!$CB$19*3*'Growth Regression'!$S7^2 + Regression!$CA$19*2*'Growth Regression'!$S7+ Regression!$BZ$19)/$A24</f>
        <v>1.6182436915677216E-2</v>
      </c>
      <c r="E24" s="117">
        <f xml:space="preserve"> (Regression!$CE$14*6*'Growth Regression'!$S7^6+Regression!$CD$14*5*'Growth Regression'!$S7^5+Regression!$CC$14*4*'Growth Regression'!$S7^3+Regression!$CB$14*3*'Growth Regression'!$S7^2  + Regression!$CA$14*2*'Growth Regression'!$S7 + Regression!$BZ$14)/$A24</f>
        <v>5.8222549089455835E-3</v>
      </c>
      <c r="F24" s="117">
        <f xml:space="preserve"> (Regression!$CE$10*6*'Growth Regression'!$S7^6+Regression!$CD$10*5*'Growth Regression'!$S7^5+Regression!$CC$10*4*'Growth Regression'!$S7^3+Regression!$CB$10*3*'Growth Regression'!$S7^2  + Regression!$CA$10*2*'Growth Regression'!$S7 + Regression!$BZ$10)/$A24</f>
        <v>5.6042167652048686E-3</v>
      </c>
      <c r="G24" s="117">
        <f xml:space="preserve"> (Regression!$CE$11*6*'Growth Regression'!$S7^6+Regression!$CD$11*5*'Growth Regression'!$S7^5+Regression!$CC$11*4*'Growth Regression'!$S7^3+Regression!$CB$11*3*'Growth Regression'!$S7^2  + Regression!$CA$11*2*'Growth Regression'!$S7 + Regression!$BZ$11)/$A24</f>
        <v>1.8384873335124824E-3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0.87335616562499996</v>
      </c>
      <c r="B25" s="120"/>
      <c r="C25" s="117">
        <f xml:space="preserve"> (Regression!$CE$13*6*'Growth Regression'!$S8^5+Regression!$CD$13*5*'Growth Regression'!$S8^4+Regression!$CC$13*4*'Growth Regression'!$S8^3+Regression!$CB$13*3*'Growth Regression'!$S8^2  + Regression!$CA$13*2*'Growth Regression'!$S8 + Regression!$BZ$13)/$A25</f>
        <v>3.5958819850187923E-2</v>
      </c>
      <c r="D25" s="117">
        <f xml:space="preserve"> (Regression!$CE$19*6*'Growth Regression'!$S8^5+Regression!$CD$19*5*'Growth Regression'!$S8^4+Regression!$CC$19*4*'Growth Regression'!$S8^3 +Regression!$CB$19*3*'Growth Regression'!$S8^2 + Regression!$CA$19*2*'Growth Regression'!$S8+ Regression!$BZ$19)/$A25</f>
        <v>-1.9598688988011698E-3</v>
      </c>
      <c r="E25" s="117">
        <f xml:space="preserve"> (Regression!$CE$14*6*'Growth Regression'!$S8^6+Regression!$CD$14*5*'Growth Regression'!$S8^5+Regression!$CC$14*4*'Growth Regression'!$S8^3+Regression!$CB$14*3*'Growth Regression'!$S8^2  + Regression!$CA$14*2*'Growth Regression'!$S8 + Regression!$BZ$14)/$A25</f>
        <v>3.2833004433158374E-3</v>
      </c>
      <c r="F25" s="117">
        <f xml:space="preserve"> (Regression!$CE$10*6*'Growth Regression'!$S8^6+Regression!$CD$10*5*'Growth Regression'!$S8^5+Regression!$CC$10*4*'Growth Regression'!$S8^3+Regression!$CB$10*3*'Growth Regression'!$S8^2  + Regression!$CA$10*2*'Growth Regression'!$S8 + Regression!$BZ$10)/$A25</f>
        <v>3.56171737004982E-3</v>
      </c>
      <c r="G25" s="117">
        <f xml:space="preserve"> (Regression!$CE$11*6*'Growth Regression'!$S8^6+Regression!$CD$11*5*'Growth Regression'!$S8^5+Regression!$CC$11*4*'Growth Regression'!$S8^3+Regression!$CB$11*3*'Growth Regression'!$S8^2  + Regression!$CA$11*2*'Growth Regression'!$S8 + Regression!$BZ$11)/$A25</f>
        <v>1.3268761499457436E-3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1.0891744750000001</v>
      </c>
      <c r="B26" s="120"/>
      <c r="C26" s="117">
        <f xml:space="preserve"> (Regression!$CE$13*6*'Growth Regression'!$S9^5+Regression!$CD$13*5*'Growth Regression'!$S9^4+Regression!$CC$13*4*'Growth Regression'!$S9^3+Regression!$CB$13*3*'Growth Regression'!$S9^2  + Regression!$CA$13*2*'Growth Regression'!$S9 + Regression!$BZ$13)/$A26</f>
        <v>3.4080588118339639E-2</v>
      </c>
      <c r="D26" s="117">
        <f xml:space="preserve"> (Regression!$CE$19*6*'Growth Regression'!$S9^5+Regression!$CD$19*5*'Growth Regression'!$S9^4+Regression!$CC$19*4*'Growth Regression'!$S9^3 +Regression!$CB$19*3*'Growth Regression'!$S9^2 + Regression!$CA$19*2*'Growth Regression'!$S9+ Regression!$BZ$19)/$A26</f>
        <v>-2.5968257925080575E-3</v>
      </c>
      <c r="E26" s="117">
        <f xml:space="preserve"> (Regression!$CE$14*6*'Growth Regression'!$S9^6+Regression!$CD$14*5*'Growth Regression'!$S9^5+Regression!$CC$14*4*'Growth Regression'!$S9^3+Regression!$CB$14*3*'Growth Regression'!$S9^2  + Regression!$CA$14*2*'Growth Regression'!$S9 + Regression!$BZ$14)/$A26</f>
        <v>2.6624787791502172E-3</v>
      </c>
      <c r="F26" s="117">
        <f xml:space="preserve"> (Regression!$CE$10*6*'Growth Regression'!$S9^6+Regression!$CD$10*5*'Growth Regression'!$S9^5+Regression!$CC$10*4*'Growth Regression'!$S9^3+Regression!$CB$10*3*'Growth Regression'!$S9^2  + Regression!$CA$10*2*'Growth Regression'!$S9 + Regression!$BZ$10)/$A26</f>
        <v>2.940290649340651E-3</v>
      </c>
      <c r="G26" s="117">
        <f xml:space="preserve"> (Regression!$CE$11*6*'Growth Regression'!$S9^6+Regression!$CD$11*5*'Growth Regression'!$S9^5+Regression!$CC$11*4*'Growth Regression'!$S9^3+Regression!$CB$11*3*'Growth Regression'!$S9^2  + Regression!$CA$11*2*'Growth Regression'!$S9 + Regression!$BZ$11)/$A26</f>
        <v>1.1673422333681742E-3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8.6779282313691822E-2</v>
      </c>
      <c r="AL26" s="292">
        <f>'Measured Data'!U7</f>
        <v>2.6806712620196582</v>
      </c>
      <c r="AM26" s="292">
        <f>'Measured Data'!V7</f>
        <v>3.4607943245896715</v>
      </c>
      <c r="AN26" s="292">
        <f>'Measured Data'!W7</f>
        <v>1.4447329178027923</v>
      </c>
      <c r="AO26" s="292">
        <f>'Measured Data'!X7</f>
        <v>0.52883072004917897</v>
      </c>
      <c r="AP26" s="292">
        <f>'Measured Data'!Y7</f>
        <v>29.362180463943169</v>
      </c>
      <c r="AQ26" s="292">
        <f>'Measured Data'!Z7</f>
        <v>2.2845094716844017</v>
      </c>
      <c r="AR26" s="292">
        <f>'Measured Data'!AA7</f>
        <v>0.77461725071459431</v>
      </c>
      <c r="AS26" s="292">
        <f>'Measured Data'!AB7</f>
        <v>2.3364075848072621</v>
      </c>
      <c r="AT26" s="292">
        <f>'Measured Data'!AC7</f>
        <v>0.87469504330348036</v>
      </c>
      <c r="AU26" s="292">
        <f>'Measured Data'!AD7</f>
        <v>1.5675853801683126</v>
      </c>
      <c r="AV26" s="292">
        <f>'Measured Data'!AE7</f>
        <v>0.2815381418504041</v>
      </c>
      <c r="AW26" s="292">
        <f>'Measured Data'!AF7</f>
        <v>3.366228892603083</v>
      </c>
      <c r="AX26" s="292">
        <f>'Measured Data'!AG7</f>
        <v>2.8611375111446167</v>
      </c>
      <c r="AY26" s="292">
        <f>'Measured Data'!AH7</f>
        <v>0.96825559770254577</v>
      </c>
      <c r="AZ26" s="292">
        <f>'Measured Data'!AI7</f>
        <v>2.4148273819999999</v>
      </c>
      <c r="BA26" s="292">
        <f>'Measured Data'!AJ7</f>
        <v>0.70959065154206624</v>
      </c>
      <c r="BB26" s="292">
        <f>'Measured Data'!AK7</f>
        <v>2.5168417617995456</v>
      </c>
      <c r="BC26" s="292">
        <f>'Measured Data'!AL7</f>
        <v>4.5089087946127471</v>
      </c>
      <c r="BD26" s="292">
        <f>'Measured Data'!AM7</f>
        <v>3.0441541232811367</v>
      </c>
      <c r="BE26" s="292">
        <f>'Measured Data'!AN7</f>
        <v>0.36497988848112811</v>
      </c>
      <c r="BF26" s="292">
        <f>'Measured Data'!AO7</f>
        <v>1.4447361922070294</v>
      </c>
      <c r="BG26" s="292">
        <f>'Measured Data'!AP7</f>
        <v>1.7922648670216328</v>
      </c>
      <c r="BH26" s="64"/>
    </row>
    <row r="27" spans="1:60" x14ac:dyDescent="0.15">
      <c r="A27" s="117">
        <f>('Measured Data'!H15*'In Process Calc.'!I11+'In Process Calc.'!D12*'Measured Data'!H16)/2/1000</f>
        <v>1.2139159923862501</v>
      </c>
      <c r="B27" s="120"/>
      <c r="C27" s="117">
        <f xml:space="preserve"> (Regression!$CE$13*6*'Growth Regression'!$S10^5+Regression!$CD$13*5*'Growth Regression'!$S10^4+Regression!$CC$13*4*'Growth Regression'!$S10^3+Regression!$CB$13*3*'Growth Regression'!$S10^2  + Regression!$CA$13*2*'Growth Regression'!$S10 + Regression!$BZ$13)/$A27</f>
        <v>3.328067548035684E-2</v>
      </c>
      <c r="D27" s="117">
        <f xml:space="preserve"> (Regression!$CE$19*6*'Growth Regression'!$S10^5+Regression!$CD$19*5*'Growth Regression'!$S10^4+Regression!$CC$19*4*'Growth Regression'!$S10^3 +Regression!$CB$19*3*'Growth Regression'!$S10^2 + Regression!$CA$19*2*'Growth Regression'!$S10+ Regression!$BZ$19)/$A27</f>
        <v>2.0617471848412713E-3</v>
      </c>
      <c r="E27" s="117">
        <f xml:space="preserve"> (Regression!$CE$14*6*'Growth Regression'!$S10^6+Regression!$CD$14*5*'Growth Regression'!$S10^5+Regression!$CC$14*4*'Growth Regression'!$S10^3+Regression!$CB$14*3*'Growth Regression'!$S10^2  + Regression!$CA$14*2*'Growth Regression'!$S10 + Regression!$BZ$14)/$A27</f>
        <v>2.3227301370245487E-3</v>
      </c>
      <c r="F27" s="117">
        <f xml:space="preserve"> (Regression!$CE$10*6*'Growth Regression'!$S10^6+Regression!$CD$10*5*'Growth Regression'!$S10^5+Regression!$CC$10*4*'Growth Regression'!$S10^3+Regression!$CB$10*3*'Growth Regression'!$S10^2  + Regression!$CA$10*2*'Growth Regression'!$S10 + Regression!$BZ$10)/$A27</f>
        <v>2.4058030935079772E-3</v>
      </c>
      <c r="G27" s="117">
        <f xml:space="preserve"> (Regression!$CE$11*6*'Growth Regression'!$S10^6+Regression!$CD$11*5*'Growth Regression'!$S10^5+Regression!$CC$11*4*'Growth Regression'!$S10^3+Regression!$CB$11*3*'Growth Regression'!$S10^2  + Regression!$CA$11*2*'Growth Regression'!$S10 + Regression!$BZ$11)/$A27</f>
        <v>9.6481688999988159E-4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0.19911639881378737</v>
      </c>
      <c r="AL27" s="292">
        <f>'Measured Data'!U8</f>
        <v>2.70473508247533</v>
      </c>
      <c r="AM27" s="292">
        <f>'Measured Data'!V8</f>
        <v>3.4983397159148133</v>
      </c>
      <c r="AN27" s="292">
        <f>'Measured Data'!W8</f>
        <v>1.499787525493818</v>
      </c>
      <c r="AO27" s="292">
        <f>'Measured Data'!X8</f>
        <v>0.53825947555200948</v>
      </c>
      <c r="AP27" s="292">
        <f>'Measured Data'!Y8</f>
        <v>27.496556119320498</v>
      </c>
      <c r="AQ27" s="292">
        <f>'Measured Data'!Z8</f>
        <v>1.9161084966828767</v>
      </c>
      <c r="AR27" s="292">
        <f>'Measured Data'!AA8</f>
        <v>0.87731200850415592</v>
      </c>
      <c r="AS27" s="292">
        <f>'Measured Data'!AB8</f>
        <v>2.3897311504425849</v>
      </c>
      <c r="AT27" s="292">
        <f>'Measured Data'!AC8</f>
        <v>0.8521504531380123</v>
      </c>
      <c r="AU27" s="292">
        <f>'Measured Data'!AD8</f>
        <v>1.5699524933911884</v>
      </c>
      <c r="AV27" s="292">
        <f>'Measured Data'!AE8</f>
        <v>3.0526422600033194</v>
      </c>
      <c r="AW27" s="292">
        <f>'Measured Data'!AF8</f>
        <v>3.3518850424676052</v>
      </c>
      <c r="AX27" s="292">
        <f>'Measured Data'!AG8</f>
        <v>2.8794306616871466</v>
      </c>
      <c r="AY27" s="292">
        <f>'Measured Data'!AH8</f>
        <v>0.96312881638531</v>
      </c>
      <c r="AZ27" s="292">
        <f>'Measured Data'!AI8</f>
        <v>2.6316871009999998</v>
      </c>
      <c r="BA27" s="292">
        <f>'Measured Data'!AJ8</f>
        <v>0.71449599965286636</v>
      </c>
      <c r="BB27" s="292">
        <f>'Measured Data'!AK8</f>
        <v>2.518251897935595</v>
      </c>
      <c r="BC27" s="292">
        <f>'Measured Data'!AL8</f>
        <v>4.4925893342151753</v>
      </c>
      <c r="BD27" s="292">
        <f>'Measured Data'!AM8</f>
        <v>3.1059636949169422</v>
      </c>
      <c r="BE27" s="292">
        <f>'Measured Data'!AN8</f>
        <v>0.36446253665946482</v>
      </c>
      <c r="BF27" s="292">
        <f>'Measured Data'!AO8</f>
        <v>1.4664488178735682</v>
      </c>
      <c r="BG27" s="292">
        <f>'Measured Data'!AP8</f>
        <v>1.799412654442851</v>
      </c>
      <c r="BH27" s="64"/>
    </row>
    <row r="28" spans="1:60" x14ac:dyDescent="0.15">
      <c r="A28" s="117">
        <f>('Measured Data'!H16*'In Process Calc.'!I12+'In Process Calc.'!D13*'Measured Data'!H17)/2/1000</f>
        <v>1.160303204107785</v>
      </c>
      <c r="B28" s="120"/>
      <c r="C28" s="117">
        <f xml:space="preserve"> (Regression!$CE$13*6*'Growth Regression'!$S11^5+Regression!$CD$13*5*'Growth Regression'!$S11^4+Regression!$CC$13*4*'Growth Regression'!$S11^3+Regression!$CB$13*3*'Growth Regression'!$S11^2  + Regression!$CA$13*2*'Growth Regression'!$S11 + Regression!$BZ$13)/$A28</f>
        <v>3.4727304978175506E-2</v>
      </c>
      <c r="D28" s="117">
        <f xml:space="preserve"> (Regression!$CE$19*6*'Growth Regression'!$S11^5+Regression!$CD$19*5*'Growth Regression'!$S11^4+Regression!$CC$19*4*'Growth Regression'!$S11^3 +Regression!$CB$19*3*'Growth Regression'!$S11^2 + Regression!$CA$19*2*'Growth Regression'!$S11+ Regression!$BZ$19)/$A28</f>
        <v>7.2927408642034924E-3</v>
      </c>
      <c r="E28" s="117">
        <f xml:space="preserve"> (Regression!$CE$14*6*'Growth Regression'!$S11^6+Regression!$CD$14*5*'Growth Regression'!$S11^5+Regression!$CC$14*4*'Growth Regression'!$S11^3+Regression!$CB$14*3*'Growth Regression'!$S11^2  + Regression!$CA$14*2*'Growth Regression'!$S11 + Regression!$BZ$14)/$A28</f>
        <v>2.2558635042635258E-3</v>
      </c>
      <c r="F28" s="117">
        <f xml:space="preserve"> (Regression!$CE$10*6*'Growth Regression'!$S11^6+Regression!$CD$10*5*'Growth Regression'!$S11^5+Regression!$CC$10*4*'Growth Regression'!$S11^3+Regression!$CB$10*3*'Growth Regression'!$S11^2  + Regression!$CA$10*2*'Growth Regression'!$S11 + Regression!$BZ$10)/$A28</f>
        <v>1.9245136281372717E-3</v>
      </c>
      <c r="G28" s="117">
        <f xml:space="preserve"> (Regression!$CE$11*6*'Growth Regression'!$S11^6+Regression!$CD$11*5*'Growth Regression'!$S11^5+Regression!$CC$11*4*'Growth Regression'!$S11^3+Regression!$CB$11*3*'Growth Regression'!$S11^2  + Regression!$CA$11*2*'Growth Regression'!$S11 + Regression!$BZ$11)/$A28</f>
        <v>6.9386214261773279E-4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0.30789095327145422</v>
      </c>
      <c r="AL28" s="292">
        <f>'Measured Data'!U9</f>
        <v>2.6714794615875128</v>
      </c>
      <c r="AM28" s="292">
        <f>'Measured Data'!V9</f>
        <v>3.4318335577988144</v>
      </c>
      <c r="AN28" s="292">
        <f>'Measured Data'!W9</f>
        <v>1.517796885684777</v>
      </c>
      <c r="AO28" s="292">
        <f>'Measured Data'!X9</f>
        <v>0.49657782007615375</v>
      </c>
      <c r="AP28" s="292">
        <f>'Measured Data'!Y9</f>
        <v>24.963167369410495</v>
      </c>
      <c r="AQ28" s="292">
        <f>'Measured Data'!Z9</f>
        <v>1.5159718263777562</v>
      </c>
      <c r="AR28" s="292">
        <f>'Measured Data'!AA9</f>
        <v>0.99911263563352981</v>
      </c>
      <c r="AS28" s="292">
        <f>'Measured Data'!AB9</f>
        <v>2.4422187306248149</v>
      </c>
      <c r="AT28" s="292">
        <f>'Measured Data'!AC9</f>
        <v>0.81194253379638492</v>
      </c>
      <c r="AU28" s="292">
        <f>'Measured Data'!AD9</f>
        <v>1.5363076502094759</v>
      </c>
      <c r="AV28" s="292">
        <f>'Measured Data'!AE9</f>
        <v>7.1989233480577708</v>
      </c>
      <c r="AW28" s="292">
        <f>'Measured Data'!AF9</f>
        <v>3.2900093178351972</v>
      </c>
      <c r="AX28" s="292">
        <f>'Measured Data'!AG9</f>
        <v>2.8261676972644532</v>
      </c>
      <c r="AY28" s="292">
        <f>'Measured Data'!AH9</f>
        <v>0.93361588913857985</v>
      </c>
      <c r="AZ28" s="292">
        <f>'Measured Data'!AI9</f>
        <v>3.012027389</v>
      </c>
      <c r="BA28" s="292">
        <f>'Measured Data'!AJ9</f>
        <v>0.69831262208564326</v>
      </c>
      <c r="BB28" s="292">
        <f>'Measured Data'!AK9</f>
        <v>2.5177765421205724</v>
      </c>
      <c r="BC28" s="292">
        <f>'Measured Data'!AL9</f>
        <v>4.3620998269782687</v>
      </c>
      <c r="BD28" s="292">
        <f>'Measured Data'!AM9</f>
        <v>3.0981199915829616</v>
      </c>
      <c r="BE28" s="292">
        <f>'Measured Data'!AN9</f>
        <v>0.35923054976522389</v>
      </c>
      <c r="BF28" s="292">
        <f>'Measured Data'!AO9</f>
        <v>1.4371118091841348</v>
      </c>
      <c r="BG28" s="292">
        <f>'Measured Data'!AP9</f>
        <v>1.7480843061558777</v>
      </c>
      <c r="BH28" s="64"/>
    </row>
    <row r="29" spans="1:60" x14ac:dyDescent="0.15">
      <c r="A29" s="117">
        <f>('Measured Data'!H17*'In Process Calc.'!I13+'In Process Calc.'!D14*'Measured Data'!H18)/2/1000</f>
        <v>1.0141286225280794</v>
      </c>
      <c r="B29" s="120"/>
      <c r="C29" s="117">
        <f xml:space="preserve"> (Regression!$CE$13*6*'Growth Regression'!$S12^5+Regression!$CD$13*5*'Growth Regression'!$S12^4+Regression!$CC$13*4*'Growth Regression'!$S12^3+Regression!$CB$13*3*'Growth Regression'!$S12^2  + Regression!$CA$13*2*'Growth Regression'!$S12 + Regression!$BZ$13)/$A29</f>
        <v>3.4888710326247074E-2</v>
      </c>
      <c r="D29" s="117">
        <f xml:space="preserve"> (Regression!$CE$19*6*'Growth Regression'!$S12^5+Regression!$CD$19*5*'Growth Regression'!$S12^4+Regression!$CC$19*4*'Growth Regression'!$S12^3 +Regression!$CB$19*3*'Growth Regression'!$S12^2 + Regression!$CA$19*2*'Growth Regression'!$S12+ Regression!$BZ$19)/$A29</f>
        <v>2.7640614073940854E-3</v>
      </c>
      <c r="E29" s="117">
        <f xml:space="preserve"> (Regression!$CE$14*6*'Growth Regression'!$S12^6+Regression!$CD$14*5*'Growth Regression'!$S12^5+Regression!$CC$14*4*'Growth Regression'!$S12^3+Regression!$CB$14*3*'Growth Regression'!$S12^2  + Regression!$CA$14*2*'Growth Regression'!$S12 + Regression!$BZ$14)/$A29</f>
        <v>2.2646568024642555E-3</v>
      </c>
      <c r="F29" s="117">
        <f xml:space="preserve"> (Regression!$CE$10*6*'Growth Regression'!$S12^6+Regression!$CD$10*5*'Growth Regression'!$S12^5+Regression!$CC$10*4*'Growth Regression'!$S12^3+Regression!$CB$10*3*'Growth Regression'!$S12^2  + Regression!$CA$10*2*'Growth Regression'!$S12 + Regression!$BZ$10)/$A29</f>
        <v>1.135276334337447E-3</v>
      </c>
      <c r="G29" s="117">
        <f xml:space="preserve"> (Regression!$CE$11*6*'Growth Regression'!$S12^6+Regression!$CD$11*5*'Growth Regression'!$S12^5+Regression!$CC$11*4*'Growth Regression'!$S12^3+Regression!$CB$11*3*'Growth Regression'!$S12^2  + Regression!$CA$11*2*'Growth Regression'!$S12 + Regression!$BZ$11)/$A29</f>
        <v>1.3282562657015908E-4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0.42163726359742915</v>
      </c>
      <c r="AL29" s="292">
        <f>'Measured Data'!U10</f>
        <v>2.6773046578818058</v>
      </c>
      <c r="AM29" s="292">
        <f>'Measured Data'!V10</f>
        <v>3.3798612771875955</v>
      </c>
      <c r="AN29" s="292">
        <f>'Measured Data'!W10</f>
        <v>1.5281381228329554</v>
      </c>
      <c r="AO29" s="292">
        <f>'Measured Data'!X10</f>
        <v>0.49578347567970404</v>
      </c>
      <c r="AP29" s="292">
        <f>'Measured Data'!Y10</f>
        <v>22.65629425715289</v>
      </c>
      <c r="AQ29" s="292">
        <f>'Measured Data'!Z10</f>
        <v>1.2244724979564494</v>
      </c>
      <c r="AR29" s="292">
        <f>'Measured Data'!AA10</f>
        <v>1.1139347404732414</v>
      </c>
      <c r="AS29" s="292">
        <f>'Measured Data'!AB10</f>
        <v>2.4387979852772714</v>
      </c>
      <c r="AT29" s="292">
        <f>'Measured Data'!AC10</f>
        <v>0.79138430516537384</v>
      </c>
      <c r="AU29" s="292">
        <f>'Measured Data'!AD10</f>
        <v>1.5541088911404168</v>
      </c>
      <c r="AV29" s="292">
        <f>'Measured Data'!AE10</f>
        <v>10.849073800137722</v>
      </c>
      <c r="AW29" s="292">
        <f>'Measured Data'!AF10</f>
        <v>3.2780103193998622</v>
      </c>
      <c r="AX29" s="292">
        <f>'Measured Data'!AG10</f>
        <v>2.8053664106753606</v>
      </c>
      <c r="AY29" s="292">
        <f>'Measured Data'!AH10</f>
        <v>0.91745125163496155</v>
      </c>
      <c r="AZ29" s="292">
        <f>'Measured Data'!AI10</f>
        <v>3.5563292440000001</v>
      </c>
      <c r="BA29" s="292">
        <f>'Measured Data'!AJ10</f>
        <v>0.68958918240973044</v>
      </c>
      <c r="BB29" s="292">
        <f>'Measured Data'!AK10</f>
        <v>2.5185300499795304</v>
      </c>
      <c r="BC29" s="292">
        <f>'Measured Data'!AL10</f>
        <v>4.1931115191330708</v>
      </c>
      <c r="BD29" s="292">
        <f>'Measured Data'!AM10</f>
        <v>3.1328664486504749</v>
      </c>
      <c r="BE29" s="292">
        <f>'Measured Data'!AN10</f>
        <v>0.35061822628639666</v>
      </c>
      <c r="BF29" s="292">
        <f>'Measured Data'!AO10</f>
        <v>1.4617380427121311</v>
      </c>
      <c r="BG29" s="292">
        <f>'Measured Data'!AP10</f>
        <v>1.758633803744557</v>
      </c>
      <c r="BH29" s="64"/>
    </row>
    <row r="30" spans="1:60" x14ac:dyDescent="0.15">
      <c r="A30" s="117">
        <f>('Measured Data'!H18*'In Process Calc.'!I14+'In Process Calc.'!D15*'Measured Data'!H19)/2/1000</f>
        <v>0.93933947025993558</v>
      </c>
      <c r="B30" s="119"/>
      <c r="C30" s="117">
        <f xml:space="preserve"> (Regression!$CE$13*6*'Growth Regression'!$S13^5+Regression!$CD$13*5*'Growth Regression'!$S13^4+Regression!$CC$13*4*'Growth Regression'!$S13^3+Regression!$CB$13*3*'Growth Regression'!$S13^2  + Regression!$CA$13*2*'Growth Regression'!$S13 + Regression!$BZ$13)/$A30</f>
        <v>2.8164930811140243E-2</v>
      </c>
      <c r="D30" s="117">
        <f xml:space="preserve"> (Regression!$CE$19*6*'Growth Regression'!$S13^5+Regression!$CD$19*5*'Growth Regression'!$S13^4+Regression!$CC$19*4*'Growth Regression'!$S13^3 +Regression!$CB$19*3*'Growth Regression'!$S13^2 + Regression!$CA$19*2*'Growth Regression'!$S13+ Regression!$BZ$19)/$A30</f>
        <v>-2.5921884192623285E-2</v>
      </c>
      <c r="E30" s="117">
        <f xml:space="preserve"> (Regression!$CE$14*6*'Growth Regression'!$S13^6+Regression!$CD$14*5*'Growth Regression'!$S13^5+Regression!$CC$14*4*'Growth Regression'!$S13^3+Regression!$CB$14*3*'Growth Regression'!$S13^2  + Regression!$CA$14*2*'Growth Regression'!$S13 + Regression!$BZ$14)/$A30</f>
        <v>2.0519590764467304E-3</v>
      </c>
      <c r="F30" s="117">
        <f xml:space="preserve"> (Regression!$CE$10*6*'Growth Regression'!$S13^6+Regression!$CD$10*5*'Growth Regression'!$S13^5+Regression!$CC$10*4*'Growth Regression'!$S13^3+Regression!$CB$10*3*'Growth Regression'!$S13^2  + Regression!$CA$10*2*'Growth Regression'!$S13 + Regression!$BZ$10)/$A30</f>
        <v>-9.4360854223668944E-5</v>
      </c>
      <c r="G30" s="117">
        <f xml:space="preserve"> (Regression!$CE$11*6*'Growth Regression'!$S13^6+Regression!$CD$11*5*'Growth Regression'!$S13^5+Regression!$CC$11*4*'Growth Regression'!$S13^3+Regression!$CB$11*3*'Growth Regression'!$S13^2  + Regression!$CA$11*2*'Growth Regression'!$S13 + Regression!$BZ$11)/$A30</f>
        <v>-7.5825005034594966E-4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0.68187416085259278</v>
      </c>
      <c r="AL30" s="292">
        <f>'Measured Data'!U11</f>
        <v>2.6566215461555012</v>
      </c>
      <c r="AM30" s="292">
        <f>'Measured Data'!V11</f>
        <v>3.3846379864817253</v>
      </c>
      <c r="AN30" s="292">
        <f>'Measured Data'!W11</f>
        <v>1.6661248747630348</v>
      </c>
      <c r="AO30" s="292">
        <f>'Measured Data'!X11</f>
        <v>0.46188760939152379</v>
      </c>
      <c r="AP30" s="292">
        <f>'Measured Data'!Y11</f>
        <v>18.266423666989443</v>
      </c>
      <c r="AQ30" s="292">
        <f>'Measured Data'!Z11</f>
        <v>0.69445554858947411</v>
      </c>
      <c r="AR30" s="292">
        <f>'Measured Data'!AA11</f>
        <v>1.255731639528471</v>
      </c>
      <c r="AS30" s="292">
        <f>'Measured Data'!AB11</f>
        <v>2.590744372779834</v>
      </c>
      <c r="AT30" s="292">
        <f>'Measured Data'!AC11</f>
        <v>0.74646391137062518</v>
      </c>
      <c r="AU30" s="292">
        <f>'Measured Data'!AD11</f>
        <v>1.5448452385357447</v>
      </c>
      <c r="AV30" s="292">
        <f>'Measured Data'!AE11</f>
        <v>17.314903574637768</v>
      </c>
      <c r="AW30" s="292">
        <f>'Measured Data'!AF11</f>
        <v>3.2306351726075762</v>
      </c>
      <c r="AX30" s="292">
        <f>'Measured Data'!AG11</f>
        <v>2.7850243013172027</v>
      </c>
      <c r="AY30" s="292">
        <f>'Measured Data'!AH11</f>
        <v>0.91969968251870982</v>
      </c>
      <c r="AZ30" s="292">
        <f>'Measured Data'!AI11</f>
        <v>4.6130114239999997</v>
      </c>
      <c r="BA30" s="292">
        <f>'Measured Data'!AJ11</f>
        <v>0.66985831135498575</v>
      </c>
      <c r="BB30" s="292">
        <f>'Measured Data'!AK11</f>
        <v>2.5140557203130389</v>
      </c>
      <c r="BC30" s="292">
        <f>'Measured Data'!AL11</f>
        <v>4.0957312545767728</v>
      </c>
      <c r="BD30" s="292">
        <f>'Measured Data'!AM11</f>
        <v>3.1235746691890656</v>
      </c>
      <c r="BE30" s="292">
        <f>'Measured Data'!AN11</f>
        <v>0.35038934837801389</v>
      </c>
      <c r="BF30" s="292">
        <f>'Measured Data'!AO11</f>
        <v>1.4234646384987859</v>
      </c>
      <c r="BG30" s="292">
        <f>'Measured Data'!AP11</f>
        <v>1.7046318357011303</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0.92935322457878511</v>
      </c>
      <c r="AL31" s="292">
        <f>'Measured Data'!U12</f>
        <v>2.624428394087285</v>
      </c>
      <c r="AM31" s="292">
        <f>'Measured Data'!V12</f>
        <v>3.3799419116906653</v>
      </c>
      <c r="AN31" s="292">
        <f>'Measured Data'!W12</f>
        <v>1.6835393326452359</v>
      </c>
      <c r="AO31" s="292">
        <f>'Measured Data'!X12</f>
        <v>0.44428249864859548</v>
      </c>
      <c r="AP31" s="292">
        <f>'Measured Data'!Y12</f>
        <v>15.944206298365001</v>
      </c>
      <c r="AQ31" s="292">
        <f>'Measured Data'!Z12</f>
        <v>0.39215999857144584</v>
      </c>
      <c r="AR31" s="292">
        <f>'Measured Data'!AA12</f>
        <v>1.3612410907402304</v>
      </c>
      <c r="AS31" s="292">
        <f>'Measured Data'!AB12</f>
        <v>2.6012790732367477</v>
      </c>
      <c r="AT31" s="292">
        <f>'Measured Data'!AC12</f>
        <v>0.70468236242164539</v>
      </c>
      <c r="AU31" s="292">
        <f>'Measured Data'!AD12</f>
        <v>1.5578463388363186</v>
      </c>
      <c r="AV31" s="292">
        <f>'Measured Data'!AE12</f>
        <v>19.709777167519093</v>
      </c>
      <c r="AW31" s="292">
        <f>'Measured Data'!AF12</f>
        <v>3.1749147419944763</v>
      </c>
      <c r="AX31" s="292">
        <f>'Measured Data'!AG12</f>
        <v>2.7504417189299657</v>
      </c>
      <c r="AY31" s="292">
        <f>'Measured Data'!AH12</f>
        <v>0.89835253031183271</v>
      </c>
      <c r="AZ31" s="292">
        <f>'Measured Data'!AI12</f>
        <v>5.2449283290000004</v>
      </c>
      <c r="BA31" s="292">
        <f>'Measured Data'!AJ12</f>
        <v>0.65332524191108277</v>
      </c>
      <c r="BB31" s="292">
        <f>'Measured Data'!AK12</f>
        <v>2.5151467996928099</v>
      </c>
      <c r="BC31" s="292">
        <f>'Measured Data'!AL12</f>
        <v>3.9717577143661011</v>
      </c>
      <c r="BD31" s="292">
        <f>'Measured Data'!AM12</f>
        <v>3.3056713858327411</v>
      </c>
      <c r="BE31" s="292">
        <f>'Measured Data'!AN12</f>
        <v>0.3495707868915115</v>
      </c>
      <c r="BF31" s="292">
        <f>'Measured Data'!AO12</f>
        <v>1.4067912173342489</v>
      </c>
      <c r="BG31" s="292">
        <f>'Measured Data'!AP12</f>
        <v>1.7117143670064106</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2.0221537673891192</v>
      </c>
      <c r="AL32" s="292">
        <f>'Measured Data'!U13</f>
        <v>2.5053706122465638</v>
      </c>
      <c r="AM32" s="292">
        <f>'Measured Data'!V13</f>
        <v>2.6985860641551698</v>
      </c>
      <c r="AN32" s="292">
        <f>'Measured Data'!W13</f>
        <v>1.3831500054228583</v>
      </c>
      <c r="AO32" s="292">
        <f>'Measured Data'!X13</f>
        <v>0.35241781454698889</v>
      </c>
      <c r="AP32" s="292">
        <f>'Measured Data'!Y13</f>
        <v>16.399926628519502</v>
      </c>
      <c r="AQ32" s="292">
        <f>'Measured Data'!Z13</f>
        <v>0.14671533587808108</v>
      </c>
      <c r="AR32" s="292">
        <f>'Measured Data'!AA13</f>
        <v>1.3583380591689955</v>
      </c>
      <c r="AS32" s="292">
        <f>'Measured Data'!AB13</f>
        <v>2.4324961113506949</v>
      </c>
      <c r="AT32" s="292">
        <f>'Measured Data'!AC13</f>
        <v>0.66968379314959736</v>
      </c>
      <c r="AU32" s="292">
        <f>'Measured Data'!AD13</f>
        <v>1.5316813062532819</v>
      </c>
      <c r="AV32" s="292">
        <f>'Measured Data'!AE13</f>
        <v>20.14369547567096</v>
      </c>
      <c r="AW32" s="292">
        <f>'Measured Data'!AF13</f>
        <v>3.0637290297398274</v>
      </c>
      <c r="AX32" s="292">
        <f>'Measured Data'!AG13</f>
        <v>2.5686561636252567</v>
      </c>
      <c r="AY32" s="292">
        <f>'Measured Data'!AH13</f>
        <v>0.81895149315780236</v>
      </c>
      <c r="AZ32" s="292">
        <f>'Measured Data'!AI13</f>
        <v>6.4288715805000001</v>
      </c>
      <c r="BA32" s="292">
        <f>'Measured Data'!AJ13</f>
        <v>0.68369932639536124</v>
      </c>
      <c r="BB32" s="292">
        <f>'Measured Data'!AK13</f>
        <v>2.512745693078251</v>
      </c>
      <c r="BC32" s="292">
        <f>'Measured Data'!AL13</f>
        <v>3.6663342270867196</v>
      </c>
      <c r="BD32" s="292">
        <f>'Measured Data'!AM13</f>
        <v>3.4341913188623994</v>
      </c>
      <c r="BE32" s="292">
        <f>'Measured Data'!AN13</f>
        <v>0.34313895813996104</v>
      </c>
      <c r="BF32" s="292">
        <f>'Measured Data'!AO13</f>
        <v>1.2501262815076604</v>
      </c>
      <c r="BG32" s="292">
        <f>'Measured Data'!AP13</f>
        <v>1.7954000544273658</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4.8146152008593148</v>
      </c>
      <c r="AL33" s="292">
        <f>'Measured Data'!U14</f>
        <v>2.4191480882220531</v>
      </c>
      <c r="AM33" s="292">
        <f>'Measured Data'!V14</f>
        <v>1.3399474931716329</v>
      </c>
      <c r="AN33" s="292">
        <f>'Measured Data'!W14</f>
        <v>0.8433533594090632</v>
      </c>
      <c r="AO33" s="292">
        <f>'Measured Data'!X14</f>
        <v>0.22507161062048173</v>
      </c>
      <c r="AP33" s="292">
        <f>'Measured Data'!Y14</f>
        <v>14.906414593657834</v>
      </c>
      <c r="AQ33" s="292">
        <f>'Measured Data'!Z14</f>
        <v>6.0479963679488657E-2</v>
      </c>
      <c r="AR33" s="292">
        <f>'Measured Data'!AA14</f>
        <v>0.93033264215114841</v>
      </c>
      <c r="AS33" s="292">
        <f>'Measured Data'!AB14</f>
        <v>2.168678845508734</v>
      </c>
      <c r="AT33" s="292">
        <f>'Measured Data'!AC14</f>
        <v>0.68180126880697112</v>
      </c>
      <c r="AU33" s="292">
        <f>'Measured Data'!AD14</f>
        <v>1.4647523204565642</v>
      </c>
      <c r="AV33" s="292">
        <f>'Measured Data'!AE14</f>
        <v>19.347039697401645</v>
      </c>
      <c r="AW33" s="292">
        <f>'Measured Data'!AF14</f>
        <v>2.882791559242881</v>
      </c>
      <c r="AX33" s="292">
        <f>'Measured Data'!AG14</f>
        <v>2.4057983162863796</v>
      </c>
      <c r="AY33" s="292">
        <f>'Measured Data'!AH14</f>
        <v>0.70303007638085024</v>
      </c>
      <c r="AZ33" s="292">
        <f>'Measured Data'!AI14</f>
        <v>7.0343196350000001</v>
      </c>
      <c r="BA33" s="292">
        <f>'Measured Data'!AJ14</f>
        <v>0.76362344379118818</v>
      </c>
      <c r="BB33" s="292">
        <f>'Measured Data'!AK14</f>
        <v>2.5177076499734681</v>
      </c>
      <c r="BC33" s="292">
        <f>'Measured Data'!AL14</f>
        <v>3.5214982479446189</v>
      </c>
      <c r="BD33" s="292">
        <f>'Measured Data'!AM14</f>
        <v>3.649597598501193</v>
      </c>
      <c r="BE33" s="292">
        <f>'Measured Data'!AN14</f>
        <v>0.34383881510954922</v>
      </c>
      <c r="BF33" s="292">
        <f>'Measured Data'!AO14</f>
        <v>1.0578234133952393</v>
      </c>
      <c r="BG33" s="292">
        <f>'Measured Data'!AP14</f>
        <v>1.9763065026807909</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8.0466763188348889</v>
      </c>
      <c r="AL34" s="292">
        <f>'Measured Data'!U15</f>
        <v>2.2697716776472863</v>
      </c>
      <c r="AM34" s="292">
        <f>'Measured Data'!V15</f>
        <v>0.18569384859043045</v>
      </c>
      <c r="AN34" s="292">
        <f>'Measured Data'!W15</f>
        <v>0.17445321111428858</v>
      </c>
      <c r="AO34" s="292">
        <f>'Measured Data'!X15</f>
        <v>0.13861316413458385</v>
      </c>
      <c r="AP34" s="292">
        <f>'Measured Data'!Y15</f>
        <v>12.085920140177999</v>
      </c>
      <c r="AQ34" s="292">
        <f>'Measured Data'!Z15</f>
        <v>5.4634331431727808E-2</v>
      </c>
      <c r="AR34" s="292">
        <f>'Measured Data'!AA15</f>
        <v>0.29852272189955842</v>
      </c>
      <c r="AS34" s="292">
        <f>'Measured Data'!AB15</f>
        <v>1.88922929356772</v>
      </c>
      <c r="AT34" s="292">
        <f>'Measured Data'!AC15</f>
        <v>0.69804135739344708</v>
      </c>
      <c r="AU34" s="292">
        <f>'Measured Data'!AD15</f>
        <v>1.2668623103851844</v>
      </c>
      <c r="AV34" s="292">
        <f>'Measured Data'!AE15</f>
        <v>16.866243441100909</v>
      </c>
      <c r="AW34" s="292">
        <f>'Measured Data'!AF15</f>
        <v>2.5353120112754395</v>
      </c>
      <c r="AX34" s="292">
        <f>'Measured Data'!AG15</f>
        <v>2.2232283332121625</v>
      </c>
      <c r="AY34" s="292">
        <f>'Measured Data'!AH15</f>
        <v>0.58369822500726221</v>
      </c>
      <c r="AZ34" s="292">
        <f>'Measured Data'!AI15</f>
        <v>6.8496503930000001</v>
      </c>
      <c r="BA34" s="292">
        <f>'Measured Data'!AJ15</f>
        <v>0.84595655707451178</v>
      </c>
      <c r="BB34" s="292">
        <f>'Measured Data'!AK15</f>
        <v>2.514730217490786</v>
      </c>
      <c r="BC34" s="292">
        <f>'Measured Data'!AL15</f>
        <v>3.6928603814267973</v>
      </c>
      <c r="BD34" s="292">
        <f>'Measured Data'!AM15</f>
        <v>3.6079983206586386</v>
      </c>
      <c r="BE34" s="292">
        <f>'Measured Data'!AN15</f>
        <v>0.35613880896713906</v>
      </c>
      <c r="BF34" s="292">
        <f>'Measured Data'!AO15</f>
        <v>0.79126068643558667</v>
      </c>
      <c r="BG34" s="292">
        <f>'Measured Data'!AP15</f>
        <v>1.9938954133429443</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8.6448444052211766</v>
      </c>
      <c r="AL35" s="292">
        <f>'Measured Data'!U16</f>
        <v>2.2495075416557162</v>
      </c>
      <c r="AM35" s="292">
        <f>'Measured Data'!V16</f>
        <v>4.3517752964203016E-2</v>
      </c>
      <c r="AN35" s="292">
        <f>'Measured Data'!W16</f>
        <v>0</v>
      </c>
      <c r="AO35" s="292">
        <f>'Measured Data'!X16</f>
        <v>0.11767106819877803</v>
      </c>
      <c r="AP35" s="292">
        <f>'Measured Data'!Y16</f>
        <v>6.8688435391751677</v>
      </c>
      <c r="AQ35" s="292">
        <f>'Measured Data'!Z16</f>
        <v>0</v>
      </c>
      <c r="AR35" s="292">
        <f>'Measured Data'!AA16</f>
        <v>0</v>
      </c>
      <c r="AS35" s="292">
        <f>'Measured Data'!AB16</f>
        <v>1.6509738821057314</v>
      </c>
      <c r="AT35" s="292">
        <f>'Measured Data'!AC16</f>
        <v>0.74045804858063036</v>
      </c>
      <c r="AU35" s="292">
        <f>'Measured Data'!AD16</f>
        <v>1.0979592918028769</v>
      </c>
      <c r="AV35" s="292">
        <f>'Measured Data'!AE16</f>
        <v>19.502525770764763</v>
      </c>
      <c r="AW35" s="292">
        <f>'Measured Data'!AF16</f>
        <v>2.15373812367831</v>
      </c>
      <c r="AX35" s="292">
        <f>'Measured Data'!AG16</f>
        <v>2.1685770751303259</v>
      </c>
      <c r="AY35" s="292">
        <f>'Measured Data'!AH16</f>
        <v>0.49068719851631526</v>
      </c>
      <c r="AZ35" s="292">
        <f>'Measured Data'!AI16</f>
        <v>8.4424701720000002</v>
      </c>
      <c r="BA35" s="292">
        <f>'Measured Data'!AJ16</f>
        <v>0.95679802074397502</v>
      </c>
      <c r="BB35" s="292">
        <f>'Measured Data'!AK16</f>
        <v>2.513359479051362</v>
      </c>
      <c r="BC35" s="292">
        <f>'Measured Data'!AL16</f>
        <v>4.0366006854693275</v>
      </c>
      <c r="BD35" s="292">
        <f>'Measured Data'!AM16</f>
        <v>3.8179426746865741</v>
      </c>
      <c r="BE35" s="292">
        <f>'Measured Data'!AN16</f>
        <v>0.35864302943677034</v>
      </c>
      <c r="BF35" s="292">
        <f>'Measured Data'!AO16</f>
        <v>0.61327615634649213</v>
      </c>
      <c r="BG35" s="292">
        <f>'Measured Data'!AP16</f>
        <v>2.0733837289966437</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7.6846432323595337</v>
      </c>
      <c r="AL36" s="292">
        <f>'Measured Data'!U17</f>
        <v>2.2291386617304658</v>
      </c>
      <c r="AM36" s="292">
        <f>'Measured Data'!V17</f>
        <v>4.604705512469634E-2</v>
      </c>
      <c r="AN36" s="292">
        <f>'Measured Data'!W17</f>
        <v>7.6311965126425518E-2</v>
      </c>
      <c r="AO36" s="292">
        <f>'Measured Data'!X17</f>
        <v>0.11518050659568257</v>
      </c>
      <c r="AP36" s="292">
        <f>'Measured Data'!Y17</f>
        <v>1.6018139774870723</v>
      </c>
      <c r="AQ36" s="292">
        <f>'Measured Data'!Z17</f>
        <v>0</v>
      </c>
      <c r="AR36" s="292">
        <f>'Measured Data'!AA17</f>
        <v>4.3017790358559932E-2</v>
      </c>
      <c r="AS36" s="292">
        <f>'Measured Data'!AB17</f>
        <v>1.3791243387702539</v>
      </c>
      <c r="AT36" s="292">
        <f>'Measured Data'!AC17</f>
        <v>0.76122941745526918</v>
      </c>
      <c r="AU36" s="292">
        <f>'Measured Data'!AD17</f>
        <v>1.0356614391382963</v>
      </c>
      <c r="AV36" s="292">
        <f>'Measured Data'!AE17</f>
        <v>22.493655236509657</v>
      </c>
      <c r="AW36" s="292">
        <f>'Measured Data'!AF17</f>
        <v>1.9822171428763318</v>
      </c>
      <c r="AX36" s="292">
        <f>'Measured Data'!AG17</f>
        <v>2.1264605184110952</v>
      </c>
      <c r="AY36" s="292">
        <f>'Measured Data'!AH17</f>
        <v>0.42231602276986574</v>
      </c>
      <c r="AZ36" s="292">
        <f>'Measured Data'!AI17</f>
        <v>11.399674770000001</v>
      </c>
      <c r="BA36" s="292">
        <f>'Measured Data'!AJ17</f>
        <v>1.0555160775104833</v>
      </c>
      <c r="BB36" s="292">
        <f>'Measured Data'!AK17</f>
        <v>2.5166363770859896</v>
      </c>
      <c r="BC36" s="292">
        <f>'Measured Data'!AL17</f>
        <v>4.2035285580394257</v>
      </c>
      <c r="BD36" s="292">
        <f>'Measured Data'!AM17</f>
        <v>3.8988125674099989</v>
      </c>
      <c r="BE36" s="292">
        <f>'Measured Data'!AN17</f>
        <v>0.35218396202040486</v>
      </c>
      <c r="BF36" s="292">
        <f>'Measured Data'!AO17</f>
        <v>0.48118859150696486</v>
      </c>
      <c r="BG36" s="292">
        <f>'Measured Data'!AP17</f>
        <v>2.1944362838126503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6.7955818986720899</v>
      </c>
      <c r="AL37" s="292">
        <f>'Measured Data'!U18</f>
        <v>2.1802163080154244</v>
      </c>
      <c r="AM37" s="292">
        <f>'Measured Data'!V18</f>
        <v>0</v>
      </c>
      <c r="AN37" s="292">
        <f>'Measured Data'!W18</f>
        <v>0.10441071966604966</v>
      </c>
      <c r="AO37" s="292">
        <f>'Measured Data'!X18</f>
        <v>0.10602926501164464</v>
      </c>
      <c r="AP37" s="292">
        <f>'Measured Data'!Y18</f>
        <v>1.6261024930418277</v>
      </c>
      <c r="AQ37" s="292">
        <f>'Measured Data'!Z18</f>
        <v>4.4183387733638051E-2</v>
      </c>
      <c r="AR37" s="292">
        <f>'Measured Data'!AA18</f>
        <v>8.9396212198037978E-2</v>
      </c>
      <c r="AS37" s="292">
        <f>'Measured Data'!AB18</f>
        <v>1.1235206244716129</v>
      </c>
      <c r="AT37" s="292">
        <f>'Measured Data'!AC18</f>
        <v>0.77380704500027353</v>
      </c>
      <c r="AU37" s="292">
        <f>'Measured Data'!AD18</f>
        <v>1.0184947640191553</v>
      </c>
      <c r="AV37" s="292">
        <f>'Measured Data'!AE18</f>
        <v>18.897343677158972</v>
      </c>
      <c r="AW37" s="292">
        <f>'Measured Data'!AF18</f>
        <v>1.9241459133064407</v>
      </c>
      <c r="AX37" s="292">
        <f>'Measured Data'!AG18</f>
        <v>2.0173062782282409</v>
      </c>
      <c r="AY37" s="292">
        <f>'Measured Data'!AH18</f>
        <v>0.37180872012034744</v>
      </c>
      <c r="AZ37" s="292">
        <f>'Measured Data'!AI18</f>
        <v>10.964097369999999</v>
      </c>
      <c r="BA37" s="292">
        <f>'Measured Data'!AJ18</f>
        <v>1.148210078674279</v>
      </c>
      <c r="BB37" s="292">
        <f>'Measured Data'!AK18</f>
        <v>2.5184301563662288</v>
      </c>
      <c r="BC37" s="292">
        <f>'Measured Data'!AL18</f>
        <v>4.3824489296608302</v>
      </c>
      <c r="BD37" s="292">
        <f>'Measured Data'!AM18</f>
        <v>3.9403843983901918</v>
      </c>
      <c r="BE37" s="292">
        <f>'Measured Data'!AN18</f>
        <v>0.34812390801594306</v>
      </c>
      <c r="BF37" s="292">
        <f>'Measured Data'!AO18</f>
        <v>0.3157884033389956</v>
      </c>
      <c r="BG37" s="292">
        <f>'Measured Data'!AP18</f>
        <v>2.3149199094760182</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6.9031031052752612</v>
      </c>
      <c r="AL38" s="292">
        <f>'Measured Data'!U19</f>
        <v>2.2194851093434211</v>
      </c>
      <c r="AM38" s="292">
        <f>'Measured Data'!V19</f>
        <v>4.1626726365043797E-2</v>
      </c>
      <c r="AN38" s="292">
        <f>'Measured Data'!W19</f>
        <v>0.1490028961284787</v>
      </c>
      <c r="AO38" s="292">
        <f>'Measured Data'!X19</f>
        <v>0.12099029937481544</v>
      </c>
      <c r="AP38" s="292">
        <f>'Measured Data'!Y19</f>
        <v>4.1517931534664392</v>
      </c>
      <c r="AQ38" s="292">
        <f>'Measured Data'!Z19</f>
        <v>0.24079597186327747</v>
      </c>
      <c r="AR38" s="292">
        <f>'Measured Data'!AA19</f>
        <v>0.37615006185202299</v>
      </c>
      <c r="AS38" s="292">
        <f>'Measured Data'!AB19</f>
        <v>1.0692198611197314</v>
      </c>
      <c r="AT38" s="292">
        <f>'Measured Data'!AC19</f>
        <v>0.83400172896741487</v>
      </c>
      <c r="AU38" s="292">
        <f>'Measured Data'!AD19</f>
        <v>1.0271833374184207</v>
      </c>
      <c r="AV38" s="292">
        <f>'Measured Data'!AE19</f>
        <v>13.754404171633325</v>
      </c>
      <c r="AW38" s="292">
        <f>'Measured Data'!AF19</f>
        <v>2.0330498614265826</v>
      </c>
      <c r="AX38" s="292">
        <f>'Measured Data'!AG19</f>
        <v>2.0759912807345815</v>
      </c>
      <c r="AY38" s="292">
        <f>'Measured Data'!AH19</f>
        <v>0.38357594170211817</v>
      </c>
      <c r="AZ38" s="292">
        <f>'Measured Data'!AI19</f>
        <v>10.08516229</v>
      </c>
      <c r="BA38" s="292">
        <f>'Measured Data'!AJ19</f>
        <v>1.2652814283974945</v>
      </c>
      <c r="BB38" s="292">
        <f>'Measured Data'!AK19</f>
        <v>2.5157909412682389</v>
      </c>
      <c r="BC38" s="292">
        <f>'Measured Data'!AL19</f>
        <v>4.618653561560925</v>
      </c>
      <c r="BD38" s="292">
        <f>'Measured Data'!AM19</f>
        <v>3.8595920176391805</v>
      </c>
      <c r="BE38" s="292">
        <f>'Measured Data'!AN19</f>
        <v>0.38669169414501564</v>
      </c>
      <c r="BF38" s="292">
        <f>'Measured Data'!AO19</f>
        <v>0.24185484275577748</v>
      </c>
      <c r="BG38" s="292">
        <f>'Measured Data'!AP19</f>
        <v>2.3931106267978715</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A2" sqref="A2:XFD14"/>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580</v>
      </c>
      <c r="C2" s="326" t="s">
        <v>587</v>
      </c>
      <c r="D2">
        <v>1</v>
      </c>
      <c r="E2">
        <f>'Measured Data'!H7</f>
        <v>0.23599999999999999</v>
      </c>
      <c r="F2" s="334">
        <f>'Measured Data'!K7</f>
        <v>97.7</v>
      </c>
      <c r="G2" t="s">
        <v>515</v>
      </c>
      <c r="H2" s="323">
        <f>'Measured Data'!B7</f>
        <v>43693.729166666664</v>
      </c>
      <c r="I2" s="324">
        <f>'Measured Data'!C7</f>
        <v>43693.729166666664</v>
      </c>
      <c r="J2">
        <f>'In Process Calc.'!B3</f>
        <v>0</v>
      </c>
      <c r="K2">
        <f>'In Process Calc.'!C3</f>
        <v>0</v>
      </c>
      <c r="L2">
        <f>'Measured Data'!Y7</f>
        <v>29.362180463943169</v>
      </c>
      <c r="M2">
        <f>'Measured Data'!AE7</f>
        <v>0.2815381418504041</v>
      </c>
      <c r="N2">
        <f>'Measured Data'!Z7</f>
        <v>2.2845094716844017</v>
      </c>
      <c r="O2">
        <f>'Measured Data'!V7</f>
        <v>3.4607943245896715</v>
      </c>
      <c r="P2">
        <f>'Measured Data'!W7</f>
        <v>1.4447329178027923</v>
      </c>
      <c r="Q2">
        <f>'In Process Calc.'!CF3</f>
        <v>29.362180463943169</v>
      </c>
      <c r="R2">
        <f>M2</f>
        <v>0.2815381418504041</v>
      </c>
      <c r="S2">
        <f>'In Process Calc.'!CG3</f>
        <v>2.2845094716844017</v>
      </c>
      <c r="T2">
        <f>'In Process Calc.'!CC3</f>
        <v>3.4607943245896715</v>
      </c>
      <c r="U2">
        <f>'In Process Calc.'!CD3</f>
        <v>1.4447329178027923</v>
      </c>
      <c r="V2">
        <f>AVERAGE(L2,Q2)</f>
        <v>29.362180463943169</v>
      </c>
      <c r="W2">
        <f t="shared" ref="W2:Z2" si="0">AVERAGE(M2,R2)</f>
        <v>0.2815381418504041</v>
      </c>
      <c r="X2">
        <f t="shared" si="0"/>
        <v>2.2845094716844017</v>
      </c>
      <c r="Y2">
        <f t="shared" si="0"/>
        <v>3.4607943245896715</v>
      </c>
      <c r="Z2">
        <f t="shared" si="0"/>
        <v>1.4447329178027923</v>
      </c>
      <c r="AA2">
        <f>'Growth Regression'!P2</f>
        <v>4.5541225320391072E-2</v>
      </c>
      <c r="AB2">
        <f>AA2/'Growth Regression'!$O$24</f>
        <v>0.9896542712053491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0.94007718490764314</v>
      </c>
      <c r="AV2">
        <f t="array" ref="AV2">INDEX(Transcriptome!E$2:E$28,MATCH(1,(Transcriptome!$A$2:$A$28=$B2)*(Transcriptome!$C$2:$C$28=$G2),0))</f>
        <v>0.99650427749138171</v>
      </c>
      <c r="AW2">
        <f t="array" ref="AW2">INDEX(Transcriptome!F$2:F$28,MATCH(1,(Transcriptome!$A$2:$A$28=$B2)*(Transcriptome!$C$2:$C$28=$G2),0))</f>
        <v>0.97563697657142612</v>
      </c>
      <c r="AX2">
        <f t="array" ref="AX2">INDEX(Transcriptome!G$2:G$28,MATCH(1,(Transcriptome!$A$2:$A$28=$B2)*(Transcriptome!$C$2:$C$28=$G2),0))</f>
        <v>0.94310606049848844</v>
      </c>
      <c r="AY2">
        <f t="array" ref="AY2">INDEX(Transcriptome!H$2:H$28,MATCH(1,(Transcriptome!$A$2:$A$28=$B2)*(Transcriptome!$C$2:$C$28=$G2),0))</f>
        <v>0</v>
      </c>
      <c r="AZ2">
        <f t="array" ref="AZ2">INDEX(Transcriptome!I$2:I$28,MATCH(1,(Transcriptome!$A$2:$A$28=$B2)*(Transcriptome!$C$2:$C$28=$G2),0))</f>
        <v>0.96318802397405767</v>
      </c>
      <c r="BA2">
        <f t="array" ref="BA2">INDEX(Transcriptome!J$2:J$28,MATCH(1,(Transcriptome!$A$2:$A$28=$B2)*(Transcriptome!$C$2:$C$28=$G2),0))</f>
        <v>0.92358253140062818</v>
      </c>
      <c r="BB2">
        <f t="array" ref="BB2">INDEX(Transcriptome!K$2:K$28,MATCH(1,(Transcriptome!$A$2:$A$28=$B2)*(Transcriptome!$C$2:$C$28=$G2),0))</f>
        <v>1.0010812446407726</v>
      </c>
      <c r="BC2">
        <f t="array" ref="BC2">INDEX(Transcriptome!L$2:L$28,MATCH(1,(Transcriptome!$A$2:$A$28=$B2)*(Transcriptome!$C$2:$C$28=$G2),0))</f>
        <v>1.0205895643118126</v>
      </c>
      <c r="BD2">
        <f t="array" ref="BD2">INDEX(Transcriptome!M$2:M$28,MATCH(1,(Transcriptome!$A$2:$A$28=$B2)*(Transcriptome!$C$2:$C$28=$G2),0))</f>
        <v>0.94021773936338837</v>
      </c>
      <c r="BE2">
        <f t="array" ref="BE2">INDEX(Transcriptome!N$2:N$28,MATCH(1,(Transcriptome!$A$2:$A$28=$B2)*(Transcriptome!$C$2:$C$28=$G2),0))</f>
        <v>0.98102733087188276</v>
      </c>
      <c r="BF2">
        <f t="array" ref="BF2">INDEX(Transcriptome!O$2:O$28,MATCH(1,(Transcriptome!$A$2:$A$28=$B2)*(Transcriptome!$C$2:$C$28=$G2),0))</f>
        <v>1.0059574681655388</v>
      </c>
      <c r="BG2">
        <f t="array" ref="BG2">INDEX(Transcriptome!P$2:P$28,MATCH(1,(Transcriptome!$A$2:$A$28=$B2)*(Transcriptome!$C$2:$C$28=$G2),0))</f>
        <v>0.98597973957778395</v>
      </c>
      <c r="BH2">
        <f t="array" ref="BH2">INDEX(Transcriptome!Q$2:Q$28,MATCH(1,(Transcriptome!$A$2:$A$28=$B2)*(Transcriptome!$C$2:$C$28=$G2),0))</f>
        <v>1.010336607624605</v>
      </c>
      <c r="BI2">
        <f t="array" ref="BI2">INDEX(Transcriptome!R$2:R$28,MATCH(1,(Transcriptome!$A$2:$A$28=$B2)*(Transcriptome!$C$2:$C$28=$G2),0))</f>
        <v>0.99476230879950134</v>
      </c>
      <c r="BJ2">
        <f t="array" ref="BJ2">INDEX(Transcriptome!S$2:S$28,MATCH(1,(Transcriptome!$A$2:$A$28=$B2)*(Transcriptome!$C$2:$C$28=$G2),0))</f>
        <v>0.96180689255547602</v>
      </c>
      <c r="BK2">
        <f t="array" ref="BK2">INDEX(Transcriptome!T$2:T$28,MATCH(1,(Transcriptome!$A$2:$A$28=$B2)*(Transcriptome!$C$2:$C$28=$G2),0))</f>
        <v>0.97551354736962936</v>
      </c>
      <c r="BL2">
        <f t="array" ref="BL2">INDEX(Transcriptome!U$2:U$28,MATCH(1,(Transcriptome!$A$2:$A$28=$B2)*(Transcriptome!$C$2:$C$28=$G2),0))</f>
        <v>0.86889091743249436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0.97732406898834145</v>
      </c>
      <c r="BP2">
        <f t="array" ref="BP2">INDEX(Transcriptome!Y$2:Y$28,MATCH(1,(Transcriptome!$A$2:$A$28=$B2)*(Transcriptome!$C$2:$C$28=$G2),0))</f>
        <v>0</v>
      </c>
      <c r="BQ2">
        <f t="array" ref="BQ2">INDEX(Transcriptome!Z$2:Z$28,MATCH(1,(Transcriptome!$A$2:$A$28=$B2)*(Transcriptome!$C$2:$C$28=$G2),0))</f>
        <v>0.91145391632588857</v>
      </c>
      <c r="BR2">
        <f t="array" ref="BR2">INDEX(Transcriptome!AA$2:AA$28,MATCH(1,(Transcriptome!$A$2:$A$28=$B2)*(Transcriptome!$C$2:$C$28=$G2),0))</f>
        <v>0.97451034622456301</v>
      </c>
      <c r="BS2">
        <f t="array" ref="BS2">INDEX(Transcriptome!AB$2:AB$28,MATCH(1,(Transcriptome!$A$2:$A$28=$B2)*(Transcriptome!$C$2:$C$28=$G2),0))</f>
        <v>0.98688213777374034</v>
      </c>
      <c r="BT2">
        <f t="array" ref="BT2">INDEX(Transcriptome!AC$2:AC$28,MATCH(1,(Transcriptome!$A$2:$A$28=$B2)*(Transcriptome!$C$2:$C$28=$G2),0))</f>
        <v>1.0040849007229991</v>
      </c>
      <c r="BU2">
        <f t="array" ref="BU2">INDEX(Transcriptome!AD$2:AD$28,MATCH(1,(Transcriptome!$A$2:$A$28=$B2)*(Transcriptome!$C$2:$C$28=$G2),0))</f>
        <v>0.95604519132225496</v>
      </c>
      <c r="BV2">
        <f t="array" ref="BV2">INDEX(Transcriptome!AE$2:AE$28,MATCH(1,(Transcriptome!$A$2:$A$28=$B2)*(Transcriptome!$C$2:$C$28=$G2),0))</f>
        <v>0.94297363255319722</v>
      </c>
      <c r="BW2">
        <f t="array" ref="BW2">INDEX(Transcriptome!AF$2:AF$28,MATCH(1,(Transcriptome!$A$2:$A$28=$B2)*(Transcriptome!$C$2:$C$28=$G2),0))</f>
        <v>0.97829375487975634</v>
      </c>
      <c r="BX2">
        <f t="array" ref="BX2">INDEX(Transcriptome!AG$2:AG$28,MATCH(1,(Transcriptome!$A$2:$A$28=$B2)*(Transcriptome!$C$2:$C$28=$G2),0))</f>
        <v>0.99248715128412524</v>
      </c>
      <c r="BY2">
        <f t="array" ref="BY2">INDEX(Transcriptome!AH$2:AH$28,MATCH(1,(Transcriptome!$A$2:$A$28=$B2)*(Transcriptome!$C$2:$C$28=$G2),0))</f>
        <v>0.91313654391883303</v>
      </c>
      <c r="BZ2">
        <f t="array" ref="BZ2">INDEX(Transcriptome!AI$2:AI$28,MATCH(1,(Transcriptome!$A$2:$A$28=$B2)*(Transcriptome!$C$2:$C$28=$G2),0))</f>
        <v>0.96696862696252894</v>
      </c>
      <c r="CA2">
        <f t="array" ref="CA2">INDEX(Transcriptome!AJ$2:AJ$28,MATCH(1,(Transcriptome!$A$2:$A$28=$B2)*(Transcriptome!$C$2:$C$28=$G2),0))</f>
        <v>0.98982599186586295</v>
      </c>
      <c r="CB2">
        <f t="array" ref="CB2">INDEX(Transcriptome!AK$2:AK$28,MATCH(1,(Transcriptome!$A$2:$A$28=$B2)*(Transcriptome!$C$2:$C$28=$G2),0))</f>
        <v>0.99394602336263493</v>
      </c>
      <c r="CC2">
        <f t="array" ref="CC2">INDEX(Transcriptome!AL$2:AL$28,MATCH(1,(Transcriptome!$A$2:$A$28=$B2)*(Transcriptome!$C$2:$C$28=$G2),0))</f>
        <v>1</v>
      </c>
      <c r="CD2">
        <f t="array" ref="CD2">INDEX(Transcriptome!AM$2:AM$28,MATCH(1,(Transcriptome!$A$2:$A$28=$B2)*(Transcriptome!$C$2:$C$28=$G2),0))</f>
        <v>0.96655303614610633</v>
      </c>
      <c r="CE2">
        <f t="array" ref="CE2">INDEX(Transcriptome!AN$2:AN$28,MATCH(1,(Transcriptome!$A$2:$A$28=$B2)*(Transcriptome!$C$2:$C$28=$G2),0))</f>
        <v>0.97712224505883327</v>
      </c>
      <c r="CF2">
        <f t="array" ref="CF2">INDEX(Transcriptome!AO$2:AO$28,MATCH(1,(Transcriptome!$A$2:$A$28=$B2)*(Transcriptome!$C$2:$C$28=$G2),0))</f>
        <v>0.99103271915141078</v>
      </c>
      <c r="CG2">
        <f t="array" ref="CG2">INDEX(Transcriptome!AP$2:AP$28,MATCH(1,(Transcriptome!$A$2:$A$28=$B2)*(Transcriptome!$C$2:$C$28=$G2),0))</f>
        <v>1.0000881235279653</v>
      </c>
      <c r="CH2">
        <f t="array" ref="CH2">INDEX(Transcriptome!AQ$2:AQ$28,MATCH(1,(Transcriptome!$A$2:$A$28=$B2)*(Transcriptome!$C$2:$C$28=$G2),0))</f>
        <v>0.98372366431608893</v>
      </c>
      <c r="CI2">
        <f t="array" ref="CI2">INDEX(Transcriptome!AR$2:AR$28,MATCH(1,(Transcriptome!$A$2:$A$28=$B2)*(Transcriptome!$C$2:$C$28=$G2),0))</f>
        <v>0.98871196098735925</v>
      </c>
      <c r="CJ2">
        <f t="array" ref="CJ2">INDEX(Transcriptome!AS$2:AS$28,MATCH(1,(Transcriptome!$A$2:$A$28=$B2)*(Transcriptome!$C$2:$C$28=$G2),0))</f>
        <v>0.99943017321461203</v>
      </c>
      <c r="CK2">
        <f t="array" ref="CK2">INDEX(Transcriptome!AT$2:AT$28,MATCH(1,(Transcriptome!$A$2:$A$28=$B2)*(Transcriptome!$C$2:$C$28=$G2),0))</f>
        <v>0.99328804472402166</v>
      </c>
      <c r="CL2">
        <f t="array" ref="CL2">INDEX(Transcriptome!AU$2:AU$28,MATCH(1,(Transcriptome!$A$2:$A$28=$B2)*(Transcriptome!$C$2:$C$28=$G2),0))</f>
        <v>0.98432356337727156</v>
      </c>
      <c r="CM2">
        <f t="array" ref="CM2">INDEX(Transcriptome!AV$2:AV$28,MATCH(1,(Transcriptome!$A$2:$A$28=$B2)*(Transcriptome!$C$2:$C$28=$G2),0))</f>
        <v>1.0025942942622075</v>
      </c>
      <c r="CN2">
        <f t="array" ref="CN2">INDEX(Transcriptome!AW$2:AW$28,MATCH(1,(Transcriptome!$A$2:$A$28=$B2)*(Transcriptome!$C$2:$C$28=$G2),0))</f>
        <v>0.97585131999641572</v>
      </c>
      <c r="CO2">
        <f t="array" ref="CO2">INDEX(Transcriptome!AX$2:AX$28,MATCH(1,(Transcriptome!$A$2:$A$28=$B2)*(Transcriptome!$C$2:$C$28=$G2),0))</f>
        <v>0.9931557079860126</v>
      </c>
      <c r="CP2">
        <f t="array" ref="CP2">INDEX(Transcriptome!AY$2:AY$28,MATCH(1,(Transcriptome!$A$2:$A$28=$B2)*(Transcriptome!$C$2:$C$28=$G2),0))</f>
        <v>0.99211786509189503</v>
      </c>
      <c r="CQ2">
        <f t="array" ref="CQ2">INDEX(Transcriptome!AZ$2:AZ$28,MATCH(1,(Transcriptome!$A$2:$A$28=$B2)*(Transcriptome!$C$2:$C$28=$G2),0))</f>
        <v>0.98740105921282462</v>
      </c>
      <c r="CR2">
        <f t="array" ref="CR2">INDEX(Transcriptome!BA$2:BA$28,MATCH(1,(Transcriptome!$A$2:$A$28=$B2)*(Transcriptome!$C$2:$C$28=$G2),0))</f>
        <v>0.97418858225684679</v>
      </c>
      <c r="CS2">
        <f t="array" ref="CS2">INDEX(Transcriptome!BB$2:BB$28,MATCH(1,(Transcriptome!$A$2:$A$28=$B2)*(Transcriptome!$C$2:$C$28=$G2),0))</f>
        <v>1.6068065436134515</v>
      </c>
      <c r="CT2">
        <f t="array" ref="CT2">INDEX(Transcriptome!BC$2:BC$28,MATCH(1,(Transcriptome!$A$2:$A$28=$B2)*(Transcriptome!$C$2:$C$28=$G2),0))</f>
        <v>0</v>
      </c>
      <c r="CU2">
        <f t="array" ref="CU2">INDEX(Transcriptome!BD$2:BD$28,MATCH(1,(Transcriptome!$A$2:$A$28=$B2)*(Transcriptome!$C$2:$C$28=$G2),0))</f>
        <v>0.99751461391513707</v>
      </c>
      <c r="CV2">
        <f t="array" ref="CV2">INDEX(Transcriptome!BE$2:BE$28,MATCH(1,(Transcriptome!$A$2:$A$28=$B2)*(Transcriptome!$C$2:$C$28=$G2),0))</f>
        <v>0.85392777150705224</v>
      </c>
      <c r="CW2">
        <f t="array" ref="CW2">INDEX(Transcriptome!BF$2:BF$28,MATCH(1,(Transcriptome!$A$2:$A$28=$B2)*(Transcriptome!$C$2:$C$28=$G2),0))</f>
        <v>0.53861149034300126</v>
      </c>
      <c r="CX2">
        <f t="array" ref="CX2">INDEX(Transcriptome!BG$2:BG$28,MATCH(1,(Transcriptome!$A$2:$A$28=$B2)*(Transcriptome!$C$2:$C$28=$G2),0))</f>
        <v>0.95527087017904178</v>
      </c>
      <c r="CY2">
        <f t="array" ref="CY2">INDEX(Transcriptome!BH$2:BH$28,MATCH(1,(Transcriptome!$A$2:$A$28=$B2)*(Transcriptome!$C$2:$C$28=$G2),0))</f>
        <v>1.058845900964279</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1.021344456616839</v>
      </c>
      <c r="DC2">
        <f t="array" ref="DC2">INDEX(Transcriptome!BL$2:BL$28,MATCH(1,(Transcriptome!$A$2:$A$28=$B2)*(Transcriptome!$C$2:$C$28=$G2),0))</f>
        <v>1.0860978109057227</v>
      </c>
      <c r="DD2">
        <f t="array" ref="DD2">INDEX(Transcriptome!BM$2:BM$28,MATCH(1,(Transcriptome!$A$2:$A$28=$B2)*(Transcriptome!$C$2:$C$28=$G2),0))</f>
        <v>1.0011510151525029</v>
      </c>
      <c r="DE2">
        <f t="array" ref="DE2">INDEX(Transcriptome!BN$2:BN$28,MATCH(1,(Transcriptome!$A$2:$A$28=$B2)*(Transcriptome!$C$2:$C$28=$G2),0))</f>
        <v>0.98302138450706089</v>
      </c>
      <c r="DF2">
        <f t="array" ref="DF2">INDEX(Transcriptome!BO$2:BO$28,MATCH(1,(Transcriptome!$A$2:$A$28=$B2)*(Transcriptome!$C$2:$C$28=$G2),0))</f>
        <v>1.0609392583749215</v>
      </c>
      <c r="DG2">
        <f t="array" ref="DG2">INDEX(Transcriptome!BP$2:BP$28,MATCH(1,(Transcriptome!$A$2:$A$28=$B2)*(Transcriptome!$C$2:$C$28=$G2),0))</f>
        <v>1.058845900964279</v>
      </c>
      <c r="DH2">
        <f t="array" ref="DH2">INDEX(Transcriptome!BQ$2:BQ$28,MATCH(1,(Transcriptome!$A$2:$A$28=$B2)*(Transcriptome!$C$2:$C$28=$G2),0))</f>
        <v>1</v>
      </c>
      <c r="DI2">
        <f t="array" ref="DI2">INDEX(Transcriptome!BR$2:BR$28,MATCH(1,(Transcriptome!$A$2:$A$28=$B2)*(Transcriptome!$C$2:$C$28=$G2),0))</f>
        <v>1.0427318281314863</v>
      </c>
    </row>
    <row r="3" spans="1:113" x14ac:dyDescent="0.15">
      <c r="A3">
        <f>'Measured Data'!A8</f>
        <v>1</v>
      </c>
      <c r="B3" t="s">
        <v>580</v>
      </c>
      <c r="C3" s="326" t="s">
        <v>587</v>
      </c>
      <c r="D3">
        <v>1</v>
      </c>
      <c r="E3">
        <f>'Measured Data'!H8</f>
        <v>0.54800000000000004</v>
      </c>
      <c r="F3" s="334">
        <f>'Measured Data'!K8</f>
        <v>99</v>
      </c>
      <c r="G3" t="s">
        <v>515</v>
      </c>
      <c r="H3" s="323">
        <f>'Measured Data'!B8</f>
        <v>43694.726388888892</v>
      </c>
      <c r="I3" s="324">
        <f>'Measured Data'!C8</f>
        <v>43694.726388888892</v>
      </c>
      <c r="J3">
        <f>'In Process Calc.'!B4</f>
        <v>0.99722222222771961</v>
      </c>
      <c r="K3">
        <f>'In Process Calc.'!C4</f>
        <v>23.933333333465271</v>
      </c>
      <c r="L3">
        <f>'Measured Data'!Y8</f>
        <v>27.496556119320498</v>
      </c>
      <c r="M3">
        <f>'Measured Data'!AE8</f>
        <v>3.0526422600033194</v>
      </c>
      <c r="N3">
        <f>'Measured Data'!Z8</f>
        <v>1.9161084966828767</v>
      </c>
      <c r="O3">
        <f>'Measured Data'!V8</f>
        <v>3.4983397159148133</v>
      </c>
      <c r="P3">
        <f>'Measured Data'!W8</f>
        <v>1.499787525493818</v>
      </c>
      <c r="Q3">
        <f>'In Process Calc.'!CF4</f>
        <v>27.496556119320498</v>
      </c>
      <c r="R3">
        <f t="shared" ref="R3:R14" si="3">M3</f>
        <v>3.0526422600033194</v>
      </c>
      <c r="S3">
        <f>'In Process Calc.'!CG4</f>
        <v>1.9161084966828767</v>
      </c>
      <c r="T3">
        <f>'In Process Calc.'!CC4</f>
        <v>3.4983397159148133</v>
      </c>
      <c r="U3">
        <f>'In Process Calc.'!CD4</f>
        <v>1.499787525493818</v>
      </c>
      <c r="V3">
        <f t="shared" ref="V3:V14" si="4">AVERAGE(L3,Q3)</f>
        <v>27.496556119320498</v>
      </c>
      <c r="W3">
        <f t="shared" ref="W3:W14" si="5">AVERAGE(M3,R3)</f>
        <v>3.0526422600033194</v>
      </c>
      <c r="X3">
        <f t="shared" ref="X3:X14" si="6">AVERAGE(N3,S3)</f>
        <v>1.9161084966828767</v>
      </c>
      <c r="Y3">
        <f t="shared" ref="Y3:Y14" si="7">AVERAGE(O3,T3)</f>
        <v>3.4983397159148133</v>
      </c>
      <c r="Z3">
        <f t="shared" ref="Z3:Z14" si="8">AVERAGE(P3,U3)</f>
        <v>1.499787525493818</v>
      </c>
      <c r="AA3">
        <f>'Growth Regression'!P3</f>
        <v>4.4614297736893578E-2</v>
      </c>
      <c r="AB3">
        <f>AA3/'Growth Regression'!$O$24</f>
        <v>0.96951125055422027</v>
      </c>
      <c r="AC3">
        <f>'Post Process Calc.'!J4</f>
        <v>0.24265676728738961</v>
      </c>
      <c r="AD3">
        <f>'Post Process Calc.'!P4</f>
        <v>0.550962625706098</v>
      </c>
      <c r="AE3">
        <f>'Post Process Calc.'!K4</f>
        <v>4.514770114083734E-2</v>
      </c>
      <c r="AF3">
        <f>'Post Process Calc.'!G4</f>
        <v>-8.9751301003831233E-3</v>
      </c>
      <c r="AG3">
        <f>'Post Process Calc.'!H4</f>
        <v>-1.0368682107509448E-2</v>
      </c>
      <c r="AH3">
        <f>'Post Process Calc.'!AF4</f>
        <v>2.270543005518439</v>
      </c>
      <c r="AI3">
        <f t="shared" ref="AI3:AJ14" si="9">AC3/0.0016</f>
        <v>151.66047955461849</v>
      </c>
      <c r="AJ3">
        <f t="shared" si="9"/>
        <v>344.35164106631123</v>
      </c>
      <c r="AK3">
        <f t="shared" si="1"/>
        <v>28.217313213023335</v>
      </c>
      <c r="AL3">
        <f t="shared" si="1"/>
        <v>-5.6094563127394519</v>
      </c>
      <c r="AM3">
        <f t="shared" si="1"/>
        <v>-6.4804263171934045</v>
      </c>
      <c r="AN3">
        <v>100</v>
      </c>
      <c r="AO3">
        <v>0.32</v>
      </c>
      <c r="AP3">
        <v>7</v>
      </c>
      <c r="AQ3">
        <v>0.7</v>
      </c>
      <c r="AR3">
        <f t="shared" si="2"/>
        <v>5.0118723362727164E-8</v>
      </c>
      <c r="AS3">
        <v>1</v>
      </c>
      <c r="AT3">
        <v>0.311</v>
      </c>
      <c r="AU3">
        <f t="array" ref="AU3">INDEX(Transcriptome!D$2:D$28,MATCH(1,(Transcriptome!$A$2:$A$28=$B3)*(Transcriptome!$C$2:$C$28=$G3),0))</f>
        <v>0.94007718490764314</v>
      </c>
      <c r="AV3">
        <f t="array" ref="AV3">INDEX(Transcriptome!E$2:E$28,MATCH(1,(Transcriptome!$A$2:$A$28=$B3)*(Transcriptome!$C$2:$C$28=$G3),0))</f>
        <v>0.99650427749138171</v>
      </c>
      <c r="AW3">
        <f t="array" ref="AW3">INDEX(Transcriptome!F$2:F$28,MATCH(1,(Transcriptome!$A$2:$A$28=$B3)*(Transcriptome!$C$2:$C$28=$G3),0))</f>
        <v>0.97563697657142612</v>
      </c>
      <c r="AX3">
        <f t="array" ref="AX3">INDEX(Transcriptome!G$2:G$28,MATCH(1,(Transcriptome!$A$2:$A$28=$B3)*(Transcriptome!$C$2:$C$28=$G3),0))</f>
        <v>0.94310606049848844</v>
      </c>
      <c r="AY3">
        <f t="array" ref="AY3">INDEX(Transcriptome!H$2:H$28,MATCH(1,(Transcriptome!$A$2:$A$28=$B3)*(Transcriptome!$C$2:$C$28=$G3),0))</f>
        <v>0</v>
      </c>
      <c r="AZ3">
        <f t="array" ref="AZ3">INDEX(Transcriptome!I$2:I$28,MATCH(1,(Transcriptome!$A$2:$A$28=$B3)*(Transcriptome!$C$2:$C$28=$G3),0))</f>
        <v>0.96318802397405767</v>
      </c>
      <c r="BA3">
        <f t="array" ref="BA3">INDEX(Transcriptome!J$2:J$28,MATCH(1,(Transcriptome!$A$2:$A$28=$B3)*(Transcriptome!$C$2:$C$28=$G3),0))</f>
        <v>0.92358253140062818</v>
      </c>
      <c r="BB3">
        <f t="array" ref="BB3">INDEX(Transcriptome!K$2:K$28,MATCH(1,(Transcriptome!$A$2:$A$28=$B3)*(Transcriptome!$C$2:$C$28=$G3),0))</f>
        <v>1.0010812446407726</v>
      </c>
      <c r="BC3">
        <f t="array" ref="BC3">INDEX(Transcriptome!L$2:L$28,MATCH(1,(Transcriptome!$A$2:$A$28=$B3)*(Transcriptome!$C$2:$C$28=$G3),0))</f>
        <v>1.0205895643118126</v>
      </c>
      <c r="BD3">
        <f t="array" ref="BD3">INDEX(Transcriptome!M$2:M$28,MATCH(1,(Transcriptome!$A$2:$A$28=$B3)*(Transcriptome!$C$2:$C$28=$G3),0))</f>
        <v>0.94021773936338837</v>
      </c>
      <c r="BE3">
        <f t="array" ref="BE3">INDEX(Transcriptome!N$2:N$28,MATCH(1,(Transcriptome!$A$2:$A$28=$B3)*(Transcriptome!$C$2:$C$28=$G3),0))</f>
        <v>0.98102733087188276</v>
      </c>
      <c r="BF3">
        <f t="array" ref="BF3">INDEX(Transcriptome!O$2:O$28,MATCH(1,(Transcriptome!$A$2:$A$28=$B3)*(Transcriptome!$C$2:$C$28=$G3),0))</f>
        <v>1.0059574681655388</v>
      </c>
      <c r="BG3">
        <f t="array" ref="BG3">INDEX(Transcriptome!P$2:P$28,MATCH(1,(Transcriptome!$A$2:$A$28=$B3)*(Transcriptome!$C$2:$C$28=$G3),0))</f>
        <v>0.98597973957778395</v>
      </c>
      <c r="BH3">
        <f t="array" ref="BH3">INDEX(Transcriptome!Q$2:Q$28,MATCH(1,(Transcriptome!$A$2:$A$28=$B3)*(Transcriptome!$C$2:$C$28=$G3),0))</f>
        <v>1.010336607624605</v>
      </c>
      <c r="BI3">
        <f t="array" ref="BI3">INDEX(Transcriptome!R$2:R$28,MATCH(1,(Transcriptome!$A$2:$A$28=$B3)*(Transcriptome!$C$2:$C$28=$G3),0))</f>
        <v>0.99476230879950134</v>
      </c>
      <c r="BJ3">
        <f t="array" ref="BJ3">INDEX(Transcriptome!S$2:S$28,MATCH(1,(Transcriptome!$A$2:$A$28=$B3)*(Transcriptome!$C$2:$C$28=$G3),0))</f>
        <v>0.96180689255547602</v>
      </c>
      <c r="BK3">
        <f t="array" ref="BK3">INDEX(Transcriptome!T$2:T$28,MATCH(1,(Transcriptome!$A$2:$A$28=$B3)*(Transcriptome!$C$2:$C$28=$G3),0))</f>
        <v>0.97551354736962936</v>
      </c>
      <c r="BL3">
        <f t="array" ref="BL3">INDEX(Transcriptome!U$2:U$28,MATCH(1,(Transcriptome!$A$2:$A$28=$B3)*(Transcriptome!$C$2:$C$28=$G3),0))</f>
        <v>0.86889091743249436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0.97732406898834145</v>
      </c>
      <c r="BP3">
        <f t="array" ref="BP3">INDEX(Transcriptome!Y$2:Y$28,MATCH(1,(Transcriptome!$A$2:$A$28=$B3)*(Transcriptome!$C$2:$C$28=$G3),0))</f>
        <v>0</v>
      </c>
      <c r="BQ3">
        <f t="array" ref="BQ3">INDEX(Transcriptome!Z$2:Z$28,MATCH(1,(Transcriptome!$A$2:$A$28=$B3)*(Transcriptome!$C$2:$C$28=$G3),0))</f>
        <v>0.91145391632588857</v>
      </c>
      <c r="BR3">
        <f t="array" ref="BR3">INDEX(Transcriptome!AA$2:AA$28,MATCH(1,(Transcriptome!$A$2:$A$28=$B3)*(Transcriptome!$C$2:$C$28=$G3),0))</f>
        <v>0.97451034622456301</v>
      </c>
      <c r="BS3">
        <f t="array" ref="BS3">INDEX(Transcriptome!AB$2:AB$28,MATCH(1,(Transcriptome!$A$2:$A$28=$B3)*(Transcriptome!$C$2:$C$28=$G3),0))</f>
        <v>0.98688213777374034</v>
      </c>
      <c r="BT3">
        <f t="array" ref="BT3">INDEX(Transcriptome!AC$2:AC$28,MATCH(1,(Transcriptome!$A$2:$A$28=$B3)*(Transcriptome!$C$2:$C$28=$G3),0))</f>
        <v>1.0040849007229991</v>
      </c>
      <c r="BU3">
        <f t="array" ref="BU3">INDEX(Transcriptome!AD$2:AD$28,MATCH(1,(Transcriptome!$A$2:$A$28=$B3)*(Transcriptome!$C$2:$C$28=$G3),0))</f>
        <v>0.95604519132225496</v>
      </c>
      <c r="BV3">
        <f t="array" ref="BV3">INDEX(Transcriptome!AE$2:AE$28,MATCH(1,(Transcriptome!$A$2:$A$28=$B3)*(Transcriptome!$C$2:$C$28=$G3),0))</f>
        <v>0.94297363255319722</v>
      </c>
      <c r="BW3">
        <f t="array" ref="BW3">INDEX(Transcriptome!AF$2:AF$28,MATCH(1,(Transcriptome!$A$2:$A$28=$B3)*(Transcriptome!$C$2:$C$28=$G3),0))</f>
        <v>0.97829375487975634</v>
      </c>
      <c r="BX3">
        <f t="array" ref="BX3">INDEX(Transcriptome!AG$2:AG$28,MATCH(1,(Transcriptome!$A$2:$A$28=$B3)*(Transcriptome!$C$2:$C$28=$G3),0))</f>
        <v>0.99248715128412524</v>
      </c>
      <c r="BY3">
        <f t="array" ref="BY3">INDEX(Transcriptome!AH$2:AH$28,MATCH(1,(Transcriptome!$A$2:$A$28=$B3)*(Transcriptome!$C$2:$C$28=$G3),0))</f>
        <v>0.91313654391883303</v>
      </c>
      <c r="BZ3">
        <f t="array" ref="BZ3">INDEX(Transcriptome!AI$2:AI$28,MATCH(1,(Transcriptome!$A$2:$A$28=$B3)*(Transcriptome!$C$2:$C$28=$G3),0))</f>
        <v>0.96696862696252894</v>
      </c>
      <c r="CA3">
        <f t="array" ref="CA3">INDEX(Transcriptome!AJ$2:AJ$28,MATCH(1,(Transcriptome!$A$2:$A$28=$B3)*(Transcriptome!$C$2:$C$28=$G3),0))</f>
        <v>0.98982599186586295</v>
      </c>
      <c r="CB3">
        <f t="array" ref="CB3">INDEX(Transcriptome!AK$2:AK$28,MATCH(1,(Transcriptome!$A$2:$A$28=$B3)*(Transcriptome!$C$2:$C$28=$G3),0))</f>
        <v>0.99394602336263493</v>
      </c>
      <c r="CC3">
        <f t="array" ref="CC3">INDEX(Transcriptome!AL$2:AL$28,MATCH(1,(Transcriptome!$A$2:$A$28=$B3)*(Transcriptome!$C$2:$C$28=$G3),0))</f>
        <v>1</v>
      </c>
      <c r="CD3">
        <f t="array" ref="CD3">INDEX(Transcriptome!AM$2:AM$28,MATCH(1,(Transcriptome!$A$2:$A$28=$B3)*(Transcriptome!$C$2:$C$28=$G3),0))</f>
        <v>0.96655303614610633</v>
      </c>
      <c r="CE3">
        <f t="array" ref="CE3">INDEX(Transcriptome!AN$2:AN$28,MATCH(1,(Transcriptome!$A$2:$A$28=$B3)*(Transcriptome!$C$2:$C$28=$G3),0))</f>
        <v>0.97712224505883327</v>
      </c>
      <c r="CF3">
        <f t="array" ref="CF3">INDEX(Transcriptome!AO$2:AO$28,MATCH(1,(Transcriptome!$A$2:$A$28=$B3)*(Transcriptome!$C$2:$C$28=$G3),0))</f>
        <v>0.99103271915141078</v>
      </c>
      <c r="CG3">
        <f t="array" ref="CG3">INDEX(Transcriptome!AP$2:AP$28,MATCH(1,(Transcriptome!$A$2:$A$28=$B3)*(Transcriptome!$C$2:$C$28=$G3),0))</f>
        <v>1.0000881235279653</v>
      </c>
      <c r="CH3">
        <f t="array" ref="CH3">INDEX(Transcriptome!AQ$2:AQ$28,MATCH(1,(Transcriptome!$A$2:$A$28=$B3)*(Transcriptome!$C$2:$C$28=$G3),0))</f>
        <v>0.98372366431608893</v>
      </c>
      <c r="CI3">
        <f t="array" ref="CI3">INDEX(Transcriptome!AR$2:AR$28,MATCH(1,(Transcriptome!$A$2:$A$28=$B3)*(Transcriptome!$C$2:$C$28=$G3),0))</f>
        <v>0.98871196098735925</v>
      </c>
      <c r="CJ3">
        <f t="array" ref="CJ3">INDEX(Transcriptome!AS$2:AS$28,MATCH(1,(Transcriptome!$A$2:$A$28=$B3)*(Transcriptome!$C$2:$C$28=$G3),0))</f>
        <v>0.99943017321461203</v>
      </c>
      <c r="CK3">
        <f t="array" ref="CK3">INDEX(Transcriptome!AT$2:AT$28,MATCH(1,(Transcriptome!$A$2:$A$28=$B3)*(Transcriptome!$C$2:$C$28=$G3),0))</f>
        <v>0.99328804472402166</v>
      </c>
      <c r="CL3">
        <f t="array" ref="CL3">INDEX(Transcriptome!AU$2:AU$28,MATCH(1,(Transcriptome!$A$2:$A$28=$B3)*(Transcriptome!$C$2:$C$28=$G3),0))</f>
        <v>0.98432356337727156</v>
      </c>
      <c r="CM3">
        <f t="array" ref="CM3">INDEX(Transcriptome!AV$2:AV$28,MATCH(1,(Transcriptome!$A$2:$A$28=$B3)*(Transcriptome!$C$2:$C$28=$G3),0))</f>
        <v>1.0025942942622075</v>
      </c>
      <c r="CN3">
        <f t="array" ref="CN3">INDEX(Transcriptome!AW$2:AW$28,MATCH(1,(Transcriptome!$A$2:$A$28=$B3)*(Transcriptome!$C$2:$C$28=$G3),0))</f>
        <v>0.97585131999641572</v>
      </c>
      <c r="CO3">
        <f t="array" ref="CO3">INDEX(Transcriptome!AX$2:AX$28,MATCH(1,(Transcriptome!$A$2:$A$28=$B3)*(Transcriptome!$C$2:$C$28=$G3),0))</f>
        <v>0.9931557079860126</v>
      </c>
      <c r="CP3">
        <f t="array" ref="CP3">INDEX(Transcriptome!AY$2:AY$28,MATCH(1,(Transcriptome!$A$2:$A$28=$B3)*(Transcriptome!$C$2:$C$28=$G3),0))</f>
        <v>0.99211786509189503</v>
      </c>
      <c r="CQ3">
        <f t="array" ref="CQ3">INDEX(Transcriptome!AZ$2:AZ$28,MATCH(1,(Transcriptome!$A$2:$A$28=$B3)*(Transcriptome!$C$2:$C$28=$G3),0))</f>
        <v>0.98740105921282462</v>
      </c>
      <c r="CR3">
        <f t="array" ref="CR3">INDEX(Transcriptome!BA$2:BA$28,MATCH(1,(Transcriptome!$A$2:$A$28=$B3)*(Transcriptome!$C$2:$C$28=$G3),0))</f>
        <v>0.97418858225684679</v>
      </c>
      <c r="CS3">
        <f t="array" ref="CS3">INDEX(Transcriptome!BB$2:BB$28,MATCH(1,(Transcriptome!$A$2:$A$28=$B3)*(Transcriptome!$C$2:$C$28=$G3),0))</f>
        <v>1.6068065436134515</v>
      </c>
      <c r="CT3">
        <f t="array" ref="CT3">INDEX(Transcriptome!BC$2:BC$28,MATCH(1,(Transcriptome!$A$2:$A$28=$B3)*(Transcriptome!$C$2:$C$28=$G3),0))</f>
        <v>0</v>
      </c>
      <c r="CU3">
        <f t="array" ref="CU3">INDEX(Transcriptome!BD$2:BD$28,MATCH(1,(Transcriptome!$A$2:$A$28=$B3)*(Transcriptome!$C$2:$C$28=$G3),0))</f>
        <v>0.99751461391513707</v>
      </c>
      <c r="CV3">
        <f t="array" ref="CV3">INDEX(Transcriptome!BE$2:BE$28,MATCH(1,(Transcriptome!$A$2:$A$28=$B3)*(Transcriptome!$C$2:$C$28=$G3),0))</f>
        <v>0.85392777150705224</v>
      </c>
      <c r="CW3">
        <f t="array" ref="CW3">INDEX(Transcriptome!BF$2:BF$28,MATCH(1,(Transcriptome!$A$2:$A$28=$B3)*(Transcriptome!$C$2:$C$28=$G3),0))</f>
        <v>0.53861149034300126</v>
      </c>
      <c r="CX3">
        <f t="array" ref="CX3">INDEX(Transcriptome!BG$2:BG$28,MATCH(1,(Transcriptome!$A$2:$A$28=$B3)*(Transcriptome!$C$2:$C$28=$G3),0))</f>
        <v>0.95527087017904178</v>
      </c>
      <c r="CY3">
        <f t="array" ref="CY3">INDEX(Transcriptome!BH$2:BH$28,MATCH(1,(Transcriptome!$A$2:$A$28=$B3)*(Transcriptome!$C$2:$C$28=$G3),0))</f>
        <v>1.058845900964279</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1.021344456616839</v>
      </c>
      <c r="DC3">
        <f t="array" ref="DC3">INDEX(Transcriptome!BL$2:BL$28,MATCH(1,(Transcriptome!$A$2:$A$28=$B3)*(Transcriptome!$C$2:$C$28=$G3),0))</f>
        <v>1.0860978109057227</v>
      </c>
      <c r="DD3">
        <f t="array" ref="DD3">INDEX(Transcriptome!BM$2:BM$28,MATCH(1,(Transcriptome!$A$2:$A$28=$B3)*(Transcriptome!$C$2:$C$28=$G3),0))</f>
        <v>1.0011510151525029</v>
      </c>
      <c r="DE3">
        <f t="array" ref="DE3">INDEX(Transcriptome!BN$2:BN$28,MATCH(1,(Transcriptome!$A$2:$A$28=$B3)*(Transcriptome!$C$2:$C$28=$G3),0))</f>
        <v>0.98302138450706089</v>
      </c>
      <c r="DF3">
        <f t="array" ref="DF3">INDEX(Transcriptome!BO$2:BO$28,MATCH(1,(Transcriptome!$A$2:$A$28=$B3)*(Transcriptome!$C$2:$C$28=$G3),0))</f>
        <v>1.0609392583749215</v>
      </c>
      <c r="DG3">
        <f t="array" ref="DG3">INDEX(Transcriptome!BP$2:BP$28,MATCH(1,(Transcriptome!$A$2:$A$28=$B3)*(Transcriptome!$C$2:$C$28=$G3),0))</f>
        <v>1.058845900964279</v>
      </c>
      <c r="DH3">
        <f t="array" ref="DH3">INDEX(Transcriptome!BQ$2:BQ$28,MATCH(1,(Transcriptome!$A$2:$A$28=$B3)*(Transcriptome!$C$2:$C$28=$G3),0))</f>
        <v>1</v>
      </c>
      <c r="DI3">
        <f t="array" ref="DI3">INDEX(Transcriptome!BR$2:BR$28,MATCH(1,(Transcriptome!$A$2:$A$28=$B3)*(Transcriptome!$C$2:$C$28=$G3),0))</f>
        <v>1.0427318281314863</v>
      </c>
    </row>
    <row r="4" spans="1:113" x14ac:dyDescent="0.15">
      <c r="A4">
        <f>'Measured Data'!A9</f>
        <v>2</v>
      </c>
      <c r="B4" t="s">
        <v>580</v>
      </c>
      <c r="C4" s="326" t="s">
        <v>587</v>
      </c>
      <c r="D4">
        <v>1</v>
      </c>
      <c r="E4">
        <f>'Measured Data'!H9</f>
        <v>1.04</v>
      </c>
      <c r="F4" s="334">
        <f>'Measured Data'!K9</f>
        <v>100</v>
      </c>
      <c r="G4" t="s">
        <v>515</v>
      </c>
      <c r="H4" s="323">
        <f>'Measured Data'!B9</f>
        <v>43695.338194444441</v>
      </c>
      <c r="I4" s="324">
        <f>'Measured Data'!C9</f>
        <v>43695.338194444441</v>
      </c>
      <c r="J4">
        <f>'In Process Calc.'!B5</f>
        <v>1.609027777776646</v>
      </c>
      <c r="K4">
        <f>'In Process Calc.'!C5</f>
        <v>38.616666666639503</v>
      </c>
      <c r="L4">
        <f>'Measured Data'!Y9</f>
        <v>24.963167369410495</v>
      </c>
      <c r="M4">
        <f>'Measured Data'!AE9</f>
        <v>7.1989233480577708</v>
      </c>
      <c r="N4">
        <f>'Measured Data'!Z9</f>
        <v>1.5159718263777562</v>
      </c>
      <c r="O4">
        <f>'Measured Data'!V9</f>
        <v>3.4318335577988144</v>
      </c>
      <c r="P4">
        <f>'Measured Data'!W9</f>
        <v>1.517796885684777</v>
      </c>
      <c r="Q4">
        <f>'In Process Calc.'!CF5</f>
        <v>24.963167369410495</v>
      </c>
      <c r="R4">
        <f t="shared" si="3"/>
        <v>7.1989233480577708</v>
      </c>
      <c r="S4">
        <f>'In Process Calc.'!CG5</f>
        <v>1.5159718263777562</v>
      </c>
      <c r="T4">
        <f>'In Process Calc.'!CC5</f>
        <v>3.4318335577988144</v>
      </c>
      <c r="U4">
        <f>'In Process Calc.'!CD5</f>
        <v>1.517796885684777</v>
      </c>
      <c r="V4">
        <f t="shared" si="4"/>
        <v>24.963167369410495</v>
      </c>
      <c r="W4">
        <f t="shared" si="5"/>
        <v>7.1989233480577708</v>
      </c>
      <c r="X4">
        <f t="shared" si="6"/>
        <v>1.5159718263777562</v>
      </c>
      <c r="Y4">
        <f t="shared" si="7"/>
        <v>3.4318335577988144</v>
      </c>
      <c r="Z4">
        <f t="shared" si="8"/>
        <v>1.517796885684777</v>
      </c>
      <c r="AA4">
        <f>'Growth Regression'!P4</f>
        <v>4.3338695169041014E-2</v>
      </c>
      <c r="AB4">
        <f>AA4/'Growth Regression'!$O$24</f>
        <v>0.94179118986734722</v>
      </c>
      <c r="AC4">
        <f>'Post Process Calc.'!J5</f>
        <v>0.16443315164984706</v>
      </c>
      <c r="AD4">
        <f>'Post Process Calc.'!P5</f>
        <v>0.35264058708441887</v>
      </c>
      <c r="AE4">
        <f>'Post Process Calc.'!K5</f>
        <v>2.818064231485885E-2</v>
      </c>
      <c r="AF4">
        <f>'Post Process Calc.'!G5</f>
        <v>7.9701648445322116E-3</v>
      </c>
      <c r="AG4">
        <f>'Post Process Calc.'!H5</f>
        <v>-7.9131325012177288E-4</v>
      </c>
      <c r="AH4">
        <f>'Post Process Calc.'!AF5</f>
        <v>2.1445832762200592</v>
      </c>
      <c r="AI4">
        <f t="shared" si="9"/>
        <v>102.77071978115441</v>
      </c>
      <c r="AJ4">
        <f t="shared" si="9"/>
        <v>220.40036692776178</v>
      </c>
      <c r="AK4">
        <f t="shared" si="1"/>
        <v>17.612901446786779</v>
      </c>
      <c r="AL4">
        <f t="shared" si="1"/>
        <v>4.9813530278326317</v>
      </c>
      <c r="AM4">
        <f t="shared" si="1"/>
        <v>-0.49457078132610804</v>
      </c>
      <c r="AN4">
        <v>100</v>
      </c>
      <c r="AO4">
        <v>0.32</v>
      </c>
      <c r="AP4">
        <v>7</v>
      </c>
      <c r="AQ4">
        <v>0.7</v>
      </c>
      <c r="AR4">
        <f t="shared" si="2"/>
        <v>5.0118723362727164E-8</v>
      </c>
      <c r="AS4">
        <v>1</v>
      </c>
      <c r="AT4">
        <v>0.311</v>
      </c>
      <c r="AU4">
        <f t="array" ref="AU4">INDEX(Transcriptome!D$2:D$28,MATCH(1,(Transcriptome!$A$2:$A$28=$B4)*(Transcriptome!$C$2:$C$28=$G4),0))</f>
        <v>0.94007718490764314</v>
      </c>
      <c r="AV4">
        <f t="array" ref="AV4">INDEX(Transcriptome!E$2:E$28,MATCH(1,(Transcriptome!$A$2:$A$28=$B4)*(Transcriptome!$C$2:$C$28=$G4),0))</f>
        <v>0.99650427749138171</v>
      </c>
      <c r="AW4">
        <f t="array" ref="AW4">INDEX(Transcriptome!F$2:F$28,MATCH(1,(Transcriptome!$A$2:$A$28=$B4)*(Transcriptome!$C$2:$C$28=$G4),0))</f>
        <v>0.97563697657142612</v>
      </c>
      <c r="AX4">
        <f t="array" ref="AX4">INDEX(Transcriptome!G$2:G$28,MATCH(1,(Transcriptome!$A$2:$A$28=$B4)*(Transcriptome!$C$2:$C$28=$G4),0))</f>
        <v>0.94310606049848844</v>
      </c>
      <c r="AY4">
        <f t="array" ref="AY4">INDEX(Transcriptome!H$2:H$28,MATCH(1,(Transcriptome!$A$2:$A$28=$B4)*(Transcriptome!$C$2:$C$28=$G4),0))</f>
        <v>0</v>
      </c>
      <c r="AZ4">
        <f t="array" ref="AZ4">INDEX(Transcriptome!I$2:I$28,MATCH(1,(Transcriptome!$A$2:$A$28=$B4)*(Transcriptome!$C$2:$C$28=$G4),0))</f>
        <v>0.96318802397405767</v>
      </c>
      <c r="BA4">
        <f t="array" ref="BA4">INDEX(Transcriptome!J$2:J$28,MATCH(1,(Transcriptome!$A$2:$A$28=$B4)*(Transcriptome!$C$2:$C$28=$G4),0))</f>
        <v>0.92358253140062818</v>
      </c>
      <c r="BB4">
        <f t="array" ref="BB4">INDEX(Transcriptome!K$2:K$28,MATCH(1,(Transcriptome!$A$2:$A$28=$B4)*(Transcriptome!$C$2:$C$28=$G4),0))</f>
        <v>1.0010812446407726</v>
      </c>
      <c r="BC4">
        <f t="array" ref="BC4">INDEX(Transcriptome!L$2:L$28,MATCH(1,(Transcriptome!$A$2:$A$28=$B4)*(Transcriptome!$C$2:$C$28=$G4),0))</f>
        <v>1.0205895643118126</v>
      </c>
      <c r="BD4">
        <f t="array" ref="BD4">INDEX(Transcriptome!M$2:M$28,MATCH(1,(Transcriptome!$A$2:$A$28=$B4)*(Transcriptome!$C$2:$C$28=$G4),0))</f>
        <v>0.94021773936338837</v>
      </c>
      <c r="BE4">
        <f t="array" ref="BE4">INDEX(Transcriptome!N$2:N$28,MATCH(1,(Transcriptome!$A$2:$A$28=$B4)*(Transcriptome!$C$2:$C$28=$G4),0))</f>
        <v>0.98102733087188276</v>
      </c>
      <c r="BF4">
        <f t="array" ref="BF4">INDEX(Transcriptome!O$2:O$28,MATCH(1,(Transcriptome!$A$2:$A$28=$B4)*(Transcriptome!$C$2:$C$28=$G4),0))</f>
        <v>1.0059574681655388</v>
      </c>
      <c r="BG4">
        <f t="array" ref="BG4">INDEX(Transcriptome!P$2:P$28,MATCH(1,(Transcriptome!$A$2:$A$28=$B4)*(Transcriptome!$C$2:$C$28=$G4),0))</f>
        <v>0.98597973957778395</v>
      </c>
      <c r="BH4">
        <f t="array" ref="BH4">INDEX(Transcriptome!Q$2:Q$28,MATCH(1,(Transcriptome!$A$2:$A$28=$B4)*(Transcriptome!$C$2:$C$28=$G4),0))</f>
        <v>1.010336607624605</v>
      </c>
      <c r="BI4">
        <f t="array" ref="BI4">INDEX(Transcriptome!R$2:R$28,MATCH(1,(Transcriptome!$A$2:$A$28=$B4)*(Transcriptome!$C$2:$C$28=$G4),0))</f>
        <v>0.99476230879950134</v>
      </c>
      <c r="BJ4">
        <f t="array" ref="BJ4">INDEX(Transcriptome!S$2:S$28,MATCH(1,(Transcriptome!$A$2:$A$28=$B4)*(Transcriptome!$C$2:$C$28=$G4),0))</f>
        <v>0.96180689255547602</v>
      </c>
      <c r="BK4">
        <f t="array" ref="BK4">INDEX(Transcriptome!T$2:T$28,MATCH(1,(Transcriptome!$A$2:$A$28=$B4)*(Transcriptome!$C$2:$C$28=$G4),0))</f>
        <v>0.97551354736962936</v>
      </c>
      <c r="BL4">
        <f t="array" ref="BL4">INDEX(Transcriptome!U$2:U$28,MATCH(1,(Transcriptome!$A$2:$A$28=$B4)*(Transcriptome!$C$2:$C$28=$G4),0))</f>
        <v>0.86889091743249436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0.97732406898834145</v>
      </c>
      <c r="BP4">
        <f t="array" ref="BP4">INDEX(Transcriptome!Y$2:Y$28,MATCH(1,(Transcriptome!$A$2:$A$28=$B4)*(Transcriptome!$C$2:$C$28=$G4),0))</f>
        <v>0</v>
      </c>
      <c r="BQ4">
        <f t="array" ref="BQ4">INDEX(Transcriptome!Z$2:Z$28,MATCH(1,(Transcriptome!$A$2:$A$28=$B4)*(Transcriptome!$C$2:$C$28=$G4),0))</f>
        <v>0.91145391632588857</v>
      </c>
      <c r="BR4">
        <f t="array" ref="BR4">INDEX(Transcriptome!AA$2:AA$28,MATCH(1,(Transcriptome!$A$2:$A$28=$B4)*(Transcriptome!$C$2:$C$28=$G4),0))</f>
        <v>0.97451034622456301</v>
      </c>
      <c r="BS4">
        <f t="array" ref="BS4">INDEX(Transcriptome!AB$2:AB$28,MATCH(1,(Transcriptome!$A$2:$A$28=$B4)*(Transcriptome!$C$2:$C$28=$G4),0))</f>
        <v>0.98688213777374034</v>
      </c>
      <c r="BT4">
        <f t="array" ref="BT4">INDEX(Transcriptome!AC$2:AC$28,MATCH(1,(Transcriptome!$A$2:$A$28=$B4)*(Transcriptome!$C$2:$C$28=$G4),0))</f>
        <v>1.0040849007229991</v>
      </c>
      <c r="BU4">
        <f t="array" ref="BU4">INDEX(Transcriptome!AD$2:AD$28,MATCH(1,(Transcriptome!$A$2:$A$28=$B4)*(Transcriptome!$C$2:$C$28=$G4),0))</f>
        <v>0.95604519132225496</v>
      </c>
      <c r="BV4">
        <f t="array" ref="BV4">INDEX(Transcriptome!AE$2:AE$28,MATCH(1,(Transcriptome!$A$2:$A$28=$B4)*(Transcriptome!$C$2:$C$28=$G4),0))</f>
        <v>0.94297363255319722</v>
      </c>
      <c r="BW4">
        <f t="array" ref="BW4">INDEX(Transcriptome!AF$2:AF$28,MATCH(1,(Transcriptome!$A$2:$A$28=$B4)*(Transcriptome!$C$2:$C$28=$G4),0))</f>
        <v>0.97829375487975634</v>
      </c>
      <c r="BX4">
        <f t="array" ref="BX4">INDEX(Transcriptome!AG$2:AG$28,MATCH(1,(Transcriptome!$A$2:$A$28=$B4)*(Transcriptome!$C$2:$C$28=$G4),0))</f>
        <v>0.99248715128412524</v>
      </c>
      <c r="BY4">
        <f t="array" ref="BY4">INDEX(Transcriptome!AH$2:AH$28,MATCH(1,(Transcriptome!$A$2:$A$28=$B4)*(Transcriptome!$C$2:$C$28=$G4),0))</f>
        <v>0.91313654391883303</v>
      </c>
      <c r="BZ4">
        <f t="array" ref="BZ4">INDEX(Transcriptome!AI$2:AI$28,MATCH(1,(Transcriptome!$A$2:$A$28=$B4)*(Transcriptome!$C$2:$C$28=$G4),0))</f>
        <v>0.96696862696252894</v>
      </c>
      <c r="CA4">
        <f t="array" ref="CA4">INDEX(Transcriptome!AJ$2:AJ$28,MATCH(1,(Transcriptome!$A$2:$A$28=$B4)*(Transcriptome!$C$2:$C$28=$G4),0))</f>
        <v>0.98982599186586295</v>
      </c>
      <c r="CB4">
        <f t="array" ref="CB4">INDEX(Transcriptome!AK$2:AK$28,MATCH(1,(Transcriptome!$A$2:$A$28=$B4)*(Transcriptome!$C$2:$C$28=$G4),0))</f>
        <v>0.99394602336263493</v>
      </c>
      <c r="CC4">
        <f t="array" ref="CC4">INDEX(Transcriptome!AL$2:AL$28,MATCH(1,(Transcriptome!$A$2:$A$28=$B4)*(Transcriptome!$C$2:$C$28=$G4),0))</f>
        <v>1</v>
      </c>
      <c r="CD4">
        <f t="array" ref="CD4">INDEX(Transcriptome!AM$2:AM$28,MATCH(1,(Transcriptome!$A$2:$A$28=$B4)*(Transcriptome!$C$2:$C$28=$G4),0))</f>
        <v>0.96655303614610633</v>
      </c>
      <c r="CE4">
        <f t="array" ref="CE4">INDEX(Transcriptome!AN$2:AN$28,MATCH(1,(Transcriptome!$A$2:$A$28=$B4)*(Transcriptome!$C$2:$C$28=$G4),0))</f>
        <v>0.97712224505883327</v>
      </c>
      <c r="CF4">
        <f t="array" ref="CF4">INDEX(Transcriptome!AO$2:AO$28,MATCH(1,(Transcriptome!$A$2:$A$28=$B4)*(Transcriptome!$C$2:$C$28=$G4),0))</f>
        <v>0.99103271915141078</v>
      </c>
      <c r="CG4">
        <f t="array" ref="CG4">INDEX(Transcriptome!AP$2:AP$28,MATCH(1,(Transcriptome!$A$2:$A$28=$B4)*(Transcriptome!$C$2:$C$28=$G4),0))</f>
        <v>1.0000881235279653</v>
      </c>
      <c r="CH4">
        <f t="array" ref="CH4">INDEX(Transcriptome!AQ$2:AQ$28,MATCH(1,(Transcriptome!$A$2:$A$28=$B4)*(Transcriptome!$C$2:$C$28=$G4),0))</f>
        <v>0.98372366431608893</v>
      </c>
      <c r="CI4">
        <f t="array" ref="CI4">INDEX(Transcriptome!AR$2:AR$28,MATCH(1,(Transcriptome!$A$2:$A$28=$B4)*(Transcriptome!$C$2:$C$28=$G4),0))</f>
        <v>0.98871196098735925</v>
      </c>
      <c r="CJ4">
        <f t="array" ref="CJ4">INDEX(Transcriptome!AS$2:AS$28,MATCH(1,(Transcriptome!$A$2:$A$28=$B4)*(Transcriptome!$C$2:$C$28=$G4),0))</f>
        <v>0.99943017321461203</v>
      </c>
      <c r="CK4">
        <f t="array" ref="CK4">INDEX(Transcriptome!AT$2:AT$28,MATCH(1,(Transcriptome!$A$2:$A$28=$B4)*(Transcriptome!$C$2:$C$28=$G4),0))</f>
        <v>0.99328804472402166</v>
      </c>
      <c r="CL4">
        <f t="array" ref="CL4">INDEX(Transcriptome!AU$2:AU$28,MATCH(1,(Transcriptome!$A$2:$A$28=$B4)*(Transcriptome!$C$2:$C$28=$G4),0))</f>
        <v>0.98432356337727156</v>
      </c>
      <c r="CM4">
        <f t="array" ref="CM4">INDEX(Transcriptome!AV$2:AV$28,MATCH(1,(Transcriptome!$A$2:$A$28=$B4)*(Transcriptome!$C$2:$C$28=$G4),0))</f>
        <v>1.0025942942622075</v>
      </c>
      <c r="CN4">
        <f t="array" ref="CN4">INDEX(Transcriptome!AW$2:AW$28,MATCH(1,(Transcriptome!$A$2:$A$28=$B4)*(Transcriptome!$C$2:$C$28=$G4),0))</f>
        <v>0.97585131999641572</v>
      </c>
      <c r="CO4">
        <f t="array" ref="CO4">INDEX(Transcriptome!AX$2:AX$28,MATCH(1,(Transcriptome!$A$2:$A$28=$B4)*(Transcriptome!$C$2:$C$28=$G4),0))</f>
        <v>0.9931557079860126</v>
      </c>
      <c r="CP4">
        <f t="array" ref="CP4">INDEX(Transcriptome!AY$2:AY$28,MATCH(1,(Transcriptome!$A$2:$A$28=$B4)*(Transcriptome!$C$2:$C$28=$G4),0))</f>
        <v>0.99211786509189503</v>
      </c>
      <c r="CQ4">
        <f t="array" ref="CQ4">INDEX(Transcriptome!AZ$2:AZ$28,MATCH(1,(Transcriptome!$A$2:$A$28=$B4)*(Transcriptome!$C$2:$C$28=$G4),0))</f>
        <v>0.98740105921282462</v>
      </c>
      <c r="CR4">
        <f t="array" ref="CR4">INDEX(Transcriptome!BA$2:BA$28,MATCH(1,(Transcriptome!$A$2:$A$28=$B4)*(Transcriptome!$C$2:$C$28=$G4),0))</f>
        <v>0.97418858225684679</v>
      </c>
      <c r="CS4">
        <f t="array" ref="CS4">INDEX(Transcriptome!BB$2:BB$28,MATCH(1,(Transcriptome!$A$2:$A$28=$B4)*(Transcriptome!$C$2:$C$28=$G4),0))</f>
        <v>1.6068065436134515</v>
      </c>
      <c r="CT4">
        <f t="array" ref="CT4">INDEX(Transcriptome!BC$2:BC$28,MATCH(1,(Transcriptome!$A$2:$A$28=$B4)*(Transcriptome!$C$2:$C$28=$G4),0))</f>
        <v>0</v>
      </c>
      <c r="CU4">
        <f t="array" ref="CU4">INDEX(Transcriptome!BD$2:BD$28,MATCH(1,(Transcriptome!$A$2:$A$28=$B4)*(Transcriptome!$C$2:$C$28=$G4),0))</f>
        <v>0.99751461391513707</v>
      </c>
      <c r="CV4">
        <f t="array" ref="CV4">INDEX(Transcriptome!BE$2:BE$28,MATCH(1,(Transcriptome!$A$2:$A$28=$B4)*(Transcriptome!$C$2:$C$28=$G4),0))</f>
        <v>0.85392777150705224</v>
      </c>
      <c r="CW4">
        <f t="array" ref="CW4">INDEX(Transcriptome!BF$2:BF$28,MATCH(1,(Transcriptome!$A$2:$A$28=$B4)*(Transcriptome!$C$2:$C$28=$G4),0))</f>
        <v>0.53861149034300126</v>
      </c>
      <c r="CX4">
        <f t="array" ref="CX4">INDEX(Transcriptome!BG$2:BG$28,MATCH(1,(Transcriptome!$A$2:$A$28=$B4)*(Transcriptome!$C$2:$C$28=$G4),0))</f>
        <v>0.95527087017904178</v>
      </c>
      <c r="CY4">
        <f t="array" ref="CY4">INDEX(Transcriptome!BH$2:BH$28,MATCH(1,(Transcriptome!$A$2:$A$28=$B4)*(Transcriptome!$C$2:$C$28=$G4),0))</f>
        <v>1.058845900964279</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1.021344456616839</v>
      </c>
      <c r="DC4">
        <f t="array" ref="DC4">INDEX(Transcriptome!BL$2:BL$28,MATCH(1,(Transcriptome!$A$2:$A$28=$B4)*(Transcriptome!$C$2:$C$28=$G4),0))</f>
        <v>1.0860978109057227</v>
      </c>
      <c r="DD4">
        <f t="array" ref="DD4">INDEX(Transcriptome!BM$2:BM$28,MATCH(1,(Transcriptome!$A$2:$A$28=$B4)*(Transcriptome!$C$2:$C$28=$G4),0))</f>
        <v>1.0011510151525029</v>
      </c>
      <c r="DE4">
        <f t="array" ref="DE4">INDEX(Transcriptome!BN$2:BN$28,MATCH(1,(Transcriptome!$A$2:$A$28=$B4)*(Transcriptome!$C$2:$C$28=$G4),0))</f>
        <v>0.98302138450706089</v>
      </c>
      <c r="DF4">
        <f t="array" ref="DF4">INDEX(Transcriptome!BO$2:BO$28,MATCH(1,(Transcriptome!$A$2:$A$28=$B4)*(Transcriptome!$C$2:$C$28=$G4),0))</f>
        <v>1.0609392583749215</v>
      </c>
      <c r="DG4">
        <f t="array" ref="DG4">INDEX(Transcriptome!BP$2:BP$28,MATCH(1,(Transcriptome!$A$2:$A$28=$B4)*(Transcriptome!$C$2:$C$28=$G4),0))</f>
        <v>1.058845900964279</v>
      </c>
      <c r="DH4">
        <f t="array" ref="DH4">INDEX(Transcriptome!BQ$2:BQ$28,MATCH(1,(Transcriptome!$A$2:$A$28=$B4)*(Transcriptome!$C$2:$C$28=$G4),0))</f>
        <v>1</v>
      </c>
      <c r="DI4">
        <f t="array" ref="DI4">INDEX(Transcriptome!BR$2:BR$28,MATCH(1,(Transcriptome!$A$2:$A$28=$B4)*(Transcriptome!$C$2:$C$28=$G4),0))</f>
        <v>1.0427318281314863</v>
      </c>
    </row>
    <row r="5" spans="1:113" x14ac:dyDescent="0.15">
      <c r="A5">
        <f>'Measured Data'!A10</f>
        <v>3</v>
      </c>
      <c r="B5" t="s">
        <v>580</v>
      </c>
      <c r="C5" s="326" t="s">
        <v>587</v>
      </c>
      <c r="D5">
        <v>1</v>
      </c>
      <c r="E5">
        <f>'Measured Data'!H10</f>
        <v>1.57</v>
      </c>
      <c r="F5" s="334">
        <f>'Measured Data'!K10</f>
        <v>99.7</v>
      </c>
      <c r="G5" t="s">
        <v>515</v>
      </c>
      <c r="H5" s="323">
        <f>'Measured Data'!B10</f>
        <v>43695.720833333333</v>
      </c>
      <c r="I5" s="324">
        <f>'Measured Data'!C10</f>
        <v>43695.720833333333</v>
      </c>
      <c r="J5">
        <f>'In Process Calc.'!B6</f>
        <v>1.9916666666686069</v>
      </c>
      <c r="K5">
        <f>'In Process Calc.'!C6</f>
        <v>47.800000000046566</v>
      </c>
      <c r="L5">
        <f>'Measured Data'!Y10</f>
        <v>22.65629425715289</v>
      </c>
      <c r="M5">
        <f>'Measured Data'!AE10</f>
        <v>10.849073800137722</v>
      </c>
      <c r="N5">
        <f>'Measured Data'!Z10</f>
        <v>1.2244724979564494</v>
      </c>
      <c r="O5">
        <f>'Measured Data'!V10</f>
        <v>3.3798612771875955</v>
      </c>
      <c r="P5">
        <f>'Measured Data'!W10</f>
        <v>1.5281381228329554</v>
      </c>
      <c r="Q5">
        <f>'In Process Calc.'!CF6</f>
        <v>22.65629425715289</v>
      </c>
      <c r="R5">
        <f t="shared" si="3"/>
        <v>10.849073800137722</v>
      </c>
      <c r="S5">
        <f>'In Process Calc.'!CG6</f>
        <v>1.2244724979564494</v>
      </c>
      <c r="T5">
        <f>'In Process Calc.'!CC6</f>
        <v>3.3798612771875955</v>
      </c>
      <c r="U5">
        <f>'In Process Calc.'!CD6</f>
        <v>1.5281381228329554</v>
      </c>
      <c r="V5">
        <f t="shared" si="4"/>
        <v>22.65629425715289</v>
      </c>
      <c r="W5">
        <f t="shared" si="5"/>
        <v>10.849073800137722</v>
      </c>
      <c r="X5">
        <f t="shared" si="6"/>
        <v>1.2244724979564494</v>
      </c>
      <c r="Y5">
        <f t="shared" si="7"/>
        <v>3.3798612771875955</v>
      </c>
      <c r="Z5">
        <f t="shared" si="8"/>
        <v>1.5281381228329554</v>
      </c>
      <c r="AA5">
        <f>'Growth Regression'!P5</f>
        <v>4.20513880958584E-2</v>
      </c>
      <c r="AB5">
        <f>AA5/'Growth Regression'!$O$24</f>
        <v>0.91381677911389736</v>
      </c>
      <c r="AC5">
        <f>'Post Process Calc.'!J6</f>
        <v>0.12974682597653595</v>
      </c>
      <c r="AD5">
        <f>'Post Process Calc.'!P6</f>
        <v>0.22611214212926609</v>
      </c>
      <c r="AE5">
        <f>'Post Process Calc.'!K6</f>
        <v>2.0509865756570565E-2</v>
      </c>
      <c r="AF5">
        <f>'Post Process Calc.'!G6</f>
        <v>1.0128917912039296E-2</v>
      </c>
      <c r="AG5">
        <f>'Post Process Calc.'!H6</f>
        <v>1.3882197766195998E-3</v>
      </c>
      <c r="AH5">
        <f>'Post Process Calc.'!AF6</f>
        <v>1.7427181006351347</v>
      </c>
      <c r="AI5">
        <f t="shared" si="9"/>
        <v>81.091766235334958</v>
      </c>
      <c r="AJ5">
        <f t="shared" si="9"/>
        <v>141.32008883079129</v>
      </c>
      <c r="AK5">
        <f t="shared" si="1"/>
        <v>12.818666097856603</v>
      </c>
      <c r="AL5">
        <f t="shared" si="1"/>
        <v>6.3305736950245599</v>
      </c>
      <c r="AM5">
        <f t="shared" si="1"/>
        <v>0.86763736038724981</v>
      </c>
      <c r="AN5">
        <v>100</v>
      </c>
      <c r="AO5">
        <v>0.32</v>
      </c>
      <c r="AP5">
        <v>7</v>
      </c>
      <c r="AQ5">
        <v>0.7</v>
      </c>
      <c r="AR5">
        <f t="shared" si="2"/>
        <v>5.0118723362727164E-8</v>
      </c>
      <c r="AS5">
        <v>1</v>
      </c>
      <c r="AT5">
        <v>0.311</v>
      </c>
      <c r="AU5">
        <f t="array" ref="AU5">INDEX(Transcriptome!D$2:D$28,MATCH(1,(Transcriptome!$A$2:$A$28=$B5)*(Transcriptome!$C$2:$C$28=$G5),0))</f>
        <v>0.94007718490764314</v>
      </c>
      <c r="AV5">
        <f t="array" ref="AV5">INDEX(Transcriptome!E$2:E$28,MATCH(1,(Transcriptome!$A$2:$A$28=$B5)*(Transcriptome!$C$2:$C$28=$G5),0))</f>
        <v>0.99650427749138171</v>
      </c>
      <c r="AW5">
        <f t="array" ref="AW5">INDEX(Transcriptome!F$2:F$28,MATCH(1,(Transcriptome!$A$2:$A$28=$B5)*(Transcriptome!$C$2:$C$28=$G5),0))</f>
        <v>0.97563697657142612</v>
      </c>
      <c r="AX5">
        <f t="array" ref="AX5">INDEX(Transcriptome!G$2:G$28,MATCH(1,(Transcriptome!$A$2:$A$28=$B5)*(Transcriptome!$C$2:$C$28=$G5),0))</f>
        <v>0.94310606049848844</v>
      </c>
      <c r="AY5">
        <f t="array" ref="AY5">INDEX(Transcriptome!H$2:H$28,MATCH(1,(Transcriptome!$A$2:$A$28=$B5)*(Transcriptome!$C$2:$C$28=$G5),0))</f>
        <v>0</v>
      </c>
      <c r="AZ5">
        <f t="array" ref="AZ5">INDEX(Transcriptome!I$2:I$28,MATCH(1,(Transcriptome!$A$2:$A$28=$B5)*(Transcriptome!$C$2:$C$28=$G5),0))</f>
        <v>0.96318802397405767</v>
      </c>
      <c r="BA5">
        <f t="array" ref="BA5">INDEX(Transcriptome!J$2:J$28,MATCH(1,(Transcriptome!$A$2:$A$28=$B5)*(Transcriptome!$C$2:$C$28=$G5),0))</f>
        <v>0.92358253140062818</v>
      </c>
      <c r="BB5">
        <f t="array" ref="BB5">INDEX(Transcriptome!K$2:K$28,MATCH(1,(Transcriptome!$A$2:$A$28=$B5)*(Transcriptome!$C$2:$C$28=$G5),0))</f>
        <v>1.0010812446407726</v>
      </c>
      <c r="BC5">
        <f t="array" ref="BC5">INDEX(Transcriptome!L$2:L$28,MATCH(1,(Transcriptome!$A$2:$A$28=$B5)*(Transcriptome!$C$2:$C$28=$G5),0))</f>
        <v>1.0205895643118126</v>
      </c>
      <c r="BD5">
        <f t="array" ref="BD5">INDEX(Transcriptome!M$2:M$28,MATCH(1,(Transcriptome!$A$2:$A$28=$B5)*(Transcriptome!$C$2:$C$28=$G5),0))</f>
        <v>0.94021773936338837</v>
      </c>
      <c r="BE5">
        <f t="array" ref="BE5">INDEX(Transcriptome!N$2:N$28,MATCH(1,(Transcriptome!$A$2:$A$28=$B5)*(Transcriptome!$C$2:$C$28=$G5),0))</f>
        <v>0.98102733087188276</v>
      </c>
      <c r="BF5">
        <f t="array" ref="BF5">INDEX(Transcriptome!O$2:O$28,MATCH(1,(Transcriptome!$A$2:$A$28=$B5)*(Transcriptome!$C$2:$C$28=$G5),0))</f>
        <v>1.0059574681655388</v>
      </c>
      <c r="BG5">
        <f t="array" ref="BG5">INDEX(Transcriptome!P$2:P$28,MATCH(1,(Transcriptome!$A$2:$A$28=$B5)*(Transcriptome!$C$2:$C$28=$G5),0))</f>
        <v>0.98597973957778395</v>
      </c>
      <c r="BH5">
        <f t="array" ref="BH5">INDEX(Transcriptome!Q$2:Q$28,MATCH(1,(Transcriptome!$A$2:$A$28=$B5)*(Transcriptome!$C$2:$C$28=$G5),0))</f>
        <v>1.010336607624605</v>
      </c>
      <c r="BI5">
        <f t="array" ref="BI5">INDEX(Transcriptome!R$2:R$28,MATCH(1,(Transcriptome!$A$2:$A$28=$B5)*(Transcriptome!$C$2:$C$28=$G5),0))</f>
        <v>0.99476230879950134</v>
      </c>
      <c r="BJ5">
        <f t="array" ref="BJ5">INDEX(Transcriptome!S$2:S$28,MATCH(1,(Transcriptome!$A$2:$A$28=$B5)*(Transcriptome!$C$2:$C$28=$G5),0))</f>
        <v>0.96180689255547602</v>
      </c>
      <c r="BK5">
        <f t="array" ref="BK5">INDEX(Transcriptome!T$2:T$28,MATCH(1,(Transcriptome!$A$2:$A$28=$B5)*(Transcriptome!$C$2:$C$28=$G5),0))</f>
        <v>0.97551354736962936</v>
      </c>
      <c r="BL5">
        <f t="array" ref="BL5">INDEX(Transcriptome!U$2:U$28,MATCH(1,(Transcriptome!$A$2:$A$28=$B5)*(Transcriptome!$C$2:$C$28=$G5),0))</f>
        <v>0.86889091743249436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0.97732406898834145</v>
      </c>
      <c r="BP5">
        <f t="array" ref="BP5">INDEX(Transcriptome!Y$2:Y$28,MATCH(1,(Transcriptome!$A$2:$A$28=$B5)*(Transcriptome!$C$2:$C$28=$G5),0))</f>
        <v>0</v>
      </c>
      <c r="BQ5">
        <f t="array" ref="BQ5">INDEX(Transcriptome!Z$2:Z$28,MATCH(1,(Transcriptome!$A$2:$A$28=$B5)*(Transcriptome!$C$2:$C$28=$G5),0))</f>
        <v>0.91145391632588857</v>
      </c>
      <c r="BR5">
        <f t="array" ref="BR5">INDEX(Transcriptome!AA$2:AA$28,MATCH(1,(Transcriptome!$A$2:$A$28=$B5)*(Transcriptome!$C$2:$C$28=$G5),0))</f>
        <v>0.97451034622456301</v>
      </c>
      <c r="BS5">
        <f t="array" ref="BS5">INDEX(Transcriptome!AB$2:AB$28,MATCH(1,(Transcriptome!$A$2:$A$28=$B5)*(Transcriptome!$C$2:$C$28=$G5),0))</f>
        <v>0.98688213777374034</v>
      </c>
      <c r="BT5">
        <f t="array" ref="BT5">INDEX(Transcriptome!AC$2:AC$28,MATCH(1,(Transcriptome!$A$2:$A$28=$B5)*(Transcriptome!$C$2:$C$28=$G5),0))</f>
        <v>1.0040849007229991</v>
      </c>
      <c r="BU5">
        <f t="array" ref="BU5">INDEX(Transcriptome!AD$2:AD$28,MATCH(1,(Transcriptome!$A$2:$A$28=$B5)*(Transcriptome!$C$2:$C$28=$G5),0))</f>
        <v>0.95604519132225496</v>
      </c>
      <c r="BV5">
        <f t="array" ref="BV5">INDEX(Transcriptome!AE$2:AE$28,MATCH(1,(Transcriptome!$A$2:$A$28=$B5)*(Transcriptome!$C$2:$C$28=$G5),0))</f>
        <v>0.94297363255319722</v>
      </c>
      <c r="BW5">
        <f t="array" ref="BW5">INDEX(Transcriptome!AF$2:AF$28,MATCH(1,(Transcriptome!$A$2:$A$28=$B5)*(Transcriptome!$C$2:$C$28=$G5),0))</f>
        <v>0.97829375487975634</v>
      </c>
      <c r="BX5">
        <f t="array" ref="BX5">INDEX(Transcriptome!AG$2:AG$28,MATCH(1,(Transcriptome!$A$2:$A$28=$B5)*(Transcriptome!$C$2:$C$28=$G5),0))</f>
        <v>0.99248715128412524</v>
      </c>
      <c r="BY5">
        <f t="array" ref="BY5">INDEX(Transcriptome!AH$2:AH$28,MATCH(1,(Transcriptome!$A$2:$A$28=$B5)*(Transcriptome!$C$2:$C$28=$G5),0))</f>
        <v>0.91313654391883303</v>
      </c>
      <c r="BZ5">
        <f t="array" ref="BZ5">INDEX(Transcriptome!AI$2:AI$28,MATCH(1,(Transcriptome!$A$2:$A$28=$B5)*(Transcriptome!$C$2:$C$28=$G5),0))</f>
        <v>0.96696862696252894</v>
      </c>
      <c r="CA5">
        <f t="array" ref="CA5">INDEX(Transcriptome!AJ$2:AJ$28,MATCH(1,(Transcriptome!$A$2:$A$28=$B5)*(Transcriptome!$C$2:$C$28=$G5),0))</f>
        <v>0.98982599186586295</v>
      </c>
      <c r="CB5">
        <f t="array" ref="CB5">INDEX(Transcriptome!AK$2:AK$28,MATCH(1,(Transcriptome!$A$2:$A$28=$B5)*(Transcriptome!$C$2:$C$28=$G5),0))</f>
        <v>0.99394602336263493</v>
      </c>
      <c r="CC5">
        <f t="array" ref="CC5">INDEX(Transcriptome!AL$2:AL$28,MATCH(1,(Transcriptome!$A$2:$A$28=$B5)*(Transcriptome!$C$2:$C$28=$G5),0))</f>
        <v>1</v>
      </c>
      <c r="CD5">
        <f t="array" ref="CD5">INDEX(Transcriptome!AM$2:AM$28,MATCH(1,(Transcriptome!$A$2:$A$28=$B5)*(Transcriptome!$C$2:$C$28=$G5),0))</f>
        <v>0.96655303614610633</v>
      </c>
      <c r="CE5">
        <f t="array" ref="CE5">INDEX(Transcriptome!AN$2:AN$28,MATCH(1,(Transcriptome!$A$2:$A$28=$B5)*(Transcriptome!$C$2:$C$28=$G5),0))</f>
        <v>0.97712224505883327</v>
      </c>
      <c r="CF5">
        <f t="array" ref="CF5">INDEX(Transcriptome!AO$2:AO$28,MATCH(1,(Transcriptome!$A$2:$A$28=$B5)*(Transcriptome!$C$2:$C$28=$G5),0))</f>
        <v>0.99103271915141078</v>
      </c>
      <c r="CG5">
        <f t="array" ref="CG5">INDEX(Transcriptome!AP$2:AP$28,MATCH(1,(Transcriptome!$A$2:$A$28=$B5)*(Transcriptome!$C$2:$C$28=$G5),0))</f>
        <v>1.0000881235279653</v>
      </c>
      <c r="CH5">
        <f t="array" ref="CH5">INDEX(Transcriptome!AQ$2:AQ$28,MATCH(1,(Transcriptome!$A$2:$A$28=$B5)*(Transcriptome!$C$2:$C$28=$G5),0))</f>
        <v>0.98372366431608893</v>
      </c>
      <c r="CI5">
        <f t="array" ref="CI5">INDEX(Transcriptome!AR$2:AR$28,MATCH(1,(Transcriptome!$A$2:$A$28=$B5)*(Transcriptome!$C$2:$C$28=$G5),0))</f>
        <v>0.98871196098735925</v>
      </c>
      <c r="CJ5">
        <f t="array" ref="CJ5">INDEX(Transcriptome!AS$2:AS$28,MATCH(1,(Transcriptome!$A$2:$A$28=$B5)*(Transcriptome!$C$2:$C$28=$G5),0))</f>
        <v>0.99943017321461203</v>
      </c>
      <c r="CK5">
        <f t="array" ref="CK5">INDEX(Transcriptome!AT$2:AT$28,MATCH(1,(Transcriptome!$A$2:$A$28=$B5)*(Transcriptome!$C$2:$C$28=$G5),0))</f>
        <v>0.99328804472402166</v>
      </c>
      <c r="CL5">
        <f t="array" ref="CL5">INDEX(Transcriptome!AU$2:AU$28,MATCH(1,(Transcriptome!$A$2:$A$28=$B5)*(Transcriptome!$C$2:$C$28=$G5),0))</f>
        <v>0.98432356337727156</v>
      </c>
      <c r="CM5">
        <f t="array" ref="CM5">INDEX(Transcriptome!AV$2:AV$28,MATCH(1,(Transcriptome!$A$2:$A$28=$B5)*(Transcriptome!$C$2:$C$28=$G5),0))</f>
        <v>1.0025942942622075</v>
      </c>
      <c r="CN5">
        <f t="array" ref="CN5">INDEX(Transcriptome!AW$2:AW$28,MATCH(1,(Transcriptome!$A$2:$A$28=$B5)*(Transcriptome!$C$2:$C$28=$G5),0))</f>
        <v>0.97585131999641572</v>
      </c>
      <c r="CO5">
        <f t="array" ref="CO5">INDEX(Transcriptome!AX$2:AX$28,MATCH(1,(Transcriptome!$A$2:$A$28=$B5)*(Transcriptome!$C$2:$C$28=$G5),0))</f>
        <v>0.9931557079860126</v>
      </c>
      <c r="CP5">
        <f t="array" ref="CP5">INDEX(Transcriptome!AY$2:AY$28,MATCH(1,(Transcriptome!$A$2:$A$28=$B5)*(Transcriptome!$C$2:$C$28=$G5),0))</f>
        <v>0.99211786509189503</v>
      </c>
      <c r="CQ5">
        <f t="array" ref="CQ5">INDEX(Transcriptome!AZ$2:AZ$28,MATCH(1,(Transcriptome!$A$2:$A$28=$B5)*(Transcriptome!$C$2:$C$28=$G5),0))</f>
        <v>0.98740105921282462</v>
      </c>
      <c r="CR5">
        <f t="array" ref="CR5">INDEX(Transcriptome!BA$2:BA$28,MATCH(1,(Transcriptome!$A$2:$A$28=$B5)*(Transcriptome!$C$2:$C$28=$G5),0))</f>
        <v>0.97418858225684679</v>
      </c>
      <c r="CS5">
        <f t="array" ref="CS5">INDEX(Transcriptome!BB$2:BB$28,MATCH(1,(Transcriptome!$A$2:$A$28=$B5)*(Transcriptome!$C$2:$C$28=$G5),0))</f>
        <v>1.6068065436134515</v>
      </c>
      <c r="CT5">
        <f t="array" ref="CT5">INDEX(Transcriptome!BC$2:BC$28,MATCH(1,(Transcriptome!$A$2:$A$28=$B5)*(Transcriptome!$C$2:$C$28=$G5),0))</f>
        <v>0</v>
      </c>
      <c r="CU5">
        <f t="array" ref="CU5">INDEX(Transcriptome!BD$2:BD$28,MATCH(1,(Transcriptome!$A$2:$A$28=$B5)*(Transcriptome!$C$2:$C$28=$G5),0))</f>
        <v>0.99751461391513707</v>
      </c>
      <c r="CV5">
        <f t="array" ref="CV5">INDEX(Transcriptome!BE$2:BE$28,MATCH(1,(Transcriptome!$A$2:$A$28=$B5)*(Transcriptome!$C$2:$C$28=$G5),0))</f>
        <v>0.85392777150705224</v>
      </c>
      <c r="CW5">
        <f t="array" ref="CW5">INDEX(Transcriptome!BF$2:BF$28,MATCH(1,(Transcriptome!$A$2:$A$28=$B5)*(Transcriptome!$C$2:$C$28=$G5),0))</f>
        <v>0.53861149034300126</v>
      </c>
      <c r="CX5">
        <f t="array" ref="CX5">INDEX(Transcriptome!BG$2:BG$28,MATCH(1,(Transcriptome!$A$2:$A$28=$B5)*(Transcriptome!$C$2:$C$28=$G5),0))</f>
        <v>0.95527087017904178</v>
      </c>
      <c r="CY5">
        <f t="array" ref="CY5">INDEX(Transcriptome!BH$2:BH$28,MATCH(1,(Transcriptome!$A$2:$A$28=$B5)*(Transcriptome!$C$2:$C$28=$G5),0))</f>
        <v>1.058845900964279</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1.021344456616839</v>
      </c>
      <c r="DC5">
        <f t="array" ref="DC5">INDEX(Transcriptome!BL$2:BL$28,MATCH(1,(Transcriptome!$A$2:$A$28=$B5)*(Transcriptome!$C$2:$C$28=$G5),0))</f>
        <v>1.0860978109057227</v>
      </c>
      <c r="DD5">
        <f t="array" ref="DD5">INDEX(Transcriptome!BM$2:BM$28,MATCH(1,(Transcriptome!$A$2:$A$28=$B5)*(Transcriptome!$C$2:$C$28=$G5),0))</f>
        <v>1.0011510151525029</v>
      </c>
      <c r="DE5">
        <f t="array" ref="DE5">INDEX(Transcriptome!BN$2:BN$28,MATCH(1,(Transcriptome!$A$2:$A$28=$B5)*(Transcriptome!$C$2:$C$28=$G5),0))</f>
        <v>0.98302138450706089</v>
      </c>
      <c r="DF5">
        <f t="array" ref="DF5">INDEX(Transcriptome!BO$2:BO$28,MATCH(1,(Transcriptome!$A$2:$A$28=$B5)*(Transcriptome!$C$2:$C$28=$G5),0))</f>
        <v>1.0609392583749215</v>
      </c>
      <c r="DG5">
        <f t="array" ref="DG5">INDEX(Transcriptome!BP$2:BP$28,MATCH(1,(Transcriptome!$A$2:$A$28=$B5)*(Transcriptome!$C$2:$C$28=$G5),0))</f>
        <v>1.058845900964279</v>
      </c>
      <c r="DH5">
        <f t="array" ref="DH5">INDEX(Transcriptome!BQ$2:BQ$28,MATCH(1,(Transcriptome!$A$2:$A$28=$B5)*(Transcriptome!$C$2:$C$28=$G5),0))</f>
        <v>1</v>
      </c>
      <c r="DI5">
        <f t="array" ref="DI5">INDEX(Transcriptome!BR$2:BR$28,MATCH(1,(Transcriptome!$A$2:$A$28=$B5)*(Transcriptome!$C$2:$C$28=$G5),0))</f>
        <v>1.0427318281314863</v>
      </c>
    </row>
    <row r="6" spans="1:113" x14ac:dyDescent="0.15">
      <c r="A6">
        <f>'Measured Data'!A11</f>
        <v>4</v>
      </c>
      <c r="B6" t="s">
        <v>580</v>
      </c>
      <c r="C6" s="326" t="s">
        <v>587</v>
      </c>
      <c r="D6">
        <v>1</v>
      </c>
      <c r="E6">
        <f>'Measured Data'!H11</f>
        <v>3.05</v>
      </c>
      <c r="F6" s="334">
        <f>'Measured Data'!K11</f>
        <v>96.9</v>
      </c>
      <c r="G6" t="s">
        <v>515</v>
      </c>
      <c r="H6" s="323">
        <f>'Measured Data'!B11</f>
        <v>43696.342361111114</v>
      </c>
      <c r="I6" s="324">
        <f>'Measured Data'!C11</f>
        <v>43696.342361111114</v>
      </c>
      <c r="J6">
        <f>'In Process Calc.'!B7</f>
        <v>2.6131944444496185</v>
      </c>
      <c r="K6">
        <f>'In Process Calc.'!C7</f>
        <v>62.716666666790843</v>
      </c>
      <c r="L6">
        <f>'Measured Data'!Y11</f>
        <v>18.266423666989443</v>
      </c>
      <c r="M6">
        <f>'Measured Data'!AE11</f>
        <v>17.314903574637768</v>
      </c>
      <c r="N6">
        <f>'Measured Data'!Z11</f>
        <v>0.69445554858947411</v>
      </c>
      <c r="O6">
        <f>'Measured Data'!V11</f>
        <v>3.3846379864817253</v>
      </c>
      <c r="P6">
        <f>'Measured Data'!W11</f>
        <v>1.6661248747630348</v>
      </c>
      <c r="Q6">
        <f>'In Process Calc.'!CF7</f>
        <v>18.266423666989443</v>
      </c>
      <c r="R6">
        <f t="shared" si="3"/>
        <v>17.314903574637768</v>
      </c>
      <c r="S6">
        <f>'In Process Calc.'!CG7</f>
        <v>0.69445554858947411</v>
      </c>
      <c r="T6">
        <f>'In Process Calc.'!CC7</f>
        <v>3.3846379864817253</v>
      </c>
      <c r="U6">
        <f>'In Process Calc.'!CD7</f>
        <v>1.6661248747630348</v>
      </c>
      <c r="V6">
        <f t="shared" si="4"/>
        <v>18.266423666989443</v>
      </c>
      <c r="W6">
        <f t="shared" si="5"/>
        <v>17.314903574637768</v>
      </c>
      <c r="X6">
        <f t="shared" si="6"/>
        <v>0.69445554858947411</v>
      </c>
      <c r="Y6">
        <f t="shared" si="7"/>
        <v>3.3846379864817253</v>
      </c>
      <c r="Z6">
        <f t="shared" si="8"/>
        <v>1.6661248747630348</v>
      </c>
      <c r="AA6">
        <f>'Growth Regression'!P6</f>
        <v>3.8756025227458427E-2</v>
      </c>
      <c r="AB6">
        <f>AA6/'Growth Regression'!$O$24</f>
        <v>0.84220540030404101</v>
      </c>
      <c r="AC6">
        <f>'Post Process Calc.'!J7</f>
        <v>8.6663672716538923E-2</v>
      </c>
      <c r="AD6">
        <f>'Post Process Calc.'!P7</f>
        <v>9.016257230841572E-2</v>
      </c>
      <c r="AE6">
        <f>'Post Process Calc.'!K7</f>
        <v>1.1844602636449346E-2</v>
      </c>
      <c r="AF6">
        <f>'Post Process Calc.'!G7</f>
        <v>8.7882903007720538E-3</v>
      </c>
      <c r="AG6">
        <f>'Post Process Calc.'!H7</f>
        <v>2.2530471923726324E-3</v>
      </c>
      <c r="AH6">
        <f>'Post Process Calc.'!AF7</f>
        <v>1.0403733130872617</v>
      </c>
      <c r="AI6">
        <f t="shared" si="9"/>
        <v>54.164795447836823</v>
      </c>
      <c r="AJ6">
        <f t="shared" si="9"/>
        <v>56.351607692759821</v>
      </c>
      <c r="AK6">
        <f t="shared" si="1"/>
        <v>7.4028766477808405</v>
      </c>
      <c r="AL6">
        <f t="shared" si="1"/>
        <v>5.4926814379825331</v>
      </c>
      <c r="AM6">
        <f t="shared" si="1"/>
        <v>1.4081544952328953</v>
      </c>
      <c r="AN6">
        <v>100</v>
      </c>
      <c r="AO6">
        <v>0.32</v>
      </c>
      <c r="AP6">
        <v>7</v>
      </c>
      <c r="AQ6">
        <v>0.7</v>
      </c>
      <c r="AR6">
        <f t="shared" si="2"/>
        <v>5.0118723362727164E-8</v>
      </c>
      <c r="AS6">
        <v>1</v>
      </c>
      <c r="AT6">
        <v>0.311</v>
      </c>
      <c r="AU6">
        <f t="array" ref="AU6">INDEX(Transcriptome!D$2:D$28,MATCH(1,(Transcriptome!$A$2:$A$28=$B6)*(Transcriptome!$C$2:$C$28=$G6),0))</f>
        <v>0.94007718490764314</v>
      </c>
      <c r="AV6">
        <f t="array" ref="AV6">INDEX(Transcriptome!E$2:E$28,MATCH(1,(Transcriptome!$A$2:$A$28=$B6)*(Transcriptome!$C$2:$C$28=$G6),0))</f>
        <v>0.99650427749138171</v>
      </c>
      <c r="AW6">
        <f t="array" ref="AW6">INDEX(Transcriptome!F$2:F$28,MATCH(1,(Transcriptome!$A$2:$A$28=$B6)*(Transcriptome!$C$2:$C$28=$G6),0))</f>
        <v>0.97563697657142612</v>
      </c>
      <c r="AX6">
        <f t="array" ref="AX6">INDEX(Transcriptome!G$2:G$28,MATCH(1,(Transcriptome!$A$2:$A$28=$B6)*(Transcriptome!$C$2:$C$28=$G6),0))</f>
        <v>0.94310606049848844</v>
      </c>
      <c r="AY6">
        <f t="array" ref="AY6">INDEX(Transcriptome!H$2:H$28,MATCH(1,(Transcriptome!$A$2:$A$28=$B6)*(Transcriptome!$C$2:$C$28=$G6),0))</f>
        <v>0</v>
      </c>
      <c r="AZ6">
        <f t="array" ref="AZ6">INDEX(Transcriptome!I$2:I$28,MATCH(1,(Transcriptome!$A$2:$A$28=$B6)*(Transcriptome!$C$2:$C$28=$G6),0))</f>
        <v>0.96318802397405767</v>
      </c>
      <c r="BA6">
        <f t="array" ref="BA6">INDEX(Transcriptome!J$2:J$28,MATCH(1,(Transcriptome!$A$2:$A$28=$B6)*(Transcriptome!$C$2:$C$28=$G6),0))</f>
        <v>0.92358253140062818</v>
      </c>
      <c r="BB6">
        <f t="array" ref="BB6">INDEX(Transcriptome!K$2:K$28,MATCH(1,(Transcriptome!$A$2:$A$28=$B6)*(Transcriptome!$C$2:$C$28=$G6),0))</f>
        <v>1.0010812446407726</v>
      </c>
      <c r="BC6">
        <f t="array" ref="BC6">INDEX(Transcriptome!L$2:L$28,MATCH(1,(Transcriptome!$A$2:$A$28=$B6)*(Transcriptome!$C$2:$C$28=$G6),0))</f>
        <v>1.0205895643118126</v>
      </c>
      <c r="BD6">
        <f t="array" ref="BD6">INDEX(Transcriptome!M$2:M$28,MATCH(1,(Transcriptome!$A$2:$A$28=$B6)*(Transcriptome!$C$2:$C$28=$G6),0))</f>
        <v>0.94021773936338837</v>
      </c>
      <c r="BE6">
        <f t="array" ref="BE6">INDEX(Transcriptome!N$2:N$28,MATCH(1,(Transcriptome!$A$2:$A$28=$B6)*(Transcriptome!$C$2:$C$28=$G6),0))</f>
        <v>0.98102733087188276</v>
      </c>
      <c r="BF6">
        <f t="array" ref="BF6">INDEX(Transcriptome!O$2:O$28,MATCH(1,(Transcriptome!$A$2:$A$28=$B6)*(Transcriptome!$C$2:$C$28=$G6),0))</f>
        <v>1.0059574681655388</v>
      </c>
      <c r="BG6">
        <f t="array" ref="BG6">INDEX(Transcriptome!P$2:P$28,MATCH(1,(Transcriptome!$A$2:$A$28=$B6)*(Transcriptome!$C$2:$C$28=$G6),0))</f>
        <v>0.98597973957778395</v>
      </c>
      <c r="BH6">
        <f t="array" ref="BH6">INDEX(Transcriptome!Q$2:Q$28,MATCH(1,(Transcriptome!$A$2:$A$28=$B6)*(Transcriptome!$C$2:$C$28=$G6),0))</f>
        <v>1.010336607624605</v>
      </c>
      <c r="BI6">
        <f t="array" ref="BI6">INDEX(Transcriptome!R$2:R$28,MATCH(1,(Transcriptome!$A$2:$A$28=$B6)*(Transcriptome!$C$2:$C$28=$G6),0))</f>
        <v>0.99476230879950134</v>
      </c>
      <c r="BJ6">
        <f t="array" ref="BJ6">INDEX(Transcriptome!S$2:S$28,MATCH(1,(Transcriptome!$A$2:$A$28=$B6)*(Transcriptome!$C$2:$C$28=$G6),0))</f>
        <v>0.96180689255547602</v>
      </c>
      <c r="BK6">
        <f t="array" ref="BK6">INDEX(Transcriptome!T$2:T$28,MATCH(1,(Transcriptome!$A$2:$A$28=$B6)*(Transcriptome!$C$2:$C$28=$G6),0))</f>
        <v>0.97551354736962936</v>
      </c>
      <c r="BL6">
        <f t="array" ref="BL6">INDEX(Transcriptome!U$2:U$28,MATCH(1,(Transcriptome!$A$2:$A$28=$B6)*(Transcriptome!$C$2:$C$28=$G6),0))</f>
        <v>0.86889091743249436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0.97732406898834145</v>
      </c>
      <c r="BP6">
        <f t="array" ref="BP6">INDEX(Transcriptome!Y$2:Y$28,MATCH(1,(Transcriptome!$A$2:$A$28=$B6)*(Transcriptome!$C$2:$C$28=$G6),0))</f>
        <v>0</v>
      </c>
      <c r="BQ6">
        <f t="array" ref="BQ6">INDEX(Transcriptome!Z$2:Z$28,MATCH(1,(Transcriptome!$A$2:$A$28=$B6)*(Transcriptome!$C$2:$C$28=$G6),0))</f>
        <v>0.91145391632588857</v>
      </c>
      <c r="BR6">
        <f t="array" ref="BR6">INDEX(Transcriptome!AA$2:AA$28,MATCH(1,(Transcriptome!$A$2:$A$28=$B6)*(Transcriptome!$C$2:$C$28=$G6),0))</f>
        <v>0.97451034622456301</v>
      </c>
      <c r="BS6">
        <f t="array" ref="BS6">INDEX(Transcriptome!AB$2:AB$28,MATCH(1,(Transcriptome!$A$2:$A$28=$B6)*(Transcriptome!$C$2:$C$28=$G6),0))</f>
        <v>0.98688213777374034</v>
      </c>
      <c r="BT6">
        <f t="array" ref="BT6">INDEX(Transcriptome!AC$2:AC$28,MATCH(1,(Transcriptome!$A$2:$A$28=$B6)*(Transcriptome!$C$2:$C$28=$G6),0))</f>
        <v>1.0040849007229991</v>
      </c>
      <c r="BU6">
        <f t="array" ref="BU6">INDEX(Transcriptome!AD$2:AD$28,MATCH(1,(Transcriptome!$A$2:$A$28=$B6)*(Transcriptome!$C$2:$C$28=$G6),0))</f>
        <v>0.95604519132225496</v>
      </c>
      <c r="BV6">
        <f t="array" ref="BV6">INDEX(Transcriptome!AE$2:AE$28,MATCH(1,(Transcriptome!$A$2:$A$28=$B6)*(Transcriptome!$C$2:$C$28=$G6),0))</f>
        <v>0.94297363255319722</v>
      </c>
      <c r="BW6">
        <f t="array" ref="BW6">INDEX(Transcriptome!AF$2:AF$28,MATCH(1,(Transcriptome!$A$2:$A$28=$B6)*(Transcriptome!$C$2:$C$28=$G6),0))</f>
        <v>0.97829375487975634</v>
      </c>
      <c r="BX6">
        <f t="array" ref="BX6">INDEX(Transcriptome!AG$2:AG$28,MATCH(1,(Transcriptome!$A$2:$A$28=$B6)*(Transcriptome!$C$2:$C$28=$G6),0))</f>
        <v>0.99248715128412524</v>
      </c>
      <c r="BY6">
        <f t="array" ref="BY6">INDEX(Transcriptome!AH$2:AH$28,MATCH(1,(Transcriptome!$A$2:$A$28=$B6)*(Transcriptome!$C$2:$C$28=$G6),0))</f>
        <v>0.91313654391883303</v>
      </c>
      <c r="BZ6">
        <f t="array" ref="BZ6">INDEX(Transcriptome!AI$2:AI$28,MATCH(1,(Transcriptome!$A$2:$A$28=$B6)*(Transcriptome!$C$2:$C$28=$G6),0))</f>
        <v>0.96696862696252894</v>
      </c>
      <c r="CA6">
        <f t="array" ref="CA6">INDEX(Transcriptome!AJ$2:AJ$28,MATCH(1,(Transcriptome!$A$2:$A$28=$B6)*(Transcriptome!$C$2:$C$28=$G6),0))</f>
        <v>0.98982599186586295</v>
      </c>
      <c r="CB6">
        <f t="array" ref="CB6">INDEX(Transcriptome!AK$2:AK$28,MATCH(1,(Transcriptome!$A$2:$A$28=$B6)*(Transcriptome!$C$2:$C$28=$G6),0))</f>
        <v>0.99394602336263493</v>
      </c>
      <c r="CC6">
        <f t="array" ref="CC6">INDEX(Transcriptome!AL$2:AL$28,MATCH(1,(Transcriptome!$A$2:$A$28=$B6)*(Transcriptome!$C$2:$C$28=$G6),0))</f>
        <v>1</v>
      </c>
      <c r="CD6">
        <f t="array" ref="CD6">INDEX(Transcriptome!AM$2:AM$28,MATCH(1,(Transcriptome!$A$2:$A$28=$B6)*(Transcriptome!$C$2:$C$28=$G6),0))</f>
        <v>0.96655303614610633</v>
      </c>
      <c r="CE6">
        <f t="array" ref="CE6">INDEX(Transcriptome!AN$2:AN$28,MATCH(1,(Transcriptome!$A$2:$A$28=$B6)*(Transcriptome!$C$2:$C$28=$G6),0))</f>
        <v>0.97712224505883327</v>
      </c>
      <c r="CF6">
        <f t="array" ref="CF6">INDEX(Transcriptome!AO$2:AO$28,MATCH(1,(Transcriptome!$A$2:$A$28=$B6)*(Transcriptome!$C$2:$C$28=$G6),0))</f>
        <v>0.99103271915141078</v>
      </c>
      <c r="CG6">
        <f t="array" ref="CG6">INDEX(Transcriptome!AP$2:AP$28,MATCH(1,(Transcriptome!$A$2:$A$28=$B6)*(Transcriptome!$C$2:$C$28=$G6),0))</f>
        <v>1.0000881235279653</v>
      </c>
      <c r="CH6">
        <f t="array" ref="CH6">INDEX(Transcriptome!AQ$2:AQ$28,MATCH(1,(Transcriptome!$A$2:$A$28=$B6)*(Transcriptome!$C$2:$C$28=$G6),0))</f>
        <v>0.98372366431608893</v>
      </c>
      <c r="CI6">
        <f t="array" ref="CI6">INDEX(Transcriptome!AR$2:AR$28,MATCH(1,(Transcriptome!$A$2:$A$28=$B6)*(Transcriptome!$C$2:$C$28=$G6),0))</f>
        <v>0.98871196098735925</v>
      </c>
      <c r="CJ6">
        <f t="array" ref="CJ6">INDEX(Transcriptome!AS$2:AS$28,MATCH(1,(Transcriptome!$A$2:$A$28=$B6)*(Transcriptome!$C$2:$C$28=$G6),0))</f>
        <v>0.99943017321461203</v>
      </c>
      <c r="CK6">
        <f t="array" ref="CK6">INDEX(Transcriptome!AT$2:AT$28,MATCH(1,(Transcriptome!$A$2:$A$28=$B6)*(Transcriptome!$C$2:$C$28=$G6),0))</f>
        <v>0.99328804472402166</v>
      </c>
      <c r="CL6">
        <f t="array" ref="CL6">INDEX(Transcriptome!AU$2:AU$28,MATCH(1,(Transcriptome!$A$2:$A$28=$B6)*(Transcriptome!$C$2:$C$28=$G6),0))</f>
        <v>0.98432356337727156</v>
      </c>
      <c r="CM6">
        <f t="array" ref="CM6">INDEX(Transcriptome!AV$2:AV$28,MATCH(1,(Transcriptome!$A$2:$A$28=$B6)*(Transcriptome!$C$2:$C$28=$G6),0))</f>
        <v>1.0025942942622075</v>
      </c>
      <c r="CN6">
        <f t="array" ref="CN6">INDEX(Transcriptome!AW$2:AW$28,MATCH(1,(Transcriptome!$A$2:$A$28=$B6)*(Transcriptome!$C$2:$C$28=$G6),0))</f>
        <v>0.97585131999641572</v>
      </c>
      <c r="CO6">
        <f t="array" ref="CO6">INDEX(Transcriptome!AX$2:AX$28,MATCH(1,(Transcriptome!$A$2:$A$28=$B6)*(Transcriptome!$C$2:$C$28=$G6),0))</f>
        <v>0.9931557079860126</v>
      </c>
      <c r="CP6">
        <f t="array" ref="CP6">INDEX(Transcriptome!AY$2:AY$28,MATCH(1,(Transcriptome!$A$2:$A$28=$B6)*(Transcriptome!$C$2:$C$28=$G6),0))</f>
        <v>0.99211786509189503</v>
      </c>
      <c r="CQ6">
        <f t="array" ref="CQ6">INDEX(Transcriptome!AZ$2:AZ$28,MATCH(1,(Transcriptome!$A$2:$A$28=$B6)*(Transcriptome!$C$2:$C$28=$G6),0))</f>
        <v>0.98740105921282462</v>
      </c>
      <c r="CR6">
        <f t="array" ref="CR6">INDEX(Transcriptome!BA$2:BA$28,MATCH(1,(Transcriptome!$A$2:$A$28=$B6)*(Transcriptome!$C$2:$C$28=$G6),0))</f>
        <v>0.97418858225684679</v>
      </c>
      <c r="CS6">
        <f t="array" ref="CS6">INDEX(Transcriptome!BB$2:BB$28,MATCH(1,(Transcriptome!$A$2:$A$28=$B6)*(Transcriptome!$C$2:$C$28=$G6),0))</f>
        <v>1.6068065436134515</v>
      </c>
      <c r="CT6">
        <f t="array" ref="CT6">INDEX(Transcriptome!BC$2:BC$28,MATCH(1,(Transcriptome!$A$2:$A$28=$B6)*(Transcriptome!$C$2:$C$28=$G6),0))</f>
        <v>0</v>
      </c>
      <c r="CU6">
        <f t="array" ref="CU6">INDEX(Transcriptome!BD$2:BD$28,MATCH(1,(Transcriptome!$A$2:$A$28=$B6)*(Transcriptome!$C$2:$C$28=$G6),0))</f>
        <v>0.99751461391513707</v>
      </c>
      <c r="CV6">
        <f t="array" ref="CV6">INDEX(Transcriptome!BE$2:BE$28,MATCH(1,(Transcriptome!$A$2:$A$28=$B6)*(Transcriptome!$C$2:$C$28=$G6),0))</f>
        <v>0.85392777150705224</v>
      </c>
      <c r="CW6">
        <f t="array" ref="CW6">INDEX(Transcriptome!BF$2:BF$28,MATCH(1,(Transcriptome!$A$2:$A$28=$B6)*(Transcriptome!$C$2:$C$28=$G6),0))</f>
        <v>0.53861149034300126</v>
      </c>
      <c r="CX6">
        <f t="array" ref="CX6">INDEX(Transcriptome!BG$2:BG$28,MATCH(1,(Transcriptome!$A$2:$A$28=$B6)*(Transcriptome!$C$2:$C$28=$G6),0))</f>
        <v>0.95527087017904178</v>
      </c>
      <c r="CY6">
        <f t="array" ref="CY6">INDEX(Transcriptome!BH$2:BH$28,MATCH(1,(Transcriptome!$A$2:$A$28=$B6)*(Transcriptome!$C$2:$C$28=$G6),0))</f>
        <v>1.058845900964279</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1.021344456616839</v>
      </c>
      <c r="DC6">
        <f t="array" ref="DC6">INDEX(Transcriptome!BL$2:BL$28,MATCH(1,(Transcriptome!$A$2:$A$28=$B6)*(Transcriptome!$C$2:$C$28=$G6),0))</f>
        <v>1.0860978109057227</v>
      </c>
      <c r="DD6">
        <f t="array" ref="DD6">INDEX(Transcriptome!BM$2:BM$28,MATCH(1,(Transcriptome!$A$2:$A$28=$B6)*(Transcriptome!$C$2:$C$28=$G6),0))</f>
        <v>1.0011510151525029</v>
      </c>
      <c r="DE6">
        <f t="array" ref="DE6">INDEX(Transcriptome!BN$2:BN$28,MATCH(1,(Transcriptome!$A$2:$A$28=$B6)*(Transcriptome!$C$2:$C$28=$G6),0))</f>
        <v>0.98302138450706089</v>
      </c>
      <c r="DF6">
        <f t="array" ref="DF6">INDEX(Transcriptome!BO$2:BO$28,MATCH(1,(Transcriptome!$A$2:$A$28=$B6)*(Transcriptome!$C$2:$C$28=$G6),0))</f>
        <v>1.0609392583749215</v>
      </c>
      <c r="DG6">
        <f t="array" ref="DG6">INDEX(Transcriptome!BP$2:BP$28,MATCH(1,(Transcriptome!$A$2:$A$28=$B6)*(Transcriptome!$C$2:$C$28=$G6),0))</f>
        <v>1.058845900964279</v>
      </c>
      <c r="DH6">
        <f t="array" ref="DH6">INDEX(Transcriptome!BQ$2:BQ$28,MATCH(1,(Transcriptome!$A$2:$A$28=$B6)*(Transcriptome!$C$2:$C$28=$G6),0))</f>
        <v>1</v>
      </c>
      <c r="DI6">
        <f t="array" ref="DI6">INDEX(Transcriptome!BR$2:BR$28,MATCH(1,(Transcriptome!$A$2:$A$28=$B6)*(Transcriptome!$C$2:$C$28=$G6),0))</f>
        <v>1.0427318281314863</v>
      </c>
    </row>
    <row r="7" spans="1:113" x14ac:dyDescent="0.15">
      <c r="A7">
        <f>'Measured Data'!A12</f>
        <v>5</v>
      </c>
      <c r="B7" t="s">
        <v>580</v>
      </c>
      <c r="C7" s="326" t="s">
        <v>587</v>
      </c>
      <c r="D7">
        <v>1</v>
      </c>
      <c r="E7">
        <f>'Measured Data'!H12</f>
        <v>4.875</v>
      </c>
      <c r="F7" s="334">
        <f>'Measured Data'!K12</f>
        <v>96.9</v>
      </c>
      <c r="G7" t="s">
        <v>515</v>
      </c>
      <c r="H7" s="323">
        <f>'Measured Data'!B12</f>
        <v>43696.740972222222</v>
      </c>
      <c r="I7" s="324">
        <f>'Measured Data'!C12</f>
        <v>43696.740972222222</v>
      </c>
      <c r="J7">
        <f>'In Process Calc.'!B8</f>
        <v>3.0118055555576575</v>
      </c>
      <c r="K7">
        <f>'In Process Calc.'!C8</f>
        <v>72.28333333338378</v>
      </c>
      <c r="L7">
        <f>'Measured Data'!Y12</f>
        <v>15.944206298365001</v>
      </c>
      <c r="M7">
        <f>'Measured Data'!AE12</f>
        <v>19.709777167519093</v>
      </c>
      <c r="N7">
        <f>'Measured Data'!Z12</f>
        <v>0.39215999857144584</v>
      </c>
      <c r="O7">
        <f>'Measured Data'!V12</f>
        <v>3.3799419116906653</v>
      </c>
      <c r="P7">
        <f>'Measured Data'!W12</f>
        <v>1.6835393326452359</v>
      </c>
      <c r="Q7">
        <f>'In Process Calc.'!CF8</f>
        <v>23.360201266697558</v>
      </c>
      <c r="R7">
        <f t="shared" si="3"/>
        <v>19.709777167519093</v>
      </c>
      <c r="S7">
        <f>'In Process Calc.'!CG8</f>
        <v>1.3582048766550689</v>
      </c>
      <c r="T7">
        <f>'In Process Calc.'!CC8</f>
        <v>3.6224908983914386</v>
      </c>
      <c r="U7">
        <f>'In Process Calc.'!CD8</f>
        <v>1.7157764026686768</v>
      </c>
      <c r="V7">
        <f t="shared" si="4"/>
        <v>19.652203782531281</v>
      </c>
      <c r="W7">
        <f t="shared" si="5"/>
        <v>19.709777167519093</v>
      </c>
      <c r="X7">
        <f t="shared" si="6"/>
        <v>0.87518243761325742</v>
      </c>
      <c r="Y7">
        <f t="shared" si="7"/>
        <v>3.5012164050410517</v>
      </c>
      <c r="Z7">
        <f t="shared" si="8"/>
        <v>1.6996578676569563</v>
      </c>
      <c r="AA7">
        <f>'Growth Regression'!P7</f>
        <v>3.5645226294410907E-2</v>
      </c>
      <c r="AB7">
        <f>AA7/'Growth Regression'!$O$24</f>
        <v>0.77460477187797472</v>
      </c>
      <c r="AC7">
        <f>'Post Process Calc.'!J8</f>
        <v>6.3729927293962971E-2</v>
      </c>
      <c r="AD7">
        <f>'Post Process Calc.'!P8</f>
        <v>4.2299333925872609E-2</v>
      </c>
      <c r="AE7">
        <f>'Post Process Calc.'!K8</f>
        <v>7.9359426572139704E-3</v>
      </c>
      <c r="AF7">
        <f>'Post Process Calc.'!G8</f>
        <v>6.7964573649643926E-3</v>
      </c>
      <c r="AG7">
        <f>'Post Process Calc.'!H8</f>
        <v>2.0036463282242568E-3</v>
      </c>
      <c r="AH7">
        <f>'Post Process Calc.'!AF8</f>
        <v>0.66372794889222408</v>
      </c>
      <c r="AI7">
        <f t="shared" si="9"/>
        <v>39.831204558726853</v>
      </c>
      <c r="AJ7">
        <f t="shared" si="9"/>
        <v>26.437083703670378</v>
      </c>
      <c r="AK7">
        <f t="shared" si="1"/>
        <v>4.959964160758731</v>
      </c>
      <c r="AL7">
        <f t="shared" si="1"/>
        <v>4.2477858531027453</v>
      </c>
      <c r="AM7">
        <f t="shared" si="1"/>
        <v>1.2522789551401605</v>
      </c>
      <c r="AN7">
        <v>100</v>
      </c>
      <c r="AO7">
        <v>0.32</v>
      </c>
      <c r="AP7">
        <v>7</v>
      </c>
      <c r="AQ7">
        <v>0.7</v>
      </c>
      <c r="AR7">
        <f t="shared" si="2"/>
        <v>5.0118723362727164E-8</v>
      </c>
      <c r="AS7">
        <v>1</v>
      </c>
      <c r="AT7">
        <v>0.311</v>
      </c>
      <c r="AU7">
        <f t="array" ref="AU7">INDEX(Transcriptome!D$2:D$28,MATCH(1,(Transcriptome!$A$2:$A$28=$B7)*(Transcriptome!$C$2:$C$28=$G7),0))</f>
        <v>0.94007718490764314</v>
      </c>
      <c r="AV7">
        <f t="array" ref="AV7">INDEX(Transcriptome!E$2:E$28,MATCH(1,(Transcriptome!$A$2:$A$28=$B7)*(Transcriptome!$C$2:$C$28=$G7),0))</f>
        <v>0.99650427749138171</v>
      </c>
      <c r="AW7">
        <f t="array" ref="AW7">INDEX(Transcriptome!F$2:F$28,MATCH(1,(Transcriptome!$A$2:$A$28=$B7)*(Transcriptome!$C$2:$C$28=$G7),0))</f>
        <v>0.97563697657142612</v>
      </c>
      <c r="AX7">
        <f t="array" ref="AX7">INDEX(Transcriptome!G$2:G$28,MATCH(1,(Transcriptome!$A$2:$A$28=$B7)*(Transcriptome!$C$2:$C$28=$G7),0))</f>
        <v>0.94310606049848844</v>
      </c>
      <c r="AY7">
        <f t="array" ref="AY7">INDEX(Transcriptome!H$2:H$28,MATCH(1,(Transcriptome!$A$2:$A$28=$B7)*(Transcriptome!$C$2:$C$28=$G7),0))</f>
        <v>0</v>
      </c>
      <c r="AZ7">
        <f t="array" ref="AZ7">INDEX(Transcriptome!I$2:I$28,MATCH(1,(Transcriptome!$A$2:$A$28=$B7)*(Transcriptome!$C$2:$C$28=$G7),0))</f>
        <v>0.96318802397405767</v>
      </c>
      <c r="BA7">
        <f t="array" ref="BA7">INDEX(Transcriptome!J$2:J$28,MATCH(1,(Transcriptome!$A$2:$A$28=$B7)*(Transcriptome!$C$2:$C$28=$G7),0))</f>
        <v>0.92358253140062818</v>
      </c>
      <c r="BB7">
        <f t="array" ref="BB7">INDEX(Transcriptome!K$2:K$28,MATCH(1,(Transcriptome!$A$2:$A$28=$B7)*(Transcriptome!$C$2:$C$28=$G7),0))</f>
        <v>1.0010812446407726</v>
      </c>
      <c r="BC7">
        <f t="array" ref="BC7">INDEX(Transcriptome!L$2:L$28,MATCH(1,(Transcriptome!$A$2:$A$28=$B7)*(Transcriptome!$C$2:$C$28=$G7),0))</f>
        <v>1.0205895643118126</v>
      </c>
      <c r="BD7">
        <f t="array" ref="BD7">INDEX(Transcriptome!M$2:M$28,MATCH(1,(Transcriptome!$A$2:$A$28=$B7)*(Transcriptome!$C$2:$C$28=$G7),0))</f>
        <v>0.94021773936338837</v>
      </c>
      <c r="BE7">
        <f t="array" ref="BE7">INDEX(Transcriptome!N$2:N$28,MATCH(1,(Transcriptome!$A$2:$A$28=$B7)*(Transcriptome!$C$2:$C$28=$G7),0))</f>
        <v>0.98102733087188276</v>
      </c>
      <c r="BF7">
        <f t="array" ref="BF7">INDEX(Transcriptome!O$2:O$28,MATCH(1,(Transcriptome!$A$2:$A$28=$B7)*(Transcriptome!$C$2:$C$28=$G7),0))</f>
        <v>1.0059574681655388</v>
      </c>
      <c r="BG7">
        <f t="array" ref="BG7">INDEX(Transcriptome!P$2:P$28,MATCH(1,(Transcriptome!$A$2:$A$28=$B7)*(Transcriptome!$C$2:$C$28=$G7),0))</f>
        <v>0.98597973957778395</v>
      </c>
      <c r="BH7">
        <f t="array" ref="BH7">INDEX(Transcriptome!Q$2:Q$28,MATCH(1,(Transcriptome!$A$2:$A$28=$B7)*(Transcriptome!$C$2:$C$28=$G7),0))</f>
        <v>1.010336607624605</v>
      </c>
      <c r="BI7">
        <f t="array" ref="BI7">INDEX(Transcriptome!R$2:R$28,MATCH(1,(Transcriptome!$A$2:$A$28=$B7)*(Transcriptome!$C$2:$C$28=$G7),0))</f>
        <v>0.99476230879950134</v>
      </c>
      <c r="BJ7">
        <f t="array" ref="BJ7">INDEX(Transcriptome!S$2:S$28,MATCH(1,(Transcriptome!$A$2:$A$28=$B7)*(Transcriptome!$C$2:$C$28=$G7),0))</f>
        <v>0.96180689255547602</v>
      </c>
      <c r="BK7">
        <f t="array" ref="BK7">INDEX(Transcriptome!T$2:T$28,MATCH(1,(Transcriptome!$A$2:$A$28=$B7)*(Transcriptome!$C$2:$C$28=$G7),0))</f>
        <v>0.97551354736962936</v>
      </c>
      <c r="BL7">
        <f t="array" ref="BL7">INDEX(Transcriptome!U$2:U$28,MATCH(1,(Transcriptome!$A$2:$A$28=$B7)*(Transcriptome!$C$2:$C$28=$G7),0))</f>
        <v>0.86889091743249436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0.97732406898834145</v>
      </c>
      <c r="BP7">
        <f t="array" ref="BP7">INDEX(Transcriptome!Y$2:Y$28,MATCH(1,(Transcriptome!$A$2:$A$28=$B7)*(Transcriptome!$C$2:$C$28=$G7),0))</f>
        <v>0</v>
      </c>
      <c r="BQ7">
        <f t="array" ref="BQ7">INDEX(Transcriptome!Z$2:Z$28,MATCH(1,(Transcriptome!$A$2:$A$28=$B7)*(Transcriptome!$C$2:$C$28=$G7),0))</f>
        <v>0.91145391632588857</v>
      </c>
      <c r="BR7">
        <f t="array" ref="BR7">INDEX(Transcriptome!AA$2:AA$28,MATCH(1,(Transcriptome!$A$2:$A$28=$B7)*(Transcriptome!$C$2:$C$28=$G7),0))</f>
        <v>0.97451034622456301</v>
      </c>
      <c r="BS7">
        <f t="array" ref="BS7">INDEX(Transcriptome!AB$2:AB$28,MATCH(1,(Transcriptome!$A$2:$A$28=$B7)*(Transcriptome!$C$2:$C$28=$G7),0))</f>
        <v>0.98688213777374034</v>
      </c>
      <c r="BT7">
        <f t="array" ref="BT7">INDEX(Transcriptome!AC$2:AC$28,MATCH(1,(Transcriptome!$A$2:$A$28=$B7)*(Transcriptome!$C$2:$C$28=$G7),0))</f>
        <v>1.0040849007229991</v>
      </c>
      <c r="BU7">
        <f t="array" ref="BU7">INDEX(Transcriptome!AD$2:AD$28,MATCH(1,(Transcriptome!$A$2:$A$28=$B7)*(Transcriptome!$C$2:$C$28=$G7),0))</f>
        <v>0.95604519132225496</v>
      </c>
      <c r="BV7">
        <f t="array" ref="BV7">INDEX(Transcriptome!AE$2:AE$28,MATCH(1,(Transcriptome!$A$2:$A$28=$B7)*(Transcriptome!$C$2:$C$28=$G7),0))</f>
        <v>0.94297363255319722</v>
      </c>
      <c r="BW7">
        <f t="array" ref="BW7">INDEX(Transcriptome!AF$2:AF$28,MATCH(1,(Transcriptome!$A$2:$A$28=$B7)*(Transcriptome!$C$2:$C$28=$G7),0))</f>
        <v>0.97829375487975634</v>
      </c>
      <c r="BX7">
        <f t="array" ref="BX7">INDEX(Transcriptome!AG$2:AG$28,MATCH(1,(Transcriptome!$A$2:$A$28=$B7)*(Transcriptome!$C$2:$C$28=$G7),0))</f>
        <v>0.99248715128412524</v>
      </c>
      <c r="BY7">
        <f t="array" ref="BY7">INDEX(Transcriptome!AH$2:AH$28,MATCH(1,(Transcriptome!$A$2:$A$28=$B7)*(Transcriptome!$C$2:$C$28=$G7),0))</f>
        <v>0.91313654391883303</v>
      </c>
      <c r="BZ7">
        <f t="array" ref="BZ7">INDEX(Transcriptome!AI$2:AI$28,MATCH(1,(Transcriptome!$A$2:$A$28=$B7)*(Transcriptome!$C$2:$C$28=$G7),0))</f>
        <v>0.96696862696252894</v>
      </c>
      <c r="CA7">
        <f t="array" ref="CA7">INDEX(Transcriptome!AJ$2:AJ$28,MATCH(1,(Transcriptome!$A$2:$A$28=$B7)*(Transcriptome!$C$2:$C$28=$G7),0))</f>
        <v>0.98982599186586295</v>
      </c>
      <c r="CB7">
        <f t="array" ref="CB7">INDEX(Transcriptome!AK$2:AK$28,MATCH(1,(Transcriptome!$A$2:$A$28=$B7)*(Transcriptome!$C$2:$C$28=$G7),0))</f>
        <v>0.99394602336263493</v>
      </c>
      <c r="CC7">
        <f t="array" ref="CC7">INDEX(Transcriptome!AL$2:AL$28,MATCH(1,(Transcriptome!$A$2:$A$28=$B7)*(Transcriptome!$C$2:$C$28=$G7),0))</f>
        <v>1</v>
      </c>
      <c r="CD7">
        <f t="array" ref="CD7">INDEX(Transcriptome!AM$2:AM$28,MATCH(1,(Transcriptome!$A$2:$A$28=$B7)*(Transcriptome!$C$2:$C$28=$G7),0))</f>
        <v>0.96655303614610633</v>
      </c>
      <c r="CE7">
        <f t="array" ref="CE7">INDEX(Transcriptome!AN$2:AN$28,MATCH(1,(Transcriptome!$A$2:$A$28=$B7)*(Transcriptome!$C$2:$C$28=$G7),0))</f>
        <v>0.97712224505883327</v>
      </c>
      <c r="CF7">
        <f t="array" ref="CF7">INDEX(Transcriptome!AO$2:AO$28,MATCH(1,(Transcriptome!$A$2:$A$28=$B7)*(Transcriptome!$C$2:$C$28=$G7),0))</f>
        <v>0.99103271915141078</v>
      </c>
      <c r="CG7">
        <f t="array" ref="CG7">INDEX(Transcriptome!AP$2:AP$28,MATCH(1,(Transcriptome!$A$2:$A$28=$B7)*(Transcriptome!$C$2:$C$28=$G7),0))</f>
        <v>1.0000881235279653</v>
      </c>
      <c r="CH7">
        <f t="array" ref="CH7">INDEX(Transcriptome!AQ$2:AQ$28,MATCH(1,(Transcriptome!$A$2:$A$28=$B7)*(Transcriptome!$C$2:$C$28=$G7),0))</f>
        <v>0.98372366431608893</v>
      </c>
      <c r="CI7">
        <f t="array" ref="CI7">INDEX(Transcriptome!AR$2:AR$28,MATCH(1,(Transcriptome!$A$2:$A$28=$B7)*(Transcriptome!$C$2:$C$28=$G7),0))</f>
        <v>0.98871196098735925</v>
      </c>
      <c r="CJ7">
        <f t="array" ref="CJ7">INDEX(Transcriptome!AS$2:AS$28,MATCH(1,(Transcriptome!$A$2:$A$28=$B7)*(Transcriptome!$C$2:$C$28=$G7),0))</f>
        <v>0.99943017321461203</v>
      </c>
      <c r="CK7">
        <f t="array" ref="CK7">INDEX(Transcriptome!AT$2:AT$28,MATCH(1,(Transcriptome!$A$2:$A$28=$B7)*(Transcriptome!$C$2:$C$28=$G7),0))</f>
        <v>0.99328804472402166</v>
      </c>
      <c r="CL7">
        <f t="array" ref="CL7">INDEX(Transcriptome!AU$2:AU$28,MATCH(1,(Transcriptome!$A$2:$A$28=$B7)*(Transcriptome!$C$2:$C$28=$G7),0))</f>
        <v>0.98432356337727156</v>
      </c>
      <c r="CM7">
        <f t="array" ref="CM7">INDEX(Transcriptome!AV$2:AV$28,MATCH(1,(Transcriptome!$A$2:$A$28=$B7)*(Transcriptome!$C$2:$C$28=$G7),0))</f>
        <v>1.0025942942622075</v>
      </c>
      <c r="CN7">
        <f t="array" ref="CN7">INDEX(Transcriptome!AW$2:AW$28,MATCH(1,(Transcriptome!$A$2:$A$28=$B7)*(Transcriptome!$C$2:$C$28=$G7),0))</f>
        <v>0.97585131999641572</v>
      </c>
      <c r="CO7">
        <f t="array" ref="CO7">INDEX(Transcriptome!AX$2:AX$28,MATCH(1,(Transcriptome!$A$2:$A$28=$B7)*(Transcriptome!$C$2:$C$28=$G7),0))</f>
        <v>0.9931557079860126</v>
      </c>
      <c r="CP7">
        <f t="array" ref="CP7">INDEX(Transcriptome!AY$2:AY$28,MATCH(1,(Transcriptome!$A$2:$A$28=$B7)*(Transcriptome!$C$2:$C$28=$G7),0))</f>
        <v>0.99211786509189503</v>
      </c>
      <c r="CQ7">
        <f t="array" ref="CQ7">INDEX(Transcriptome!AZ$2:AZ$28,MATCH(1,(Transcriptome!$A$2:$A$28=$B7)*(Transcriptome!$C$2:$C$28=$G7),0))</f>
        <v>0.98740105921282462</v>
      </c>
      <c r="CR7">
        <f t="array" ref="CR7">INDEX(Transcriptome!BA$2:BA$28,MATCH(1,(Transcriptome!$A$2:$A$28=$B7)*(Transcriptome!$C$2:$C$28=$G7),0))</f>
        <v>0.97418858225684679</v>
      </c>
      <c r="CS7">
        <f t="array" ref="CS7">INDEX(Transcriptome!BB$2:BB$28,MATCH(1,(Transcriptome!$A$2:$A$28=$B7)*(Transcriptome!$C$2:$C$28=$G7),0))</f>
        <v>1.6068065436134515</v>
      </c>
      <c r="CT7">
        <f t="array" ref="CT7">INDEX(Transcriptome!BC$2:BC$28,MATCH(1,(Transcriptome!$A$2:$A$28=$B7)*(Transcriptome!$C$2:$C$28=$G7),0))</f>
        <v>0</v>
      </c>
      <c r="CU7">
        <f t="array" ref="CU7">INDEX(Transcriptome!BD$2:BD$28,MATCH(1,(Transcriptome!$A$2:$A$28=$B7)*(Transcriptome!$C$2:$C$28=$G7),0))</f>
        <v>0.99751461391513707</v>
      </c>
      <c r="CV7">
        <f t="array" ref="CV7">INDEX(Transcriptome!BE$2:BE$28,MATCH(1,(Transcriptome!$A$2:$A$28=$B7)*(Transcriptome!$C$2:$C$28=$G7),0))</f>
        <v>0.85392777150705224</v>
      </c>
      <c r="CW7">
        <f t="array" ref="CW7">INDEX(Transcriptome!BF$2:BF$28,MATCH(1,(Transcriptome!$A$2:$A$28=$B7)*(Transcriptome!$C$2:$C$28=$G7),0))</f>
        <v>0.53861149034300126</v>
      </c>
      <c r="CX7">
        <f t="array" ref="CX7">INDEX(Transcriptome!BG$2:BG$28,MATCH(1,(Transcriptome!$A$2:$A$28=$B7)*(Transcriptome!$C$2:$C$28=$G7),0))</f>
        <v>0.95527087017904178</v>
      </c>
      <c r="CY7">
        <f t="array" ref="CY7">INDEX(Transcriptome!BH$2:BH$28,MATCH(1,(Transcriptome!$A$2:$A$28=$B7)*(Transcriptome!$C$2:$C$28=$G7),0))</f>
        <v>1.058845900964279</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1.021344456616839</v>
      </c>
      <c r="DC7">
        <f t="array" ref="DC7">INDEX(Transcriptome!BL$2:BL$28,MATCH(1,(Transcriptome!$A$2:$A$28=$B7)*(Transcriptome!$C$2:$C$28=$G7),0))</f>
        <v>1.0860978109057227</v>
      </c>
      <c r="DD7">
        <f t="array" ref="DD7">INDEX(Transcriptome!BM$2:BM$28,MATCH(1,(Transcriptome!$A$2:$A$28=$B7)*(Transcriptome!$C$2:$C$28=$G7),0))</f>
        <v>1.0011510151525029</v>
      </c>
      <c r="DE7">
        <f t="array" ref="DE7">INDEX(Transcriptome!BN$2:BN$28,MATCH(1,(Transcriptome!$A$2:$A$28=$B7)*(Transcriptome!$C$2:$C$28=$G7),0))</f>
        <v>0.98302138450706089</v>
      </c>
      <c r="DF7">
        <f t="array" ref="DF7">INDEX(Transcriptome!BO$2:BO$28,MATCH(1,(Transcriptome!$A$2:$A$28=$B7)*(Transcriptome!$C$2:$C$28=$G7),0))</f>
        <v>1.0609392583749215</v>
      </c>
      <c r="DG7">
        <f t="array" ref="DG7">INDEX(Transcriptome!BP$2:BP$28,MATCH(1,(Transcriptome!$A$2:$A$28=$B7)*(Transcriptome!$C$2:$C$28=$G7),0))</f>
        <v>1.058845900964279</v>
      </c>
      <c r="DH7">
        <f t="array" ref="DH7">INDEX(Transcriptome!BQ$2:BQ$28,MATCH(1,(Transcriptome!$A$2:$A$28=$B7)*(Transcriptome!$C$2:$C$28=$G7),0))</f>
        <v>1</v>
      </c>
      <c r="DI7">
        <f t="array" ref="DI7">INDEX(Transcriptome!BR$2:BR$28,MATCH(1,(Transcriptome!$A$2:$A$28=$B7)*(Transcriptome!$C$2:$C$28=$G7),0))</f>
        <v>1.0427318281314863</v>
      </c>
    </row>
    <row r="8" spans="1:113" x14ac:dyDescent="0.15">
      <c r="A8">
        <f>'Measured Data'!A13</f>
        <v>6</v>
      </c>
      <c r="B8" t="s">
        <v>580</v>
      </c>
      <c r="C8" s="326" t="s">
        <v>587</v>
      </c>
      <c r="D8">
        <v>1</v>
      </c>
      <c r="E8">
        <f>'Measured Data'!H13</f>
        <v>9.1199999999999992</v>
      </c>
      <c r="F8" s="334">
        <f>'Measured Data'!K13</f>
        <v>96.5</v>
      </c>
      <c r="G8" t="s">
        <v>512</v>
      </c>
      <c r="H8" s="323">
        <f>'Measured Data'!B13</f>
        <v>43697.73333333333</v>
      </c>
      <c r="I8" s="324">
        <f>'Measured Data'!C13</f>
        <v>43697.73333333333</v>
      </c>
      <c r="J8">
        <f>'In Process Calc.'!B9</f>
        <v>4.0041666666656965</v>
      </c>
      <c r="K8">
        <f>'In Process Calc.'!C9</f>
        <v>96.099999999976717</v>
      </c>
      <c r="L8">
        <f>'Measured Data'!Y13</f>
        <v>16.399926628519502</v>
      </c>
      <c r="M8">
        <f>'Measured Data'!AE13</f>
        <v>20.14369547567096</v>
      </c>
      <c r="N8">
        <f>'Measured Data'!Z13</f>
        <v>0.14671533587808108</v>
      </c>
      <c r="O8">
        <f>'Measured Data'!V13</f>
        <v>2.6985860641551698</v>
      </c>
      <c r="P8">
        <f>'Measured Data'!W13</f>
        <v>1.3831500054228583</v>
      </c>
      <c r="Q8">
        <f>'In Process Calc.'!CF9</f>
        <v>27.439542636250724</v>
      </c>
      <c r="R8">
        <f t="shared" si="3"/>
        <v>20.14369547567096</v>
      </c>
      <c r="S8">
        <f>'In Process Calc.'!CG9</f>
        <v>1.1079375225875179</v>
      </c>
      <c r="T8">
        <f>'In Process Calc.'!CC9</f>
        <v>3.0900994713971102</v>
      </c>
      <c r="U8">
        <f>'In Process Calc.'!CD9</f>
        <v>1.4452630198628933</v>
      </c>
      <c r="V8">
        <f t="shared" si="4"/>
        <v>21.919734632385115</v>
      </c>
      <c r="W8">
        <f t="shared" si="5"/>
        <v>20.14369547567096</v>
      </c>
      <c r="X8">
        <f t="shared" si="6"/>
        <v>0.62732642923279947</v>
      </c>
      <c r="Y8">
        <f t="shared" si="7"/>
        <v>2.89434276777614</v>
      </c>
      <c r="Z8">
        <f t="shared" si="8"/>
        <v>1.4142065126428758</v>
      </c>
      <c r="AA8">
        <f>'Growth Regression'!P8</f>
        <v>2.4599674226448251E-2</v>
      </c>
      <c r="AB8">
        <f>AA8/'Growth Regression'!$O$24</f>
        <v>0.53457438830843462</v>
      </c>
      <c r="AC8">
        <f>'Post Process Calc.'!J9</f>
        <v>4.5451913977345083E-2</v>
      </c>
      <c r="AD8">
        <f>'Post Process Calc.'!P9</f>
        <v>3.5639515324764541E-3</v>
      </c>
      <c r="AE8">
        <f>'Post Process Calc.'!K9</f>
        <v>4.5776521084931812E-3</v>
      </c>
      <c r="AF8">
        <f>'Post Process Calc.'!G9</f>
        <v>4.7433954385186104E-3</v>
      </c>
      <c r="AG8">
        <f>'Post Process Calc.'!H9</f>
        <v>1.6723548386345249E-3</v>
      </c>
      <c r="AH8">
        <f>'Post Process Calc.'!AF9</f>
        <v>7.8411473150566541E-2</v>
      </c>
      <c r="AI8">
        <f t="shared" si="9"/>
        <v>28.407446235840677</v>
      </c>
      <c r="AJ8">
        <f t="shared" si="9"/>
        <v>2.2274697077977836</v>
      </c>
      <c r="AK8">
        <f t="shared" si="1"/>
        <v>2.861032567808238</v>
      </c>
      <c r="AL8">
        <f t="shared" si="1"/>
        <v>2.9646221490741311</v>
      </c>
      <c r="AM8">
        <f t="shared" si="1"/>
        <v>1.0452217741465781</v>
      </c>
      <c r="AN8">
        <v>100</v>
      </c>
      <c r="AO8">
        <v>0.32</v>
      </c>
      <c r="AP8">
        <v>7</v>
      </c>
      <c r="AQ8">
        <v>0.7</v>
      </c>
      <c r="AR8">
        <f t="shared" si="2"/>
        <v>5.0118723362727164E-8</v>
      </c>
      <c r="AS8">
        <v>1</v>
      </c>
      <c r="AT8">
        <v>0.311</v>
      </c>
      <c r="AU8">
        <f t="array" ref="AU8">INDEX(Transcriptome!D$2:D$28,MATCH(1,(Transcriptome!$A$2:$A$28=$B8)*(Transcriptome!$C$2:$C$28=$G8),0))</f>
        <v>0.62232500031548532</v>
      </c>
      <c r="AV8">
        <f t="array" ref="AV8">INDEX(Transcriptome!E$2:E$28,MATCH(1,(Transcriptome!$A$2:$A$28=$B8)*(Transcriptome!$C$2:$C$28=$G8),0))</f>
        <v>0.79433113792340049</v>
      </c>
      <c r="AW8">
        <f t="array" ref="AW8">INDEX(Transcriptome!F$2:F$28,MATCH(1,(Transcriptome!$A$2:$A$28=$B8)*(Transcriptome!$C$2:$C$28=$G8),0))</f>
        <v>0.79033402986241752</v>
      </c>
      <c r="AX8">
        <f t="array" ref="AX8">INDEX(Transcriptome!G$2:G$28,MATCH(1,(Transcriptome!$A$2:$A$28=$B8)*(Transcriptome!$C$2:$C$28=$G8),0))</f>
        <v>0.45907484426672951</v>
      </c>
      <c r="AY8">
        <f t="array" ref="AY8">INDEX(Transcriptome!H$2:H$28,MATCH(1,(Transcriptome!$A$2:$A$28=$B8)*(Transcriptome!$C$2:$C$28=$G8),0))</f>
        <v>0</v>
      </c>
      <c r="AZ8">
        <f t="array" ref="AZ8">INDEX(Transcriptome!I$2:I$28,MATCH(1,(Transcriptome!$A$2:$A$28=$B8)*(Transcriptome!$C$2:$C$28=$G8),0))</f>
        <v>0.93182553096547227</v>
      </c>
      <c r="BA8">
        <f t="array" ref="BA8">INDEX(Transcriptome!J$2:J$28,MATCH(1,(Transcriptome!$A$2:$A$28=$B8)*(Transcriptome!$C$2:$C$28=$G8),0))</f>
        <v>0.68006475857811299</v>
      </c>
      <c r="BB8">
        <f t="array" ref="BB8">INDEX(Transcriptome!K$2:K$28,MATCH(1,(Transcriptome!$A$2:$A$28=$B8)*(Transcriptome!$C$2:$C$28=$G8),0))</f>
        <v>0.55786833094692478</v>
      </c>
      <c r="BC8">
        <f t="array" ref="BC8">INDEX(Transcriptome!L$2:L$28,MATCH(1,(Transcriptome!$A$2:$A$28=$B8)*(Transcriptome!$C$2:$C$28=$G8),0))</f>
        <v>0.96471508639282766</v>
      </c>
      <c r="BD8">
        <f t="array" ref="BD8">INDEX(Transcriptome!M$2:M$28,MATCH(1,(Transcriptome!$A$2:$A$28=$B8)*(Transcriptome!$C$2:$C$28=$G8),0))</f>
        <v>1.0451827181129467</v>
      </c>
      <c r="BE8">
        <f t="array" ref="BE8">INDEX(Transcriptome!N$2:N$28,MATCH(1,(Transcriptome!$A$2:$A$28=$B8)*(Transcriptome!$C$2:$C$28=$G8),0))</f>
        <v>0.62215675008631655</v>
      </c>
      <c r="BF8">
        <f t="array" ref="BF8">INDEX(Transcriptome!O$2:O$28,MATCH(1,(Transcriptome!$A$2:$A$28=$B8)*(Transcriptome!$C$2:$C$28=$G8),0))</f>
        <v>0.81258574289893348</v>
      </c>
      <c r="BG8">
        <f t="array" ref="BG8">INDEX(Transcriptome!P$2:P$28,MATCH(1,(Transcriptome!$A$2:$A$28=$B8)*(Transcriptome!$C$2:$C$28=$G8),0))</f>
        <v>0.7100148450829864</v>
      </c>
      <c r="BH8">
        <f t="array" ref="BH8">INDEX(Transcriptome!Q$2:Q$28,MATCH(1,(Transcriptome!$A$2:$A$28=$B8)*(Transcriptome!$C$2:$C$28=$G8),0))</f>
        <v>0.80330793839856285</v>
      </c>
      <c r="BI8">
        <f t="array" ref="BI8">INDEX(Transcriptome!R$2:R$28,MATCH(1,(Transcriptome!$A$2:$A$28=$B8)*(Transcriptome!$C$2:$C$28=$G8),0))</f>
        <v>0.73166006438351971</v>
      </c>
      <c r="BJ8">
        <f t="array" ref="BJ8">INDEX(Transcriptome!S$2:S$28,MATCH(1,(Transcriptome!$A$2:$A$28=$B8)*(Transcriptome!$C$2:$C$28=$G8),0))</f>
        <v>0.82548998768097637</v>
      </c>
      <c r="BK8">
        <f t="array" ref="BK8">INDEX(Transcriptome!T$2:T$28,MATCH(1,(Transcriptome!$A$2:$A$28=$B8)*(Transcriptome!$C$2:$C$28=$G8),0))</f>
        <v>0.74629375009357646</v>
      </c>
      <c r="BL8">
        <f t="array" ref="BL8">INDEX(Transcriptome!U$2:U$28,MATCH(1,(Transcriptome!$A$2:$A$28=$B8)*(Transcriptome!$C$2:$C$28=$G8),0))</f>
        <v>1.6500163176888478</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0.69629472772378809</v>
      </c>
      <c r="BP8">
        <f t="array" ref="BP8">INDEX(Transcriptome!Y$2:Y$28,MATCH(1,(Transcriptome!$A$2:$A$28=$B8)*(Transcriptome!$C$2:$C$28=$G8),0))</f>
        <v>0</v>
      </c>
      <c r="BQ8">
        <f t="array" ref="BQ8">INDEX(Transcriptome!Z$2:Z$28,MATCH(1,(Transcriptome!$A$2:$A$28=$B8)*(Transcriptome!$C$2:$C$28=$G8),0))</f>
        <v>1.570420887071406</v>
      </c>
      <c r="BR8">
        <f t="array" ref="BR8">INDEX(Transcriptome!AA$2:AA$28,MATCH(1,(Transcriptome!$A$2:$A$28=$B8)*(Transcriptome!$C$2:$C$28=$G8),0))</f>
        <v>0.98628034528966324</v>
      </c>
      <c r="BS8">
        <f t="array" ref="BS8">INDEX(Transcriptome!AB$2:AB$28,MATCH(1,(Transcriptome!$A$2:$A$28=$B8)*(Transcriptome!$C$2:$C$28=$G8),0))</f>
        <v>0.69616541106576646</v>
      </c>
      <c r="BT8">
        <f t="array" ref="BT8">INDEX(Transcriptome!AC$2:AC$28,MATCH(1,(Transcriptome!$A$2:$A$28=$B8)*(Transcriptome!$C$2:$C$28=$G8),0))</f>
        <v>1.2835477097206764</v>
      </c>
      <c r="BU8">
        <f t="array" ref="BU8">INDEX(Transcriptome!AD$2:AD$28,MATCH(1,(Transcriptome!$A$2:$A$28=$B8)*(Transcriptome!$C$2:$C$28=$G8),0))</f>
        <v>0.64989567064913056</v>
      </c>
      <c r="BV8">
        <f t="array" ref="BV8">INDEX(Transcriptome!AE$2:AE$28,MATCH(1,(Transcriptome!$A$2:$A$28=$B8)*(Transcriptome!$C$2:$C$28=$G8),0))</f>
        <v>0.89514738126802762</v>
      </c>
      <c r="BW8">
        <f t="array" ref="BW8">INDEX(Transcriptome!AF$2:AF$28,MATCH(1,(Transcriptome!$A$2:$A$28=$B8)*(Transcriptome!$C$2:$C$28=$G8),0))</f>
        <v>0.62381212212134696</v>
      </c>
      <c r="BX8">
        <f t="array" ref="BX8">INDEX(Transcriptome!AG$2:AG$28,MATCH(1,(Transcriptome!$A$2:$A$28=$B8)*(Transcriptome!$C$2:$C$28=$G8),0))</f>
        <v>0.56082534049446908</v>
      </c>
      <c r="BY8">
        <f t="array" ref="BY8">INDEX(Transcriptome!AH$2:AH$28,MATCH(1,(Transcriptome!$A$2:$A$28=$B8)*(Transcriptome!$C$2:$C$28=$G8),0))</f>
        <v>0.67321838495048869</v>
      </c>
      <c r="BZ8">
        <f t="array" ref="BZ8">INDEX(Transcriptome!AI$2:AI$28,MATCH(1,(Transcriptome!$A$2:$A$28=$B8)*(Transcriptome!$C$2:$C$28=$G8),0))</f>
        <v>0.57577032519319082</v>
      </c>
      <c r="CA8">
        <f t="array" ref="CA8">INDEX(Transcriptome!AJ$2:AJ$28,MATCH(1,(Transcriptome!$A$2:$A$28=$B8)*(Transcriptome!$C$2:$C$28=$G8),0))</f>
        <v>1.298181924537438</v>
      </c>
      <c r="CB8">
        <f t="array" ref="CB8">INDEX(Transcriptome!AK$2:AK$28,MATCH(1,(Transcriptome!$A$2:$A$28=$B8)*(Transcriptome!$C$2:$C$28=$G8),0))</f>
        <v>0.76700267440120251</v>
      </c>
      <c r="CC8">
        <f t="array" ref="CC8">INDEX(Transcriptome!AL$2:AL$28,MATCH(1,(Transcriptome!$A$2:$A$28=$B8)*(Transcriptome!$C$2:$C$28=$G8),0))</f>
        <v>1</v>
      </c>
      <c r="CD8">
        <f t="array" ref="CD8">INDEX(Transcriptome!AM$2:AM$28,MATCH(1,(Transcriptome!$A$2:$A$28=$B8)*(Transcriptome!$C$2:$C$28=$G8),0))</f>
        <v>0.33749001951175978</v>
      </c>
      <c r="CE8">
        <f t="array" ref="CE8">INDEX(Transcriptome!AN$2:AN$28,MATCH(1,(Transcriptome!$A$2:$A$28=$B8)*(Transcriptome!$C$2:$C$28=$G8),0))</f>
        <v>0.75999391690273166</v>
      </c>
      <c r="CF8">
        <f t="array" ref="CF8">INDEX(Transcriptome!AO$2:AO$28,MATCH(1,(Transcriptome!$A$2:$A$28=$B8)*(Transcriptome!$C$2:$C$28=$G8),0))</f>
        <v>1.0125298755673242</v>
      </c>
      <c r="CG8">
        <f t="array" ref="CG8">INDEX(Transcriptome!AP$2:AP$28,MATCH(1,(Transcriptome!$A$2:$A$28=$B8)*(Transcriptome!$C$2:$C$28=$G8),0))</f>
        <v>0.76866851723957541</v>
      </c>
      <c r="CH8">
        <f t="array" ref="CH8">INDEX(Transcriptome!AQ$2:AQ$28,MATCH(1,(Transcriptome!$A$2:$A$28=$B8)*(Transcriptome!$C$2:$C$28=$G8),0))</f>
        <v>0.54386041050291778</v>
      </c>
      <c r="CI8">
        <f t="array" ref="CI8">INDEX(Transcriptome!AR$2:AR$28,MATCH(1,(Transcriptome!$A$2:$A$28=$B8)*(Transcriptome!$C$2:$C$28=$G8),0))</f>
        <v>0.99798333019089103</v>
      </c>
      <c r="CJ8">
        <f t="array" ref="CJ8">INDEX(Transcriptome!AS$2:AS$28,MATCH(1,(Transcriptome!$A$2:$A$28=$B8)*(Transcriptome!$C$2:$C$28=$G8),0))</f>
        <v>0.94460207163299614</v>
      </c>
      <c r="CK8">
        <f t="array" ref="CK8">INDEX(Transcriptome!AT$2:AT$28,MATCH(1,(Transcriptome!$A$2:$A$28=$B8)*(Transcriptome!$C$2:$C$28=$G8),0))</f>
        <v>0.71706515614809885</v>
      </c>
      <c r="CL8">
        <f t="array" ref="CL8">INDEX(Transcriptome!AU$2:AU$28,MATCH(1,(Transcriptome!$A$2:$A$28=$B8)*(Transcriptome!$C$2:$C$28=$G8),0))</f>
        <v>1.0899765309303515</v>
      </c>
      <c r="CM8">
        <f t="array" ref="CM8">INDEX(Transcriptome!AV$2:AV$28,MATCH(1,(Transcriptome!$A$2:$A$28=$B8)*(Transcriptome!$C$2:$C$28=$G8),0))</f>
        <v>0.76001587471188925</v>
      </c>
      <c r="CN8">
        <f t="array" ref="CN8">INDEX(Transcriptome!AW$2:AW$28,MATCH(1,(Transcriptome!$A$2:$A$28=$B8)*(Transcriptome!$C$2:$C$28=$G8),0))</f>
        <v>0.81061335458495465</v>
      </c>
      <c r="CO8">
        <f t="array" ref="CO8">INDEX(Transcriptome!AX$2:AX$28,MATCH(1,(Transcriptome!$A$2:$A$28=$B8)*(Transcriptome!$C$2:$C$28=$G8),0))</f>
        <v>0.49506862797510121</v>
      </c>
      <c r="CP8">
        <f t="array" ref="CP8">INDEX(Transcriptome!AY$2:AY$28,MATCH(1,(Transcriptome!$A$2:$A$28=$B8)*(Transcriptome!$C$2:$C$28=$G8),0))</f>
        <v>0.76284002397471218</v>
      </c>
      <c r="CQ8">
        <f t="array" ref="CQ8">INDEX(Transcriptome!AZ$2:AZ$28,MATCH(1,(Transcriptome!$A$2:$A$28=$B8)*(Transcriptome!$C$2:$C$28=$G8),0))</f>
        <v>0.42432404684535324</v>
      </c>
      <c r="CR8">
        <f t="array" ref="CR8">INDEX(Transcriptome!BA$2:BA$28,MATCH(1,(Transcriptome!$A$2:$A$28=$B8)*(Transcriptome!$C$2:$C$28=$G8),0))</f>
        <v>1.304178104456936</v>
      </c>
      <c r="CS8">
        <f t="array" ref="CS8">INDEX(Transcriptome!BB$2:BB$28,MATCH(1,(Transcriptome!$A$2:$A$28=$B8)*(Transcriptome!$C$2:$C$28=$G8),0))</f>
        <v>2.6005324349475223</v>
      </c>
      <c r="CT8">
        <f t="array" ref="CT8">INDEX(Transcriptome!BC$2:BC$28,MATCH(1,(Transcriptome!$A$2:$A$28=$B8)*(Transcriptome!$C$2:$C$28=$G8),0))</f>
        <v>0</v>
      </c>
      <c r="CU8">
        <f t="array" ref="CU8">INDEX(Transcriptome!BD$2:BD$28,MATCH(1,(Transcriptome!$A$2:$A$28=$B8)*(Transcriptome!$C$2:$C$28=$G8),0))</f>
        <v>1.304779176208382</v>
      </c>
      <c r="CV8">
        <f t="array" ref="CV8">INDEX(Transcriptome!BE$2:BE$28,MATCH(1,(Transcriptome!$A$2:$A$28=$B8)*(Transcriptome!$C$2:$C$28=$G8),0))</f>
        <v>1.0020136348833084</v>
      </c>
      <c r="CW8">
        <f t="array" ref="CW8">INDEX(Transcriptome!BF$2:BF$28,MATCH(1,(Transcriptome!$A$2:$A$28=$B8)*(Transcriptome!$C$2:$C$28=$G8),0))</f>
        <v>0.58959777745342945</v>
      </c>
      <c r="CX8">
        <f t="array" ref="CX8">INDEX(Transcriptome!BG$2:BG$28,MATCH(1,(Transcriptome!$A$2:$A$28=$B8)*(Transcriptome!$C$2:$C$28=$G8),0))</f>
        <v>1.7294047374612367</v>
      </c>
      <c r="CY8">
        <f t="array" ref="CY8">INDEX(Transcriptome!BH$2:BH$28,MATCH(1,(Transcriptome!$A$2:$A$28=$B8)*(Transcriptome!$C$2:$C$28=$G8),0))</f>
        <v>1.0215218932773007</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1.1824415346868242</v>
      </c>
      <c r="DC8">
        <f t="array" ref="DC8">INDEX(Transcriptome!BL$2:BL$28,MATCH(1,(Transcriptome!$A$2:$A$28=$B8)*(Transcriptome!$C$2:$C$28=$G8),0))</f>
        <v>2.3064194104797919</v>
      </c>
      <c r="DD8">
        <f t="array" ref="DD8">INDEX(Transcriptome!BM$2:BM$28,MATCH(1,(Transcriptome!$A$2:$A$28=$B8)*(Transcriptome!$C$2:$C$28=$G8),0))</f>
        <v>0.48088279022503289</v>
      </c>
      <c r="DE8">
        <f t="array" ref="DE8">INDEX(Transcriptome!BN$2:BN$28,MATCH(1,(Transcriptome!$A$2:$A$28=$B8)*(Transcriptome!$C$2:$C$28=$G8),0))</f>
        <v>0.58368177652969211</v>
      </c>
      <c r="DF8">
        <f t="array" ref="DF8">INDEX(Transcriptome!BO$2:BO$28,MATCH(1,(Transcriptome!$A$2:$A$28=$B8)*(Transcriptome!$C$2:$C$28=$G8),0))</f>
        <v>0.95890403486959197</v>
      </c>
      <c r="DG8">
        <f t="array" ref="DG8">INDEX(Transcriptome!BP$2:BP$28,MATCH(1,(Transcriptome!$A$2:$A$28=$B8)*(Transcriptome!$C$2:$C$28=$G8),0))</f>
        <v>1.0215218932773007</v>
      </c>
      <c r="DH8">
        <f t="array" ref="DH8">INDEX(Transcriptome!BQ$2:BQ$28,MATCH(1,(Transcriptome!$A$2:$A$28=$B8)*(Transcriptome!$C$2:$C$28=$G8),0))</f>
        <v>1</v>
      </c>
      <c r="DI8">
        <f t="array" ref="DI8">INDEX(Transcriptome!BR$2:BR$28,MATCH(1,(Transcriptome!$A$2:$A$28=$B8)*(Transcriptome!$C$2:$C$28=$G8),0))</f>
        <v>1.1656507310564106</v>
      </c>
    </row>
    <row r="9" spans="1:113" x14ac:dyDescent="0.15">
      <c r="A9">
        <f>'Measured Data'!A14</f>
        <v>7</v>
      </c>
      <c r="B9" t="s">
        <v>580</v>
      </c>
      <c r="C9" s="326" t="s">
        <v>587</v>
      </c>
      <c r="D9">
        <v>1</v>
      </c>
      <c r="E9">
        <f>'Measured Data'!H14</f>
        <v>16.899999999999999</v>
      </c>
      <c r="F9" s="334">
        <f>'Measured Data'!K14</f>
        <v>95.7</v>
      </c>
      <c r="G9" t="s">
        <v>512</v>
      </c>
      <c r="H9" s="323">
        <f>'Measured Data'!B14</f>
        <v>43698.787499999999</v>
      </c>
      <c r="I9" s="324">
        <f>'Measured Data'!C14</f>
        <v>43698.787499999999</v>
      </c>
      <c r="J9">
        <f>'In Process Calc.'!B10</f>
        <v>5.0583333333343035</v>
      </c>
      <c r="K9">
        <f>'In Process Calc.'!C10</f>
        <v>121.40000000002328</v>
      </c>
      <c r="L9">
        <f>'Measured Data'!Y14</f>
        <v>14.906414593657834</v>
      </c>
      <c r="M9">
        <f>'Measured Data'!AE14</f>
        <v>19.347039697401645</v>
      </c>
      <c r="N9">
        <f>'Measured Data'!Z14</f>
        <v>6.0479963679488657E-2</v>
      </c>
      <c r="O9">
        <f>'Measured Data'!V14</f>
        <v>1.3399474931716329</v>
      </c>
      <c r="P9">
        <f>'Measured Data'!W14</f>
        <v>0.8433533594090632</v>
      </c>
      <c r="Q9">
        <f>'In Process Calc.'!CF10</f>
        <v>25.996535839282931</v>
      </c>
      <c r="R9">
        <f t="shared" si="3"/>
        <v>19.347039697401645</v>
      </c>
      <c r="S9">
        <f>'In Process Calc.'!CG10</f>
        <v>1.0246183223956413</v>
      </c>
      <c r="T9">
        <f>'In Process Calc.'!CC10</f>
        <v>1.7774051999154323</v>
      </c>
      <c r="U9">
        <f>'In Process Calc.'!CD10</f>
        <v>0.92372036670946844</v>
      </c>
      <c r="V9">
        <f t="shared" si="4"/>
        <v>20.451475216470381</v>
      </c>
      <c r="W9">
        <f t="shared" si="5"/>
        <v>19.347039697401645</v>
      </c>
      <c r="X9">
        <f t="shared" si="6"/>
        <v>0.54254914303756496</v>
      </c>
      <c r="Y9">
        <f t="shared" si="7"/>
        <v>1.5586763465435327</v>
      </c>
      <c r="Z9">
        <f t="shared" si="8"/>
        <v>0.88353686305926582</v>
      </c>
      <c r="AA9">
        <f>'Growth Regression'!P9</f>
        <v>1.2144651049389115E-2</v>
      </c>
      <c r="AB9">
        <f>AA9/'Growth Regression'!$O$24</f>
        <v>0.2639148529441292</v>
      </c>
      <c r="AC9">
        <f>'Post Process Calc.'!J10</f>
        <v>3.0179053143369449E-2</v>
      </c>
      <c r="AD9">
        <f>'Post Process Calc.'!P10</f>
        <v>-2.9007391459673869E-3</v>
      </c>
      <c r="AE9">
        <f>'Post Process Calc.'!K10</f>
        <v>2.5252801428494323E-3</v>
      </c>
      <c r="AF9">
        <f>'Post Process Calc.'!G10</f>
        <v>2.7940517283170903E-3</v>
      </c>
      <c r="AG9">
        <f>'Post Process Calc.'!H10</f>
        <v>1.0829787256429785E-3</v>
      </c>
      <c r="AH9">
        <f>'Post Process Calc.'!AF10</f>
        <v>-9.6117632723169102E-2</v>
      </c>
      <c r="AI9">
        <f t="shared" si="9"/>
        <v>18.861908214605904</v>
      </c>
      <c r="AJ9">
        <f t="shared" si="9"/>
        <v>-1.8129619662296168</v>
      </c>
      <c r="AK9">
        <f t="shared" si="1"/>
        <v>1.5783000892808952</v>
      </c>
      <c r="AL9">
        <f t="shared" si="1"/>
        <v>1.7462823301981814</v>
      </c>
      <c r="AM9">
        <f t="shared" si="1"/>
        <v>0.67686170352686148</v>
      </c>
      <c r="AN9">
        <v>100</v>
      </c>
      <c r="AO9">
        <v>0.32</v>
      </c>
      <c r="AP9">
        <v>7</v>
      </c>
      <c r="AQ9">
        <v>0.7</v>
      </c>
      <c r="AR9">
        <f t="shared" si="2"/>
        <v>5.0118723362727164E-8</v>
      </c>
      <c r="AS9">
        <v>1</v>
      </c>
      <c r="AT9">
        <v>0.311</v>
      </c>
      <c r="AU9">
        <f t="array" ref="AU9">INDEX(Transcriptome!D$2:D$28,MATCH(1,(Transcriptome!$A$2:$A$28=$B9)*(Transcriptome!$C$2:$C$28=$G9),0))</f>
        <v>0.62232500031548532</v>
      </c>
      <c r="AV9">
        <f t="array" ref="AV9">INDEX(Transcriptome!E$2:E$28,MATCH(1,(Transcriptome!$A$2:$A$28=$B9)*(Transcriptome!$C$2:$C$28=$G9),0))</f>
        <v>0.79433113792340049</v>
      </c>
      <c r="AW9">
        <f t="array" ref="AW9">INDEX(Transcriptome!F$2:F$28,MATCH(1,(Transcriptome!$A$2:$A$28=$B9)*(Transcriptome!$C$2:$C$28=$G9),0))</f>
        <v>0.79033402986241752</v>
      </c>
      <c r="AX9">
        <f t="array" ref="AX9">INDEX(Transcriptome!G$2:G$28,MATCH(1,(Transcriptome!$A$2:$A$28=$B9)*(Transcriptome!$C$2:$C$28=$G9),0))</f>
        <v>0.45907484426672951</v>
      </c>
      <c r="AY9">
        <f t="array" ref="AY9">INDEX(Transcriptome!H$2:H$28,MATCH(1,(Transcriptome!$A$2:$A$28=$B9)*(Transcriptome!$C$2:$C$28=$G9),0))</f>
        <v>0</v>
      </c>
      <c r="AZ9">
        <f t="array" ref="AZ9">INDEX(Transcriptome!I$2:I$28,MATCH(1,(Transcriptome!$A$2:$A$28=$B9)*(Transcriptome!$C$2:$C$28=$G9),0))</f>
        <v>0.93182553096547227</v>
      </c>
      <c r="BA9">
        <f t="array" ref="BA9">INDEX(Transcriptome!J$2:J$28,MATCH(1,(Transcriptome!$A$2:$A$28=$B9)*(Transcriptome!$C$2:$C$28=$G9),0))</f>
        <v>0.68006475857811299</v>
      </c>
      <c r="BB9">
        <f t="array" ref="BB9">INDEX(Transcriptome!K$2:K$28,MATCH(1,(Transcriptome!$A$2:$A$28=$B9)*(Transcriptome!$C$2:$C$28=$G9),0))</f>
        <v>0.55786833094692478</v>
      </c>
      <c r="BC9">
        <f t="array" ref="BC9">INDEX(Transcriptome!L$2:L$28,MATCH(1,(Transcriptome!$A$2:$A$28=$B9)*(Transcriptome!$C$2:$C$28=$G9),0))</f>
        <v>0.96471508639282766</v>
      </c>
      <c r="BD9">
        <f t="array" ref="BD9">INDEX(Transcriptome!M$2:M$28,MATCH(1,(Transcriptome!$A$2:$A$28=$B9)*(Transcriptome!$C$2:$C$28=$G9),0))</f>
        <v>1.0451827181129467</v>
      </c>
      <c r="BE9">
        <f t="array" ref="BE9">INDEX(Transcriptome!N$2:N$28,MATCH(1,(Transcriptome!$A$2:$A$28=$B9)*(Transcriptome!$C$2:$C$28=$G9),0))</f>
        <v>0.62215675008631655</v>
      </c>
      <c r="BF9">
        <f t="array" ref="BF9">INDEX(Transcriptome!O$2:O$28,MATCH(1,(Transcriptome!$A$2:$A$28=$B9)*(Transcriptome!$C$2:$C$28=$G9),0))</f>
        <v>0.81258574289893348</v>
      </c>
      <c r="BG9">
        <f t="array" ref="BG9">INDEX(Transcriptome!P$2:P$28,MATCH(1,(Transcriptome!$A$2:$A$28=$B9)*(Transcriptome!$C$2:$C$28=$G9),0))</f>
        <v>0.7100148450829864</v>
      </c>
      <c r="BH9">
        <f t="array" ref="BH9">INDEX(Transcriptome!Q$2:Q$28,MATCH(1,(Transcriptome!$A$2:$A$28=$B9)*(Transcriptome!$C$2:$C$28=$G9),0))</f>
        <v>0.80330793839856285</v>
      </c>
      <c r="BI9">
        <f t="array" ref="BI9">INDEX(Transcriptome!R$2:R$28,MATCH(1,(Transcriptome!$A$2:$A$28=$B9)*(Transcriptome!$C$2:$C$28=$G9),0))</f>
        <v>0.73166006438351971</v>
      </c>
      <c r="BJ9">
        <f t="array" ref="BJ9">INDEX(Transcriptome!S$2:S$28,MATCH(1,(Transcriptome!$A$2:$A$28=$B9)*(Transcriptome!$C$2:$C$28=$G9),0))</f>
        <v>0.82548998768097637</v>
      </c>
      <c r="BK9">
        <f t="array" ref="BK9">INDEX(Transcriptome!T$2:T$28,MATCH(1,(Transcriptome!$A$2:$A$28=$B9)*(Transcriptome!$C$2:$C$28=$G9),0))</f>
        <v>0.74629375009357646</v>
      </c>
      <c r="BL9">
        <f t="array" ref="BL9">INDEX(Transcriptome!U$2:U$28,MATCH(1,(Transcriptome!$A$2:$A$28=$B9)*(Transcriptome!$C$2:$C$28=$G9),0))</f>
        <v>1.6500163176888478</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0.69629472772378809</v>
      </c>
      <c r="BP9">
        <f t="array" ref="BP9">INDEX(Transcriptome!Y$2:Y$28,MATCH(1,(Transcriptome!$A$2:$A$28=$B9)*(Transcriptome!$C$2:$C$28=$G9),0))</f>
        <v>0</v>
      </c>
      <c r="BQ9">
        <f t="array" ref="BQ9">INDEX(Transcriptome!Z$2:Z$28,MATCH(1,(Transcriptome!$A$2:$A$28=$B9)*(Transcriptome!$C$2:$C$28=$G9),0))</f>
        <v>1.570420887071406</v>
      </c>
      <c r="BR9">
        <f t="array" ref="BR9">INDEX(Transcriptome!AA$2:AA$28,MATCH(1,(Transcriptome!$A$2:$A$28=$B9)*(Transcriptome!$C$2:$C$28=$G9),0))</f>
        <v>0.98628034528966324</v>
      </c>
      <c r="BS9">
        <f t="array" ref="BS9">INDEX(Transcriptome!AB$2:AB$28,MATCH(1,(Transcriptome!$A$2:$A$28=$B9)*(Transcriptome!$C$2:$C$28=$G9),0))</f>
        <v>0.69616541106576646</v>
      </c>
      <c r="BT9">
        <f t="array" ref="BT9">INDEX(Transcriptome!AC$2:AC$28,MATCH(1,(Transcriptome!$A$2:$A$28=$B9)*(Transcriptome!$C$2:$C$28=$G9),0))</f>
        <v>1.2835477097206764</v>
      </c>
      <c r="BU9">
        <f t="array" ref="BU9">INDEX(Transcriptome!AD$2:AD$28,MATCH(1,(Transcriptome!$A$2:$A$28=$B9)*(Transcriptome!$C$2:$C$28=$G9),0))</f>
        <v>0.64989567064913056</v>
      </c>
      <c r="BV9">
        <f t="array" ref="BV9">INDEX(Transcriptome!AE$2:AE$28,MATCH(1,(Transcriptome!$A$2:$A$28=$B9)*(Transcriptome!$C$2:$C$28=$G9),0))</f>
        <v>0.89514738126802762</v>
      </c>
      <c r="BW9">
        <f t="array" ref="BW9">INDEX(Transcriptome!AF$2:AF$28,MATCH(1,(Transcriptome!$A$2:$A$28=$B9)*(Transcriptome!$C$2:$C$28=$G9),0))</f>
        <v>0.62381212212134696</v>
      </c>
      <c r="BX9">
        <f t="array" ref="BX9">INDEX(Transcriptome!AG$2:AG$28,MATCH(1,(Transcriptome!$A$2:$A$28=$B9)*(Transcriptome!$C$2:$C$28=$G9),0))</f>
        <v>0.56082534049446908</v>
      </c>
      <c r="BY9">
        <f t="array" ref="BY9">INDEX(Transcriptome!AH$2:AH$28,MATCH(1,(Transcriptome!$A$2:$A$28=$B9)*(Transcriptome!$C$2:$C$28=$G9),0))</f>
        <v>0.67321838495048869</v>
      </c>
      <c r="BZ9">
        <f t="array" ref="BZ9">INDEX(Transcriptome!AI$2:AI$28,MATCH(1,(Transcriptome!$A$2:$A$28=$B9)*(Transcriptome!$C$2:$C$28=$G9),0))</f>
        <v>0.57577032519319082</v>
      </c>
      <c r="CA9">
        <f t="array" ref="CA9">INDEX(Transcriptome!AJ$2:AJ$28,MATCH(1,(Transcriptome!$A$2:$A$28=$B9)*(Transcriptome!$C$2:$C$28=$G9),0))</f>
        <v>1.298181924537438</v>
      </c>
      <c r="CB9">
        <f t="array" ref="CB9">INDEX(Transcriptome!AK$2:AK$28,MATCH(1,(Transcriptome!$A$2:$A$28=$B9)*(Transcriptome!$C$2:$C$28=$G9),0))</f>
        <v>0.76700267440120251</v>
      </c>
      <c r="CC9">
        <f t="array" ref="CC9">INDEX(Transcriptome!AL$2:AL$28,MATCH(1,(Transcriptome!$A$2:$A$28=$B9)*(Transcriptome!$C$2:$C$28=$G9),0))</f>
        <v>1</v>
      </c>
      <c r="CD9">
        <f t="array" ref="CD9">INDEX(Transcriptome!AM$2:AM$28,MATCH(1,(Transcriptome!$A$2:$A$28=$B9)*(Transcriptome!$C$2:$C$28=$G9),0))</f>
        <v>0.33749001951175978</v>
      </c>
      <c r="CE9">
        <f t="array" ref="CE9">INDEX(Transcriptome!AN$2:AN$28,MATCH(1,(Transcriptome!$A$2:$A$28=$B9)*(Transcriptome!$C$2:$C$28=$G9),0))</f>
        <v>0.75999391690273166</v>
      </c>
      <c r="CF9">
        <f t="array" ref="CF9">INDEX(Transcriptome!AO$2:AO$28,MATCH(1,(Transcriptome!$A$2:$A$28=$B9)*(Transcriptome!$C$2:$C$28=$G9),0))</f>
        <v>1.0125298755673242</v>
      </c>
      <c r="CG9">
        <f t="array" ref="CG9">INDEX(Transcriptome!AP$2:AP$28,MATCH(1,(Transcriptome!$A$2:$A$28=$B9)*(Transcriptome!$C$2:$C$28=$G9),0))</f>
        <v>0.76866851723957541</v>
      </c>
      <c r="CH9">
        <f t="array" ref="CH9">INDEX(Transcriptome!AQ$2:AQ$28,MATCH(1,(Transcriptome!$A$2:$A$28=$B9)*(Transcriptome!$C$2:$C$28=$G9),0))</f>
        <v>0.54386041050291778</v>
      </c>
      <c r="CI9">
        <f t="array" ref="CI9">INDEX(Transcriptome!AR$2:AR$28,MATCH(1,(Transcriptome!$A$2:$A$28=$B9)*(Transcriptome!$C$2:$C$28=$G9),0))</f>
        <v>0.99798333019089103</v>
      </c>
      <c r="CJ9">
        <f t="array" ref="CJ9">INDEX(Transcriptome!AS$2:AS$28,MATCH(1,(Transcriptome!$A$2:$A$28=$B9)*(Transcriptome!$C$2:$C$28=$G9),0))</f>
        <v>0.94460207163299614</v>
      </c>
      <c r="CK9">
        <f t="array" ref="CK9">INDEX(Transcriptome!AT$2:AT$28,MATCH(1,(Transcriptome!$A$2:$A$28=$B9)*(Transcriptome!$C$2:$C$28=$G9),0))</f>
        <v>0.71706515614809885</v>
      </c>
      <c r="CL9">
        <f t="array" ref="CL9">INDEX(Transcriptome!AU$2:AU$28,MATCH(1,(Transcriptome!$A$2:$A$28=$B9)*(Transcriptome!$C$2:$C$28=$G9),0))</f>
        <v>1.0899765309303515</v>
      </c>
      <c r="CM9">
        <f t="array" ref="CM9">INDEX(Transcriptome!AV$2:AV$28,MATCH(1,(Transcriptome!$A$2:$A$28=$B9)*(Transcriptome!$C$2:$C$28=$G9),0))</f>
        <v>0.76001587471188925</v>
      </c>
      <c r="CN9">
        <f t="array" ref="CN9">INDEX(Transcriptome!AW$2:AW$28,MATCH(1,(Transcriptome!$A$2:$A$28=$B9)*(Transcriptome!$C$2:$C$28=$G9),0))</f>
        <v>0.81061335458495465</v>
      </c>
      <c r="CO9">
        <f t="array" ref="CO9">INDEX(Transcriptome!AX$2:AX$28,MATCH(1,(Transcriptome!$A$2:$A$28=$B9)*(Transcriptome!$C$2:$C$28=$G9),0))</f>
        <v>0.49506862797510121</v>
      </c>
      <c r="CP9">
        <f t="array" ref="CP9">INDEX(Transcriptome!AY$2:AY$28,MATCH(1,(Transcriptome!$A$2:$A$28=$B9)*(Transcriptome!$C$2:$C$28=$G9),0))</f>
        <v>0.76284002397471218</v>
      </c>
      <c r="CQ9">
        <f t="array" ref="CQ9">INDEX(Transcriptome!AZ$2:AZ$28,MATCH(1,(Transcriptome!$A$2:$A$28=$B9)*(Transcriptome!$C$2:$C$28=$G9),0))</f>
        <v>0.42432404684535324</v>
      </c>
      <c r="CR9">
        <f t="array" ref="CR9">INDEX(Transcriptome!BA$2:BA$28,MATCH(1,(Transcriptome!$A$2:$A$28=$B9)*(Transcriptome!$C$2:$C$28=$G9),0))</f>
        <v>1.304178104456936</v>
      </c>
      <c r="CS9">
        <f t="array" ref="CS9">INDEX(Transcriptome!BB$2:BB$28,MATCH(1,(Transcriptome!$A$2:$A$28=$B9)*(Transcriptome!$C$2:$C$28=$G9),0))</f>
        <v>2.6005324349475223</v>
      </c>
      <c r="CT9">
        <f t="array" ref="CT9">INDEX(Transcriptome!BC$2:BC$28,MATCH(1,(Transcriptome!$A$2:$A$28=$B9)*(Transcriptome!$C$2:$C$28=$G9),0))</f>
        <v>0</v>
      </c>
      <c r="CU9">
        <f t="array" ref="CU9">INDEX(Transcriptome!BD$2:BD$28,MATCH(1,(Transcriptome!$A$2:$A$28=$B9)*(Transcriptome!$C$2:$C$28=$G9),0))</f>
        <v>1.304779176208382</v>
      </c>
      <c r="CV9">
        <f t="array" ref="CV9">INDEX(Transcriptome!BE$2:BE$28,MATCH(1,(Transcriptome!$A$2:$A$28=$B9)*(Transcriptome!$C$2:$C$28=$G9),0))</f>
        <v>1.0020136348833084</v>
      </c>
      <c r="CW9">
        <f t="array" ref="CW9">INDEX(Transcriptome!BF$2:BF$28,MATCH(1,(Transcriptome!$A$2:$A$28=$B9)*(Transcriptome!$C$2:$C$28=$G9),0))</f>
        <v>0.58959777745342945</v>
      </c>
      <c r="CX9">
        <f t="array" ref="CX9">INDEX(Transcriptome!BG$2:BG$28,MATCH(1,(Transcriptome!$A$2:$A$28=$B9)*(Transcriptome!$C$2:$C$28=$G9),0))</f>
        <v>1.7294047374612367</v>
      </c>
      <c r="CY9">
        <f t="array" ref="CY9">INDEX(Transcriptome!BH$2:BH$28,MATCH(1,(Transcriptome!$A$2:$A$28=$B9)*(Transcriptome!$C$2:$C$28=$G9),0))</f>
        <v>1.0215218932773007</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1.1824415346868242</v>
      </c>
      <c r="DC9">
        <f t="array" ref="DC9">INDEX(Transcriptome!BL$2:BL$28,MATCH(1,(Transcriptome!$A$2:$A$28=$B9)*(Transcriptome!$C$2:$C$28=$G9),0))</f>
        <v>2.3064194104797919</v>
      </c>
      <c r="DD9">
        <f t="array" ref="DD9">INDEX(Transcriptome!BM$2:BM$28,MATCH(1,(Transcriptome!$A$2:$A$28=$B9)*(Transcriptome!$C$2:$C$28=$G9),0))</f>
        <v>0.48088279022503289</v>
      </c>
      <c r="DE9">
        <f t="array" ref="DE9">INDEX(Transcriptome!BN$2:BN$28,MATCH(1,(Transcriptome!$A$2:$A$28=$B9)*(Transcriptome!$C$2:$C$28=$G9),0))</f>
        <v>0.58368177652969211</v>
      </c>
      <c r="DF9">
        <f t="array" ref="DF9">INDEX(Transcriptome!BO$2:BO$28,MATCH(1,(Transcriptome!$A$2:$A$28=$B9)*(Transcriptome!$C$2:$C$28=$G9),0))</f>
        <v>0.95890403486959197</v>
      </c>
      <c r="DG9">
        <f t="array" ref="DG9">INDEX(Transcriptome!BP$2:BP$28,MATCH(1,(Transcriptome!$A$2:$A$28=$B9)*(Transcriptome!$C$2:$C$28=$G9),0))</f>
        <v>1.0215218932773007</v>
      </c>
      <c r="DH9">
        <f t="array" ref="DH9">INDEX(Transcriptome!BQ$2:BQ$28,MATCH(1,(Transcriptome!$A$2:$A$28=$B9)*(Transcriptome!$C$2:$C$28=$G9),0))</f>
        <v>1</v>
      </c>
      <c r="DI9">
        <f t="array" ref="DI9">INDEX(Transcriptome!BR$2:BR$28,MATCH(1,(Transcriptome!$A$2:$A$28=$B9)*(Transcriptome!$C$2:$C$28=$G9),0))</f>
        <v>1.1656507310564106</v>
      </c>
    </row>
    <row r="10" spans="1:113" x14ac:dyDescent="0.15">
      <c r="A10">
        <f>'Measured Data'!A15</f>
        <v>8</v>
      </c>
      <c r="B10" t="s">
        <v>580</v>
      </c>
      <c r="C10" s="326" t="s">
        <v>587</v>
      </c>
      <c r="D10">
        <v>1</v>
      </c>
      <c r="E10">
        <f>'Measured Data'!H15</f>
        <v>20</v>
      </c>
      <c r="F10" s="334">
        <f>'Measured Data'!K15</f>
        <v>93.3</v>
      </c>
      <c r="G10" t="s">
        <v>513</v>
      </c>
      <c r="H10" s="323">
        <f>'Measured Data'!B15</f>
        <v>43699.727777777778</v>
      </c>
      <c r="I10" s="324">
        <f>'Measured Data'!C15</f>
        <v>43699.727777777778</v>
      </c>
      <c r="J10">
        <f>'In Process Calc.'!B11</f>
        <v>5.9986111111138598</v>
      </c>
      <c r="K10">
        <f>'In Process Calc.'!C11</f>
        <v>143.96666666673264</v>
      </c>
      <c r="L10">
        <f>'Measured Data'!Y15</f>
        <v>12.085920140177999</v>
      </c>
      <c r="M10">
        <f>'Measured Data'!AE15</f>
        <v>16.866243441100909</v>
      </c>
      <c r="N10">
        <f>'Measured Data'!Z15</f>
        <v>5.4634331431727808E-2</v>
      </c>
      <c r="O10">
        <f>'Measured Data'!V15</f>
        <v>0.18569384859043045</v>
      </c>
      <c r="P10">
        <f>'Measured Data'!W15</f>
        <v>0.17445321111428858</v>
      </c>
      <c r="Q10">
        <f>'In Process Calc.'!CF11</f>
        <v>23.271420425292753</v>
      </c>
      <c r="R10">
        <f t="shared" si="3"/>
        <v>16.866243441100909</v>
      </c>
      <c r="S10">
        <f>'In Process Calc.'!CG11</f>
        <v>1.0189703685330702</v>
      </c>
      <c r="T10">
        <f>'In Process Calc.'!CC11</f>
        <v>0.66218428727658929</v>
      </c>
      <c r="U10">
        <f>'In Process Calc.'!CD11</f>
        <v>0.27744003019277796</v>
      </c>
      <c r="V10">
        <f t="shared" si="4"/>
        <v>17.678670282735375</v>
      </c>
      <c r="W10">
        <f t="shared" si="5"/>
        <v>16.866243441100909</v>
      </c>
      <c r="X10">
        <f t="shared" si="6"/>
        <v>0.53680234998239906</v>
      </c>
      <c r="Y10">
        <f t="shared" si="7"/>
        <v>0.42393906793350988</v>
      </c>
      <c r="Z10">
        <f t="shared" si="8"/>
        <v>0.22594662065353327</v>
      </c>
      <c r="AA10">
        <f>'Growth Regression'!P10</f>
        <v>5.1828254338150874E-3</v>
      </c>
      <c r="AB10">
        <f>AA10/'Growth Regression'!$O$24</f>
        <v>0.11262774094025567</v>
      </c>
      <c r="AC10">
        <f>'Post Process Calc.'!J11</f>
        <v>3.2573323442010936E-2</v>
      </c>
      <c r="AD10">
        <f>'Post Process Calc.'!P11</f>
        <v>-6.3484158964262165E-4</v>
      </c>
      <c r="AE10">
        <f>'Post Process Calc.'!K11</f>
        <v>2.3968371831011139E-3</v>
      </c>
      <c r="AF10">
        <f>'Post Process Calc.'!G11</f>
        <v>2.5935659583688907E-3</v>
      </c>
      <c r="AG10">
        <f>'Post Process Calc.'!H11</f>
        <v>1.0427201637045762E-3</v>
      </c>
      <c r="AH10">
        <f>'Post Process Calc.'!AF11</f>
        <v>-1.9489616734159974E-2</v>
      </c>
      <c r="AI10">
        <f t="shared" si="9"/>
        <v>20.358327151256834</v>
      </c>
      <c r="AJ10">
        <f t="shared" si="9"/>
        <v>-0.3967759935266385</v>
      </c>
      <c r="AK10">
        <f t="shared" si="1"/>
        <v>1.498023239438196</v>
      </c>
      <c r="AL10">
        <f t="shared" si="1"/>
        <v>1.6209787239805566</v>
      </c>
      <c r="AM10">
        <f t="shared" si="1"/>
        <v>0.65170010231536013</v>
      </c>
      <c r="AN10">
        <v>100</v>
      </c>
      <c r="AO10">
        <v>0.32</v>
      </c>
      <c r="AP10">
        <v>7</v>
      </c>
      <c r="AQ10">
        <v>0.7</v>
      </c>
      <c r="AR10">
        <f t="shared" si="2"/>
        <v>5.0118723362727164E-8</v>
      </c>
      <c r="AS10">
        <v>1</v>
      </c>
      <c r="AT10">
        <v>0.311</v>
      </c>
      <c r="AU10">
        <f t="array" ref="AU10">INDEX(Transcriptome!D$2:D$28,MATCH(1,(Transcriptome!$A$2:$A$28=$B10)*(Transcriptome!$C$2:$C$28=$G10),0))</f>
        <v>0.52604015496636924</v>
      </c>
      <c r="AV10">
        <f t="array" ref="AV10">INDEX(Transcriptome!E$2:E$28,MATCH(1,(Transcriptome!$A$2:$A$28=$B10)*(Transcriptome!$C$2:$C$28=$G10),0))</f>
        <v>0.75411935861349189</v>
      </c>
      <c r="AW10">
        <f t="array" ref="AW10">INDEX(Transcriptome!F$2:F$28,MATCH(1,(Transcriptome!$A$2:$A$28=$B10)*(Transcriptome!$C$2:$C$28=$G10),0))</f>
        <v>0.66460256571773635</v>
      </c>
      <c r="AX10">
        <f t="array" ref="AX10">INDEX(Transcriptome!G$2:G$28,MATCH(1,(Transcriptome!$A$2:$A$28=$B10)*(Transcriptome!$C$2:$C$28=$G10),0))</f>
        <v>1.1180953043596795</v>
      </c>
      <c r="AY10">
        <f t="array" ref="AY10">INDEX(Transcriptome!H$2:H$28,MATCH(1,(Transcriptome!$A$2:$A$28=$B10)*(Transcriptome!$C$2:$C$28=$G10),0))</f>
        <v>0</v>
      </c>
      <c r="AZ10">
        <f t="array" ref="AZ10">INDEX(Transcriptome!I$2:I$28,MATCH(1,(Transcriptome!$A$2:$A$28=$B10)*(Transcriptome!$C$2:$C$28=$G10),0))</f>
        <v>1.0064220155446273</v>
      </c>
      <c r="BA10">
        <f t="array" ref="BA10">INDEX(Transcriptome!J$2:J$28,MATCH(1,(Transcriptome!$A$2:$A$28=$B10)*(Transcriptome!$C$2:$C$28=$G10),0))</f>
        <v>0.64574048145373619</v>
      </c>
      <c r="BB10">
        <f t="array" ref="BB10">INDEX(Transcriptome!K$2:K$28,MATCH(1,(Transcriptome!$A$2:$A$28=$B10)*(Transcriptome!$C$2:$C$28=$G10),0))</f>
        <v>0.50671146259740596</v>
      </c>
      <c r="BC10">
        <f t="array" ref="BC10">INDEX(Transcriptome!L$2:L$28,MATCH(1,(Transcriptome!$A$2:$A$28=$B10)*(Transcriptome!$C$2:$C$28=$G10),0))</f>
        <v>0.9393701266030442</v>
      </c>
      <c r="BD10">
        <f t="array" ref="BD10">INDEX(Transcriptome!M$2:M$28,MATCH(1,(Transcriptome!$A$2:$A$28=$B10)*(Transcriptome!$C$2:$C$28=$G10),0))</f>
        <v>0.82139656137616324</v>
      </c>
      <c r="BE10">
        <f t="array" ref="BE10">INDEX(Transcriptome!N$2:N$28,MATCH(1,(Transcriptome!$A$2:$A$28=$B10)*(Transcriptome!$C$2:$C$28=$G10),0))</f>
        <v>0.66420489968666219</v>
      </c>
      <c r="BF10">
        <f t="array" ref="BF10">INDEX(Transcriptome!O$2:O$28,MATCH(1,(Transcriptome!$A$2:$A$28=$B10)*(Transcriptome!$C$2:$C$28=$G10),0))</f>
        <v>0.7610871772019111</v>
      </c>
      <c r="BG10">
        <f t="array" ref="BG10">INDEX(Transcriptome!P$2:P$28,MATCH(1,(Transcriptome!$A$2:$A$28=$B10)*(Transcriptome!$C$2:$C$28=$G10),0))</f>
        <v>0.81831976291520792</v>
      </c>
      <c r="BH10">
        <f t="array" ref="BH10">INDEX(Transcriptome!Q$2:Q$28,MATCH(1,(Transcriptome!$A$2:$A$28=$B10)*(Transcriptome!$C$2:$C$28=$G10),0))</f>
        <v>0.74220183842660337</v>
      </c>
      <c r="BI10">
        <f t="array" ref="BI10">INDEX(Transcriptome!R$2:R$28,MATCH(1,(Transcriptome!$A$2:$A$28=$B10)*(Transcriptome!$C$2:$C$28=$G10),0))</f>
        <v>0.78307032287236245</v>
      </c>
      <c r="BJ10">
        <f t="array" ref="BJ10">INDEX(Transcriptome!S$2:S$28,MATCH(1,(Transcriptome!$A$2:$A$28=$B10)*(Transcriptome!$C$2:$C$28=$G10),0))</f>
        <v>0.83375335767173164</v>
      </c>
      <c r="BK10">
        <f t="array" ref="BK10">INDEX(Transcriptome!T$2:T$28,MATCH(1,(Transcriptome!$A$2:$A$28=$B10)*(Transcriptome!$C$2:$C$28=$G10),0))</f>
        <v>0.79981384531693711</v>
      </c>
      <c r="BL10">
        <f t="array" ref="BL10">INDEX(Transcriptome!U$2:U$28,MATCH(1,(Transcriptome!$A$2:$A$28=$B10)*(Transcriptome!$C$2:$C$28=$G10),0))</f>
        <v>1.7252626727480931</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0.51358067166792265</v>
      </c>
      <c r="BP10">
        <f t="array" ref="BP10">INDEX(Transcriptome!Y$2:Y$28,MATCH(1,(Transcriptome!$A$2:$A$28=$B10)*(Transcriptome!$C$2:$C$28=$G10),0))</f>
        <v>0</v>
      </c>
      <c r="BQ10">
        <f t="array" ref="BQ10">INDEX(Transcriptome!Z$2:Z$28,MATCH(1,(Transcriptome!$A$2:$A$28=$B10)*(Transcriptome!$C$2:$C$28=$G10),0))</f>
        <v>1.0258697703680402</v>
      </c>
      <c r="BR10">
        <f t="array" ref="BR10">INDEX(Transcriptome!AA$2:AA$28,MATCH(1,(Transcriptome!$A$2:$A$28=$B10)*(Transcriptome!$C$2:$C$28=$G10),0))</f>
        <v>0.9665995913152261</v>
      </c>
      <c r="BS10">
        <f t="array" ref="BS10">INDEX(Transcriptome!AB$2:AB$28,MATCH(1,(Transcriptome!$A$2:$A$28=$B10)*(Transcriptome!$C$2:$C$28=$G10),0))</f>
        <v>0.45315413616648675</v>
      </c>
      <c r="BT10">
        <f t="array" ref="BT10">INDEX(Transcriptome!AC$2:AC$28,MATCH(1,(Transcriptome!$A$2:$A$28=$B10)*(Transcriptome!$C$2:$C$28=$G10),0))</f>
        <v>1.0483782942764284</v>
      </c>
      <c r="BU10">
        <f t="array" ref="BU10">INDEX(Transcriptome!AD$2:AD$28,MATCH(1,(Transcriptome!$A$2:$A$28=$B10)*(Transcriptome!$C$2:$C$28=$G10),0))</f>
        <v>0.47302751005556604</v>
      </c>
      <c r="BV10">
        <f t="array" ref="BV10">INDEX(Transcriptome!AE$2:AE$28,MATCH(1,(Transcriptome!$A$2:$A$28=$B10)*(Transcriptome!$C$2:$C$28=$G10),0))</f>
        <v>0.89987505926491884</v>
      </c>
      <c r="BW10">
        <f t="array" ref="BW10">INDEX(Transcriptome!AF$2:AF$28,MATCH(1,(Transcriptome!$A$2:$A$28=$B10)*(Transcriptome!$C$2:$C$28=$G10),0))</f>
        <v>0.47110962433135239</v>
      </c>
      <c r="BX10">
        <f t="array" ref="BX10">INDEX(Transcriptome!AG$2:AG$28,MATCH(1,(Transcriptome!$A$2:$A$28=$B10)*(Transcriptome!$C$2:$C$28=$G10),0))</f>
        <v>0.40110663617866266</v>
      </c>
      <c r="BY10">
        <f t="array" ref="BY10">INDEX(Transcriptome!AH$2:AH$28,MATCH(1,(Transcriptome!$A$2:$A$28=$B10)*(Transcriptome!$C$2:$C$28=$G10),0))</f>
        <v>0.57085282900447976</v>
      </c>
      <c r="BZ10">
        <f t="array" ref="BZ10">INDEX(Transcriptome!AI$2:AI$28,MATCH(1,(Transcriptome!$A$2:$A$28=$B10)*(Transcriptome!$C$2:$C$28=$G10),0))</f>
        <v>0.43033504254339661</v>
      </c>
      <c r="CA10">
        <f t="array" ref="CA10">INDEX(Transcriptome!AJ$2:AJ$28,MATCH(1,(Transcriptome!$A$2:$A$28=$B10)*(Transcriptome!$C$2:$C$28=$G10),0))</f>
        <v>1.2013590475617899</v>
      </c>
      <c r="CB10">
        <f t="array" ref="CB10">INDEX(Transcriptome!AK$2:AK$28,MATCH(1,(Transcriptome!$A$2:$A$28=$B10)*(Transcriptome!$C$2:$C$28=$G10),0))</f>
        <v>0.6381012448108857</v>
      </c>
      <c r="CC10">
        <f t="array" ref="CC10">INDEX(Transcriptome!AL$2:AL$28,MATCH(1,(Transcriptome!$A$2:$A$28=$B10)*(Transcriptome!$C$2:$C$28=$G10),0))</f>
        <v>1</v>
      </c>
      <c r="CD10">
        <f t="array" ref="CD10">INDEX(Transcriptome!AM$2:AM$28,MATCH(1,(Transcriptome!$A$2:$A$28=$B10)*(Transcriptome!$C$2:$C$28=$G10),0))</f>
        <v>0.20123595852199611</v>
      </c>
      <c r="CE10">
        <f t="array" ref="CE10">INDEX(Transcriptome!AN$2:AN$28,MATCH(1,(Transcriptome!$A$2:$A$28=$B10)*(Transcriptome!$C$2:$C$28=$G10),0))</f>
        <v>0.58605872888463362</v>
      </c>
      <c r="CF10">
        <f t="array" ref="CF10">INDEX(Transcriptome!AO$2:AO$28,MATCH(1,(Transcriptome!$A$2:$A$28=$B10)*(Transcriptome!$C$2:$C$28=$G10),0))</f>
        <v>0.92291370896667413</v>
      </c>
      <c r="CG10">
        <f t="array" ref="CG10">INDEX(Transcriptome!AP$2:AP$28,MATCH(1,(Transcriptome!$A$2:$A$28=$B10)*(Transcriptome!$C$2:$C$28=$G10),0))</f>
        <v>0.53880844960831509</v>
      </c>
      <c r="CH10">
        <f t="array" ref="CH10">INDEX(Transcriptome!AQ$2:AQ$28,MATCH(1,(Transcriptome!$A$2:$A$28=$B10)*(Transcriptome!$C$2:$C$28=$G10),0))</f>
        <v>0.25054857823472432</v>
      </c>
      <c r="CI10">
        <f t="array" ref="CI10">INDEX(Transcriptome!AR$2:AR$28,MATCH(1,(Transcriptome!$A$2:$A$28=$B10)*(Transcriptome!$C$2:$C$28=$G10),0))</f>
        <v>0.86139550310520141</v>
      </c>
      <c r="CJ10">
        <f t="array" ref="CJ10">INDEX(Transcriptome!AS$2:AS$28,MATCH(1,(Transcriptome!$A$2:$A$28=$B10)*(Transcriptome!$C$2:$C$28=$G10),0))</f>
        <v>0.75235079735865296</v>
      </c>
      <c r="CK10">
        <f t="array" ref="CK10">INDEX(Transcriptome!AT$2:AT$28,MATCH(1,(Transcriptome!$A$2:$A$28=$B10)*(Transcriptome!$C$2:$C$28=$G10),0))</f>
        <v>0.46509497347703044</v>
      </c>
      <c r="CL10">
        <f t="array" ref="CL10">INDEX(Transcriptome!AU$2:AU$28,MATCH(1,(Transcriptome!$A$2:$A$28=$B10)*(Transcriptome!$C$2:$C$28=$G10),0))</f>
        <v>0.77952514837275233</v>
      </c>
      <c r="CM10">
        <f t="array" ref="CM10">INDEX(Transcriptome!AV$2:AV$28,MATCH(1,(Transcriptome!$A$2:$A$28=$B10)*(Transcriptome!$C$2:$C$28=$G10),0))</f>
        <v>0.58608978370705045</v>
      </c>
      <c r="CN10">
        <f t="array" ref="CN10">INDEX(Transcriptome!AW$2:AW$28,MATCH(1,(Transcriptome!$A$2:$A$28=$B10)*(Transcriptome!$C$2:$C$28=$G10),0))</f>
        <v>0.64472716388088669</v>
      </c>
      <c r="CO10">
        <f t="array" ref="CO10">INDEX(Transcriptome!AX$2:AX$28,MATCH(1,(Transcriptome!$A$2:$A$28=$B10)*(Transcriptome!$C$2:$C$28=$G10),0))</f>
        <v>0.3805041628227781</v>
      </c>
      <c r="CP10">
        <f t="array" ref="CP10">INDEX(Transcriptome!AY$2:AY$28,MATCH(1,(Transcriptome!$A$2:$A$28=$B10)*(Transcriptome!$C$2:$C$28=$G10),0))</f>
        <v>0.61237311714709208</v>
      </c>
      <c r="CQ10">
        <f t="array" ref="CQ10">INDEX(Transcriptome!AZ$2:AZ$28,MATCH(1,(Transcriptome!$A$2:$A$28=$B10)*(Transcriptome!$C$2:$C$28=$G10),0))</f>
        <v>0.29615808181129988</v>
      </c>
      <c r="CR10">
        <f t="array" ref="CR10">INDEX(Transcriptome!BA$2:BA$28,MATCH(1,(Transcriptome!$A$2:$A$28=$B10)*(Transcriptome!$C$2:$C$28=$G10),0))</f>
        <v>1.5573352088039678</v>
      </c>
      <c r="CS10">
        <f t="array" ref="CS10">INDEX(Transcriptome!BB$2:BB$28,MATCH(1,(Transcriptome!$A$2:$A$28=$B10)*(Transcriptome!$C$2:$C$28=$G10),0))</f>
        <v>1.724223297234083</v>
      </c>
      <c r="CT10">
        <f t="array" ref="CT10">INDEX(Transcriptome!BC$2:BC$28,MATCH(1,(Transcriptome!$A$2:$A$28=$B10)*(Transcriptome!$C$2:$C$28=$G10),0))</f>
        <v>0</v>
      </c>
      <c r="CU10">
        <f t="array" ref="CU10">INDEX(Transcriptome!BD$2:BD$28,MATCH(1,(Transcriptome!$A$2:$A$28=$B10)*(Transcriptome!$C$2:$C$28=$G10),0))</f>
        <v>1.8102731062382069</v>
      </c>
      <c r="CV10">
        <f t="array" ref="CV10">INDEX(Transcriptome!BE$2:BE$28,MATCH(1,(Transcriptome!$A$2:$A$28=$B10)*(Transcriptome!$C$2:$C$28=$G10),0))</f>
        <v>1.4119672822117417</v>
      </c>
      <c r="CW10">
        <f t="array" ref="CW10">INDEX(Transcriptome!BF$2:BF$28,MATCH(1,(Transcriptome!$A$2:$A$28=$B10)*(Transcriptome!$C$2:$C$28=$G10),0))</f>
        <v>0.60258980052115774</v>
      </c>
      <c r="CX10">
        <f t="array" ref="CX10">INDEX(Transcriptome!BG$2:BG$28,MATCH(1,(Transcriptome!$A$2:$A$28=$B10)*(Transcriptome!$C$2:$C$28=$G10),0))</f>
        <v>1.2665305661834363</v>
      </c>
      <c r="CY10">
        <f t="array" ref="CY10">INDEX(Transcriptome!BH$2:BH$28,MATCH(1,(Transcriptome!$A$2:$A$28=$B10)*(Transcriptome!$C$2:$C$28=$G10),0))</f>
        <v>1.0005439818157666</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0.88261266949038131</v>
      </c>
      <c r="DC10">
        <f t="array" ref="DC10">INDEX(Transcriptome!BL$2:BL$28,MATCH(1,(Transcriptome!$A$2:$A$28=$B10)*(Transcriptome!$C$2:$C$28=$G10),0))</f>
        <v>1.9922918573569686</v>
      </c>
      <c r="DD10">
        <f t="array" ref="DD10">INDEX(Transcriptome!BM$2:BM$28,MATCH(1,(Transcriptome!$A$2:$A$28=$B10)*(Transcriptome!$C$2:$C$28=$G10),0))</f>
        <v>0.41730884799367074</v>
      </c>
      <c r="DE10">
        <f t="array" ref="DE10">INDEX(Transcriptome!BN$2:BN$28,MATCH(1,(Transcriptome!$A$2:$A$28=$B10)*(Transcriptome!$C$2:$C$28=$G10),0))</f>
        <v>0.38307126030926808</v>
      </c>
      <c r="DF10">
        <f t="array" ref="DF10">INDEX(Transcriptome!BO$2:BO$28,MATCH(1,(Transcriptome!$A$2:$A$28=$B10)*(Transcriptome!$C$2:$C$28=$G10),0))</f>
        <v>1.3319666136737569</v>
      </c>
      <c r="DG10">
        <f t="array" ref="DG10">INDEX(Transcriptome!BP$2:BP$28,MATCH(1,(Transcriptome!$A$2:$A$28=$B10)*(Transcriptome!$C$2:$C$28=$G10),0))</f>
        <v>1.0005439818157666</v>
      </c>
      <c r="DH10">
        <f t="array" ref="DH10">INDEX(Transcriptome!BQ$2:BQ$28,MATCH(1,(Transcriptome!$A$2:$A$28=$B10)*(Transcriptome!$C$2:$C$28=$G10),0))</f>
        <v>1</v>
      </c>
      <c r="DI10">
        <f t="array" ref="DI10">INDEX(Transcriptome!BR$2:BR$28,MATCH(1,(Transcriptome!$A$2:$A$28=$B10)*(Transcriptome!$C$2:$C$28=$G10),0))</f>
        <v>0.99511807576803701</v>
      </c>
    </row>
    <row r="11" spans="1:113" x14ac:dyDescent="0.15">
      <c r="A11">
        <f>'Measured Data'!A16</f>
        <v>9</v>
      </c>
      <c r="B11" t="s">
        <v>580</v>
      </c>
      <c r="C11" s="326" t="s">
        <v>587</v>
      </c>
      <c r="D11">
        <v>1</v>
      </c>
      <c r="E11">
        <f>'Measured Data'!H16</f>
        <v>20.8</v>
      </c>
      <c r="F11" s="334">
        <f>'Measured Data'!K16</f>
        <v>94.5</v>
      </c>
      <c r="G11" t="s">
        <v>513</v>
      </c>
      <c r="H11" s="323">
        <f>'Measured Data'!B16</f>
        <v>43700.713888888888</v>
      </c>
      <c r="I11" s="324">
        <f>'Measured Data'!C16</f>
        <v>43700.713888888888</v>
      </c>
      <c r="J11">
        <f>'In Process Calc.'!B12</f>
        <v>6.984722222223354</v>
      </c>
      <c r="K11">
        <f>'In Process Calc.'!C12</f>
        <v>167.6333333333605</v>
      </c>
      <c r="L11">
        <f>'Measured Data'!Y16</f>
        <v>6.8688435391751677</v>
      </c>
      <c r="M11">
        <f>'Measured Data'!AE16</f>
        <v>19.502525770764763</v>
      </c>
      <c r="N11">
        <f>'Measured Data'!Z16</f>
        <v>0</v>
      </c>
      <c r="O11">
        <f>'Measured Data'!V16</f>
        <v>4.3517752964203016E-2</v>
      </c>
      <c r="P11">
        <f>'Measured Data'!W16</f>
        <v>0</v>
      </c>
      <c r="Q11">
        <f>'In Process Calc.'!CF12</f>
        <v>18.230766704517073</v>
      </c>
      <c r="R11">
        <f t="shared" si="3"/>
        <v>19.502525770764763</v>
      </c>
      <c r="S11">
        <f>'In Process Calc.'!CG12</f>
        <v>0.96618357487922701</v>
      </c>
      <c r="T11">
        <f>'In Process Calc.'!CC12</f>
        <v>0.52481607894206994</v>
      </c>
      <c r="U11">
        <f>'In Process Calc.'!CD12</f>
        <v>0.10888620302921416</v>
      </c>
      <c r="V11">
        <f t="shared" si="4"/>
        <v>12.54980512184612</v>
      </c>
      <c r="W11">
        <f t="shared" si="5"/>
        <v>19.502525770764763</v>
      </c>
      <c r="X11">
        <f t="shared" si="6"/>
        <v>0.48309178743961351</v>
      </c>
      <c r="Y11">
        <f t="shared" si="7"/>
        <v>0.28416691595313648</v>
      </c>
      <c r="Z11">
        <f t="shared" si="8"/>
        <v>5.444310151460708E-2</v>
      </c>
      <c r="AA11">
        <f>'Growth Regression'!P11</f>
        <v>1.8850207657135855E-3</v>
      </c>
      <c r="AB11">
        <f>AA11/'Growth Regression'!$O$24</f>
        <v>4.0963299493479856E-2</v>
      </c>
      <c r="AC11">
        <f>'Post Process Calc.'!J12</f>
        <v>3.2477938683392257E-2</v>
      </c>
      <c r="AD11">
        <f>'Post Process Calc.'!P12</f>
        <v>4.7447756476624477E-3</v>
      </c>
      <c r="AE11">
        <f>'Post Process Calc.'!K12</f>
        <v>2.1739167926958405E-3</v>
      </c>
      <c r="AF11">
        <f>'Post Process Calc.'!G12</f>
        <v>2.0936944062308646E-3</v>
      </c>
      <c r="AG11">
        <f>'Post Process Calc.'!H12</f>
        <v>8.171568367626818E-4</v>
      </c>
      <c r="AH11">
        <f>'Post Process Calc.'!AF12</f>
        <v>0.14609226570431055</v>
      </c>
      <c r="AI11">
        <f t="shared" si="9"/>
        <v>20.29871167712016</v>
      </c>
      <c r="AJ11">
        <f t="shared" si="9"/>
        <v>2.9654847797890298</v>
      </c>
      <c r="AK11">
        <f t="shared" si="1"/>
        <v>1.3586979954349003</v>
      </c>
      <c r="AL11">
        <f t="shared" si="1"/>
        <v>1.3085590038942903</v>
      </c>
      <c r="AM11">
        <f t="shared" si="1"/>
        <v>0.51072302297667616</v>
      </c>
      <c r="AN11">
        <v>100</v>
      </c>
      <c r="AO11">
        <v>0.32</v>
      </c>
      <c r="AP11">
        <v>7</v>
      </c>
      <c r="AQ11">
        <v>0.7</v>
      </c>
      <c r="AR11">
        <f t="shared" si="2"/>
        <v>5.0118723362727164E-8</v>
      </c>
      <c r="AS11">
        <v>1</v>
      </c>
      <c r="AT11">
        <v>0.311</v>
      </c>
      <c r="AU11">
        <f t="array" ref="AU11">INDEX(Transcriptome!D$2:D$28,MATCH(1,(Transcriptome!$A$2:$A$28=$B11)*(Transcriptome!$C$2:$C$28=$G11),0))</f>
        <v>0.52604015496636924</v>
      </c>
      <c r="AV11">
        <f t="array" ref="AV11">INDEX(Transcriptome!E$2:E$28,MATCH(1,(Transcriptome!$A$2:$A$28=$B11)*(Transcriptome!$C$2:$C$28=$G11),0))</f>
        <v>0.75411935861349189</v>
      </c>
      <c r="AW11">
        <f t="array" ref="AW11">INDEX(Transcriptome!F$2:F$28,MATCH(1,(Transcriptome!$A$2:$A$28=$B11)*(Transcriptome!$C$2:$C$28=$G11),0))</f>
        <v>0.66460256571773635</v>
      </c>
      <c r="AX11">
        <f t="array" ref="AX11">INDEX(Transcriptome!G$2:G$28,MATCH(1,(Transcriptome!$A$2:$A$28=$B11)*(Transcriptome!$C$2:$C$28=$G11),0))</f>
        <v>1.1180953043596795</v>
      </c>
      <c r="AY11">
        <f t="array" ref="AY11">INDEX(Transcriptome!H$2:H$28,MATCH(1,(Transcriptome!$A$2:$A$28=$B11)*(Transcriptome!$C$2:$C$28=$G11),0))</f>
        <v>0</v>
      </c>
      <c r="AZ11">
        <f t="array" ref="AZ11">INDEX(Transcriptome!I$2:I$28,MATCH(1,(Transcriptome!$A$2:$A$28=$B11)*(Transcriptome!$C$2:$C$28=$G11),0))</f>
        <v>1.0064220155446273</v>
      </c>
      <c r="BA11">
        <f t="array" ref="BA11">INDEX(Transcriptome!J$2:J$28,MATCH(1,(Transcriptome!$A$2:$A$28=$B11)*(Transcriptome!$C$2:$C$28=$G11),0))</f>
        <v>0.64574048145373619</v>
      </c>
      <c r="BB11">
        <f t="array" ref="BB11">INDEX(Transcriptome!K$2:K$28,MATCH(1,(Transcriptome!$A$2:$A$28=$B11)*(Transcriptome!$C$2:$C$28=$G11),0))</f>
        <v>0.50671146259740596</v>
      </c>
      <c r="BC11">
        <f t="array" ref="BC11">INDEX(Transcriptome!L$2:L$28,MATCH(1,(Transcriptome!$A$2:$A$28=$B11)*(Transcriptome!$C$2:$C$28=$G11),0))</f>
        <v>0.9393701266030442</v>
      </c>
      <c r="BD11">
        <f t="array" ref="BD11">INDEX(Transcriptome!M$2:M$28,MATCH(1,(Transcriptome!$A$2:$A$28=$B11)*(Transcriptome!$C$2:$C$28=$G11),0))</f>
        <v>0.82139656137616324</v>
      </c>
      <c r="BE11">
        <f t="array" ref="BE11">INDEX(Transcriptome!N$2:N$28,MATCH(1,(Transcriptome!$A$2:$A$28=$B11)*(Transcriptome!$C$2:$C$28=$G11),0))</f>
        <v>0.66420489968666219</v>
      </c>
      <c r="BF11">
        <f t="array" ref="BF11">INDEX(Transcriptome!O$2:O$28,MATCH(1,(Transcriptome!$A$2:$A$28=$B11)*(Transcriptome!$C$2:$C$28=$G11),0))</f>
        <v>0.7610871772019111</v>
      </c>
      <c r="BG11">
        <f t="array" ref="BG11">INDEX(Transcriptome!P$2:P$28,MATCH(1,(Transcriptome!$A$2:$A$28=$B11)*(Transcriptome!$C$2:$C$28=$G11),0))</f>
        <v>0.81831976291520792</v>
      </c>
      <c r="BH11">
        <f t="array" ref="BH11">INDEX(Transcriptome!Q$2:Q$28,MATCH(1,(Transcriptome!$A$2:$A$28=$B11)*(Transcriptome!$C$2:$C$28=$G11),0))</f>
        <v>0.74220183842660337</v>
      </c>
      <c r="BI11">
        <f t="array" ref="BI11">INDEX(Transcriptome!R$2:R$28,MATCH(1,(Transcriptome!$A$2:$A$28=$B11)*(Transcriptome!$C$2:$C$28=$G11),0))</f>
        <v>0.78307032287236245</v>
      </c>
      <c r="BJ11">
        <f t="array" ref="BJ11">INDEX(Transcriptome!S$2:S$28,MATCH(1,(Transcriptome!$A$2:$A$28=$B11)*(Transcriptome!$C$2:$C$28=$G11),0))</f>
        <v>0.83375335767173164</v>
      </c>
      <c r="BK11">
        <f t="array" ref="BK11">INDEX(Transcriptome!T$2:T$28,MATCH(1,(Transcriptome!$A$2:$A$28=$B11)*(Transcriptome!$C$2:$C$28=$G11),0))</f>
        <v>0.79981384531693711</v>
      </c>
      <c r="BL11">
        <f t="array" ref="BL11">INDEX(Transcriptome!U$2:U$28,MATCH(1,(Transcriptome!$A$2:$A$28=$B11)*(Transcriptome!$C$2:$C$28=$G11),0))</f>
        <v>1.7252626727480931</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0.51358067166792265</v>
      </c>
      <c r="BP11">
        <f t="array" ref="BP11">INDEX(Transcriptome!Y$2:Y$28,MATCH(1,(Transcriptome!$A$2:$A$28=$B11)*(Transcriptome!$C$2:$C$28=$G11),0))</f>
        <v>0</v>
      </c>
      <c r="BQ11">
        <f t="array" ref="BQ11">INDEX(Transcriptome!Z$2:Z$28,MATCH(1,(Transcriptome!$A$2:$A$28=$B11)*(Transcriptome!$C$2:$C$28=$G11),0))</f>
        <v>1.0258697703680402</v>
      </c>
      <c r="BR11">
        <f t="array" ref="BR11">INDEX(Transcriptome!AA$2:AA$28,MATCH(1,(Transcriptome!$A$2:$A$28=$B11)*(Transcriptome!$C$2:$C$28=$G11),0))</f>
        <v>0.9665995913152261</v>
      </c>
      <c r="BS11">
        <f t="array" ref="BS11">INDEX(Transcriptome!AB$2:AB$28,MATCH(1,(Transcriptome!$A$2:$A$28=$B11)*(Transcriptome!$C$2:$C$28=$G11),0))</f>
        <v>0.45315413616648675</v>
      </c>
      <c r="BT11">
        <f t="array" ref="BT11">INDEX(Transcriptome!AC$2:AC$28,MATCH(1,(Transcriptome!$A$2:$A$28=$B11)*(Transcriptome!$C$2:$C$28=$G11),0))</f>
        <v>1.0483782942764284</v>
      </c>
      <c r="BU11">
        <f t="array" ref="BU11">INDEX(Transcriptome!AD$2:AD$28,MATCH(1,(Transcriptome!$A$2:$A$28=$B11)*(Transcriptome!$C$2:$C$28=$G11),0))</f>
        <v>0.47302751005556604</v>
      </c>
      <c r="BV11">
        <f t="array" ref="BV11">INDEX(Transcriptome!AE$2:AE$28,MATCH(1,(Transcriptome!$A$2:$A$28=$B11)*(Transcriptome!$C$2:$C$28=$G11),0))</f>
        <v>0.89987505926491884</v>
      </c>
      <c r="BW11">
        <f t="array" ref="BW11">INDEX(Transcriptome!AF$2:AF$28,MATCH(1,(Transcriptome!$A$2:$A$28=$B11)*(Transcriptome!$C$2:$C$28=$G11),0))</f>
        <v>0.47110962433135239</v>
      </c>
      <c r="BX11">
        <f t="array" ref="BX11">INDEX(Transcriptome!AG$2:AG$28,MATCH(1,(Transcriptome!$A$2:$A$28=$B11)*(Transcriptome!$C$2:$C$28=$G11),0))</f>
        <v>0.40110663617866266</v>
      </c>
      <c r="BY11">
        <f t="array" ref="BY11">INDEX(Transcriptome!AH$2:AH$28,MATCH(1,(Transcriptome!$A$2:$A$28=$B11)*(Transcriptome!$C$2:$C$28=$G11),0))</f>
        <v>0.57085282900447976</v>
      </c>
      <c r="BZ11">
        <f t="array" ref="BZ11">INDEX(Transcriptome!AI$2:AI$28,MATCH(1,(Transcriptome!$A$2:$A$28=$B11)*(Transcriptome!$C$2:$C$28=$G11),0))</f>
        <v>0.43033504254339661</v>
      </c>
      <c r="CA11">
        <f t="array" ref="CA11">INDEX(Transcriptome!AJ$2:AJ$28,MATCH(1,(Transcriptome!$A$2:$A$28=$B11)*(Transcriptome!$C$2:$C$28=$G11),0))</f>
        <v>1.2013590475617899</v>
      </c>
      <c r="CB11">
        <f t="array" ref="CB11">INDEX(Transcriptome!AK$2:AK$28,MATCH(1,(Transcriptome!$A$2:$A$28=$B11)*(Transcriptome!$C$2:$C$28=$G11),0))</f>
        <v>0.6381012448108857</v>
      </c>
      <c r="CC11">
        <f t="array" ref="CC11">INDEX(Transcriptome!AL$2:AL$28,MATCH(1,(Transcriptome!$A$2:$A$28=$B11)*(Transcriptome!$C$2:$C$28=$G11),0))</f>
        <v>1</v>
      </c>
      <c r="CD11">
        <f t="array" ref="CD11">INDEX(Transcriptome!AM$2:AM$28,MATCH(1,(Transcriptome!$A$2:$A$28=$B11)*(Transcriptome!$C$2:$C$28=$G11),0))</f>
        <v>0.20123595852199611</v>
      </c>
      <c r="CE11">
        <f t="array" ref="CE11">INDEX(Transcriptome!AN$2:AN$28,MATCH(1,(Transcriptome!$A$2:$A$28=$B11)*(Transcriptome!$C$2:$C$28=$G11),0))</f>
        <v>0.58605872888463362</v>
      </c>
      <c r="CF11">
        <f t="array" ref="CF11">INDEX(Transcriptome!AO$2:AO$28,MATCH(1,(Transcriptome!$A$2:$A$28=$B11)*(Transcriptome!$C$2:$C$28=$G11),0))</f>
        <v>0.92291370896667413</v>
      </c>
      <c r="CG11">
        <f t="array" ref="CG11">INDEX(Transcriptome!AP$2:AP$28,MATCH(1,(Transcriptome!$A$2:$A$28=$B11)*(Transcriptome!$C$2:$C$28=$G11),0))</f>
        <v>0.53880844960831509</v>
      </c>
      <c r="CH11">
        <f t="array" ref="CH11">INDEX(Transcriptome!AQ$2:AQ$28,MATCH(1,(Transcriptome!$A$2:$A$28=$B11)*(Transcriptome!$C$2:$C$28=$G11),0))</f>
        <v>0.25054857823472432</v>
      </c>
      <c r="CI11">
        <f t="array" ref="CI11">INDEX(Transcriptome!AR$2:AR$28,MATCH(1,(Transcriptome!$A$2:$A$28=$B11)*(Transcriptome!$C$2:$C$28=$G11),0))</f>
        <v>0.86139550310520141</v>
      </c>
      <c r="CJ11">
        <f t="array" ref="CJ11">INDEX(Transcriptome!AS$2:AS$28,MATCH(1,(Transcriptome!$A$2:$A$28=$B11)*(Transcriptome!$C$2:$C$28=$G11),0))</f>
        <v>0.75235079735865296</v>
      </c>
      <c r="CK11">
        <f t="array" ref="CK11">INDEX(Transcriptome!AT$2:AT$28,MATCH(1,(Transcriptome!$A$2:$A$28=$B11)*(Transcriptome!$C$2:$C$28=$G11),0))</f>
        <v>0.46509497347703044</v>
      </c>
      <c r="CL11">
        <f t="array" ref="CL11">INDEX(Transcriptome!AU$2:AU$28,MATCH(1,(Transcriptome!$A$2:$A$28=$B11)*(Transcriptome!$C$2:$C$28=$G11),0))</f>
        <v>0.77952514837275233</v>
      </c>
      <c r="CM11">
        <f t="array" ref="CM11">INDEX(Transcriptome!AV$2:AV$28,MATCH(1,(Transcriptome!$A$2:$A$28=$B11)*(Transcriptome!$C$2:$C$28=$G11),0))</f>
        <v>0.58608978370705045</v>
      </c>
      <c r="CN11">
        <f t="array" ref="CN11">INDEX(Transcriptome!AW$2:AW$28,MATCH(1,(Transcriptome!$A$2:$A$28=$B11)*(Transcriptome!$C$2:$C$28=$G11),0))</f>
        <v>0.64472716388088669</v>
      </c>
      <c r="CO11">
        <f t="array" ref="CO11">INDEX(Transcriptome!AX$2:AX$28,MATCH(1,(Transcriptome!$A$2:$A$28=$B11)*(Transcriptome!$C$2:$C$28=$G11),0))</f>
        <v>0.3805041628227781</v>
      </c>
      <c r="CP11">
        <f t="array" ref="CP11">INDEX(Transcriptome!AY$2:AY$28,MATCH(1,(Transcriptome!$A$2:$A$28=$B11)*(Transcriptome!$C$2:$C$28=$G11),0))</f>
        <v>0.61237311714709208</v>
      </c>
      <c r="CQ11">
        <f t="array" ref="CQ11">INDEX(Transcriptome!AZ$2:AZ$28,MATCH(1,(Transcriptome!$A$2:$A$28=$B11)*(Transcriptome!$C$2:$C$28=$G11),0))</f>
        <v>0.29615808181129988</v>
      </c>
      <c r="CR11">
        <f t="array" ref="CR11">INDEX(Transcriptome!BA$2:BA$28,MATCH(1,(Transcriptome!$A$2:$A$28=$B11)*(Transcriptome!$C$2:$C$28=$G11),0))</f>
        <v>1.5573352088039678</v>
      </c>
      <c r="CS11">
        <f t="array" ref="CS11">INDEX(Transcriptome!BB$2:BB$28,MATCH(1,(Transcriptome!$A$2:$A$28=$B11)*(Transcriptome!$C$2:$C$28=$G11),0))</f>
        <v>1.724223297234083</v>
      </c>
      <c r="CT11">
        <f t="array" ref="CT11">INDEX(Transcriptome!BC$2:BC$28,MATCH(1,(Transcriptome!$A$2:$A$28=$B11)*(Transcriptome!$C$2:$C$28=$G11),0))</f>
        <v>0</v>
      </c>
      <c r="CU11">
        <f t="array" ref="CU11">INDEX(Transcriptome!BD$2:BD$28,MATCH(1,(Transcriptome!$A$2:$A$28=$B11)*(Transcriptome!$C$2:$C$28=$G11),0))</f>
        <v>1.8102731062382069</v>
      </c>
      <c r="CV11">
        <f t="array" ref="CV11">INDEX(Transcriptome!BE$2:BE$28,MATCH(1,(Transcriptome!$A$2:$A$28=$B11)*(Transcriptome!$C$2:$C$28=$G11),0))</f>
        <v>1.4119672822117417</v>
      </c>
      <c r="CW11">
        <f t="array" ref="CW11">INDEX(Transcriptome!BF$2:BF$28,MATCH(1,(Transcriptome!$A$2:$A$28=$B11)*(Transcriptome!$C$2:$C$28=$G11),0))</f>
        <v>0.60258980052115774</v>
      </c>
      <c r="CX11">
        <f t="array" ref="CX11">INDEX(Transcriptome!BG$2:BG$28,MATCH(1,(Transcriptome!$A$2:$A$28=$B11)*(Transcriptome!$C$2:$C$28=$G11),0))</f>
        <v>1.2665305661834363</v>
      </c>
      <c r="CY11">
        <f t="array" ref="CY11">INDEX(Transcriptome!BH$2:BH$28,MATCH(1,(Transcriptome!$A$2:$A$28=$B11)*(Transcriptome!$C$2:$C$28=$G11),0))</f>
        <v>1.0005439818157666</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0.88261266949038131</v>
      </c>
      <c r="DC11">
        <f t="array" ref="DC11">INDEX(Transcriptome!BL$2:BL$28,MATCH(1,(Transcriptome!$A$2:$A$28=$B11)*(Transcriptome!$C$2:$C$28=$G11),0))</f>
        <v>1.9922918573569686</v>
      </c>
      <c r="DD11">
        <f t="array" ref="DD11">INDEX(Transcriptome!BM$2:BM$28,MATCH(1,(Transcriptome!$A$2:$A$28=$B11)*(Transcriptome!$C$2:$C$28=$G11),0))</f>
        <v>0.41730884799367074</v>
      </c>
      <c r="DE11">
        <f t="array" ref="DE11">INDEX(Transcriptome!BN$2:BN$28,MATCH(1,(Transcriptome!$A$2:$A$28=$B11)*(Transcriptome!$C$2:$C$28=$G11),0))</f>
        <v>0.38307126030926808</v>
      </c>
      <c r="DF11">
        <f t="array" ref="DF11">INDEX(Transcriptome!BO$2:BO$28,MATCH(1,(Transcriptome!$A$2:$A$28=$B11)*(Transcriptome!$C$2:$C$28=$G11),0))</f>
        <v>1.3319666136737569</v>
      </c>
      <c r="DG11">
        <f t="array" ref="DG11">INDEX(Transcriptome!BP$2:BP$28,MATCH(1,(Transcriptome!$A$2:$A$28=$B11)*(Transcriptome!$C$2:$C$28=$G11),0))</f>
        <v>1.0005439818157666</v>
      </c>
      <c r="DH11">
        <f t="array" ref="DH11">INDEX(Transcriptome!BQ$2:BQ$28,MATCH(1,(Transcriptome!$A$2:$A$28=$B11)*(Transcriptome!$C$2:$C$28=$G11),0))</f>
        <v>1</v>
      </c>
      <c r="DI11">
        <f t="array" ref="DI11">INDEX(Transcriptome!BR$2:BR$28,MATCH(1,(Transcriptome!$A$2:$A$28=$B11)*(Transcriptome!$C$2:$C$28=$G11),0))</f>
        <v>0.99511807576803701</v>
      </c>
    </row>
    <row r="12" spans="1:113" x14ac:dyDescent="0.15">
      <c r="A12">
        <f>'Measured Data'!A17</f>
        <v>10</v>
      </c>
      <c r="B12" t="s">
        <v>580</v>
      </c>
      <c r="C12" s="326" t="s">
        <v>587</v>
      </c>
      <c r="D12">
        <v>1</v>
      </c>
      <c r="E12">
        <f>'Measured Data'!H17</f>
        <v>17.899999999999999</v>
      </c>
      <c r="F12" s="334">
        <f>'Measured Data'!K17</f>
        <v>84.4</v>
      </c>
      <c r="G12" t="s">
        <v>514</v>
      </c>
      <c r="H12" s="323">
        <f>'Measured Data'!B17</f>
        <v>43701.748611111114</v>
      </c>
      <c r="I12" s="324">
        <f>'Measured Data'!C17</f>
        <v>43701.748611111114</v>
      </c>
      <c r="J12">
        <f>'In Process Calc.'!B13</f>
        <v>8.0194444444496185</v>
      </c>
      <c r="K12">
        <f>'In Process Calc.'!C13</f>
        <v>192.46666666679084</v>
      </c>
      <c r="L12">
        <f>'Measured Data'!Y17</f>
        <v>1.6018139774870723</v>
      </c>
      <c r="M12">
        <f>'Measured Data'!AE17</f>
        <v>22.493655236509657</v>
      </c>
      <c r="N12">
        <f>'Measured Data'!Z17</f>
        <v>0</v>
      </c>
      <c r="O12">
        <f>'Measured Data'!V17</f>
        <v>4.604705512469634E-2</v>
      </c>
      <c r="P12">
        <f>'Measured Data'!W17</f>
        <v>7.6311965126425518E-2</v>
      </c>
      <c r="Q12">
        <f>'In Process Calc.'!CF13</f>
        <v>13.141849253610697</v>
      </c>
      <c r="R12">
        <f t="shared" si="3"/>
        <v>22.493655236509657</v>
      </c>
      <c r="S12">
        <f>'In Process Calc.'!CG13</f>
        <v>0.96618357487922701</v>
      </c>
      <c r="T12">
        <f>'In Process Calc.'!CC13</f>
        <v>0.52725984914544521</v>
      </c>
      <c r="U12">
        <f>'In Process Calc.'!CD13</f>
        <v>0.18261757030112288</v>
      </c>
      <c r="V12">
        <f t="shared" si="4"/>
        <v>7.371831615548885</v>
      </c>
      <c r="W12">
        <f t="shared" si="5"/>
        <v>22.493655236509657</v>
      </c>
      <c r="X12">
        <f t="shared" si="6"/>
        <v>0.48309178743961351</v>
      </c>
      <c r="Y12">
        <f t="shared" si="7"/>
        <v>0.28665345213507076</v>
      </c>
      <c r="Z12">
        <f t="shared" si="8"/>
        <v>0.12946476771377419</v>
      </c>
      <c r="AA12">
        <f>'Growth Regression'!P12</f>
        <v>6.1845605327989512E-4</v>
      </c>
      <c r="AB12">
        <f>AA12/'Growth Regression'!$O$24</f>
        <v>1.3439640026707899E-2</v>
      </c>
      <c r="AC12">
        <f>'Post Process Calc.'!J13</f>
        <v>3.5163446321522213E-2</v>
      </c>
      <c r="AD12">
        <f>'Post Process Calc.'!P13</f>
        <v>7.2944070534812161E-3</v>
      </c>
      <c r="AE12">
        <f>'Post Process Calc.'!K13</f>
        <v>2.2568802552370973E-3</v>
      </c>
      <c r="AF12">
        <f>'Post Process Calc.'!G13</f>
        <v>1.5786726497291638E-3</v>
      </c>
      <c r="AG12">
        <f>'Post Process Calc.'!H13</f>
        <v>4.5810589297179118E-4</v>
      </c>
      <c r="AH12">
        <f>'Post Process Calc.'!AF13</f>
        <v>0.20744289358852139</v>
      </c>
      <c r="AI12">
        <f t="shared" si="9"/>
        <v>21.977153950951383</v>
      </c>
      <c r="AJ12">
        <f t="shared" si="9"/>
        <v>4.5590044084257597</v>
      </c>
      <c r="AK12">
        <f t="shared" si="1"/>
        <v>1.4105501595231857</v>
      </c>
      <c r="AL12">
        <f t="shared" si="1"/>
        <v>0.98667040608072731</v>
      </c>
      <c r="AM12">
        <f t="shared" si="1"/>
        <v>0.28631618310736945</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580</v>
      </c>
      <c r="C13" s="326" t="s">
        <v>587</v>
      </c>
      <c r="D13">
        <v>1</v>
      </c>
      <c r="E13">
        <f>'Measured Data'!H18</f>
        <v>15.6</v>
      </c>
      <c r="F13" s="334">
        <f>'Measured Data'!K18</f>
        <v>70.3</v>
      </c>
      <c r="G13" t="s">
        <v>514</v>
      </c>
      <c r="H13" s="323">
        <f>'Measured Data'!B18</f>
        <v>43702.724305555559</v>
      </c>
      <c r="I13" s="324">
        <f>'Measured Data'!C18</f>
        <v>43702.724305555559</v>
      </c>
      <c r="J13">
        <f>'In Process Calc.'!B14</f>
        <v>8.9951388888948713</v>
      </c>
      <c r="K13">
        <f>'In Process Calc.'!C14</f>
        <v>215.88333333347691</v>
      </c>
      <c r="L13">
        <f>'Measured Data'!Y18</f>
        <v>1.6261024930418277</v>
      </c>
      <c r="M13">
        <f>'Measured Data'!AE18</f>
        <v>18.897343677158972</v>
      </c>
      <c r="N13">
        <f>'Measured Data'!Z18</f>
        <v>4.4183387733638051E-2</v>
      </c>
      <c r="O13">
        <f>'Measured Data'!V18</f>
        <v>0</v>
      </c>
      <c r="P13">
        <f>'Measured Data'!W18</f>
        <v>0.10441071966604966</v>
      </c>
      <c r="Q13">
        <f>'In Process Calc.'!CF14</f>
        <v>13.165316418397902</v>
      </c>
      <c r="R13">
        <f t="shared" si="3"/>
        <v>18.897343677158972</v>
      </c>
      <c r="S13">
        <f>'In Process Calc.'!CG14</f>
        <v>1.0088728383899885</v>
      </c>
      <c r="T13">
        <f>'In Process Calc.'!CC14</f>
        <v>0.48276994081240521</v>
      </c>
      <c r="U13">
        <f>'In Process Calc.'!CD14</f>
        <v>0.20976612541187084</v>
      </c>
      <c r="V13">
        <f t="shared" si="4"/>
        <v>7.3957094557198646</v>
      </c>
      <c r="W13">
        <f t="shared" si="5"/>
        <v>18.897343677158972</v>
      </c>
      <c r="X13">
        <f t="shared" si="6"/>
        <v>0.52652811306181324</v>
      </c>
      <c r="Y13">
        <f t="shared" si="7"/>
        <v>0.2413849704062026</v>
      </c>
      <c r="Z13">
        <f t="shared" si="8"/>
        <v>0.15708842253896024</v>
      </c>
      <c r="AA13">
        <f>'Growth Regression'!P13</f>
        <v>2.1241846107545361E-4</v>
      </c>
      <c r="AB13">
        <f>AA13/'Growth Regression'!$O$24</f>
        <v>4.6160558001513306E-3</v>
      </c>
      <c r="AC13">
        <f>'Post Process Calc.'!J14</f>
        <v>3.2130299634873676E-2</v>
      </c>
      <c r="AD13">
        <f>'Post Process Calc.'!P14</f>
        <v>-9.5166750867001597E-3</v>
      </c>
      <c r="AE13">
        <f>'Post Process Calc.'!K14</f>
        <v>2.1810296770199376E-3</v>
      </c>
      <c r="AF13">
        <f>'Post Process Calc.'!G14</f>
        <v>5.0248236484618858E-4</v>
      </c>
      <c r="AG13">
        <f>'Post Process Calc.'!H14</f>
        <v>-3.2551071525206612E-4</v>
      </c>
      <c r="AH13">
        <f>'Post Process Calc.'!AF14</f>
        <v>-0.29619005097515255</v>
      </c>
      <c r="AI13">
        <f t="shared" si="9"/>
        <v>20.081437271796045</v>
      </c>
      <c r="AJ13">
        <f t="shared" si="9"/>
        <v>-5.9479219291875998</v>
      </c>
      <c r="AK13">
        <f t="shared" si="1"/>
        <v>1.363143548137461</v>
      </c>
      <c r="AL13">
        <f t="shared" si="1"/>
        <v>0.31405147802886785</v>
      </c>
      <c r="AM13">
        <f t="shared" si="1"/>
        <v>-0.20344419703254132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580</v>
      </c>
      <c r="C14" s="326" t="s">
        <v>587</v>
      </c>
      <c r="D14">
        <v>1</v>
      </c>
      <c r="E14">
        <f>'Measured Data'!H19</f>
        <v>15.1</v>
      </c>
      <c r="F14" s="334">
        <f>'Measured Data'!K19</f>
        <v>64.099999999999994</v>
      </c>
      <c r="G14" t="s">
        <v>514</v>
      </c>
      <c r="H14" s="323">
        <f>'Measured Data'!B19</f>
        <v>43703.468055555553</v>
      </c>
      <c r="I14" s="324">
        <f>'Measured Data'!C19</f>
        <v>43703.468055555553</v>
      </c>
      <c r="J14">
        <f>'In Process Calc.'!B15</f>
        <v>9.7388888888890506</v>
      </c>
      <c r="K14">
        <f>'In Process Calc.'!C15</f>
        <v>233.73333333333721</v>
      </c>
      <c r="L14">
        <f>'Measured Data'!Y19</f>
        <v>4.1517931534664392</v>
      </c>
      <c r="M14">
        <f>'Measured Data'!AE19</f>
        <v>13.754404171633325</v>
      </c>
      <c r="N14">
        <f>'Measured Data'!Z19</f>
        <v>0.24079597186327747</v>
      </c>
      <c r="O14">
        <f>'Measured Data'!V19</f>
        <v>4.1626726365043797E-2</v>
      </c>
      <c r="P14">
        <f>'Measured Data'!W19</f>
        <v>0.1490028961284787</v>
      </c>
      <c r="Q14">
        <f>'In Process Calc.'!CF15</f>
        <v>4.1517931534664392</v>
      </c>
      <c r="R14">
        <f t="shared" si="3"/>
        <v>13.754404171633325</v>
      </c>
      <c r="S14">
        <f>'In Process Calc.'!CG15</f>
        <v>0.24079597186327747</v>
      </c>
      <c r="T14">
        <f>'In Process Calc.'!CC15</f>
        <v>4.1626726365043797E-2</v>
      </c>
      <c r="U14">
        <f>'In Process Calc.'!CD15</f>
        <v>0.1490028961284787</v>
      </c>
      <c r="V14">
        <f t="shared" si="4"/>
        <v>4.1517931534664392</v>
      </c>
      <c r="W14">
        <f t="shared" si="5"/>
        <v>13.754404171633325</v>
      </c>
      <c r="X14">
        <f t="shared" si="6"/>
        <v>0.24079597186327747</v>
      </c>
      <c r="Y14">
        <f t="shared" si="7"/>
        <v>4.1626726365043797E-2</v>
      </c>
      <c r="Z14">
        <f t="shared" si="8"/>
        <v>0.1490028961284787</v>
      </c>
      <c r="AA14">
        <f>'Growth Regression'!P14</f>
        <v>9.3666300018470592E-5</v>
      </c>
      <c r="AB14">
        <f>AA14/'Growth Regression'!$O$24</f>
        <v>2.0354580543043913E-3</v>
      </c>
      <c r="AC14">
        <f>'Post Process Calc.'!J15</f>
        <v>2.238057475626342E-2</v>
      </c>
      <c r="AD14">
        <f>'Post Process Calc.'!P15</f>
        <v>-4.9077625297796218E-2</v>
      </c>
      <c r="AE14">
        <f>'Post Process Calc.'!K15</f>
        <v>1.8514533442077902E-3</v>
      </c>
      <c r="AF14">
        <f>'Post Process Calc.'!G15</f>
        <v>-7.6038194214097566E-4</v>
      </c>
      <c r="AG14">
        <f>'Post Process Calc.'!H15</f>
        <v>-1.2377435210554667E-3</v>
      </c>
      <c r="AH14">
        <f>'Post Process Calc.'!AF15</f>
        <v>-2.1928670658496547</v>
      </c>
      <c r="AI14">
        <f t="shared" si="9"/>
        <v>13.987859222664637</v>
      </c>
      <c r="AJ14">
        <f t="shared" si="9"/>
        <v>-30.673515811122634</v>
      </c>
      <c r="AK14">
        <f t="shared" si="1"/>
        <v>1.1571583401298688</v>
      </c>
      <c r="AL14">
        <f t="shared" si="1"/>
        <v>-0.47523871383810978</v>
      </c>
      <c r="AM14">
        <f t="shared" si="1"/>
        <v>-0.7735897006596667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580</v>
      </c>
      <c r="C2" s="326" t="s">
        <v>587</v>
      </c>
      <c r="D2">
        <v>1</v>
      </c>
      <c r="E2" t="s">
        <v>515</v>
      </c>
      <c r="F2" s="334">
        <f>AVERAGE('In Process Calc.'!B3:B4)</f>
        <v>0.49861111111385981</v>
      </c>
      <c r="G2" s="334">
        <f>AVERAGE('In Process Calc.'!C3:C4)</f>
        <v>11.966666666732635</v>
      </c>
      <c r="H2">
        <f>AVERAGE('TL input - regression'!Q2,'TL input - regression'!L3)</f>
        <v>28.429368291631832</v>
      </c>
      <c r="I2">
        <f>AVERAGE('TL input - regression'!R2,'TL input - regression'!M3)</f>
        <v>1.6670902009268618</v>
      </c>
      <c r="J2">
        <f>AVERAGE('TL input - regression'!S2,'TL input - regression'!N3)</f>
        <v>2.1003089841836391</v>
      </c>
      <c r="K2">
        <f>AVERAGE('TL input - regression'!T2,'TL input - regression'!O3)</f>
        <v>3.4795670202522424</v>
      </c>
      <c r="L2">
        <f>AVERAGE('TL input - regression'!U2,'TL input - regression'!P3)</f>
        <v>1.4722602216483052</v>
      </c>
      <c r="M2">
        <f>'Growth Regression'!T2</f>
        <v>4.5197806821209829E-2</v>
      </c>
      <c r="N2">
        <f>M2/'Growth Regression'!$O$24</f>
        <v>0.98219145960696475</v>
      </c>
      <c r="O2">
        <f>'Post Process Calc.'!C19</f>
        <v>0.29639480652535311</v>
      </c>
      <c r="P2">
        <f>'Post Process Calc.'!D19</f>
        <v>0.35551579615874201</v>
      </c>
      <c r="Q2">
        <f>'Post Process Calc.'!E19</f>
        <v>5.3728223088635625E-2</v>
      </c>
      <c r="R2">
        <f>'Post Process Calc.'!F19</f>
        <v>-4.3450276618641856E-2</v>
      </c>
      <c r="S2">
        <f>'Post Process Calc.'!G19</f>
        <v>-2.5006108565498408E-2</v>
      </c>
      <c r="T2">
        <f>P2/O2</f>
        <v>1.1994670228080795</v>
      </c>
      <c r="U2">
        <f>O2/0.0016</f>
        <v>185.24675407834567</v>
      </c>
      <c r="V2">
        <f>P2/0.0016</f>
        <v>222.19737259921374</v>
      </c>
      <c r="W2">
        <f t="shared" ref="W2:Y12" si="0">Q2/0.0016</f>
        <v>33.580139430397267</v>
      </c>
      <c r="X2">
        <f t="shared" si="0"/>
        <v>-27.156422886651157</v>
      </c>
      <c r="Y2">
        <f t="shared" si="0"/>
        <v>-15.628817853436503</v>
      </c>
      <c r="Z2">
        <v>100</v>
      </c>
      <c r="AA2">
        <v>0.32</v>
      </c>
      <c r="AB2">
        <v>7</v>
      </c>
      <c r="AC2">
        <v>0.7</v>
      </c>
      <c r="AD2">
        <f t="shared" ref="AD2:AD13" si="1">10^(-7.3)</f>
        <v>5.0118723362727164E-8</v>
      </c>
      <c r="AE2">
        <v>1</v>
      </c>
      <c r="AF2">
        <v>0.311</v>
      </c>
      <c r="AG2">
        <f t="array" ref="AG2">INDEX(Transcriptome!D$2:D$28,MATCH(1,(Transcriptome!$A$2:$A$28=$B2)*(Transcriptome!$C$2:$C$28=$E2),0))</f>
        <v>0.94007718490764314</v>
      </c>
      <c r="AH2">
        <f t="array" ref="AH2">INDEX(Transcriptome!E$2:E$28,MATCH(1,(Transcriptome!$A$2:$A$28=$B2)*(Transcriptome!$C$2:$C$28=$E2),0))</f>
        <v>0.99650427749138171</v>
      </c>
      <c r="AI2">
        <f t="array" ref="AI2">INDEX(Transcriptome!F$2:F$28,MATCH(1,(Transcriptome!$A$2:$A$28=$B2)*(Transcriptome!$C$2:$C$28=$E2),0))</f>
        <v>0.97563697657142612</v>
      </c>
      <c r="AJ2">
        <f t="array" ref="AJ2">INDEX(Transcriptome!G$2:G$28,MATCH(1,(Transcriptome!$A$2:$A$28=$B2)*(Transcriptome!$C$2:$C$28=$E2),0))</f>
        <v>0.94310606049848844</v>
      </c>
      <c r="AK2">
        <f t="array" ref="AK2">INDEX(Transcriptome!H$2:H$28,MATCH(1,(Transcriptome!$A$2:$A$28=$B2)*(Transcriptome!$C$2:$C$28=$E2),0))</f>
        <v>0</v>
      </c>
      <c r="AL2">
        <f t="array" ref="AL2">INDEX(Transcriptome!I$2:I$28,MATCH(1,(Transcriptome!$A$2:$A$28=$B2)*(Transcriptome!$C$2:$C$28=$E2),0))</f>
        <v>0.96318802397405767</v>
      </c>
      <c r="AM2">
        <f t="array" ref="AM2">INDEX(Transcriptome!J$2:J$28,MATCH(1,(Transcriptome!$A$2:$A$28=$B2)*(Transcriptome!$C$2:$C$28=$E2),0))</f>
        <v>0.92358253140062818</v>
      </c>
      <c r="AN2">
        <f t="array" ref="AN2">INDEX(Transcriptome!K$2:K$28,MATCH(1,(Transcriptome!$A$2:$A$28=$B2)*(Transcriptome!$C$2:$C$28=$E2),0))</f>
        <v>1.0010812446407726</v>
      </c>
      <c r="AO2">
        <f t="array" ref="AO2">INDEX(Transcriptome!L$2:L$28,MATCH(1,(Transcriptome!$A$2:$A$28=$B2)*(Transcriptome!$C$2:$C$28=$E2),0))</f>
        <v>1.0205895643118126</v>
      </c>
      <c r="AP2">
        <f t="array" ref="AP2">INDEX(Transcriptome!M$2:M$28,MATCH(1,(Transcriptome!$A$2:$A$28=$B2)*(Transcriptome!$C$2:$C$28=$E2),0))</f>
        <v>0.94021773936338837</v>
      </c>
      <c r="AQ2">
        <f t="array" ref="AQ2">INDEX(Transcriptome!N$2:N$28,MATCH(1,(Transcriptome!$A$2:$A$28=$B2)*(Transcriptome!$C$2:$C$28=$E2),0))</f>
        <v>0.98102733087188276</v>
      </c>
      <c r="AR2">
        <f t="array" ref="AR2">INDEX(Transcriptome!O$2:O$28,MATCH(1,(Transcriptome!$A$2:$A$28=$B2)*(Transcriptome!$C$2:$C$28=$E2),0))</f>
        <v>1.0059574681655388</v>
      </c>
      <c r="AS2">
        <f t="array" ref="AS2">INDEX(Transcriptome!P$2:P$28,MATCH(1,(Transcriptome!$A$2:$A$28=$B2)*(Transcriptome!$C$2:$C$28=$E2),0))</f>
        <v>0.98597973957778395</v>
      </c>
      <c r="AT2">
        <f t="array" ref="AT2">INDEX(Transcriptome!Q$2:Q$28,MATCH(1,(Transcriptome!$A$2:$A$28=$B2)*(Transcriptome!$C$2:$C$28=$E2),0))</f>
        <v>1.010336607624605</v>
      </c>
      <c r="AU2">
        <f t="array" ref="AU2">INDEX(Transcriptome!R$2:R$28,MATCH(1,(Transcriptome!$A$2:$A$28=$B2)*(Transcriptome!$C$2:$C$28=$E2),0))</f>
        <v>0.99476230879950134</v>
      </c>
      <c r="AV2">
        <f t="array" ref="AV2">INDEX(Transcriptome!S$2:S$28,MATCH(1,(Transcriptome!$A$2:$A$28=$B2)*(Transcriptome!$C$2:$C$28=$E2),0))</f>
        <v>0.96180689255547602</v>
      </c>
      <c r="AW2">
        <f t="array" ref="AW2">INDEX(Transcriptome!T$2:T$28,MATCH(1,(Transcriptome!$A$2:$A$28=$B2)*(Transcriptome!$C$2:$C$28=$E2),0))</f>
        <v>0.97551354736962936</v>
      </c>
      <c r="AX2">
        <f t="array" ref="AX2">INDEX(Transcriptome!U$2:U$28,MATCH(1,(Transcriptome!$A$2:$A$28=$B2)*(Transcriptome!$C$2:$C$28=$E2),0))</f>
        <v>0.86889091743249436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0.97732406898834145</v>
      </c>
      <c r="BB2">
        <f t="array" ref="BB2">INDEX(Transcriptome!Y$2:Y$28,MATCH(1,(Transcriptome!$A$2:$A$28=$B2)*(Transcriptome!$C$2:$C$28=$E2),0))</f>
        <v>0</v>
      </c>
      <c r="BC2">
        <f t="array" ref="BC2">INDEX(Transcriptome!Z$2:Z$28,MATCH(1,(Transcriptome!$A$2:$A$28=$B2)*(Transcriptome!$C$2:$C$28=$E2),0))</f>
        <v>0.91145391632588857</v>
      </c>
      <c r="BD2">
        <f t="array" ref="BD2">INDEX(Transcriptome!AA$2:AA$28,MATCH(1,(Transcriptome!$A$2:$A$28=$B2)*(Transcriptome!$C$2:$C$28=$E2),0))</f>
        <v>0.97451034622456301</v>
      </c>
      <c r="BE2">
        <f t="array" ref="BE2">INDEX(Transcriptome!AB$2:AB$28,MATCH(1,(Transcriptome!$A$2:$A$28=$B2)*(Transcriptome!$C$2:$C$28=$E2),0))</f>
        <v>0.98688213777374034</v>
      </c>
      <c r="BF2">
        <f t="array" ref="BF2">INDEX(Transcriptome!AC$2:AC$28,MATCH(1,(Transcriptome!$A$2:$A$28=$B2)*(Transcriptome!$C$2:$C$28=$E2),0))</f>
        <v>1.0040849007229991</v>
      </c>
      <c r="BG2">
        <f t="array" ref="BG2">INDEX(Transcriptome!AD$2:AD$28,MATCH(1,(Transcriptome!$A$2:$A$28=$B2)*(Transcriptome!$C$2:$C$28=$E2),0))</f>
        <v>0.95604519132225496</v>
      </c>
      <c r="BH2">
        <f t="array" ref="BH2">INDEX(Transcriptome!AE$2:AE$28,MATCH(1,(Transcriptome!$A$2:$A$28=$B2)*(Transcriptome!$C$2:$C$28=$E2),0))</f>
        <v>0.94297363255319722</v>
      </c>
      <c r="BI2">
        <f t="array" ref="BI2">INDEX(Transcriptome!AF$2:AF$28,MATCH(1,(Transcriptome!$A$2:$A$28=$B2)*(Transcriptome!$C$2:$C$28=$E2),0))</f>
        <v>0.97829375487975634</v>
      </c>
      <c r="BJ2">
        <f t="array" ref="BJ2">INDEX(Transcriptome!AG$2:AG$28,MATCH(1,(Transcriptome!$A$2:$A$28=$B2)*(Transcriptome!$C$2:$C$28=$E2),0))</f>
        <v>0.99248715128412524</v>
      </c>
      <c r="BK2">
        <f t="array" ref="BK2">INDEX(Transcriptome!AH$2:AH$28,MATCH(1,(Transcriptome!$A$2:$A$28=$B2)*(Transcriptome!$C$2:$C$28=$E2),0))</f>
        <v>0.91313654391883303</v>
      </c>
      <c r="BL2">
        <f t="array" ref="BL2">INDEX(Transcriptome!AI$2:AI$28,MATCH(1,(Transcriptome!$A$2:$A$28=$B2)*(Transcriptome!$C$2:$C$28=$E2),0))</f>
        <v>0.96696862696252894</v>
      </c>
      <c r="BM2">
        <f t="array" ref="BM2">INDEX(Transcriptome!AJ$2:AJ$28,MATCH(1,(Transcriptome!$A$2:$A$28=$B2)*(Transcriptome!$C$2:$C$28=$E2),0))</f>
        <v>0.98982599186586295</v>
      </c>
      <c r="BN2">
        <f t="array" ref="BN2">INDEX(Transcriptome!AK$2:AK$28,MATCH(1,(Transcriptome!$A$2:$A$28=$B2)*(Transcriptome!$C$2:$C$28=$E2),0))</f>
        <v>0.99394602336263493</v>
      </c>
      <c r="BO2">
        <f t="array" ref="BO2">INDEX(Transcriptome!AL$2:AL$28,MATCH(1,(Transcriptome!$A$2:$A$28=$B2)*(Transcriptome!$C$2:$C$28=$E2),0))</f>
        <v>1</v>
      </c>
      <c r="BP2">
        <f t="array" ref="BP2">INDEX(Transcriptome!AM$2:AM$28,MATCH(1,(Transcriptome!$A$2:$A$28=$B2)*(Transcriptome!$C$2:$C$28=$E2),0))</f>
        <v>0.96655303614610633</v>
      </c>
      <c r="BQ2">
        <f t="array" ref="BQ2">INDEX(Transcriptome!AN$2:AN$28,MATCH(1,(Transcriptome!$A$2:$A$28=$B2)*(Transcriptome!$C$2:$C$28=$E2),0))</f>
        <v>0.97712224505883327</v>
      </c>
      <c r="BR2">
        <f t="array" ref="BR2">INDEX(Transcriptome!AO$2:AO$28,MATCH(1,(Transcriptome!$A$2:$A$28=$B2)*(Transcriptome!$C$2:$C$28=$E2),0))</f>
        <v>0.99103271915141078</v>
      </c>
      <c r="BS2">
        <f t="array" ref="BS2">INDEX(Transcriptome!AP$2:AP$28,MATCH(1,(Transcriptome!$A$2:$A$28=$B2)*(Transcriptome!$C$2:$C$28=$E2),0))</f>
        <v>1.0000881235279653</v>
      </c>
      <c r="BT2">
        <f t="array" ref="BT2">INDEX(Transcriptome!AQ$2:AQ$28,MATCH(1,(Transcriptome!$A$2:$A$28=$B2)*(Transcriptome!$C$2:$C$28=$E2),0))</f>
        <v>0.98372366431608893</v>
      </c>
      <c r="BU2">
        <f t="array" ref="BU2">INDEX(Transcriptome!AR$2:AR$28,MATCH(1,(Transcriptome!$A$2:$A$28=$B2)*(Transcriptome!$C$2:$C$28=$E2),0))</f>
        <v>0.98871196098735925</v>
      </c>
      <c r="BV2">
        <f t="array" ref="BV2">INDEX(Transcriptome!AS$2:AS$28,MATCH(1,(Transcriptome!$A$2:$A$28=$B2)*(Transcriptome!$C$2:$C$28=$E2),0))</f>
        <v>0.99943017321461203</v>
      </c>
      <c r="BW2">
        <f t="array" ref="BW2">INDEX(Transcriptome!AT$2:AT$28,MATCH(1,(Transcriptome!$A$2:$A$28=$B2)*(Transcriptome!$C$2:$C$28=$E2),0))</f>
        <v>0.99328804472402166</v>
      </c>
      <c r="BX2">
        <f t="array" ref="BX2">INDEX(Transcriptome!AU$2:AU$28,MATCH(1,(Transcriptome!$A$2:$A$28=$B2)*(Transcriptome!$C$2:$C$28=$E2),0))</f>
        <v>0.98432356337727156</v>
      </c>
      <c r="BY2">
        <f t="array" ref="BY2">INDEX(Transcriptome!AV$2:AV$28,MATCH(1,(Transcriptome!$A$2:$A$28=$B2)*(Transcriptome!$C$2:$C$28=$E2),0))</f>
        <v>1.0025942942622075</v>
      </c>
      <c r="BZ2">
        <f t="array" ref="BZ2">INDEX(Transcriptome!AW$2:AW$28,MATCH(1,(Transcriptome!$A$2:$A$28=$B2)*(Transcriptome!$C$2:$C$28=$E2),0))</f>
        <v>0.97585131999641572</v>
      </c>
      <c r="CA2">
        <f t="array" ref="CA2">INDEX(Transcriptome!AX$2:AX$28,MATCH(1,(Transcriptome!$A$2:$A$28=$B2)*(Transcriptome!$C$2:$C$28=$E2),0))</f>
        <v>0.9931557079860126</v>
      </c>
      <c r="CB2">
        <f t="array" ref="CB2">INDEX(Transcriptome!AY$2:AY$28,MATCH(1,(Transcriptome!$A$2:$A$28=$B2)*(Transcriptome!$C$2:$C$28=$E2),0))</f>
        <v>0.99211786509189503</v>
      </c>
      <c r="CC2">
        <f t="array" ref="CC2">INDEX(Transcriptome!AZ$2:AZ$28,MATCH(1,(Transcriptome!$A$2:$A$28=$B2)*(Transcriptome!$C$2:$C$28=$E2),0))</f>
        <v>0.98740105921282462</v>
      </c>
      <c r="CD2">
        <f t="array" ref="CD2">INDEX(Transcriptome!BA$2:BA$28,MATCH(1,(Transcriptome!$A$2:$A$28=$B2)*(Transcriptome!$C$2:$C$28=$E2),0))</f>
        <v>0.97418858225684679</v>
      </c>
      <c r="CE2">
        <f t="array" ref="CE2">INDEX(Transcriptome!BB$2:BB$28,MATCH(1,(Transcriptome!$A$2:$A$28=$B2)*(Transcriptome!$C$2:$C$28=$E2),0))</f>
        <v>1.6068065436134515</v>
      </c>
      <c r="CF2">
        <f t="array" ref="CF2">INDEX(Transcriptome!BC$2:BC$28,MATCH(1,(Transcriptome!$A$2:$A$28=$B2)*(Transcriptome!$C$2:$C$28=$E2),0))</f>
        <v>0</v>
      </c>
      <c r="CG2">
        <f t="array" ref="CG2">INDEX(Transcriptome!BD$2:BD$28,MATCH(1,(Transcriptome!$A$2:$A$28=$B2)*(Transcriptome!$C$2:$C$28=$E2),0))</f>
        <v>0.99751461391513707</v>
      </c>
      <c r="CH2">
        <f t="array" ref="CH2">INDEX(Transcriptome!BE$2:BE$28,MATCH(1,(Transcriptome!$A$2:$A$28=$B2)*(Transcriptome!$C$2:$C$28=$E2),0))</f>
        <v>0.85392777150705224</v>
      </c>
      <c r="CI2">
        <f t="array" ref="CI2">INDEX(Transcriptome!BF$2:BF$28,MATCH(1,(Transcriptome!$A$2:$A$28=$B2)*(Transcriptome!$C$2:$C$28=$E2),0))</f>
        <v>0.53861149034300126</v>
      </c>
      <c r="CJ2">
        <f t="array" ref="CJ2">INDEX(Transcriptome!BG$2:BG$28,MATCH(1,(Transcriptome!$A$2:$A$28=$B2)*(Transcriptome!$C$2:$C$28=$E2),0))</f>
        <v>0.95527087017904178</v>
      </c>
      <c r="CK2">
        <f t="array" ref="CK2">INDEX(Transcriptome!BH$2:BH$28,MATCH(1,(Transcriptome!$A$2:$A$28=$B2)*(Transcriptome!$C$2:$C$28=$E2),0))</f>
        <v>1.058845900964279</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1.021344456616839</v>
      </c>
      <c r="CO2">
        <f t="array" ref="CO2">INDEX(Transcriptome!BL$2:BL$28,MATCH(1,(Transcriptome!$A$2:$A$28=$B2)*(Transcriptome!$C$2:$C$28=$E2),0))</f>
        <v>1.0860978109057227</v>
      </c>
      <c r="CP2">
        <f t="array" ref="CP2">INDEX(Transcriptome!BM$2:BM$28,MATCH(1,(Transcriptome!$A$2:$A$28=$B2)*(Transcriptome!$C$2:$C$28=$E2),0))</f>
        <v>1.0011510151525029</v>
      </c>
      <c r="CQ2">
        <f t="array" ref="CQ2">INDEX(Transcriptome!BN$2:BN$28,MATCH(1,(Transcriptome!$A$2:$A$28=$B2)*(Transcriptome!$C$2:$C$28=$E2),0))</f>
        <v>0.98302138450706089</v>
      </c>
      <c r="CR2">
        <f t="array" ref="CR2">INDEX(Transcriptome!BO$2:BO$28,MATCH(1,(Transcriptome!$A$2:$A$28=$B2)*(Transcriptome!$C$2:$C$28=$E2),0))</f>
        <v>1.0609392583749215</v>
      </c>
      <c r="CS2">
        <f t="array" ref="CS2">INDEX(Transcriptome!BP$2:BP$28,MATCH(1,(Transcriptome!$A$2:$A$28=$B2)*(Transcriptome!$C$2:$C$28=$E2),0))</f>
        <v>1.058845900964279</v>
      </c>
      <c r="CT2">
        <f t="array" ref="CT2">INDEX(Transcriptome!BQ$2:BQ$28,MATCH(1,(Transcriptome!$A$2:$A$28=$B2)*(Transcriptome!$C$2:$C$28=$E2),0))</f>
        <v>1</v>
      </c>
      <c r="CU2">
        <f t="array" ref="CU2">INDEX(Transcriptome!BR$2:BR$28,MATCH(1,(Transcriptome!$A$2:$A$28=$B2)*(Transcriptome!$C$2:$C$28=$E2),0))</f>
        <v>1.0427318281314863</v>
      </c>
    </row>
    <row r="3" spans="1:99" x14ac:dyDescent="0.15">
      <c r="A3">
        <f>'Measured Data'!A8</f>
        <v>1</v>
      </c>
      <c r="B3" t="s">
        <v>580</v>
      </c>
      <c r="C3" s="326" t="s">
        <v>587</v>
      </c>
      <c r="D3">
        <v>1</v>
      </c>
      <c r="E3" t="s">
        <v>515</v>
      </c>
      <c r="F3" s="334">
        <f>AVERAGE('In Process Calc.'!B4:B5)</f>
        <v>1.3031250000021828</v>
      </c>
      <c r="G3" s="334">
        <f>AVERAGE('In Process Calc.'!C4:C5)</f>
        <v>31.275000000052387</v>
      </c>
      <c r="H3">
        <f>AVERAGE('TL input - regression'!Q3,'TL input - regression'!L4)</f>
        <v>26.229861744365497</v>
      </c>
      <c r="I3">
        <f>AVERAGE('TL input - regression'!R3,'TL input - regression'!M4)</f>
        <v>5.1257828040305453</v>
      </c>
      <c r="J3">
        <f>AVERAGE('TL input - regression'!S3,'TL input - regression'!N4)</f>
        <v>1.7160401615303165</v>
      </c>
      <c r="K3">
        <f>AVERAGE('TL input - regression'!T3,'TL input - regression'!O4)</f>
        <v>3.4650866368568138</v>
      </c>
      <c r="L3">
        <f>AVERAGE('TL input - regression'!U3,'TL input - regression'!P4)</f>
        <v>1.5087922055892975</v>
      </c>
      <c r="M3">
        <f>'Growth Regression'!T3</f>
        <v>4.4074208797137228E-2</v>
      </c>
      <c r="N3">
        <f>M3/'Growth Regression'!$O$24</f>
        <v>0.95777460266430681</v>
      </c>
      <c r="O3">
        <f>'Post Process Calc.'!C20</f>
        <v>0.19098292082249846</v>
      </c>
      <c r="P3">
        <f>'Post Process Calc.'!D20</f>
        <v>0.44578349585562038</v>
      </c>
      <c r="Q3">
        <f>'Post Process Calc.'!E20</f>
        <v>3.4460054306388897E-2</v>
      </c>
      <c r="R3">
        <f>'Post Process Calc.'!F20</f>
        <v>2.3812093377538353E-3</v>
      </c>
      <c r="S3">
        <f>'Post Process Calc.'!G20</f>
        <v>-4.1305632812081742E-3</v>
      </c>
      <c r="T3">
        <f t="shared" ref="T3:T13" si="2">P3/O3</f>
        <v>2.3341537239863257</v>
      </c>
      <c r="U3">
        <f t="shared" ref="U3:V12" si="3">O3/0.0016</f>
        <v>119.36432551406153</v>
      </c>
      <c r="V3">
        <f t="shared" si="3"/>
        <v>278.61468490976273</v>
      </c>
      <c r="W3">
        <f t="shared" si="0"/>
        <v>21.537533941493059</v>
      </c>
      <c r="X3">
        <f t="shared" si="0"/>
        <v>1.4882558360961471</v>
      </c>
      <c r="Y3">
        <f t="shared" si="0"/>
        <v>-2.5816020507551087</v>
      </c>
      <c r="Z3">
        <v>100</v>
      </c>
      <c r="AA3">
        <v>0.32</v>
      </c>
      <c r="AB3">
        <v>7</v>
      </c>
      <c r="AC3">
        <v>0.7</v>
      </c>
      <c r="AD3">
        <f t="shared" si="1"/>
        <v>5.0118723362727164E-8</v>
      </c>
      <c r="AE3">
        <v>1</v>
      </c>
      <c r="AF3">
        <v>0.311</v>
      </c>
      <c r="AG3">
        <f t="array" ref="AG3">INDEX(Transcriptome!D$2:D$28,MATCH(1,(Transcriptome!$A$2:$A$28=$B3)*(Transcriptome!$C$2:$C$28=$E3),0))</f>
        <v>0.94007718490764314</v>
      </c>
      <c r="AH3">
        <f t="array" ref="AH3">INDEX(Transcriptome!E$2:E$28,MATCH(1,(Transcriptome!$A$2:$A$28=$B3)*(Transcriptome!$C$2:$C$28=$E3),0))</f>
        <v>0.99650427749138171</v>
      </c>
      <c r="AI3">
        <f t="array" ref="AI3">INDEX(Transcriptome!F$2:F$28,MATCH(1,(Transcriptome!$A$2:$A$28=$B3)*(Transcriptome!$C$2:$C$28=$E3),0))</f>
        <v>0.97563697657142612</v>
      </c>
      <c r="AJ3">
        <f t="array" ref="AJ3">INDEX(Transcriptome!G$2:G$28,MATCH(1,(Transcriptome!$A$2:$A$28=$B3)*(Transcriptome!$C$2:$C$28=$E3),0))</f>
        <v>0.94310606049848844</v>
      </c>
      <c r="AK3">
        <f t="array" ref="AK3">INDEX(Transcriptome!H$2:H$28,MATCH(1,(Transcriptome!$A$2:$A$28=$B3)*(Transcriptome!$C$2:$C$28=$E3),0))</f>
        <v>0</v>
      </c>
      <c r="AL3">
        <f t="array" ref="AL3">INDEX(Transcriptome!I$2:I$28,MATCH(1,(Transcriptome!$A$2:$A$28=$B3)*(Transcriptome!$C$2:$C$28=$E3),0))</f>
        <v>0.96318802397405767</v>
      </c>
      <c r="AM3">
        <f t="array" ref="AM3">INDEX(Transcriptome!J$2:J$28,MATCH(1,(Transcriptome!$A$2:$A$28=$B3)*(Transcriptome!$C$2:$C$28=$E3),0))</f>
        <v>0.92358253140062818</v>
      </c>
      <c r="AN3">
        <f t="array" ref="AN3">INDEX(Transcriptome!K$2:K$28,MATCH(1,(Transcriptome!$A$2:$A$28=$B3)*(Transcriptome!$C$2:$C$28=$E3),0))</f>
        <v>1.0010812446407726</v>
      </c>
      <c r="AO3">
        <f t="array" ref="AO3">INDEX(Transcriptome!L$2:L$28,MATCH(1,(Transcriptome!$A$2:$A$28=$B3)*(Transcriptome!$C$2:$C$28=$E3),0))</f>
        <v>1.0205895643118126</v>
      </c>
      <c r="AP3">
        <f t="array" ref="AP3">INDEX(Transcriptome!M$2:M$28,MATCH(1,(Transcriptome!$A$2:$A$28=$B3)*(Transcriptome!$C$2:$C$28=$E3),0))</f>
        <v>0.94021773936338837</v>
      </c>
      <c r="AQ3">
        <f t="array" ref="AQ3">INDEX(Transcriptome!N$2:N$28,MATCH(1,(Transcriptome!$A$2:$A$28=$B3)*(Transcriptome!$C$2:$C$28=$E3),0))</f>
        <v>0.98102733087188276</v>
      </c>
      <c r="AR3">
        <f t="array" ref="AR3">INDEX(Transcriptome!O$2:O$28,MATCH(1,(Transcriptome!$A$2:$A$28=$B3)*(Transcriptome!$C$2:$C$28=$E3),0))</f>
        <v>1.0059574681655388</v>
      </c>
      <c r="AS3">
        <f t="array" ref="AS3">INDEX(Transcriptome!P$2:P$28,MATCH(1,(Transcriptome!$A$2:$A$28=$B3)*(Transcriptome!$C$2:$C$28=$E3),0))</f>
        <v>0.98597973957778395</v>
      </c>
      <c r="AT3">
        <f t="array" ref="AT3">INDEX(Transcriptome!Q$2:Q$28,MATCH(1,(Transcriptome!$A$2:$A$28=$B3)*(Transcriptome!$C$2:$C$28=$E3),0))</f>
        <v>1.010336607624605</v>
      </c>
      <c r="AU3">
        <f t="array" ref="AU3">INDEX(Transcriptome!R$2:R$28,MATCH(1,(Transcriptome!$A$2:$A$28=$B3)*(Transcriptome!$C$2:$C$28=$E3),0))</f>
        <v>0.99476230879950134</v>
      </c>
      <c r="AV3">
        <f t="array" ref="AV3">INDEX(Transcriptome!S$2:S$28,MATCH(1,(Transcriptome!$A$2:$A$28=$B3)*(Transcriptome!$C$2:$C$28=$E3),0))</f>
        <v>0.96180689255547602</v>
      </c>
      <c r="AW3">
        <f t="array" ref="AW3">INDEX(Transcriptome!T$2:T$28,MATCH(1,(Transcriptome!$A$2:$A$28=$B3)*(Transcriptome!$C$2:$C$28=$E3),0))</f>
        <v>0.97551354736962936</v>
      </c>
      <c r="AX3">
        <f t="array" ref="AX3">INDEX(Transcriptome!U$2:U$28,MATCH(1,(Transcriptome!$A$2:$A$28=$B3)*(Transcriptome!$C$2:$C$28=$E3),0))</f>
        <v>0.86889091743249436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0.97732406898834145</v>
      </c>
      <c r="BB3">
        <f t="array" ref="BB3">INDEX(Transcriptome!Y$2:Y$28,MATCH(1,(Transcriptome!$A$2:$A$28=$B3)*(Transcriptome!$C$2:$C$28=$E3),0))</f>
        <v>0</v>
      </c>
      <c r="BC3">
        <f t="array" ref="BC3">INDEX(Transcriptome!Z$2:Z$28,MATCH(1,(Transcriptome!$A$2:$A$28=$B3)*(Transcriptome!$C$2:$C$28=$E3),0))</f>
        <v>0.91145391632588857</v>
      </c>
      <c r="BD3">
        <f t="array" ref="BD3">INDEX(Transcriptome!AA$2:AA$28,MATCH(1,(Transcriptome!$A$2:$A$28=$B3)*(Transcriptome!$C$2:$C$28=$E3),0))</f>
        <v>0.97451034622456301</v>
      </c>
      <c r="BE3">
        <f t="array" ref="BE3">INDEX(Transcriptome!AB$2:AB$28,MATCH(1,(Transcriptome!$A$2:$A$28=$B3)*(Transcriptome!$C$2:$C$28=$E3),0))</f>
        <v>0.98688213777374034</v>
      </c>
      <c r="BF3">
        <f t="array" ref="BF3">INDEX(Transcriptome!AC$2:AC$28,MATCH(1,(Transcriptome!$A$2:$A$28=$B3)*(Transcriptome!$C$2:$C$28=$E3),0))</f>
        <v>1.0040849007229991</v>
      </c>
      <c r="BG3">
        <f t="array" ref="BG3">INDEX(Transcriptome!AD$2:AD$28,MATCH(1,(Transcriptome!$A$2:$A$28=$B3)*(Transcriptome!$C$2:$C$28=$E3),0))</f>
        <v>0.95604519132225496</v>
      </c>
      <c r="BH3">
        <f t="array" ref="BH3">INDEX(Transcriptome!AE$2:AE$28,MATCH(1,(Transcriptome!$A$2:$A$28=$B3)*(Transcriptome!$C$2:$C$28=$E3),0))</f>
        <v>0.94297363255319722</v>
      </c>
      <c r="BI3">
        <f t="array" ref="BI3">INDEX(Transcriptome!AF$2:AF$28,MATCH(1,(Transcriptome!$A$2:$A$28=$B3)*(Transcriptome!$C$2:$C$28=$E3),0))</f>
        <v>0.97829375487975634</v>
      </c>
      <c r="BJ3">
        <f t="array" ref="BJ3">INDEX(Transcriptome!AG$2:AG$28,MATCH(1,(Transcriptome!$A$2:$A$28=$B3)*(Transcriptome!$C$2:$C$28=$E3),0))</f>
        <v>0.99248715128412524</v>
      </c>
      <c r="BK3">
        <f t="array" ref="BK3">INDEX(Transcriptome!AH$2:AH$28,MATCH(1,(Transcriptome!$A$2:$A$28=$B3)*(Transcriptome!$C$2:$C$28=$E3),0))</f>
        <v>0.91313654391883303</v>
      </c>
      <c r="BL3">
        <f t="array" ref="BL3">INDEX(Transcriptome!AI$2:AI$28,MATCH(1,(Transcriptome!$A$2:$A$28=$B3)*(Transcriptome!$C$2:$C$28=$E3),0))</f>
        <v>0.96696862696252894</v>
      </c>
      <c r="BM3">
        <f t="array" ref="BM3">INDEX(Transcriptome!AJ$2:AJ$28,MATCH(1,(Transcriptome!$A$2:$A$28=$B3)*(Transcriptome!$C$2:$C$28=$E3),0))</f>
        <v>0.98982599186586295</v>
      </c>
      <c r="BN3">
        <f t="array" ref="BN3">INDEX(Transcriptome!AK$2:AK$28,MATCH(1,(Transcriptome!$A$2:$A$28=$B3)*(Transcriptome!$C$2:$C$28=$E3),0))</f>
        <v>0.99394602336263493</v>
      </c>
      <c r="BO3">
        <f t="array" ref="BO3">INDEX(Transcriptome!AL$2:AL$28,MATCH(1,(Transcriptome!$A$2:$A$28=$B3)*(Transcriptome!$C$2:$C$28=$E3),0))</f>
        <v>1</v>
      </c>
      <c r="BP3">
        <f t="array" ref="BP3">INDEX(Transcriptome!AM$2:AM$28,MATCH(1,(Transcriptome!$A$2:$A$28=$B3)*(Transcriptome!$C$2:$C$28=$E3),0))</f>
        <v>0.96655303614610633</v>
      </c>
      <c r="BQ3">
        <f t="array" ref="BQ3">INDEX(Transcriptome!AN$2:AN$28,MATCH(1,(Transcriptome!$A$2:$A$28=$B3)*(Transcriptome!$C$2:$C$28=$E3),0))</f>
        <v>0.97712224505883327</v>
      </c>
      <c r="BR3">
        <f t="array" ref="BR3">INDEX(Transcriptome!AO$2:AO$28,MATCH(1,(Transcriptome!$A$2:$A$28=$B3)*(Transcriptome!$C$2:$C$28=$E3),0))</f>
        <v>0.99103271915141078</v>
      </c>
      <c r="BS3">
        <f t="array" ref="BS3">INDEX(Transcriptome!AP$2:AP$28,MATCH(1,(Transcriptome!$A$2:$A$28=$B3)*(Transcriptome!$C$2:$C$28=$E3),0))</f>
        <v>1.0000881235279653</v>
      </c>
      <c r="BT3">
        <f t="array" ref="BT3">INDEX(Transcriptome!AQ$2:AQ$28,MATCH(1,(Transcriptome!$A$2:$A$28=$B3)*(Transcriptome!$C$2:$C$28=$E3),0))</f>
        <v>0.98372366431608893</v>
      </c>
      <c r="BU3">
        <f t="array" ref="BU3">INDEX(Transcriptome!AR$2:AR$28,MATCH(1,(Transcriptome!$A$2:$A$28=$B3)*(Transcriptome!$C$2:$C$28=$E3),0))</f>
        <v>0.98871196098735925</v>
      </c>
      <c r="BV3">
        <f t="array" ref="BV3">INDEX(Transcriptome!AS$2:AS$28,MATCH(1,(Transcriptome!$A$2:$A$28=$B3)*(Transcriptome!$C$2:$C$28=$E3),0))</f>
        <v>0.99943017321461203</v>
      </c>
      <c r="BW3">
        <f t="array" ref="BW3">INDEX(Transcriptome!AT$2:AT$28,MATCH(1,(Transcriptome!$A$2:$A$28=$B3)*(Transcriptome!$C$2:$C$28=$E3),0))</f>
        <v>0.99328804472402166</v>
      </c>
      <c r="BX3">
        <f t="array" ref="BX3">INDEX(Transcriptome!AU$2:AU$28,MATCH(1,(Transcriptome!$A$2:$A$28=$B3)*(Transcriptome!$C$2:$C$28=$E3),0))</f>
        <v>0.98432356337727156</v>
      </c>
      <c r="BY3">
        <f t="array" ref="BY3">INDEX(Transcriptome!AV$2:AV$28,MATCH(1,(Transcriptome!$A$2:$A$28=$B3)*(Transcriptome!$C$2:$C$28=$E3),0))</f>
        <v>1.0025942942622075</v>
      </c>
      <c r="BZ3">
        <f t="array" ref="BZ3">INDEX(Transcriptome!AW$2:AW$28,MATCH(1,(Transcriptome!$A$2:$A$28=$B3)*(Transcriptome!$C$2:$C$28=$E3),0))</f>
        <v>0.97585131999641572</v>
      </c>
      <c r="CA3">
        <f t="array" ref="CA3">INDEX(Transcriptome!AX$2:AX$28,MATCH(1,(Transcriptome!$A$2:$A$28=$B3)*(Transcriptome!$C$2:$C$28=$E3),0))</f>
        <v>0.9931557079860126</v>
      </c>
      <c r="CB3">
        <f t="array" ref="CB3">INDEX(Transcriptome!AY$2:AY$28,MATCH(1,(Transcriptome!$A$2:$A$28=$B3)*(Transcriptome!$C$2:$C$28=$E3),0))</f>
        <v>0.99211786509189503</v>
      </c>
      <c r="CC3">
        <f t="array" ref="CC3">INDEX(Transcriptome!AZ$2:AZ$28,MATCH(1,(Transcriptome!$A$2:$A$28=$B3)*(Transcriptome!$C$2:$C$28=$E3),0))</f>
        <v>0.98740105921282462</v>
      </c>
      <c r="CD3">
        <f t="array" ref="CD3">INDEX(Transcriptome!BA$2:BA$28,MATCH(1,(Transcriptome!$A$2:$A$28=$B3)*(Transcriptome!$C$2:$C$28=$E3),0))</f>
        <v>0.97418858225684679</v>
      </c>
      <c r="CE3">
        <f t="array" ref="CE3">INDEX(Transcriptome!BB$2:BB$28,MATCH(1,(Transcriptome!$A$2:$A$28=$B3)*(Transcriptome!$C$2:$C$28=$E3),0))</f>
        <v>1.6068065436134515</v>
      </c>
      <c r="CF3">
        <f t="array" ref="CF3">INDEX(Transcriptome!BC$2:BC$28,MATCH(1,(Transcriptome!$A$2:$A$28=$B3)*(Transcriptome!$C$2:$C$28=$E3),0))</f>
        <v>0</v>
      </c>
      <c r="CG3">
        <f t="array" ref="CG3">INDEX(Transcriptome!BD$2:BD$28,MATCH(1,(Transcriptome!$A$2:$A$28=$B3)*(Transcriptome!$C$2:$C$28=$E3),0))</f>
        <v>0.99751461391513707</v>
      </c>
      <c r="CH3">
        <f t="array" ref="CH3">INDEX(Transcriptome!BE$2:BE$28,MATCH(1,(Transcriptome!$A$2:$A$28=$B3)*(Transcriptome!$C$2:$C$28=$E3),0))</f>
        <v>0.85392777150705224</v>
      </c>
      <c r="CI3">
        <f t="array" ref="CI3">INDEX(Transcriptome!BF$2:BF$28,MATCH(1,(Transcriptome!$A$2:$A$28=$B3)*(Transcriptome!$C$2:$C$28=$E3),0))</f>
        <v>0.53861149034300126</v>
      </c>
      <c r="CJ3">
        <f t="array" ref="CJ3">INDEX(Transcriptome!BG$2:BG$28,MATCH(1,(Transcriptome!$A$2:$A$28=$B3)*(Transcriptome!$C$2:$C$28=$E3),0))</f>
        <v>0.95527087017904178</v>
      </c>
      <c r="CK3">
        <f t="array" ref="CK3">INDEX(Transcriptome!BH$2:BH$28,MATCH(1,(Transcriptome!$A$2:$A$28=$B3)*(Transcriptome!$C$2:$C$28=$E3),0))</f>
        <v>1.058845900964279</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1.021344456616839</v>
      </c>
      <c r="CO3">
        <f t="array" ref="CO3">INDEX(Transcriptome!BL$2:BL$28,MATCH(1,(Transcriptome!$A$2:$A$28=$B3)*(Transcriptome!$C$2:$C$28=$E3),0))</f>
        <v>1.0860978109057227</v>
      </c>
      <c r="CP3">
        <f t="array" ref="CP3">INDEX(Transcriptome!BM$2:BM$28,MATCH(1,(Transcriptome!$A$2:$A$28=$B3)*(Transcriptome!$C$2:$C$28=$E3),0))</f>
        <v>1.0011510151525029</v>
      </c>
      <c r="CQ3">
        <f t="array" ref="CQ3">INDEX(Transcriptome!BN$2:BN$28,MATCH(1,(Transcriptome!$A$2:$A$28=$B3)*(Transcriptome!$C$2:$C$28=$E3),0))</f>
        <v>0.98302138450706089</v>
      </c>
      <c r="CR3">
        <f t="array" ref="CR3">INDEX(Transcriptome!BO$2:BO$28,MATCH(1,(Transcriptome!$A$2:$A$28=$B3)*(Transcriptome!$C$2:$C$28=$E3),0))</f>
        <v>1.0609392583749215</v>
      </c>
      <c r="CS3">
        <f t="array" ref="CS3">INDEX(Transcriptome!BP$2:BP$28,MATCH(1,(Transcriptome!$A$2:$A$28=$B3)*(Transcriptome!$C$2:$C$28=$E3),0))</f>
        <v>1.058845900964279</v>
      </c>
      <c r="CT3">
        <f t="array" ref="CT3">INDEX(Transcriptome!BQ$2:BQ$28,MATCH(1,(Transcriptome!$A$2:$A$28=$B3)*(Transcriptome!$C$2:$C$28=$E3),0))</f>
        <v>1</v>
      </c>
      <c r="CU3">
        <f t="array" ref="CU3">INDEX(Transcriptome!BR$2:BR$28,MATCH(1,(Transcriptome!$A$2:$A$28=$B3)*(Transcriptome!$C$2:$C$28=$E3),0))</f>
        <v>1.0427318281314863</v>
      </c>
    </row>
    <row r="4" spans="1:99" x14ac:dyDescent="0.15">
      <c r="A4">
        <f>'Measured Data'!A9</f>
        <v>2</v>
      </c>
      <c r="B4" t="s">
        <v>580</v>
      </c>
      <c r="C4" s="326" t="s">
        <v>587</v>
      </c>
      <c r="D4">
        <v>1</v>
      </c>
      <c r="E4" t="s">
        <v>515</v>
      </c>
      <c r="F4" s="334">
        <f>AVERAGE('In Process Calc.'!B5:B6)</f>
        <v>1.8003472222226264</v>
      </c>
      <c r="G4" s="334">
        <f>AVERAGE('In Process Calc.'!C5:C6)</f>
        <v>43.208333333343035</v>
      </c>
      <c r="H4">
        <f>AVERAGE('TL input - regression'!Q4,'TL input - regression'!L5)</f>
        <v>23.809730813281693</v>
      </c>
      <c r="I4">
        <f>AVERAGE('TL input - regression'!R4,'TL input - regression'!M5)</f>
        <v>9.023998574097746</v>
      </c>
      <c r="J4">
        <f>AVERAGE('TL input - regression'!S4,'TL input - regression'!N5)</f>
        <v>1.3702221621671029</v>
      </c>
      <c r="K4">
        <f>AVERAGE('TL input - regression'!T4,'TL input - regression'!O5)</f>
        <v>3.405847417493205</v>
      </c>
      <c r="L4">
        <f>AVERAGE('TL input - regression'!U4,'TL input - regression'!P5)</f>
        <v>1.5229675042588662</v>
      </c>
      <c r="M4">
        <f>'Growth Regression'!T4</f>
        <v>4.2753179300884195E-2</v>
      </c>
      <c r="N4">
        <f>M4/'Growth Regression'!$O$24</f>
        <v>0.9290673714873342</v>
      </c>
      <c r="O4">
        <f>'Post Process Calc.'!C21</f>
        <v>0.14455638387589093</v>
      </c>
      <c r="P4">
        <f>'Post Process Calc.'!D21</f>
        <v>0.28280077432042755</v>
      </c>
      <c r="Q4">
        <f>'Post Process Calc.'!E21</f>
        <v>2.3830727438106422E-2</v>
      </c>
      <c r="R4">
        <f>'Post Process Calc.'!F21</f>
        <v>9.4154535270368229E-3</v>
      </c>
      <c r="S4">
        <f>'Post Process Calc.'!G21</f>
        <v>5.2698195130944988E-4</v>
      </c>
      <c r="T4">
        <f t="shared" si="2"/>
        <v>1.9563354224689691</v>
      </c>
      <c r="U4">
        <f t="shared" si="3"/>
        <v>90.347739922431828</v>
      </c>
      <c r="V4">
        <f t="shared" si="3"/>
        <v>176.75048395026721</v>
      </c>
      <c r="W4">
        <f t="shared" si="0"/>
        <v>14.894204648816514</v>
      </c>
      <c r="X4">
        <f t="shared" si="0"/>
        <v>5.8846584543980143</v>
      </c>
      <c r="Y4">
        <f t="shared" si="0"/>
        <v>0.32936371956840615</v>
      </c>
      <c r="Z4">
        <v>100</v>
      </c>
      <c r="AA4">
        <v>0.32</v>
      </c>
      <c r="AB4">
        <v>7</v>
      </c>
      <c r="AC4">
        <v>0.7</v>
      </c>
      <c r="AD4">
        <f t="shared" si="1"/>
        <v>5.0118723362727164E-8</v>
      </c>
      <c r="AE4">
        <v>1</v>
      </c>
      <c r="AF4">
        <v>0.311</v>
      </c>
      <c r="AG4">
        <f t="array" ref="AG4">INDEX(Transcriptome!D$2:D$28,MATCH(1,(Transcriptome!$A$2:$A$28=$B4)*(Transcriptome!$C$2:$C$28=$E4),0))</f>
        <v>0.94007718490764314</v>
      </c>
      <c r="AH4">
        <f t="array" ref="AH4">INDEX(Transcriptome!E$2:E$28,MATCH(1,(Transcriptome!$A$2:$A$28=$B4)*(Transcriptome!$C$2:$C$28=$E4),0))</f>
        <v>0.99650427749138171</v>
      </c>
      <c r="AI4">
        <f t="array" ref="AI4">INDEX(Transcriptome!F$2:F$28,MATCH(1,(Transcriptome!$A$2:$A$28=$B4)*(Transcriptome!$C$2:$C$28=$E4),0))</f>
        <v>0.97563697657142612</v>
      </c>
      <c r="AJ4">
        <f t="array" ref="AJ4">INDEX(Transcriptome!G$2:G$28,MATCH(1,(Transcriptome!$A$2:$A$28=$B4)*(Transcriptome!$C$2:$C$28=$E4),0))</f>
        <v>0.94310606049848844</v>
      </c>
      <c r="AK4">
        <f t="array" ref="AK4">INDEX(Transcriptome!H$2:H$28,MATCH(1,(Transcriptome!$A$2:$A$28=$B4)*(Transcriptome!$C$2:$C$28=$E4),0))</f>
        <v>0</v>
      </c>
      <c r="AL4">
        <f t="array" ref="AL4">INDEX(Transcriptome!I$2:I$28,MATCH(1,(Transcriptome!$A$2:$A$28=$B4)*(Transcriptome!$C$2:$C$28=$E4),0))</f>
        <v>0.96318802397405767</v>
      </c>
      <c r="AM4">
        <f t="array" ref="AM4">INDEX(Transcriptome!J$2:J$28,MATCH(1,(Transcriptome!$A$2:$A$28=$B4)*(Transcriptome!$C$2:$C$28=$E4),0))</f>
        <v>0.92358253140062818</v>
      </c>
      <c r="AN4">
        <f t="array" ref="AN4">INDEX(Transcriptome!K$2:K$28,MATCH(1,(Transcriptome!$A$2:$A$28=$B4)*(Transcriptome!$C$2:$C$28=$E4),0))</f>
        <v>1.0010812446407726</v>
      </c>
      <c r="AO4">
        <f t="array" ref="AO4">INDEX(Transcriptome!L$2:L$28,MATCH(1,(Transcriptome!$A$2:$A$28=$B4)*(Transcriptome!$C$2:$C$28=$E4),0))</f>
        <v>1.0205895643118126</v>
      </c>
      <c r="AP4">
        <f t="array" ref="AP4">INDEX(Transcriptome!M$2:M$28,MATCH(1,(Transcriptome!$A$2:$A$28=$B4)*(Transcriptome!$C$2:$C$28=$E4),0))</f>
        <v>0.94021773936338837</v>
      </c>
      <c r="AQ4">
        <f t="array" ref="AQ4">INDEX(Transcriptome!N$2:N$28,MATCH(1,(Transcriptome!$A$2:$A$28=$B4)*(Transcriptome!$C$2:$C$28=$E4),0))</f>
        <v>0.98102733087188276</v>
      </c>
      <c r="AR4">
        <f t="array" ref="AR4">INDEX(Transcriptome!O$2:O$28,MATCH(1,(Transcriptome!$A$2:$A$28=$B4)*(Transcriptome!$C$2:$C$28=$E4),0))</f>
        <v>1.0059574681655388</v>
      </c>
      <c r="AS4">
        <f t="array" ref="AS4">INDEX(Transcriptome!P$2:P$28,MATCH(1,(Transcriptome!$A$2:$A$28=$B4)*(Transcriptome!$C$2:$C$28=$E4),0))</f>
        <v>0.98597973957778395</v>
      </c>
      <c r="AT4">
        <f t="array" ref="AT4">INDEX(Transcriptome!Q$2:Q$28,MATCH(1,(Transcriptome!$A$2:$A$28=$B4)*(Transcriptome!$C$2:$C$28=$E4),0))</f>
        <v>1.010336607624605</v>
      </c>
      <c r="AU4">
        <f t="array" ref="AU4">INDEX(Transcriptome!R$2:R$28,MATCH(1,(Transcriptome!$A$2:$A$28=$B4)*(Transcriptome!$C$2:$C$28=$E4),0))</f>
        <v>0.99476230879950134</v>
      </c>
      <c r="AV4">
        <f t="array" ref="AV4">INDEX(Transcriptome!S$2:S$28,MATCH(1,(Transcriptome!$A$2:$A$28=$B4)*(Transcriptome!$C$2:$C$28=$E4),0))</f>
        <v>0.96180689255547602</v>
      </c>
      <c r="AW4">
        <f t="array" ref="AW4">INDEX(Transcriptome!T$2:T$28,MATCH(1,(Transcriptome!$A$2:$A$28=$B4)*(Transcriptome!$C$2:$C$28=$E4),0))</f>
        <v>0.97551354736962936</v>
      </c>
      <c r="AX4">
        <f t="array" ref="AX4">INDEX(Transcriptome!U$2:U$28,MATCH(1,(Transcriptome!$A$2:$A$28=$B4)*(Transcriptome!$C$2:$C$28=$E4),0))</f>
        <v>0.86889091743249436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0.97732406898834145</v>
      </c>
      <c r="BB4">
        <f t="array" ref="BB4">INDEX(Transcriptome!Y$2:Y$28,MATCH(1,(Transcriptome!$A$2:$A$28=$B4)*(Transcriptome!$C$2:$C$28=$E4),0))</f>
        <v>0</v>
      </c>
      <c r="BC4">
        <f t="array" ref="BC4">INDEX(Transcriptome!Z$2:Z$28,MATCH(1,(Transcriptome!$A$2:$A$28=$B4)*(Transcriptome!$C$2:$C$28=$E4),0))</f>
        <v>0.91145391632588857</v>
      </c>
      <c r="BD4">
        <f t="array" ref="BD4">INDEX(Transcriptome!AA$2:AA$28,MATCH(1,(Transcriptome!$A$2:$A$28=$B4)*(Transcriptome!$C$2:$C$28=$E4),0))</f>
        <v>0.97451034622456301</v>
      </c>
      <c r="BE4">
        <f t="array" ref="BE4">INDEX(Transcriptome!AB$2:AB$28,MATCH(1,(Transcriptome!$A$2:$A$28=$B4)*(Transcriptome!$C$2:$C$28=$E4),0))</f>
        <v>0.98688213777374034</v>
      </c>
      <c r="BF4">
        <f t="array" ref="BF4">INDEX(Transcriptome!AC$2:AC$28,MATCH(1,(Transcriptome!$A$2:$A$28=$B4)*(Transcriptome!$C$2:$C$28=$E4),0))</f>
        <v>1.0040849007229991</v>
      </c>
      <c r="BG4">
        <f t="array" ref="BG4">INDEX(Transcriptome!AD$2:AD$28,MATCH(1,(Transcriptome!$A$2:$A$28=$B4)*(Transcriptome!$C$2:$C$28=$E4),0))</f>
        <v>0.95604519132225496</v>
      </c>
      <c r="BH4">
        <f t="array" ref="BH4">INDEX(Transcriptome!AE$2:AE$28,MATCH(1,(Transcriptome!$A$2:$A$28=$B4)*(Transcriptome!$C$2:$C$28=$E4),0))</f>
        <v>0.94297363255319722</v>
      </c>
      <c r="BI4">
        <f t="array" ref="BI4">INDEX(Transcriptome!AF$2:AF$28,MATCH(1,(Transcriptome!$A$2:$A$28=$B4)*(Transcriptome!$C$2:$C$28=$E4),0))</f>
        <v>0.97829375487975634</v>
      </c>
      <c r="BJ4">
        <f t="array" ref="BJ4">INDEX(Transcriptome!AG$2:AG$28,MATCH(1,(Transcriptome!$A$2:$A$28=$B4)*(Transcriptome!$C$2:$C$28=$E4),0))</f>
        <v>0.99248715128412524</v>
      </c>
      <c r="BK4">
        <f t="array" ref="BK4">INDEX(Transcriptome!AH$2:AH$28,MATCH(1,(Transcriptome!$A$2:$A$28=$B4)*(Transcriptome!$C$2:$C$28=$E4),0))</f>
        <v>0.91313654391883303</v>
      </c>
      <c r="BL4">
        <f t="array" ref="BL4">INDEX(Transcriptome!AI$2:AI$28,MATCH(1,(Transcriptome!$A$2:$A$28=$B4)*(Transcriptome!$C$2:$C$28=$E4),0))</f>
        <v>0.96696862696252894</v>
      </c>
      <c r="BM4">
        <f t="array" ref="BM4">INDEX(Transcriptome!AJ$2:AJ$28,MATCH(1,(Transcriptome!$A$2:$A$28=$B4)*(Transcriptome!$C$2:$C$28=$E4),0))</f>
        <v>0.98982599186586295</v>
      </c>
      <c r="BN4">
        <f t="array" ref="BN4">INDEX(Transcriptome!AK$2:AK$28,MATCH(1,(Transcriptome!$A$2:$A$28=$B4)*(Transcriptome!$C$2:$C$28=$E4),0))</f>
        <v>0.99394602336263493</v>
      </c>
      <c r="BO4">
        <f t="array" ref="BO4">INDEX(Transcriptome!AL$2:AL$28,MATCH(1,(Transcriptome!$A$2:$A$28=$B4)*(Transcriptome!$C$2:$C$28=$E4),0))</f>
        <v>1</v>
      </c>
      <c r="BP4">
        <f t="array" ref="BP4">INDEX(Transcriptome!AM$2:AM$28,MATCH(1,(Transcriptome!$A$2:$A$28=$B4)*(Transcriptome!$C$2:$C$28=$E4),0))</f>
        <v>0.96655303614610633</v>
      </c>
      <c r="BQ4">
        <f t="array" ref="BQ4">INDEX(Transcriptome!AN$2:AN$28,MATCH(1,(Transcriptome!$A$2:$A$28=$B4)*(Transcriptome!$C$2:$C$28=$E4),0))</f>
        <v>0.97712224505883327</v>
      </c>
      <c r="BR4">
        <f t="array" ref="BR4">INDEX(Transcriptome!AO$2:AO$28,MATCH(1,(Transcriptome!$A$2:$A$28=$B4)*(Transcriptome!$C$2:$C$28=$E4),0))</f>
        <v>0.99103271915141078</v>
      </c>
      <c r="BS4">
        <f t="array" ref="BS4">INDEX(Transcriptome!AP$2:AP$28,MATCH(1,(Transcriptome!$A$2:$A$28=$B4)*(Transcriptome!$C$2:$C$28=$E4),0))</f>
        <v>1.0000881235279653</v>
      </c>
      <c r="BT4">
        <f t="array" ref="BT4">INDEX(Transcriptome!AQ$2:AQ$28,MATCH(1,(Transcriptome!$A$2:$A$28=$B4)*(Transcriptome!$C$2:$C$28=$E4),0))</f>
        <v>0.98372366431608893</v>
      </c>
      <c r="BU4">
        <f t="array" ref="BU4">INDEX(Transcriptome!AR$2:AR$28,MATCH(1,(Transcriptome!$A$2:$A$28=$B4)*(Transcriptome!$C$2:$C$28=$E4),0))</f>
        <v>0.98871196098735925</v>
      </c>
      <c r="BV4">
        <f t="array" ref="BV4">INDEX(Transcriptome!AS$2:AS$28,MATCH(1,(Transcriptome!$A$2:$A$28=$B4)*(Transcriptome!$C$2:$C$28=$E4),0))</f>
        <v>0.99943017321461203</v>
      </c>
      <c r="BW4">
        <f t="array" ref="BW4">INDEX(Transcriptome!AT$2:AT$28,MATCH(1,(Transcriptome!$A$2:$A$28=$B4)*(Transcriptome!$C$2:$C$28=$E4),0))</f>
        <v>0.99328804472402166</v>
      </c>
      <c r="BX4">
        <f t="array" ref="BX4">INDEX(Transcriptome!AU$2:AU$28,MATCH(1,(Transcriptome!$A$2:$A$28=$B4)*(Transcriptome!$C$2:$C$28=$E4),0))</f>
        <v>0.98432356337727156</v>
      </c>
      <c r="BY4">
        <f t="array" ref="BY4">INDEX(Transcriptome!AV$2:AV$28,MATCH(1,(Transcriptome!$A$2:$A$28=$B4)*(Transcriptome!$C$2:$C$28=$E4),0))</f>
        <v>1.0025942942622075</v>
      </c>
      <c r="BZ4">
        <f t="array" ref="BZ4">INDEX(Transcriptome!AW$2:AW$28,MATCH(1,(Transcriptome!$A$2:$A$28=$B4)*(Transcriptome!$C$2:$C$28=$E4),0))</f>
        <v>0.97585131999641572</v>
      </c>
      <c r="CA4">
        <f t="array" ref="CA4">INDEX(Transcriptome!AX$2:AX$28,MATCH(1,(Transcriptome!$A$2:$A$28=$B4)*(Transcriptome!$C$2:$C$28=$E4),0))</f>
        <v>0.9931557079860126</v>
      </c>
      <c r="CB4">
        <f t="array" ref="CB4">INDEX(Transcriptome!AY$2:AY$28,MATCH(1,(Transcriptome!$A$2:$A$28=$B4)*(Transcriptome!$C$2:$C$28=$E4),0))</f>
        <v>0.99211786509189503</v>
      </c>
      <c r="CC4">
        <f t="array" ref="CC4">INDEX(Transcriptome!AZ$2:AZ$28,MATCH(1,(Transcriptome!$A$2:$A$28=$B4)*(Transcriptome!$C$2:$C$28=$E4),0))</f>
        <v>0.98740105921282462</v>
      </c>
      <c r="CD4">
        <f t="array" ref="CD4">INDEX(Transcriptome!BA$2:BA$28,MATCH(1,(Transcriptome!$A$2:$A$28=$B4)*(Transcriptome!$C$2:$C$28=$E4),0))</f>
        <v>0.97418858225684679</v>
      </c>
      <c r="CE4">
        <f t="array" ref="CE4">INDEX(Transcriptome!BB$2:BB$28,MATCH(1,(Transcriptome!$A$2:$A$28=$B4)*(Transcriptome!$C$2:$C$28=$E4),0))</f>
        <v>1.6068065436134515</v>
      </c>
      <c r="CF4">
        <f t="array" ref="CF4">INDEX(Transcriptome!BC$2:BC$28,MATCH(1,(Transcriptome!$A$2:$A$28=$B4)*(Transcriptome!$C$2:$C$28=$E4),0))</f>
        <v>0</v>
      </c>
      <c r="CG4">
        <f t="array" ref="CG4">INDEX(Transcriptome!BD$2:BD$28,MATCH(1,(Transcriptome!$A$2:$A$28=$B4)*(Transcriptome!$C$2:$C$28=$E4),0))</f>
        <v>0.99751461391513707</v>
      </c>
      <c r="CH4">
        <f t="array" ref="CH4">INDEX(Transcriptome!BE$2:BE$28,MATCH(1,(Transcriptome!$A$2:$A$28=$B4)*(Transcriptome!$C$2:$C$28=$E4),0))</f>
        <v>0.85392777150705224</v>
      </c>
      <c r="CI4">
        <f t="array" ref="CI4">INDEX(Transcriptome!BF$2:BF$28,MATCH(1,(Transcriptome!$A$2:$A$28=$B4)*(Transcriptome!$C$2:$C$28=$E4),0))</f>
        <v>0.53861149034300126</v>
      </c>
      <c r="CJ4">
        <f t="array" ref="CJ4">INDEX(Transcriptome!BG$2:BG$28,MATCH(1,(Transcriptome!$A$2:$A$28=$B4)*(Transcriptome!$C$2:$C$28=$E4),0))</f>
        <v>0.95527087017904178</v>
      </c>
      <c r="CK4">
        <f t="array" ref="CK4">INDEX(Transcriptome!BH$2:BH$28,MATCH(1,(Transcriptome!$A$2:$A$28=$B4)*(Transcriptome!$C$2:$C$28=$E4),0))</f>
        <v>1.058845900964279</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1.021344456616839</v>
      </c>
      <c r="CO4">
        <f t="array" ref="CO4">INDEX(Transcriptome!BL$2:BL$28,MATCH(1,(Transcriptome!$A$2:$A$28=$B4)*(Transcriptome!$C$2:$C$28=$E4),0))</f>
        <v>1.0860978109057227</v>
      </c>
      <c r="CP4">
        <f t="array" ref="CP4">INDEX(Transcriptome!BM$2:BM$28,MATCH(1,(Transcriptome!$A$2:$A$28=$B4)*(Transcriptome!$C$2:$C$28=$E4),0))</f>
        <v>1.0011510151525029</v>
      </c>
      <c r="CQ4">
        <f t="array" ref="CQ4">INDEX(Transcriptome!BN$2:BN$28,MATCH(1,(Transcriptome!$A$2:$A$28=$B4)*(Transcriptome!$C$2:$C$28=$E4),0))</f>
        <v>0.98302138450706089</v>
      </c>
      <c r="CR4">
        <f t="array" ref="CR4">INDEX(Transcriptome!BO$2:BO$28,MATCH(1,(Transcriptome!$A$2:$A$28=$B4)*(Transcriptome!$C$2:$C$28=$E4),0))</f>
        <v>1.0609392583749215</v>
      </c>
      <c r="CS4">
        <f t="array" ref="CS4">INDEX(Transcriptome!BP$2:BP$28,MATCH(1,(Transcriptome!$A$2:$A$28=$B4)*(Transcriptome!$C$2:$C$28=$E4),0))</f>
        <v>1.058845900964279</v>
      </c>
      <c r="CT4">
        <f t="array" ref="CT4">INDEX(Transcriptome!BQ$2:BQ$28,MATCH(1,(Transcriptome!$A$2:$A$28=$B4)*(Transcriptome!$C$2:$C$28=$E4),0))</f>
        <v>1</v>
      </c>
      <c r="CU4">
        <f t="array" ref="CU4">INDEX(Transcriptome!BR$2:BR$28,MATCH(1,(Transcriptome!$A$2:$A$28=$B4)*(Transcriptome!$C$2:$C$28=$E4),0))</f>
        <v>1.0427318281314863</v>
      </c>
    </row>
    <row r="5" spans="1:99" x14ac:dyDescent="0.15">
      <c r="A5">
        <f>'Measured Data'!A10</f>
        <v>3</v>
      </c>
      <c r="B5" t="s">
        <v>580</v>
      </c>
      <c r="C5" s="326" t="s">
        <v>587</v>
      </c>
      <c r="D5">
        <v>1</v>
      </c>
      <c r="E5" t="s">
        <v>515</v>
      </c>
      <c r="F5" s="334">
        <f>AVERAGE('In Process Calc.'!B6:B7)</f>
        <v>2.3024305555591127</v>
      </c>
      <c r="G5" s="334">
        <f>AVERAGE('In Process Calc.'!C6:C7)</f>
        <v>55.258333333418705</v>
      </c>
      <c r="H5">
        <f>AVERAGE('TL input - regression'!Q5,'TL input - regression'!L6)</f>
        <v>20.461358962071166</v>
      </c>
      <c r="I5">
        <f>AVERAGE('TL input - regression'!R5,'TL input - regression'!M6)</f>
        <v>14.081988687387746</v>
      </c>
      <c r="J5">
        <f>AVERAGE('TL input - regression'!S5,'TL input - regression'!N6)</f>
        <v>0.95946402327296176</v>
      </c>
      <c r="K5">
        <f>AVERAGE('TL input - regression'!T5,'TL input - regression'!O6)</f>
        <v>3.3822496318346604</v>
      </c>
      <c r="L5">
        <f>AVERAGE('TL input - regression'!U5,'TL input - regression'!P6)</f>
        <v>1.597131498797995</v>
      </c>
      <c r="M5">
        <f>'Growth Regression'!T5</f>
        <v>4.0618007749162535E-2</v>
      </c>
      <c r="N5">
        <f>M5/'Growth Regression'!$O$24</f>
        <v>0.88266805677738591</v>
      </c>
      <c r="O5">
        <f>'Post Process Calc.'!C22</f>
        <v>0.1018199434355811</v>
      </c>
      <c r="P5">
        <f>'Post Process Calc.'!D22</f>
        <v>0.1407116020532192</v>
      </c>
      <c r="Q5">
        <f>'Post Process Calc.'!E22</f>
        <v>1.4977990063488971E-2</v>
      </c>
      <c r="R5">
        <f>'Post Process Calc.'!F22</f>
        <v>9.4390802268932272E-3</v>
      </c>
      <c r="S5">
        <f>'Post Process Calc.'!G22</f>
        <v>1.9970441332130165E-3</v>
      </c>
      <c r="T5">
        <f t="shared" si="2"/>
        <v>1.3819650385314137</v>
      </c>
      <c r="U5">
        <f t="shared" si="3"/>
        <v>63.637464647238183</v>
      </c>
      <c r="V5">
        <f t="shared" si="3"/>
        <v>87.944751283261994</v>
      </c>
      <c r="W5">
        <f t="shared" si="0"/>
        <v>9.3612437896806071</v>
      </c>
      <c r="X5">
        <f t="shared" si="0"/>
        <v>5.8994251418082664</v>
      </c>
      <c r="Y5">
        <f t="shared" si="0"/>
        <v>1.2481525832581353</v>
      </c>
      <c r="Z5">
        <v>100</v>
      </c>
      <c r="AA5">
        <v>0.32</v>
      </c>
      <c r="AB5">
        <v>7</v>
      </c>
      <c r="AC5">
        <v>0.7</v>
      </c>
      <c r="AD5">
        <f t="shared" si="1"/>
        <v>5.0118723362727164E-8</v>
      </c>
      <c r="AE5">
        <v>1</v>
      </c>
      <c r="AF5">
        <v>0.311</v>
      </c>
      <c r="AG5">
        <f t="array" ref="AG5">INDEX(Transcriptome!D$2:D$28,MATCH(1,(Transcriptome!$A$2:$A$28=$B5)*(Transcriptome!$C$2:$C$28=$E5),0))</f>
        <v>0.94007718490764314</v>
      </c>
      <c r="AH5">
        <f t="array" ref="AH5">INDEX(Transcriptome!E$2:E$28,MATCH(1,(Transcriptome!$A$2:$A$28=$B5)*(Transcriptome!$C$2:$C$28=$E5),0))</f>
        <v>0.99650427749138171</v>
      </c>
      <c r="AI5">
        <f t="array" ref="AI5">INDEX(Transcriptome!F$2:F$28,MATCH(1,(Transcriptome!$A$2:$A$28=$B5)*(Transcriptome!$C$2:$C$28=$E5),0))</f>
        <v>0.97563697657142612</v>
      </c>
      <c r="AJ5">
        <f t="array" ref="AJ5">INDEX(Transcriptome!G$2:G$28,MATCH(1,(Transcriptome!$A$2:$A$28=$B5)*(Transcriptome!$C$2:$C$28=$E5),0))</f>
        <v>0.94310606049848844</v>
      </c>
      <c r="AK5">
        <f t="array" ref="AK5">INDEX(Transcriptome!H$2:H$28,MATCH(1,(Transcriptome!$A$2:$A$28=$B5)*(Transcriptome!$C$2:$C$28=$E5),0))</f>
        <v>0</v>
      </c>
      <c r="AL5">
        <f t="array" ref="AL5">INDEX(Transcriptome!I$2:I$28,MATCH(1,(Transcriptome!$A$2:$A$28=$B5)*(Transcriptome!$C$2:$C$28=$E5),0))</f>
        <v>0.96318802397405767</v>
      </c>
      <c r="AM5">
        <f t="array" ref="AM5">INDEX(Transcriptome!J$2:J$28,MATCH(1,(Transcriptome!$A$2:$A$28=$B5)*(Transcriptome!$C$2:$C$28=$E5),0))</f>
        <v>0.92358253140062818</v>
      </c>
      <c r="AN5">
        <f t="array" ref="AN5">INDEX(Transcriptome!K$2:K$28,MATCH(1,(Transcriptome!$A$2:$A$28=$B5)*(Transcriptome!$C$2:$C$28=$E5),0))</f>
        <v>1.0010812446407726</v>
      </c>
      <c r="AO5">
        <f t="array" ref="AO5">INDEX(Transcriptome!L$2:L$28,MATCH(1,(Transcriptome!$A$2:$A$28=$B5)*(Transcriptome!$C$2:$C$28=$E5),0))</f>
        <v>1.0205895643118126</v>
      </c>
      <c r="AP5">
        <f t="array" ref="AP5">INDEX(Transcriptome!M$2:M$28,MATCH(1,(Transcriptome!$A$2:$A$28=$B5)*(Transcriptome!$C$2:$C$28=$E5),0))</f>
        <v>0.94021773936338837</v>
      </c>
      <c r="AQ5">
        <f t="array" ref="AQ5">INDEX(Transcriptome!N$2:N$28,MATCH(1,(Transcriptome!$A$2:$A$28=$B5)*(Transcriptome!$C$2:$C$28=$E5),0))</f>
        <v>0.98102733087188276</v>
      </c>
      <c r="AR5">
        <f t="array" ref="AR5">INDEX(Transcriptome!O$2:O$28,MATCH(1,(Transcriptome!$A$2:$A$28=$B5)*(Transcriptome!$C$2:$C$28=$E5),0))</f>
        <v>1.0059574681655388</v>
      </c>
      <c r="AS5">
        <f t="array" ref="AS5">INDEX(Transcriptome!P$2:P$28,MATCH(1,(Transcriptome!$A$2:$A$28=$B5)*(Transcriptome!$C$2:$C$28=$E5),0))</f>
        <v>0.98597973957778395</v>
      </c>
      <c r="AT5">
        <f t="array" ref="AT5">INDEX(Transcriptome!Q$2:Q$28,MATCH(1,(Transcriptome!$A$2:$A$28=$B5)*(Transcriptome!$C$2:$C$28=$E5),0))</f>
        <v>1.010336607624605</v>
      </c>
      <c r="AU5">
        <f t="array" ref="AU5">INDEX(Transcriptome!R$2:R$28,MATCH(1,(Transcriptome!$A$2:$A$28=$B5)*(Transcriptome!$C$2:$C$28=$E5),0))</f>
        <v>0.99476230879950134</v>
      </c>
      <c r="AV5">
        <f t="array" ref="AV5">INDEX(Transcriptome!S$2:S$28,MATCH(1,(Transcriptome!$A$2:$A$28=$B5)*(Transcriptome!$C$2:$C$28=$E5),0))</f>
        <v>0.96180689255547602</v>
      </c>
      <c r="AW5">
        <f t="array" ref="AW5">INDEX(Transcriptome!T$2:T$28,MATCH(1,(Transcriptome!$A$2:$A$28=$B5)*(Transcriptome!$C$2:$C$28=$E5),0))</f>
        <v>0.97551354736962936</v>
      </c>
      <c r="AX5">
        <f t="array" ref="AX5">INDEX(Transcriptome!U$2:U$28,MATCH(1,(Transcriptome!$A$2:$A$28=$B5)*(Transcriptome!$C$2:$C$28=$E5),0))</f>
        <v>0.86889091743249436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0.97732406898834145</v>
      </c>
      <c r="BB5">
        <f t="array" ref="BB5">INDEX(Transcriptome!Y$2:Y$28,MATCH(1,(Transcriptome!$A$2:$A$28=$B5)*(Transcriptome!$C$2:$C$28=$E5),0))</f>
        <v>0</v>
      </c>
      <c r="BC5">
        <f t="array" ref="BC5">INDEX(Transcriptome!Z$2:Z$28,MATCH(1,(Transcriptome!$A$2:$A$28=$B5)*(Transcriptome!$C$2:$C$28=$E5),0))</f>
        <v>0.91145391632588857</v>
      </c>
      <c r="BD5">
        <f t="array" ref="BD5">INDEX(Transcriptome!AA$2:AA$28,MATCH(1,(Transcriptome!$A$2:$A$28=$B5)*(Transcriptome!$C$2:$C$28=$E5),0))</f>
        <v>0.97451034622456301</v>
      </c>
      <c r="BE5">
        <f t="array" ref="BE5">INDEX(Transcriptome!AB$2:AB$28,MATCH(1,(Transcriptome!$A$2:$A$28=$B5)*(Transcriptome!$C$2:$C$28=$E5),0))</f>
        <v>0.98688213777374034</v>
      </c>
      <c r="BF5">
        <f t="array" ref="BF5">INDEX(Transcriptome!AC$2:AC$28,MATCH(1,(Transcriptome!$A$2:$A$28=$B5)*(Transcriptome!$C$2:$C$28=$E5),0))</f>
        <v>1.0040849007229991</v>
      </c>
      <c r="BG5">
        <f t="array" ref="BG5">INDEX(Transcriptome!AD$2:AD$28,MATCH(1,(Transcriptome!$A$2:$A$28=$B5)*(Transcriptome!$C$2:$C$28=$E5),0))</f>
        <v>0.95604519132225496</v>
      </c>
      <c r="BH5">
        <f t="array" ref="BH5">INDEX(Transcriptome!AE$2:AE$28,MATCH(1,(Transcriptome!$A$2:$A$28=$B5)*(Transcriptome!$C$2:$C$28=$E5),0))</f>
        <v>0.94297363255319722</v>
      </c>
      <c r="BI5">
        <f t="array" ref="BI5">INDEX(Transcriptome!AF$2:AF$28,MATCH(1,(Transcriptome!$A$2:$A$28=$B5)*(Transcriptome!$C$2:$C$28=$E5),0))</f>
        <v>0.97829375487975634</v>
      </c>
      <c r="BJ5">
        <f t="array" ref="BJ5">INDEX(Transcriptome!AG$2:AG$28,MATCH(1,(Transcriptome!$A$2:$A$28=$B5)*(Transcriptome!$C$2:$C$28=$E5),0))</f>
        <v>0.99248715128412524</v>
      </c>
      <c r="BK5">
        <f t="array" ref="BK5">INDEX(Transcriptome!AH$2:AH$28,MATCH(1,(Transcriptome!$A$2:$A$28=$B5)*(Transcriptome!$C$2:$C$28=$E5),0))</f>
        <v>0.91313654391883303</v>
      </c>
      <c r="BL5">
        <f t="array" ref="BL5">INDEX(Transcriptome!AI$2:AI$28,MATCH(1,(Transcriptome!$A$2:$A$28=$B5)*(Transcriptome!$C$2:$C$28=$E5),0))</f>
        <v>0.96696862696252894</v>
      </c>
      <c r="BM5">
        <f t="array" ref="BM5">INDEX(Transcriptome!AJ$2:AJ$28,MATCH(1,(Transcriptome!$A$2:$A$28=$B5)*(Transcriptome!$C$2:$C$28=$E5),0))</f>
        <v>0.98982599186586295</v>
      </c>
      <c r="BN5">
        <f t="array" ref="BN5">INDEX(Transcriptome!AK$2:AK$28,MATCH(1,(Transcriptome!$A$2:$A$28=$B5)*(Transcriptome!$C$2:$C$28=$E5),0))</f>
        <v>0.99394602336263493</v>
      </c>
      <c r="BO5">
        <f t="array" ref="BO5">INDEX(Transcriptome!AL$2:AL$28,MATCH(1,(Transcriptome!$A$2:$A$28=$B5)*(Transcriptome!$C$2:$C$28=$E5),0))</f>
        <v>1</v>
      </c>
      <c r="BP5">
        <f t="array" ref="BP5">INDEX(Transcriptome!AM$2:AM$28,MATCH(1,(Transcriptome!$A$2:$A$28=$B5)*(Transcriptome!$C$2:$C$28=$E5),0))</f>
        <v>0.96655303614610633</v>
      </c>
      <c r="BQ5">
        <f t="array" ref="BQ5">INDEX(Transcriptome!AN$2:AN$28,MATCH(1,(Transcriptome!$A$2:$A$28=$B5)*(Transcriptome!$C$2:$C$28=$E5),0))</f>
        <v>0.97712224505883327</v>
      </c>
      <c r="BR5">
        <f t="array" ref="BR5">INDEX(Transcriptome!AO$2:AO$28,MATCH(1,(Transcriptome!$A$2:$A$28=$B5)*(Transcriptome!$C$2:$C$28=$E5),0))</f>
        <v>0.99103271915141078</v>
      </c>
      <c r="BS5">
        <f t="array" ref="BS5">INDEX(Transcriptome!AP$2:AP$28,MATCH(1,(Transcriptome!$A$2:$A$28=$B5)*(Transcriptome!$C$2:$C$28=$E5),0))</f>
        <v>1.0000881235279653</v>
      </c>
      <c r="BT5">
        <f t="array" ref="BT5">INDEX(Transcriptome!AQ$2:AQ$28,MATCH(1,(Transcriptome!$A$2:$A$28=$B5)*(Transcriptome!$C$2:$C$28=$E5),0))</f>
        <v>0.98372366431608893</v>
      </c>
      <c r="BU5">
        <f t="array" ref="BU5">INDEX(Transcriptome!AR$2:AR$28,MATCH(1,(Transcriptome!$A$2:$A$28=$B5)*(Transcriptome!$C$2:$C$28=$E5),0))</f>
        <v>0.98871196098735925</v>
      </c>
      <c r="BV5">
        <f t="array" ref="BV5">INDEX(Transcriptome!AS$2:AS$28,MATCH(1,(Transcriptome!$A$2:$A$28=$B5)*(Transcriptome!$C$2:$C$28=$E5),0))</f>
        <v>0.99943017321461203</v>
      </c>
      <c r="BW5">
        <f t="array" ref="BW5">INDEX(Transcriptome!AT$2:AT$28,MATCH(1,(Transcriptome!$A$2:$A$28=$B5)*(Transcriptome!$C$2:$C$28=$E5),0))</f>
        <v>0.99328804472402166</v>
      </c>
      <c r="BX5">
        <f t="array" ref="BX5">INDEX(Transcriptome!AU$2:AU$28,MATCH(1,(Transcriptome!$A$2:$A$28=$B5)*(Transcriptome!$C$2:$C$28=$E5),0))</f>
        <v>0.98432356337727156</v>
      </c>
      <c r="BY5">
        <f t="array" ref="BY5">INDEX(Transcriptome!AV$2:AV$28,MATCH(1,(Transcriptome!$A$2:$A$28=$B5)*(Transcriptome!$C$2:$C$28=$E5),0))</f>
        <v>1.0025942942622075</v>
      </c>
      <c r="BZ5">
        <f t="array" ref="BZ5">INDEX(Transcriptome!AW$2:AW$28,MATCH(1,(Transcriptome!$A$2:$A$28=$B5)*(Transcriptome!$C$2:$C$28=$E5),0))</f>
        <v>0.97585131999641572</v>
      </c>
      <c r="CA5">
        <f t="array" ref="CA5">INDEX(Transcriptome!AX$2:AX$28,MATCH(1,(Transcriptome!$A$2:$A$28=$B5)*(Transcriptome!$C$2:$C$28=$E5),0))</f>
        <v>0.9931557079860126</v>
      </c>
      <c r="CB5">
        <f t="array" ref="CB5">INDEX(Transcriptome!AY$2:AY$28,MATCH(1,(Transcriptome!$A$2:$A$28=$B5)*(Transcriptome!$C$2:$C$28=$E5),0))</f>
        <v>0.99211786509189503</v>
      </c>
      <c r="CC5">
        <f t="array" ref="CC5">INDEX(Transcriptome!AZ$2:AZ$28,MATCH(1,(Transcriptome!$A$2:$A$28=$B5)*(Transcriptome!$C$2:$C$28=$E5),0))</f>
        <v>0.98740105921282462</v>
      </c>
      <c r="CD5">
        <f t="array" ref="CD5">INDEX(Transcriptome!BA$2:BA$28,MATCH(1,(Transcriptome!$A$2:$A$28=$B5)*(Transcriptome!$C$2:$C$28=$E5),0))</f>
        <v>0.97418858225684679</v>
      </c>
      <c r="CE5">
        <f t="array" ref="CE5">INDEX(Transcriptome!BB$2:BB$28,MATCH(1,(Transcriptome!$A$2:$A$28=$B5)*(Transcriptome!$C$2:$C$28=$E5),0))</f>
        <v>1.6068065436134515</v>
      </c>
      <c r="CF5">
        <f t="array" ref="CF5">INDEX(Transcriptome!BC$2:BC$28,MATCH(1,(Transcriptome!$A$2:$A$28=$B5)*(Transcriptome!$C$2:$C$28=$E5),0))</f>
        <v>0</v>
      </c>
      <c r="CG5">
        <f t="array" ref="CG5">INDEX(Transcriptome!BD$2:BD$28,MATCH(1,(Transcriptome!$A$2:$A$28=$B5)*(Transcriptome!$C$2:$C$28=$E5),0))</f>
        <v>0.99751461391513707</v>
      </c>
      <c r="CH5">
        <f t="array" ref="CH5">INDEX(Transcriptome!BE$2:BE$28,MATCH(1,(Transcriptome!$A$2:$A$28=$B5)*(Transcriptome!$C$2:$C$28=$E5),0))</f>
        <v>0.85392777150705224</v>
      </c>
      <c r="CI5">
        <f t="array" ref="CI5">INDEX(Transcriptome!BF$2:BF$28,MATCH(1,(Transcriptome!$A$2:$A$28=$B5)*(Transcriptome!$C$2:$C$28=$E5),0))</f>
        <v>0.53861149034300126</v>
      </c>
      <c r="CJ5">
        <f t="array" ref="CJ5">INDEX(Transcriptome!BG$2:BG$28,MATCH(1,(Transcriptome!$A$2:$A$28=$B5)*(Transcriptome!$C$2:$C$28=$E5),0))</f>
        <v>0.95527087017904178</v>
      </c>
      <c r="CK5">
        <f t="array" ref="CK5">INDEX(Transcriptome!BH$2:BH$28,MATCH(1,(Transcriptome!$A$2:$A$28=$B5)*(Transcriptome!$C$2:$C$28=$E5),0))</f>
        <v>1.058845900964279</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1.021344456616839</v>
      </c>
      <c r="CO5">
        <f t="array" ref="CO5">INDEX(Transcriptome!BL$2:BL$28,MATCH(1,(Transcriptome!$A$2:$A$28=$B5)*(Transcriptome!$C$2:$C$28=$E5),0))</f>
        <v>1.0860978109057227</v>
      </c>
      <c r="CP5">
        <f t="array" ref="CP5">INDEX(Transcriptome!BM$2:BM$28,MATCH(1,(Transcriptome!$A$2:$A$28=$B5)*(Transcriptome!$C$2:$C$28=$E5),0))</f>
        <v>1.0011510151525029</v>
      </c>
      <c r="CQ5">
        <f t="array" ref="CQ5">INDEX(Transcriptome!BN$2:BN$28,MATCH(1,(Transcriptome!$A$2:$A$28=$B5)*(Transcriptome!$C$2:$C$28=$E5),0))</f>
        <v>0.98302138450706089</v>
      </c>
      <c r="CR5">
        <f t="array" ref="CR5">INDEX(Transcriptome!BO$2:BO$28,MATCH(1,(Transcriptome!$A$2:$A$28=$B5)*(Transcriptome!$C$2:$C$28=$E5),0))</f>
        <v>1.0609392583749215</v>
      </c>
      <c r="CS5">
        <f t="array" ref="CS5">INDEX(Transcriptome!BP$2:BP$28,MATCH(1,(Transcriptome!$A$2:$A$28=$B5)*(Transcriptome!$C$2:$C$28=$E5),0))</f>
        <v>1.058845900964279</v>
      </c>
      <c r="CT5">
        <f t="array" ref="CT5">INDEX(Transcriptome!BQ$2:BQ$28,MATCH(1,(Transcriptome!$A$2:$A$28=$B5)*(Transcriptome!$C$2:$C$28=$E5),0))</f>
        <v>1</v>
      </c>
      <c r="CU5">
        <f t="array" ref="CU5">INDEX(Transcriptome!BR$2:BR$28,MATCH(1,(Transcriptome!$A$2:$A$28=$B5)*(Transcriptome!$C$2:$C$28=$E5),0))</f>
        <v>1.0427318281314863</v>
      </c>
    </row>
    <row r="6" spans="1:99" x14ac:dyDescent="0.15">
      <c r="A6">
        <f>'Measured Data'!A11</f>
        <v>4</v>
      </c>
      <c r="B6" t="s">
        <v>580</v>
      </c>
      <c r="C6" s="326" t="s">
        <v>587</v>
      </c>
      <c r="D6">
        <v>1</v>
      </c>
      <c r="E6" t="s">
        <v>515</v>
      </c>
      <c r="F6" s="334">
        <f>AVERAGE('In Process Calc.'!B7:B8)</f>
        <v>2.812500000003638</v>
      </c>
      <c r="G6" s="334">
        <f>AVERAGE('In Process Calc.'!C7:C8)</f>
        <v>67.500000000087311</v>
      </c>
      <c r="H6">
        <f>AVERAGE('TL input - regression'!Q6,'TL input - regression'!L7)</f>
        <v>17.105314982677221</v>
      </c>
      <c r="I6">
        <f>AVERAGE('TL input - regression'!R6,'TL input - regression'!M7)</f>
        <v>18.51234037107843</v>
      </c>
      <c r="J6">
        <f>AVERAGE('TL input - regression'!S6,'TL input - regression'!N7)</f>
        <v>0.54330777358046001</v>
      </c>
      <c r="K6">
        <f>AVERAGE('TL input - regression'!T6,'TL input - regression'!O7)</f>
        <v>3.3822899490861955</v>
      </c>
      <c r="L6">
        <f>AVERAGE('TL input - regression'!U6,'TL input - regression'!P7)</f>
        <v>1.6748321037041354</v>
      </c>
      <c r="M6">
        <f>'Growth Regression'!T6</f>
        <v>3.7306574773812065E-2</v>
      </c>
      <c r="N6">
        <f>M6/'Growth Regression'!$O$24</f>
        <v>0.81070745921308462</v>
      </c>
      <c r="O6">
        <f>'Post Process Calc.'!C23</f>
        <v>7.3238210483585212E-2</v>
      </c>
      <c r="P6">
        <f>'Post Process Calc.'!D23</f>
        <v>6.1679127223392478E-2</v>
      </c>
      <c r="Q6">
        <f>'Post Process Calc.'!E23</f>
        <v>9.5511215314846177E-3</v>
      </c>
      <c r="R6">
        <f>'Post Process Calc.'!F23</f>
        <v>7.6681299470526317E-3</v>
      </c>
      <c r="S6">
        <f>'Post Process Calc.'!G23</f>
        <v>2.1273545866756336E-3</v>
      </c>
      <c r="T6">
        <f t="shared" si="2"/>
        <v>0.84217141320262789</v>
      </c>
      <c r="U6">
        <f t="shared" si="3"/>
        <v>45.773881552240752</v>
      </c>
      <c r="V6">
        <f t="shared" si="3"/>
        <v>38.549454514620294</v>
      </c>
      <c r="W6">
        <f t="shared" si="0"/>
        <v>5.9694509571778855</v>
      </c>
      <c r="X6">
        <f t="shared" si="0"/>
        <v>4.7925812169078945</v>
      </c>
      <c r="Y6">
        <f t="shared" si="0"/>
        <v>1.3295966166722708</v>
      </c>
      <c r="Z6">
        <v>100</v>
      </c>
      <c r="AA6">
        <v>0.32</v>
      </c>
      <c r="AB6">
        <v>7</v>
      </c>
      <c r="AC6">
        <v>0.7</v>
      </c>
      <c r="AD6">
        <f t="shared" si="1"/>
        <v>5.0118723362727164E-8</v>
      </c>
      <c r="AE6">
        <v>1</v>
      </c>
      <c r="AF6">
        <v>0.311</v>
      </c>
      <c r="AG6">
        <f t="array" ref="AG6">INDEX(Transcriptome!D$2:D$28,MATCH(1,(Transcriptome!$A$2:$A$28=$B6)*(Transcriptome!$C$2:$C$28=$E6),0))</f>
        <v>0.94007718490764314</v>
      </c>
      <c r="AH6">
        <f t="array" ref="AH6">INDEX(Transcriptome!E$2:E$28,MATCH(1,(Transcriptome!$A$2:$A$28=$B6)*(Transcriptome!$C$2:$C$28=$E6),0))</f>
        <v>0.99650427749138171</v>
      </c>
      <c r="AI6">
        <f t="array" ref="AI6">INDEX(Transcriptome!F$2:F$28,MATCH(1,(Transcriptome!$A$2:$A$28=$B6)*(Transcriptome!$C$2:$C$28=$E6),0))</f>
        <v>0.97563697657142612</v>
      </c>
      <c r="AJ6">
        <f t="array" ref="AJ6">INDEX(Transcriptome!G$2:G$28,MATCH(1,(Transcriptome!$A$2:$A$28=$B6)*(Transcriptome!$C$2:$C$28=$E6),0))</f>
        <v>0.94310606049848844</v>
      </c>
      <c r="AK6">
        <f t="array" ref="AK6">INDEX(Transcriptome!H$2:H$28,MATCH(1,(Transcriptome!$A$2:$A$28=$B6)*(Transcriptome!$C$2:$C$28=$E6),0))</f>
        <v>0</v>
      </c>
      <c r="AL6">
        <f t="array" ref="AL6">INDEX(Transcriptome!I$2:I$28,MATCH(1,(Transcriptome!$A$2:$A$28=$B6)*(Transcriptome!$C$2:$C$28=$E6),0))</f>
        <v>0.96318802397405767</v>
      </c>
      <c r="AM6">
        <f t="array" ref="AM6">INDEX(Transcriptome!J$2:J$28,MATCH(1,(Transcriptome!$A$2:$A$28=$B6)*(Transcriptome!$C$2:$C$28=$E6),0))</f>
        <v>0.92358253140062818</v>
      </c>
      <c r="AN6">
        <f t="array" ref="AN6">INDEX(Transcriptome!K$2:K$28,MATCH(1,(Transcriptome!$A$2:$A$28=$B6)*(Transcriptome!$C$2:$C$28=$E6),0))</f>
        <v>1.0010812446407726</v>
      </c>
      <c r="AO6">
        <f t="array" ref="AO6">INDEX(Transcriptome!L$2:L$28,MATCH(1,(Transcriptome!$A$2:$A$28=$B6)*(Transcriptome!$C$2:$C$28=$E6),0))</f>
        <v>1.0205895643118126</v>
      </c>
      <c r="AP6">
        <f t="array" ref="AP6">INDEX(Transcriptome!M$2:M$28,MATCH(1,(Transcriptome!$A$2:$A$28=$B6)*(Transcriptome!$C$2:$C$28=$E6),0))</f>
        <v>0.94021773936338837</v>
      </c>
      <c r="AQ6">
        <f t="array" ref="AQ6">INDEX(Transcriptome!N$2:N$28,MATCH(1,(Transcriptome!$A$2:$A$28=$B6)*(Transcriptome!$C$2:$C$28=$E6),0))</f>
        <v>0.98102733087188276</v>
      </c>
      <c r="AR6">
        <f t="array" ref="AR6">INDEX(Transcriptome!O$2:O$28,MATCH(1,(Transcriptome!$A$2:$A$28=$B6)*(Transcriptome!$C$2:$C$28=$E6),0))</f>
        <v>1.0059574681655388</v>
      </c>
      <c r="AS6">
        <f t="array" ref="AS6">INDEX(Transcriptome!P$2:P$28,MATCH(1,(Transcriptome!$A$2:$A$28=$B6)*(Transcriptome!$C$2:$C$28=$E6),0))</f>
        <v>0.98597973957778395</v>
      </c>
      <c r="AT6">
        <f t="array" ref="AT6">INDEX(Transcriptome!Q$2:Q$28,MATCH(1,(Transcriptome!$A$2:$A$28=$B6)*(Transcriptome!$C$2:$C$28=$E6),0))</f>
        <v>1.010336607624605</v>
      </c>
      <c r="AU6">
        <f t="array" ref="AU6">INDEX(Transcriptome!R$2:R$28,MATCH(1,(Transcriptome!$A$2:$A$28=$B6)*(Transcriptome!$C$2:$C$28=$E6),0))</f>
        <v>0.99476230879950134</v>
      </c>
      <c r="AV6">
        <f t="array" ref="AV6">INDEX(Transcriptome!S$2:S$28,MATCH(1,(Transcriptome!$A$2:$A$28=$B6)*(Transcriptome!$C$2:$C$28=$E6),0))</f>
        <v>0.96180689255547602</v>
      </c>
      <c r="AW6">
        <f t="array" ref="AW6">INDEX(Transcriptome!T$2:T$28,MATCH(1,(Transcriptome!$A$2:$A$28=$B6)*(Transcriptome!$C$2:$C$28=$E6),0))</f>
        <v>0.97551354736962936</v>
      </c>
      <c r="AX6">
        <f t="array" ref="AX6">INDEX(Transcriptome!U$2:U$28,MATCH(1,(Transcriptome!$A$2:$A$28=$B6)*(Transcriptome!$C$2:$C$28=$E6),0))</f>
        <v>0.86889091743249436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0.97732406898834145</v>
      </c>
      <c r="BB6">
        <f t="array" ref="BB6">INDEX(Transcriptome!Y$2:Y$28,MATCH(1,(Transcriptome!$A$2:$A$28=$B6)*(Transcriptome!$C$2:$C$28=$E6),0))</f>
        <v>0</v>
      </c>
      <c r="BC6">
        <f t="array" ref="BC6">INDEX(Transcriptome!Z$2:Z$28,MATCH(1,(Transcriptome!$A$2:$A$28=$B6)*(Transcriptome!$C$2:$C$28=$E6),0))</f>
        <v>0.91145391632588857</v>
      </c>
      <c r="BD6">
        <f t="array" ref="BD6">INDEX(Transcriptome!AA$2:AA$28,MATCH(1,(Transcriptome!$A$2:$A$28=$B6)*(Transcriptome!$C$2:$C$28=$E6),0))</f>
        <v>0.97451034622456301</v>
      </c>
      <c r="BE6">
        <f t="array" ref="BE6">INDEX(Transcriptome!AB$2:AB$28,MATCH(1,(Transcriptome!$A$2:$A$28=$B6)*(Transcriptome!$C$2:$C$28=$E6),0))</f>
        <v>0.98688213777374034</v>
      </c>
      <c r="BF6">
        <f t="array" ref="BF6">INDEX(Transcriptome!AC$2:AC$28,MATCH(1,(Transcriptome!$A$2:$A$28=$B6)*(Transcriptome!$C$2:$C$28=$E6),0))</f>
        <v>1.0040849007229991</v>
      </c>
      <c r="BG6">
        <f t="array" ref="BG6">INDEX(Transcriptome!AD$2:AD$28,MATCH(1,(Transcriptome!$A$2:$A$28=$B6)*(Transcriptome!$C$2:$C$28=$E6),0))</f>
        <v>0.95604519132225496</v>
      </c>
      <c r="BH6">
        <f t="array" ref="BH6">INDEX(Transcriptome!AE$2:AE$28,MATCH(1,(Transcriptome!$A$2:$A$28=$B6)*(Transcriptome!$C$2:$C$28=$E6),0))</f>
        <v>0.94297363255319722</v>
      </c>
      <c r="BI6">
        <f t="array" ref="BI6">INDEX(Transcriptome!AF$2:AF$28,MATCH(1,(Transcriptome!$A$2:$A$28=$B6)*(Transcriptome!$C$2:$C$28=$E6),0))</f>
        <v>0.97829375487975634</v>
      </c>
      <c r="BJ6">
        <f t="array" ref="BJ6">INDEX(Transcriptome!AG$2:AG$28,MATCH(1,(Transcriptome!$A$2:$A$28=$B6)*(Transcriptome!$C$2:$C$28=$E6),0))</f>
        <v>0.99248715128412524</v>
      </c>
      <c r="BK6">
        <f t="array" ref="BK6">INDEX(Transcriptome!AH$2:AH$28,MATCH(1,(Transcriptome!$A$2:$A$28=$B6)*(Transcriptome!$C$2:$C$28=$E6),0))</f>
        <v>0.91313654391883303</v>
      </c>
      <c r="BL6">
        <f t="array" ref="BL6">INDEX(Transcriptome!AI$2:AI$28,MATCH(1,(Transcriptome!$A$2:$A$28=$B6)*(Transcriptome!$C$2:$C$28=$E6),0))</f>
        <v>0.96696862696252894</v>
      </c>
      <c r="BM6">
        <f t="array" ref="BM6">INDEX(Transcriptome!AJ$2:AJ$28,MATCH(1,(Transcriptome!$A$2:$A$28=$B6)*(Transcriptome!$C$2:$C$28=$E6),0))</f>
        <v>0.98982599186586295</v>
      </c>
      <c r="BN6">
        <f t="array" ref="BN6">INDEX(Transcriptome!AK$2:AK$28,MATCH(1,(Transcriptome!$A$2:$A$28=$B6)*(Transcriptome!$C$2:$C$28=$E6),0))</f>
        <v>0.99394602336263493</v>
      </c>
      <c r="BO6">
        <f t="array" ref="BO6">INDEX(Transcriptome!AL$2:AL$28,MATCH(1,(Transcriptome!$A$2:$A$28=$B6)*(Transcriptome!$C$2:$C$28=$E6),0))</f>
        <v>1</v>
      </c>
      <c r="BP6">
        <f t="array" ref="BP6">INDEX(Transcriptome!AM$2:AM$28,MATCH(1,(Transcriptome!$A$2:$A$28=$B6)*(Transcriptome!$C$2:$C$28=$E6),0))</f>
        <v>0.96655303614610633</v>
      </c>
      <c r="BQ6">
        <f t="array" ref="BQ6">INDEX(Transcriptome!AN$2:AN$28,MATCH(1,(Transcriptome!$A$2:$A$28=$B6)*(Transcriptome!$C$2:$C$28=$E6),0))</f>
        <v>0.97712224505883327</v>
      </c>
      <c r="BR6">
        <f t="array" ref="BR6">INDEX(Transcriptome!AO$2:AO$28,MATCH(1,(Transcriptome!$A$2:$A$28=$B6)*(Transcriptome!$C$2:$C$28=$E6),0))</f>
        <v>0.99103271915141078</v>
      </c>
      <c r="BS6">
        <f t="array" ref="BS6">INDEX(Transcriptome!AP$2:AP$28,MATCH(1,(Transcriptome!$A$2:$A$28=$B6)*(Transcriptome!$C$2:$C$28=$E6),0))</f>
        <v>1.0000881235279653</v>
      </c>
      <c r="BT6">
        <f t="array" ref="BT6">INDEX(Transcriptome!AQ$2:AQ$28,MATCH(1,(Transcriptome!$A$2:$A$28=$B6)*(Transcriptome!$C$2:$C$28=$E6),0))</f>
        <v>0.98372366431608893</v>
      </c>
      <c r="BU6">
        <f t="array" ref="BU6">INDEX(Transcriptome!AR$2:AR$28,MATCH(1,(Transcriptome!$A$2:$A$28=$B6)*(Transcriptome!$C$2:$C$28=$E6),0))</f>
        <v>0.98871196098735925</v>
      </c>
      <c r="BV6">
        <f t="array" ref="BV6">INDEX(Transcriptome!AS$2:AS$28,MATCH(1,(Transcriptome!$A$2:$A$28=$B6)*(Transcriptome!$C$2:$C$28=$E6),0))</f>
        <v>0.99943017321461203</v>
      </c>
      <c r="BW6">
        <f t="array" ref="BW6">INDEX(Transcriptome!AT$2:AT$28,MATCH(1,(Transcriptome!$A$2:$A$28=$B6)*(Transcriptome!$C$2:$C$28=$E6),0))</f>
        <v>0.99328804472402166</v>
      </c>
      <c r="BX6">
        <f t="array" ref="BX6">INDEX(Transcriptome!AU$2:AU$28,MATCH(1,(Transcriptome!$A$2:$A$28=$B6)*(Transcriptome!$C$2:$C$28=$E6),0))</f>
        <v>0.98432356337727156</v>
      </c>
      <c r="BY6">
        <f t="array" ref="BY6">INDEX(Transcriptome!AV$2:AV$28,MATCH(1,(Transcriptome!$A$2:$A$28=$B6)*(Transcriptome!$C$2:$C$28=$E6),0))</f>
        <v>1.0025942942622075</v>
      </c>
      <c r="BZ6">
        <f t="array" ref="BZ6">INDEX(Transcriptome!AW$2:AW$28,MATCH(1,(Transcriptome!$A$2:$A$28=$B6)*(Transcriptome!$C$2:$C$28=$E6),0))</f>
        <v>0.97585131999641572</v>
      </c>
      <c r="CA6">
        <f t="array" ref="CA6">INDEX(Transcriptome!AX$2:AX$28,MATCH(1,(Transcriptome!$A$2:$A$28=$B6)*(Transcriptome!$C$2:$C$28=$E6),0))</f>
        <v>0.9931557079860126</v>
      </c>
      <c r="CB6">
        <f t="array" ref="CB6">INDEX(Transcriptome!AY$2:AY$28,MATCH(1,(Transcriptome!$A$2:$A$28=$B6)*(Transcriptome!$C$2:$C$28=$E6),0))</f>
        <v>0.99211786509189503</v>
      </c>
      <c r="CC6">
        <f t="array" ref="CC6">INDEX(Transcriptome!AZ$2:AZ$28,MATCH(1,(Transcriptome!$A$2:$A$28=$B6)*(Transcriptome!$C$2:$C$28=$E6),0))</f>
        <v>0.98740105921282462</v>
      </c>
      <c r="CD6">
        <f t="array" ref="CD6">INDEX(Transcriptome!BA$2:BA$28,MATCH(1,(Transcriptome!$A$2:$A$28=$B6)*(Transcriptome!$C$2:$C$28=$E6),0))</f>
        <v>0.97418858225684679</v>
      </c>
      <c r="CE6">
        <f t="array" ref="CE6">INDEX(Transcriptome!BB$2:BB$28,MATCH(1,(Transcriptome!$A$2:$A$28=$B6)*(Transcriptome!$C$2:$C$28=$E6),0))</f>
        <v>1.6068065436134515</v>
      </c>
      <c r="CF6">
        <f t="array" ref="CF6">INDEX(Transcriptome!BC$2:BC$28,MATCH(1,(Transcriptome!$A$2:$A$28=$B6)*(Transcriptome!$C$2:$C$28=$E6),0))</f>
        <v>0</v>
      </c>
      <c r="CG6">
        <f t="array" ref="CG6">INDEX(Transcriptome!BD$2:BD$28,MATCH(1,(Transcriptome!$A$2:$A$28=$B6)*(Transcriptome!$C$2:$C$28=$E6),0))</f>
        <v>0.99751461391513707</v>
      </c>
      <c r="CH6">
        <f t="array" ref="CH6">INDEX(Transcriptome!BE$2:BE$28,MATCH(1,(Transcriptome!$A$2:$A$28=$B6)*(Transcriptome!$C$2:$C$28=$E6),0))</f>
        <v>0.85392777150705224</v>
      </c>
      <c r="CI6">
        <f t="array" ref="CI6">INDEX(Transcriptome!BF$2:BF$28,MATCH(1,(Transcriptome!$A$2:$A$28=$B6)*(Transcriptome!$C$2:$C$28=$E6),0))</f>
        <v>0.53861149034300126</v>
      </c>
      <c r="CJ6">
        <f t="array" ref="CJ6">INDEX(Transcriptome!BG$2:BG$28,MATCH(1,(Transcriptome!$A$2:$A$28=$B6)*(Transcriptome!$C$2:$C$28=$E6),0))</f>
        <v>0.95527087017904178</v>
      </c>
      <c r="CK6">
        <f t="array" ref="CK6">INDEX(Transcriptome!BH$2:BH$28,MATCH(1,(Transcriptome!$A$2:$A$28=$B6)*(Transcriptome!$C$2:$C$28=$E6),0))</f>
        <v>1.058845900964279</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1.021344456616839</v>
      </c>
      <c r="CO6">
        <f t="array" ref="CO6">INDEX(Transcriptome!BL$2:BL$28,MATCH(1,(Transcriptome!$A$2:$A$28=$B6)*(Transcriptome!$C$2:$C$28=$E6),0))</f>
        <v>1.0860978109057227</v>
      </c>
      <c r="CP6">
        <f t="array" ref="CP6">INDEX(Transcriptome!BM$2:BM$28,MATCH(1,(Transcriptome!$A$2:$A$28=$B6)*(Transcriptome!$C$2:$C$28=$E6),0))</f>
        <v>1.0011510151525029</v>
      </c>
      <c r="CQ6">
        <f t="array" ref="CQ6">INDEX(Transcriptome!BN$2:BN$28,MATCH(1,(Transcriptome!$A$2:$A$28=$B6)*(Transcriptome!$C$2:$C$28=$E6),0))</f>
        <v>0.98302138450706089</v>
      </c>
      <c r="CR6">
        <f t="array" ref="CR6">INDEX(Transcriptome!BO$2:BO$28,MATCH(1,(Transcriptome!$A$2:$A$28=$B6)*(Transcriptome!$C$2:$C$28=$E6),0))</f>
        <v>1.0609392583749215</v>
      </c>
      <c r="CS6">
        <f t="array" ref="CS6">INDEX(Transcriptome!BP$2:BP$28,MATCH(1,(Transcriptome!$A$2:$A$28=$B6)*(Transcriptome!$C$2:$C$28=$E6),0))</f>
        <v>1.058845900964279</v>
      </c>
      <c r="CT6">
        <f t="array" ref="CT6">INDEX(Transcriptome!BQ$2:BQ$28,MATCH(1,(Transcriptome!$A$2:$A$28=$B6)*(Transcriptome!$C$2:$C$28=$E6),0))</f>
        <v>1</v>
      </c>
      <c r="CU6">
        <f t="array" ref="CU6">INDEX(Transcriptome!BR$2:BR$28,MATCH(1,(Transcriptome!$A$2:$A$28=$B6)*(Transcriptome!$C$2:$C$28=$E6),0))</f>
        <v>1.0427318281314863</v>
      </c>
    </row>
    <row r="7" spans="1:99" x14ac:dyDescent="0.15">
      <c r="A7">
        <f>'Measured Data'!A12</f>
        <v>5</v>
      </c>
      <c r="B7" t="s">
        <v>580</v>
      </c>
      <c r="C7" s="326" t="s">
        <v>587</v>
      </c>
      <c r="D7">
        <v>1</v>
      </c>
      <c r="E7" t="s">
        <v>512</v>
      </c>
      <c r="F7" s="334">
        <f>AVERAGE('In Process Calc.'!B8:B9)</f>
        <v>3.507986111111677</v>
      </c>
      <c r="G7" s="334">
        <f>AVERAGE('In Process Calc.'!C8:C9)</f>
        <v>84.191666666680248</v>
      </c>
      <c r="H7">
        <f>AVERAGE('TL input - regression'!Q7,'TL input - regression'!L8)</f>
        <v>19.88006394760853</v>
      </c>
      <c r="I7">
        <f>AVERAGE('TL input - regression'!R7,'TL input - regression'!M8)</f>
        <v>19.926736321595026</v>
      </c>
      <c r="J7">
        <f>AVERAGE('TL input - regression'!S7,'TL input - regression'!N8)</f>
        <v>0.752460106266575</v>
      </c>
      <c r="K7">
        <f>AVERAGE('TL input - regression'!T7,'TL input - regression'!O8)</f>
        <v>3.1605384812733042</v>
      </c>
      <c r="L7">
        <f>AVERAGE('TL input - regression'!U7,'TL input - regression'!P8)</f>
        <v>1.5494632040457677</v>
      </c>
      <c r="M7">
        <f>'Growth Regression'!T7</f>
        <v>3.0610238163960204E-2</v>
      </c>
      <c r="N7">
        <f>M7/'Growth Regression'!$O$24</f>
        <v>0.66518967657227857</v>
      </c>
      <c r="O7">
        <f>'Post Process Calc.'!C24</f>
        <v>5.2208533298222184E-2</v>
      </c>
      <c r="P7">
        <f>'Post Process Calc.'!D24</f>
        <v>1.6182436915677216E-2</v>
      </c>
      <c r="Q7">
        <f>'Post Process Calc.'!E24</f>
        <v>5.8222549089455835E-3</v>
      </c>
      <c r="R7">
        <f>'Post Process Calc.'!F24</f>
        <v>5.6042167652048686E-3</v>
      </c>
      <c r="S7">
        <f>'Post Process Calc.'!G24</f>
        <v>1.8384873335124824E-3</v>
      </c>
      <c r="T7">
        <f t="shared" si="2"/>
        <v>0.30995770027173436</v>
      </c>
      <c r="U7">
        <f t="shared" si="3"/>
        <v>32.630333311388867</v>
      </c>
      <c r="V7">
        <f t="shared" si="3"/>
        <v>10.114023072298259</v>
      </c>
      <c r="W7">
        <f t="shared" si="0"/>
        <v>3.6389093180909895</v>
      </c>
      <c r="X7">
        <f t="shared" si="0"/>
        <v>3.5026354782530427</v>
      </c>
      <c r="Y7">
        <f t="shared" si="0"/>
        <v>1.1490545834453014</v>
      </c>
      <c r="Z7">
        <v>100</v>
      </c>
      <c r="AA7">
        <v>0.32</v>
      </c>
      <c r="AB7">
        <v>7</v>
      </c>
      <c r="AC7">
        <v>0.7</v>
      </c>
      <c r="AD7">
        <f t="shared" si="1"/>
        <v>5.0118723362727164E-8</v>
      </c>
      <c r="AE7">
        <v>1</v>
      </c>
      <c r="AF7">
        <v>0.311</v>
      </c>
      <c r="AG7">
        <f t="array" ref="AG7">INDEX(Transcriptome!D$2:D$28,MATCH(1,(Transcriptome!$A$2:$A$28=$B7)*(Transcriptome!$C$2:$C$28=$E7),0))</f>
        <v>0.62232500031548532</v>
      </c>
      <c r="AH7">
        <f t="array" ref="AH7">INDEX(Transcriptome!E$2:E$28,MATCH(1,(Transcriptome!$A$2:$A$28=$B7)*(Transcriptome!$C$2:$C$28=$E7),0))</f>
        <v>0.79433113792340049</v>
      </c>
      <c r="AI7">
        <f t="array" ref="AI7">INDEX(Transcriptome!F$2:F$28,MATCH(1,(Transcriptome!$A$2:$A$28=$B7)*(Transcriptome!$C$2:$C$28=$E7),0))</f>
        <v>0.79033402986241752</v>
      </c>
      <c r="AJ7">
        <f t="array" ref="AJ7">INDEX(Transcriptome!G$2:G$28,MATCH(1,(Transcriptome!$A$2:$A$28=$B7)*(Transcriptome!$C$2:$C$28=$E7),0))</f>
        <v>0.45907484426672951</v>
      </c>
      <c r="AK7">
        <f t="array" ref="AK7">INDEX(Transcriptome!H$2:H$28,MATCH(1,(Transcriptome!$A$2:$A$28=$B7)*(Transcriptome!$C$2:$C$28=$E7),0))</f>
        <v>0</v>
      </c>
      <c r="AL7">
        <f t="array" ref="AL7">INDEX(Transcriptome!I$2:I$28,MATCH(1,(Transcriptome!$A$2:$A$28=$B7)*(Transcriptome!$C$2:$C$28=$E7),0))</f>
        <v>0.93182553096547227</v>
      </c>
      <c r="AM7">
        <f t="array" ref="AM7">INDEX(Transcriptome!J$2:J$28,MATCH(1,(Transcriptome!$A$2:$A$28=$B7)*(Transcriptome!$C$2:$C$28=$E7),0))</f>
        <v>0.68006475857811299</v>
      </c>
      <c r="AN7">
        <f t="array" ref="AN7">INDEX(Transcriptome!K$2:K$28,MATCH(1,(Transcriptome!$A$2:$A$28=$B7)*(Transcriptome!$C$2:$C$28=$E7),0))</f>
        <v>0.55786833094692478</v>
      </c>
      <c r="AO7">
        <f t="array" ref="AO7">INDEX(Transcriptome!L$2:L$28,MATCH(1,(Transcriptome!$A$2:$A$28=$B7)*(Transcriptome!$C$2:$C$28=$E7),0))</f>
        <v>0.96471508639282766</v>
      </c>
      <c r="AP7">
        <f t="array" ref="AP7">INDEX(Transcriptome!M$2:M$28,MATCH(1,(Transcriptome!$A$2:$A$28=$B7)*(Transcriptome!$C$2:$C$28=$E7),0))</f>
        <v>1.0451827181129467</v>
      </c>
      <c r="AQ7">
        <f t="array" ref="AQ7">INDEX(Transcriptome!N$2:N$28,MATCH(1,(Transcriptome!$A$2:$A$28=$B7)*(Transcriptome!$C$2:$C$28=$E7),0))</f>
        <v>0.62215675008631655</v>
      </c>
      <c r="AR7">
        <f t="array" ref="AR7">INDEX(Transcriptome!O$2:O$28,MATCH(1,(Transcriptome!$A$2:$A$28=$B7)*(Transcriptome!$C$2:$C$28=$E7),0))</f>
        <v>0.81258574289893348</v>
      </c>
      <c r="AS7">
        <f t="array" ref="AS7">INDEX(Transcriptome!P$2:P$28,MATCH(1,(Transcriptome!$A$2:$A$28=$B7)*(Transcriptome!$C$2:$C$28=$E7),0))</f>
        <v>0.7100148450829864</v>
      </c>
      <c r="AT7">
        <f t="array" ref="AT7">INDEX(Transcriptome!Q$2:Q$28,MATCH(1,(Transcriptome!$A$2:$A$28=$B7)*(Transcriptome!$C$2:$C$28=$E7),0))</f>
        <v>0.80330793839856285</v>
      </c>
      <c r="AU7">
        <f t="array" ref="AU7">INDEX(Transcriptome!R$2:R$28,MATCH(1,(Transcriptome!$A$2:$A$28=$B7)*(Transcriptome!$C$2:$C$28=$E7),0))</f>
        <v>0.73166006438351971</v>
      </c>
      <c r="AV7">
        <f t="array" ref="AV7">INDEX(Transcriptome!S$2:S$28,MATCH(1,(Transcriptome!$A$2:$A$28=$B7)*(Transcriptome!$C$2:$C$28=$E7),0))</f>
        <v>0.82548998768097637</v>
      </c>
      <c r="AW7">
        <f t="array" ref="AW7">INDEX(Transcriptome!T$2:T$28,MATCH(1,(Transcriptome!$A$2:$A$28=$B7)*(Transcriptome!$C$2:$C$28=$E7),0))</f>
        <v>0.74629375009357646</v>
      </c>
      <c r="AX7">
        <f t="array" ref="AX7">INDEX(Transcriptome!U$2:U$28,MATCH(1,(Transcriptome!$A$2:$A$28=$B7)*(Transcriptome!$C$2:$C$28=$E7),0))</f>
        <v>1.6500163176888478</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0.69629472772378809</v>
      </c>
      <c r="BB7">
        <f t="array" ref="BB7">INDEX(Transcriptome!Y$2:Y$28,MATCH(1,(Transcriptome!$A$2:$A$28=$B7)*(Transcriptome!$C$2:$C$28=$E7),0))</f>
        <v>0</v>
      </c>
      <c r="BC7">
        <f t="array" ref="BC7">INDEX(Transcriptome!Z$2:Z$28,MATCH(1,(Transcriptome!$A$2:$A$28=$B7)*(Transcriptome!$C$2:$C$28=$E7),0))</f>
        <v>1.570420887071406</v>
      </c>
      <c r="BD7">
        <f t="array" ref="BD7">INDEX(Transcriptome!AA$2:AA$28,MATCH(1,(Transcriptome!$A$2:$A$28=$B7)*(Transcriptome!$C$2:$C$28=$E7),0))</f>
        <v>0.98628034528966324</v>
      </c>
      <c r="BE7">
        <f t="array" ref="BE7">INDEX(Transcriptome!AB$2:AB$28,MATCH(1,(Transcriptome!$A$2:$A$28=$B7)*(Transcriptome!$C$2:$C$28=$E7),0))</f>
        <v>0.69616541106576646</v>
      </c>
      <c r="BF7">
        <f t="array" ref="BF7">INDEX(Transcriptome!AC$2:AC$28,MATCH(1,(Transcriptome!$A$2:$A$28=$B7)*(Transcriptome!$C$2:$C$28=$E7),0))</f>
        <v>1.2835477097206764</v>
      </c>
      <c r="BG7">
        <f t="array" ref="BG7">INDEX(Transcriptome!AD$2:AD$28,MATCH(1,(Transcriptome!$A$2:$A$28=$B7)*(Transcriptome!$C$2:$C$28=$E7),0))</f>
        <v>0.64989567064913056</v>
      </c>
      <c r="BH7">
        <f t="array" ref="BH7">INDEX(Transcriptome!AE$2:AE$28,MATCH(1,(Transcriptome!$A$2:$A$28=$B7)*(Transcriptome!$C$2:$C$28=$E7),0))</f>
        <v>0.89514738126802762</v>
      </c>
      <c r="BI7">
        <f t="array" ref="BI7">INDEX(Transcriptome!AF$2:AF$28,MATCH(1,(Transcriptome!$A$2:$A$28=$B7)*(Transcriptome!$C$2:$C$28=$E7),0))</f>
        <v>0.62381212212134696</v>
      </c>
      <c r="BJ7">
        <f t="array" ref="BJ7">INDEX(Transcriptome!AG$2:AG$28,MATCH(1,(Transcriptome!$A$2:$A$28=$B7)*(Transcriptome!$C$2:$C$28=$E7),0))</f>
        <v>0.56082534049446908</v>
      </c>
      <c r="BK7">
        <f t="array" ref="BK7">INDEX(Transcriptome!AH$2:AH$28,MATCH(1,(Transcriptome!$A$2:$A$28=$B7)*(Transcriptome!$C$2:$C$28=$E7),0))</f>
        <v>0.67321838495048869</v>
      </c>
      <c r="BL7">
        <f t="array" ref="BL7">INDEX(Transcriptome!AI$2:AI$28,MATCH(1,(Transcriptome!$A$2:$A$28=$B7)*(Transcriptome!$C$2:$C$28=$E7),0))</f>
        <v>0.57577032519319082</v>
      </c>
      <c r="BM7">
        <f t="array" ref="BM7">INDEX(Transcriptome!AJ$2:AJ$28,MATCH(1,(Transcriptome!$A$2:$A$28=$B7)*(Transcriptome!$C$2:$C$28=$E7),0))</f>
        <v>1.298181924537438</v>
      </c>
      <c r="BN7">
        <f t="array" ref="BN7">INDEX(Transcriptome!AK$2:AK$28,MATCH(1,(Transcriptome!$A$2:$A$28=$B7)*(Transcriptome!$C$2:$C$28=$E7),0))</f>
        <v>0.76700267440120251</v>
      </c>
      <c r="BO7">
        <f t="array" ref="BO7">INDEX(Transcriptome!AL$2:AL$28,MATCH(1,(Transcriptome!$A$2:$A$28=$B7)*(Transcriptome!$C$2:$C$28=$E7),0))</f>
        <v>1</v>
      </c>
      <c r="BP7">
        <f t="array" ref="BP7">INDEX(Transcriptome!AM$2:AM$28,MATCH(1,(Transcriptome!$A$2:$A$28=$B7)*(Transcriptome!$C$2:$C$28=$E7),0))</f>
        <v>0.33749001951175978</v>
      </c>
      <c r="BQ7">
        <f t="array" ref="BQ7">INDEX(Transcriptome!AN$2:AN$28,MATCH(1,(Transcriptome!$A$2:$A$28=$B7)*(Transcriptome!$C$2:$C$28=$E7),0))</f>
        <v>0.75999391690273166</v>
      </c>
      <c r="BR7">
        <f t="array" ref="BR7">INDEX(Transcriptome!AO$2:AO$28,MATCH(1,(Transcriptome!$A$2:$A$28=$B7)*(Transcriptome!$C$2:$C$28=$E7),0))</f>
        <v>1.0125298755673242</v>
      </c>
      <c r="BS7">
        <f t="array" ref="BS7">INDEX(Transcriptome!AP$2:AP$28,MATCH(1,(Transcriptome!$A$2:$A$28=$B7)*(Transcriptome!$C$2:$C$28=$E7),0))</f>
        <v>0.76866851723957541</v>
      </c>
      <c r="BT7">
        <f t="array" ref="BT7">INDEX(Transcriptome!AQ$2:AQ$28,MATCH(1,(Transcriptome!$A$2:$A$28=$B7)*(Transcriptome!$C$2:$C$28=$E7),0))</f>
        <v>0.54386041050291778</v>
      </c>
      <c r="BU7">
        <f t="array" ref="BU7">INDEX(Transcriptome!AR$2:AR$28,MATCH(1,(Transcriptome!$A$2:$A$28=$B7)*(Transcriptome!$C$2:$C$28=$E7),0))</f>
        <v>0.99798333019089103</v>
      </c>
      <c r="BV7">
        <f t="array" ref="BV7">INDEX(Transcriptome!AS$2:AS$28,MATCH(1,(Transcriptome!$A$2:$A$28=$B7)*(Transcriptome!$C$2:$C$28=$E7),0))</f>
        <v>0.94460207163299614</v>
      </c>
      <c r="BW7">
        <f t="array" ref="BW7">INDEX(Transcriptome!AT$2:AT$28,MATCH(1,(Transcriptome!$A$2:$A$28=$B7)*(Transcriptome!$C$2:$C$28=$E7),0))</f>
        <v>0.71706515614809885</v>
      </c>
      <c r="BX7">
        <f t="array" ref="BX7">INDEX(Transcriptome!AU$2:AU$28,MATCH(1,(Transcriptome!$A$2:$A$28=$B7)*(Transcriptome!$C$2:$C$28=$E7),0))</f>
        <v>1.0899765309303515</v>
      </c>
      <c r="BY7">
        <f t="array" ref="BY7">INDEX(Transcriptome!AV$2:AV$28,MATCH(1,(Transcriptome!$A$2:$A$28=$B7)*(Transcriptome!$C$2:$C$28=$E7),0))</f>
        <v>0.76001587471188925</v>
      </c>
      <c r="BZ7">
        <f t="array" ref="BZ7">INDEX(Transcriptome!AW$2:AW$28,MATCH(1,(Transcriptome!$A$2:$A$28=$B7)*(Transcriptome!$C$2:$C$28=$E7),0))</f>
        <v>0.81061335458495465</v>
      </c>
      <c r="CA7">
        <f t="array" ref="CA7">INDEX(Transcriptome!AX$2:AX$28,MATCH(1,(Transcriptome!$A$2:$A$28=$B7)*(Transcriptome!$C$2:$C$28=$E7),0))</f>
        <v>0.49506862797510121</v>
      </c>
      <c r="CB7">
        <f t="array" ref="CB7">INDEX(Transcriptome!AY$2:AY$28,MATCH(1,(Transcriptome!$A$2:$A$28=$B7)*(Transcriptome!$C$2:$C$28=$E7),0))</f>
        <v>0.76284002397471218</v>
      </c>
      <c r="CC7">
        <f t="array" ref="CC7">INDEX(Transcriptome!AZ$2:AZ$28,MATCH(1,(Transcriptome!$A$2:$A$28=$B7)*(Transcriptome!$C$2:$C$28=$E7),0))</f>
        <v>0.42432404684535324</v>
      </c>
      <c r="CD7">
        <f t="array" ref="CD7">INDEX(Transcriptome!BA$2:BA$28,MATCH(1,(Transcriptome!$A$2:$A$28=$B7)*(Transcriptome!$C$2:$C$28=$E7),0))</f>
        <v>1.304178104456936</v>
      </c>
      <c r="CE7">
        <f t="array" ref="CE7">INDEX(Transcriptome!BB$2:BB$28,MATCH(1,(Transcriptome!$A$2:$A$28=$B7)*(Transcriptome!$C$2:$C$28=$E7),0))</f>
        <v>2.6005324349475223</v>
      </c>
      <c r="CF7">
        <f t="array" ref="CF7">INDEX(Transcriptome!BC$2:BC$28,MATCH(1,(Transcriptome!$A$2:$A$28=$B7)*(Transcriptome!$C$2:$C$28=$E7),0))</f>
        <v>0</v>
      </c>
      <c r="CG7">
        <f t="array" ref="CG7">INDEX(Transcriptome!BD$2:BD$28,MATCH(1,(Transcriptome!$A$2:$A$28=$B7)*(Transcriptome!$C$2:$C$28=$E7),0))</f>
        <v>1.304779176208382</v>
      </c>
      <c r="CH7">
        <f t="array" ref="CH7">INDEX(Transcriptome!BE$2:BE$28,MATCH(1,(Transcriptome!$A$2:$A$28=$B7)*(Transcriptome!$C$2:$C$28=$E7),0))</f>
        <v>1.0020136348833084</v>
      </c>
      <c r="CI7">
        <f t="array" ref="CI7">INDEX(Transcriptome!BF$2:BF$28,MATCH(1,(Transcriptome!$A$2:$A$28=$B7)*(Transcriptome!$C$2:$C$28=$E7),0))</f>
        <v>0.58959777745342945</v>
      </c>
      <c r="CJ7">
        <f t="array" ref="CJ7">INDEX(Transcriptome!BG$2:BG$28,MATCH(1,(Transcriptome!$A$2:$A$28=$B7)*(Transcriptome!$C$2:$C$28=$E7),0))</f>
        <v>1.7294047374612367</v>
      </c>
      <c r="CK7">
        <f t="array" ref="CK7">INDEX(Transcriptome!BH$2:BH$28,MATCH(1,(Transcriptome!$A$2:$A$28=$B7)*(Transcriptome!$C$2:$C$28=$E7),0))</f>
        <v>1.0215218932773007</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1.1824415346868242</v>
      </c>
      <c r="CO7">
        <f t="array" ref="CO7">INDEX(Transcriptome!BL$2:BL$28,MATCH(1,(Transcriptome!$A$2:$A$28=$B7)*(Transcriptome!$C$2:$C$28=$E7),0))</f>
        <v>2.3064194104797919</v>
      </c>
      <c r="CP7">
        <f t="array" ref="CP7">INDEX(Transcriptome!BM$2:BM$28,MATCH(1,(Transcriptome!$A$2:$A$28=$B7)*(Transcriptome!$C$2:$C$28=$E7),0))</f>
        <v>0.48088279022503289</v>
      </c>
      <c r="CQ7">
        <f t="array" ref="CQ7">INDEX(Transcriptome!BN$2:BN$28,MATCH(1,(Transcriptome!$A$2:$A$28=$B7)*(Transcriptome!$C$2:$C$28=$E7),0))</f>
        <v>0.58368177652969211</v>
      </c>
      <c r="CR7">
        <f t="array" ref="CR7">INDEX(Transcriptome!BO$2:BO$28,MATCH(1,(Transcriptome!$A$2:$A$28=$B7)*(Transcriptome!$C$2:$C$28=$E7),0))</f>
        <v>0.95890403486959197</v>
      </c>
      <c r="CS7">
        <f t="array" ref="CS7">INDEX(Transcriptome!BP$2:BP$28,MATCH(1,(Transcriptome!$A$2:$A$28=$B7)*(Transcriptome!$C$2:$C$28=$E7),0))</f>
        <v>1.0215218932773007</v>
      </c>
      <c r="CT7">
        <f t="array" ref="CT7">INDEX(Transcriptome!BQ$2:BQ$28,MATCH(1,(Transcriptome!$A$2:$A$28=$B7)*(Transcriptome!$C$2:$C$28=$E7),0))</f>
        <v>1</v>
      </c>
      <c r="CU7">
        <f t="array" ref="CU7">INDEX(Transcriptome!BR$2:BR$28,MATCH(1,(Transcriptome!$A$2:$A$28=$B7)*(Transcriptome!$C$2:$C$28=$E7),0))</f>
        <v>1.1656507310564106</v>
      </c>
    </row>
    <row r="8" spans="1:99" x14ac:dyDescent="0.15">
      <c r="A8">
        <f>'Measured Data'!A13</f>
        <v>6</v>
      </c>
      <c r="B8" t="s">
        <v>580</v>
      </c>
      <c r="C8" s="326" t="s">
        <v>587</v>
      </c>
      <c r="D8">
        <v>1</v>
      </c>
      <c r="E8" t="s">
        <v>512</v>
      </c>
      <c r="F8" s="334">
        <f>AVERAGE('In Process Calc.'!B9:B10)</f>
        <v>4.53125</v>
      </c>
      <c r="G8" s="334">
        <f>AVERAGE('In Process Calc.'!C9:C10)</f>
        <v>108.75</v>
      </c>
      <c r="H8">
        <f>AVERAGE('TL input - regression'!Q8,'TL input - regression'!L9)</f>
        <v>21.172978614954278</v>
      </c>
      <c r="I8">
        <f>AVERAGE('TL input - regression'!R8,'TL input - regression'!M9)</f>
        <v>19.745367586536304</v>
      </c>
      <c r="J8">
        <f>AVERAGE('TL input - regression'!S8,'TL input - regression'!N9)</f>
        <v>0.58420874313350324</v>
      </c>
      <c r="K8">
        <f>AVERAGE('TL input - regression'!T8,'TL input - regression'!O9)</f>
        <v>2.2150234822843715</v>
      </c>
      <c r="L8">
        <f>AVERAGE('TL input - regression'!U8,'TL input - regression'!P9)</f>
        <v>1.1443081896359781</v>
      </c>
      <c r="M8">
        <f>'Growth Regression'!T8</f>
        <v>1.798740257875937E-2</v>
      </c>
      <c r="N8">
        <f>M8/'Growth Regression'!$O$24</f>
        <v>0.39088341749093847</v>
      </c>
      <c r="O8">
        <f>'Post Process Calc.'!C25</f>
        <v>3.5958819850187923E-2</v>
      </c>
      <c r="P8">
        <f>'Post Process Calc.'!D25</f>
        <v>-1.9598688988011698E-3</v>
      </c>
      <c r="Q8">
        <f>'Post Process Calc.'!E25</f>
        <v>3.2833004433158374E-3</v>
      </c>
      <c r="R8">
        <f>'Post Process Calc.'!F25</f>
        <v>3.56171737004982E-3</v>
      </c>
      <c r="S8">
        <f>'Post Process Calc.'!G25</f>
        <v>1.3268761499457436E-3</v>
      </c>
      <c r="T8">
        <f t="shared" si="2"/>
        <v>-5.4503148517287263E-2</v>
      </c>
      <c r="U8">
        <f t="shared" si="3"/>
        <v>22.474262406367451</v>
      </c>
      <c r="V8">
        <f t="shared" si="3"/>
        <v>-1.2249180617507311</v>
      </c>
      <c r="W8">
        <f t="shared" si="0"/>
        <v>2.0520627770723983</v>
      </c>
      <c r="X8">
        <f t="shared" si="0"/>
        <v>2.2260733562811374</v>
      </c>
      <c r="Y8">
        <f t="shared" si="0"/>
        <v>0.82929759371608969</v>
      </c>
      <c r="Z8">
        <v>100</v>
      </c>
      <c r="AA8">
        <v>0.32</v>
      </c>
      <c r="AB8">
        <v>7</v>
      </c>
      <c r="AC8">
        <v>0.7</v>
      </c>
      <c r="AD8">
        <f t="shared" si="1"/>
        <v>5.0118723362727164E-8</v>
      </c>
      <c r="AE8">
        <v>1</v>
      </c>
      <c r="AF8">
        <v>0.311</v>
      </c>
      <c r="AG8">
        <f t="array" ref="AG8">INDEX(Transcriptome!D$2:D$28,MATCH(1,(Transcriptome!$A$2:$A$28=$B8)*(Transcriptome!$C$2:$C$28=$E8),0))</f>
        <v>0.62232500031548532</v>
      </c>
      <c r="AH8">
        <f t="array" ref="AH8">INDEX(Transcriptome!E$2:E$28,MATCH(1,(Transcriptome!$A$2:$A$28=$B8)*(Transcriptome!$C$2:$C$28=$E8),0))</f>
        <v>0.79433113792340049</v>
      </c>
      <c r="AI8">
        <f t="array" ref="AI8">INDEX(Transcriptome!F$2:F$28,MATCH(1,(Transcriptome!$A$2:$A$28=$B8)*(Transcriptome!$C$2:$C$28=$E8),0))</f>
        <v>0.79033402986241752</v>
      </c>
      <c r="AJ8">
        <f t="array" ref="AJ8">INDEX(Transcriptome!G$2:G$28,MATCH(1,(Transcriptome!$A$2:$A$28=$B8)*(Transcriptome!$C$2:$C$28=$E8),0))</f>
        <v>0.45907484426672951</v>
      </c>
      <c r="AK8">
        <f t="array" ref="AK8">INDEX(Transcriptome!H$2:H$28,MATCH(1,(Transcriptome!$A$2:$A$28=$B8)*(Transcriptome!$C$2:$C$28=$E8),0))</f>
        <v>0</v>
      </c>
      <c r="AL8">
        <f t="array" ref="AL8">INDEX(Transcriptome!I$2:I$28,MATCH(1,(Transcriptome!$A$2:$A$28=$B8)*(Transcriptome!$C$2:$C$28=$E8),0))</f>
        <v>0.93182553096547227</v>
      </c>
      <c r="AM8">
        <f t="array" ref="AM8">INDEX(Transcriptome!J$2:J$28,MATCH(1,(Transcriptome!$A$2:$A$28=$B8)*(Transcriptome!$C$2:$C$28=$E8),0))</f>
        <v>0.68006475857811299</v>
      </c>
      <c r="AN8">
        <f t="array" ref="AN8">INDEX(Transcriptome!K$2:K$28,MATCH(1,(Transcriptome!$A$2:$A$28=$B8)*(Transcriptome!$C$2:$C$28=$E8),0))</f>
        <v>0.55786833094692478</v>
      </c>
      <c r="AO8">
        <f t="array" ref="AO8">INDEX(Transcriptome!L$2:L$28,MATCH(1,(Transcriptome!$A$2:$A$28=$B8)*(Transcriptome!$C$2:$C$28=$E8),0))</f>
        <v>0.96471508639282766</v>
      </c>
      <c r="AP8">
        <f t="array" ref="AP8">INDEX(Transcriptome!M$2:M$28,MATCH(1,(Transcriptome!$A$2:$A$28=$B8)*(Transcriptome!$C$2:$C$28=$E8),0))</f>
        <v>1.0451827181129467</v>
      </c>
      <c r="AQ8">
        <f t="array" ref="AQ8">INDEX(Transcriptome!N$2:N$28,MATCH(1,(Transcriptome!$A$2:$A$28=$B8)*(Transcriptome!$C$2:$C$28=$E8),0))</f>
        <v>0.62215675008631655</v>
      </c>
      <c r="AR8">
        <f t="array" ref="AR8">INDEX(Transcriptome!O$2:O$28,MATCH(1,(Transcriptome!$A$2:$A$28=$B8)*(Transcriptome!$C$2:$C$28=$E8),0))</f>
        <v>0.81258574289893348</v>
      </c>
      <c r="AS8">
        <f t="array" ref="AS8">INDEX(Transcriptome!P$2:P$28,MATCH(1,(Transcriptome!$A$2:$A$28=$B8)*(Transcriptome!$C$2:$C$28=$E8),0))</f>
        <v>0.7100148450829864</v>
      </c>
      <c r="AT8">
        <f t="array" ref="AT8">INDEX(Transcriptome!Q$2:Q$28,MATCH(1,(Transcriptome!$A$2:$A$28=$B8)*(Transcriptome!$C$2:$C$28=$E8),0))</f>
        <v>0.80330793839856285</v>
      </c>
      <c r="AU8">
        <f t="array" ref="AU8">INDEX(Transcriptome!R$2:R$28,MATCH(1,(Transcriptome!$A$2:$A$28=$B8)*(Transcriptome!$C$2:$C$28=$E8),0))</f>
        <v>0.73166006438351971</v>
      </c>
      <c r="AV8">
        <f t="array" ref="AV8">INDEX(Transcriptome!S$2:S$28,MATCH(1,(Transcriptome!$A$2:$A$28=$B8)*(Transcriptome!$C$2:$C$28=$E8),0))</f>
        <v>0.82548998768097637</v>
      </c>
      <c r="AW8">
        <f t="array" ref="AW8">INDEX(Transcriptome!T$2:T$28,MATCH(1,(Transcriptome!$A$2:$A$28=$B8)*(Transcriptome!$C$2:$C$28=$E8),0))</f>
        <v>0.74629375009357646</v>
      </c>
      <c r="AX8">
        <f t="array" ref="AX8">INDEX(Transcriptome!U$2:U$28,MATCH(1,(Transcriptome!$A$2:$A$28=$B8)*(Transcriptome!$C$2:$C$28=$E8),0))</f>
        <v>1.6500163176888478</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0.69629472772378809</v>
      </c>
      <c r="BB8">
        <f t="array" ref="BB8">INDEX(Transcriptome!Y$2:Y$28,MATCH(1,(Transcriptome!$A$2:$A$28=$B8)*(Transcriptome!$C$2:$C$28=$E8),0))</f>
        <v>0</v>
      </c>
      <c r="BC8">
        <f t="array" ref="BC8">INDEX(Transcriptome!Z$2:Z$28,MATCH(1,(Transcriptome!$A$2:$A$28=$B8)*(Transcriptome!$C$2:$C$28=$E8),0))</f>
        <v>1.570420887071406</v>
      </c>
      <c r="BD8">
        <f t="array" ref="BD8">INDEX(Transcriptome!AA$2:AA$28,MATCH(1,(Transcriptome!$A$2:$A$28=$B8)*(Transcriptome!$C$2:$C$28=$E8),0))</f>
        <v>0.98628034528966324</v>
      </c>
      <c r="BE8">
        <f t="array" ref="BE8">INDEX(Transcriptome!AB$2:AB$28,MATCH(1,(Transcriptome!$A$2:$A$28=$B8)*(Transcriptome!$C$2:$C$28=$E8),0))</f>
        <v>0.69616541106576646</v>
      </c>
      <c r="BF8">
        <f t="array" ref="BF8">INDEX(Transcriptome!AC$2:AC$28,MATCH(1,(Transcriptome!$A$2:$A$28=$B8)*(Transcriptome!$C$2:$C$28=$E8),0))</f>
        <v>1.2835477097206764</v>
      </c>
      <c r="BG8">
        <f t="array" ref="BG8">INDEX(Transcriptome!AD$2:AD$28,MATCH(1,(Transcriptome!$A$2:$A$28=$B8)*(Transcriptome!$C$2:$C$28=$E8),0))</f>
        <v>0.64989567064913056</v>
      </c>
      <c r="BH8">
        <f t="array" ref="BH8">INDEX(Transcriptome!AE$2:AE$28,MATCH(1,(Transcriptome!$A$2:$A$28=$B8)*(Transcriptome!$C$2:$C$28=$E8),0))</f>
        <v>0.89514738126802762</v>
      </c>
      <c r="BI8">
        <f t="array" ref="BI8">INDEX(Transcriptome!AF$2:AF$28,MATCH(1,(Transcriptome!$A$2:$A$28=$B8)*(Transcriptome!$C$2:$C$28=$E8),0))</f>
        <v>0.62381212212134696</v>
      </c>
      <c r="BJ8">
        <f t="array" ref="BJ8">INDEX(Transcriptome!AG$2:AG$28,MATCH(1,(Transcriptome!$A$2:$A$28=$B8)*(Transcriptome!$C$2:$C$28=$E8),0))</f>
        <v>0.56082534049446908</v>
      </c>
      <c r="BK8">
        <f t="array" ref="BK8">INDEX(Transcriptome!AH$2:AH$28,MATCH(1,(Transcriptome!$A$2:$A$28=$B8)*(Transcriptome!$C$2:$C$28=$E8),0))</f>
        <v>0.67321838495048869</v>
      </c>
      <c r="BL8">
        <f t="array" ref="BL8">INDEX(Transcriptome!AI$2:AI$28,MATCH(1,(Transcriptome!$A$2:$A$28=$B8)*(Transcriptome!$C$2:$C$28=$E8),0))</f>
        <v>0.57577032519319082</v>
      </c>
      <c r="BM8">
        <f t="array" ref="BM8">INDEX(Transcriptome!AJ$2:AJ$28,MATCH(1,(Transcriptome!$A$2:$A$28=$B8)*(Transcriptome!$C$2:$C$28=$E8),0))</f>
        <v>1.298181924537438</v>
      </c>
      <c r="BN8">
        <f t="array" ref="BN8">INDEX(Transcriptome!AK$2:AK$28,MATCH(1,(Transcriptome!$A$2:$A$28=$B8)*(Transcriptome!$C$2:$C$28=$E8),0))</f>
        <v>0.76700267440120251</v>
      </c>
      <c r="BO8">
        <f t="array" ref="BO8">INDEX(Transcriptome!AL$2:AL$28,MATCH(1,(Transcriptome!$A$2:$A$28=$B8)*(Transcriptome!$C$2:$C$28=$E8),0))</f>
        <v>1</v>
      </c>
      <c r="BP8">
        <f t="array" ref="BP8">INDEX(Transcriptome!AM$2:AM$28,MATCH(1,(Transcriptome!$A$2:$A$28=$B8)*(Transcriptome!$C$2:$C$28=$E8),0))</f>
        <v>0.33749001951175978</v>
      </c>
      <c r="BQ8">
        <f t="array" ref="BQ8">INDEX(Transcriptome!AN$2:AN$28,MATCH(1,(Transcriptome!$A$2:$A$28=$B8)*(Transcriptome!$C$2:$C$28=$E8),0))</f>
        <v>0.75999391690273166</v>
      </c>
      <c r="BR8">
        <f t="array" ref="BR8">INDEX(Transcriptome!AO$2:AO$28,MATCH(1,(Transcriptome!$A$2:$A$28=$B8)*(Transcriptome!$C$2:$C$28=$E8),0))</f>
        <v>1.0125298755673242</v>
      </c>
      <c r="BS8">
        <f t="array" ref="BS8">INDEX(Transcriptome!AP$2:AP$28,MATCH(1,(Transcriptome!$A$2:$A$28=$B8)*(Transcriptome!$C$2:$C$28=$E8),0))</f>
        <v>0.76866851723957541</v>
      </c>
      <c r="BT8">
        <f t="array" ref="BT8">INDEX(Transcriptome!AQ$2:AQ$28,MATCH(1,(Transcriptome!$A$2:$A$28=$B8)*(Transcriptome!$C$2:$C$28=$E8),0))</f>
        <v>0.54386041050291778</v>
      </c>
      <c r="BU8">
        <f t="array" ref="BU8">INDEX(Transcriptome!AR$2:AR$28,MATCH(1,(Transcriptome!$A$2:$A$28=$B8)*(Transcriptome!$C$2:$C$28=$E8),0))</f>
        <v>0.99798333019089103</v>
      </c>
      <c r="BV8">
        <f t="array" ref="BV8">INDEX(Transcriptome!AS$2:AS$28,MATCH(1,(Transcriptome!$A$2:$A$28=$B8)*(Transcriptome!$C$2:$C$28=$E8),0))</f>
        <v>0.94460207163299614</v>
      </c>
      <c r="BW8">
        <f t="array" ref="BW8">INDEX(Transcriptome!AT$2:AT$28,MATCH(1,(Transcriptome!$A$2:$A$28=$B8)*(Transcriptome!$C$2:$C$28=$E8),0))</f>
        <v>0.71706515614809885</v>
      </c>
      <c r="BX8">
        <f t="array" ref="BX8">INDEX(Transcriptome!AU$2:AU$28,MATCH(1,(Transcriptome!$A$2:$A$28=$B8)*(Transcriptome!$C$2:$C$28=$E8),0))</f>
        <v>1.0899765309303515</v>
      </c>
      <c r="BY8">
        <f t="array" ref="BY8">INDEX(Transcriptome!AV$2:AV$28,MATCH(1,(Transcriptome!$A$2:$A$28=$B8)*(Transcriptome!$C$2:$C$28=$E8),0))</f>
        <v>0.76001587471188925</v>
      </c>
      <c r="BZ8">
        <f t="array" ref="BZ8">INDEX(Transcriptome!AW$2:AW$28,MATCH(1,(Transcriptome!$A$2:$A$28=$B8)*(Transcriptome!$C$2:$C$28=$E8),0))</f>
        <v>0.81061335458495465</v>
      </c>
      <c r="CA8">
        <f t="array" ref="CA8">INDEX(Transcriptome!AX$2:AX$28,MATCH(1,(Transcriptome!$A$2:$A$28=$B8)*(Transcriptome!$C$2:$C$28=$E8),0))</f>
        <v>0.49506862797510121</v>
      </c>
      <c r="CB8">
        <f t="array" ref="CB8">INDEX(Transcriptome!AY$2:AY$28,MATCH(1,(Transcriptome!$A$2:$A$28=$B8)*(Transcriptome!$C$2:$C$28=$E8),0))</f>
        <v>0.76284002397471218</v>
      </c>
      <c r="CC8">
        <f t="array" ref="CC8">INDEX(Transcriptome!AZ$2:AZ$28,MATCH(1,(Transcriptome!$A$2:$A$28=$B8)*(Transcriptome!$C$2:$C$28=$E8),0))</f>
        <v>0.42432404684535324</v>
      </c>
      <c r="CD8">
        <f t="array" ref="CD8">INDEX(Transcriptome!BA$2:BA$28,MATCH(1,(Transcriptome!$A$2:$A$28=$B8)*(Transcriptome!$C$2:$C$28=$E8),0))</f>
        <v>1.304178104456936</v>
      </c>
      <c r="CE8">
        <f t="array" ref="CE8">INDEX(Transcriptome!BB$2:BB$28,MATCH(1,(Transcriptome!$A$2:$A$28=$B8)*(Transcriptome!$C$2:$C$28=$E8),0))</f>
        <v>2.6005324349475223</v>
      </c>
      <c r="CF8">
        <f t="array" ref="CF8">INDEX(Transcriptome!BC$2:BC$28,MATCH(1,(Transcriptome!$A$2:$A$28=$B8)*(Transcriptome!$C$2:$C$28=$E8),0))</f>
        <v>0</v>
      </c>
      <c r="CG8">
        <f t="array" ref="CG8">INDEX(Transcriptome!BD$2:BD$28,MATCH(1,(Transcriptome!$A$2:$A$28=$B8)*(Transcriptome!$C$2:$C$28=$E8),0))</f>
        <v>1.304779176208382</v>
      </c>
      <c r="CH8">
        <f t="array" ref="CH8">INDEX(Transcriptome!BE$2:BE$28,MATCH(1,(Transcriptome!$A$2:$A$28=$B8)*(Transcriptome!$C$2:$C$28=$E8),0))</f>
        <v>1.0020136348833084</v>
      </c>
      <c r="CI8">
        <f t="array" ref="CI8">INDEX(Transcriptome!BF$2:BF$28,MATCH(1,(Transcriptome!$A$2:$A$28=$B8)*(Transcriptome!$C$2:$C$28=$E8),0))</f>
        <v>0.58959777745342945</v>
      </c>
      <c r="CJ8">
        <f t="array" ref="CJ8">INDEX(Transcriptome!BG$2:BG$28,MATCH(1,(Transcriptome!$A$2:$A$28=$B8)*(Transcriptome!$C$2:$C$28=$E8),0))</f>
        <v>1.7294047374612367</v>
      </c>
      <c r="CK8">
        <f t="array" ref="CK8">INDEX(Transcriptome!BH$2:BH$28,MATCH(1,(Transcriptome!$A$2:$A$28=$B8)*(Transcriptome!$C$2:$C$28=$E8),0))</f>
        <v>1.0215218932773007</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1.1824415346868242</v>
      </c>
      <c r="CO8">
        <f t="array" ref="CO8">INDEX(Transcriptome!BL$2:BL$28,MATCH(1,(Transcriptome!$A$2:$A$28=$B8)*(Transcriptome!$C$2:$C$28=$E8),0))</f>
        <v>2.3064194104797919</v>
      </c>
      <c r="CP8">
        <f t="array" ref="CP8">INDEX(Transcriptome!BM$2:BM$28,MATCH(1,(Transcriptome!$A$2:$A$28=$B8)*(Transcriptome!$C$2:$C$28=$E8),0))</f>
        <v>0.48088279022503289</v>
      </c>
      <c r="CQ8">
        <f t="array" ref="CQ8">INDEX(Transcriptome!BN$2:BN$28,MATCH(1,(Transcriptome!$A$2:$A$28=$B8)*(Transcriptome!$C$2:$C$28=$E8),0))</f>
        <v>0.58368177652969211</v>
      </c>
      <c r="CR8">
        <f t="array" ref="CR8">INDEX(Transcriptome!BO$2:BO$28,MATCH(1,(Transcriptome!$A$2:$A$28=$B8)*(Transcriptome!$C$2:$C$28=$E8),0))</f>
        <v>0.95890403486959197</v>
      </c>
      <c r="CS8">
        <f t="array" ref="CS8">INDEX(Transcriptome!BP$2:BP$28,MATCH(1,(Transcriptome!$A$2:$A$28=$B8)*(Transcriptome!$C$2:$C$28=$E8),0))</f>
        <v>1.0215218932773007</v>
      </c>
      <c r="CT8">
        <f t="array" ref="CT8">INDEX(Transcriptome!BQ$2:BQ$28,MATCH(1,(Transcriptome!$A$2:$A$28=$B8)*(Transcriptome!$C$2:$C$28=$E8),0))</f>
        <v>1</v>
      </c>
      <c r="CU8">
        <f t="array" ref="CU8">INDEX(Transcriptome!BR$2:BR$28,MATCH(1,(Transcriptome!$A$2:$A$28=$B8)*(Transcriptome!$C$2:$C$28=$E8),0))</f>
        <v>1.1656507310564106</v>
      </c>
    </row>
    <row r="9" spans="1:99" x14ac:dyDescent="0.15">
      <c r="A9">
        <f>'Measured Data'!A14</f>
        <v>7</v>
      </c>
      <c r="B9" t="s">
        <v>580</v>
      </c>
      <c r="C9" s="326" t="s">
        <v>587</v>
      </c>
      <c r="D9">
        <v>1</v>
      </c>
      <c r="E9" t="s">
        <v>512</v>
      </c>
      <c r="F9" s="334">
        <f>AVERAGE('In Process Calc.'!B10:B11)</f>
        <v>5.5284722222240816</v>
      </c>
      <c r="G9" s="334">
        <f>AVERAGE('In Process Calc.'!C10:C11)</f>
        <v>132.68333333337796</v>
      </c>
      <c r="H9">
        <f>AVERAGE('TL input - regression'!Q9,'TL input - regression'!L10)</f>
        <v>19.041227989730466</v>
      </c>
      <c r="I9">
        <f>AVERAGE('TL input - regression'!R9,'TL input - regression'!M10)</f>
        <v>18.106641569251277</v>
      </c>
      <c r="J9">
        <f>AVERAGE('TL input - regression'!S9,'TL input - regression'!N10)</f>
        <v>0.53962632691368462</v>
      </c>
      <c r="K9">
        <f>AVERAGE('TL input - regression'!T9,'TL input - regression'!O10)</f>
        <v>0.9815495242529314</v>
      </c>
      <c r="L9">
        <f>AVERAGE('TL input - regression'!U9,'TL input - regression'!P10)</f>
        <v>0.54908678891187845</v>
      </c>
      <c r="M9">
        <f>'Growth Regression'!T9</f>
        <v>8.0906317623082556E-3</v>
      </c>
      <c r="N9">
        <f>M9/'Growth Regression'!$O$24</f>
        <v>0.17581714642036489</v>
      </c>
      <c r="O9">
        <f>'Post Process Calc.'!C26</f>
        <v>3.4080588118339639E-2</v>
      </c>
      <c r="P9">
        <f>'Post Process Calc.'!D26</f>
        <v>-2.5968257925080575E-3</v>
      </c>
      <c r="Q9">
        <f>'Post Process Calc.'!E26</f>
        <v>2.6624787791502172E-3</v>
      </c>
      <c r="R9">
        <f>'Post Process Calc.'!F26</f>
        <v>2.940290649340651E-3</v>
      </c>
      <c r="S9">
        <f>'Post Process Calc.'!G26</f>
        <v>1.1673422333681742E-3</v>
      </c>
      <c r="T9">
        <f t="shared" si="2"/>
        <v>-7.6196624996346204E-2</v>
      </c>
      <c r="U9">
        <f t="shared" si="3"/>
        <v>21.300367573962273</v>
      </c>
      <c r="V9">
        <f t="shared" si="3"/>
        <v>-1.6230161203175359</v>
      </c>
      <c r="W9">
        <f t="shared" si="0"/>
        <v>1.6640492369688857</v>
      </c>
      <c r="X9">
        <f t="shared" si="0"/>
        <v>1.8376816558379068</v>
      </c>
      <c r="Y9">
        <f t="shared" si="0"/>
        <v>0.72958889585510889</v>
      </c>
      <c r="Z9">
        <v>100</v>
      </c>
      <c r="AA9">
        <v>0.32</v>
      </c>
      <c r="AB9">
        <v>7</v>
      </c>
      <c r="AC9">
        <v>0.7</v>
      </c>
      <c r="AD9">
        <f t="shared" si="1"/>
        <v>5.0118723362727164E-8</v>
      </c>
      <c r="AE9">
        <v>1</v>
      </c>
      <c r="AF9">
        <v>0.311</v>
      </c>
      <c r="AG9">
        <f t="array" ref="AG9">INDEX(Transcriptome!D$2:D$28,MATCH(1,(Transcriptome!$A$2:$A$28=$B9)*(Transcriptome!$C$2:$C$28=$E9),0))</f>
        <v>0.62232500031548532</v>
      </c>
      <c r="AH9">
        <f t="array" ref="AH9">INDEX(Transcriptome!E$2:E$28,MATCH(1,(Transcriptome!$A$2:$A$28=$B9)*(Transcriptome!$C$2:$C$28=$E9),0))</f>
        <v>0.79433113792340049</v>
      </c>
      <c r="AI9">
        <f t="array" ref="AI9">INDEX(Transcriptome!F$2:F$28,MATCH(1,(Transcriptome!$A$2:$A$28=$B9)*(Transcriptome!$C$2:$C$28=$E9),0))</f>
        <v>0.79033402986241752</v>
      </c>
      <c r="AJ9">
        <f t="array" ref="AJ9">INDEX(Transcriptome!G$2:G$28,MATCH(1,(Transcriptome!$A$2:$A$28=$B9)*(Transcriptome!$C$2:$C$28=$E9),0))</f>
        <v>0.45907484426672951</v>
      </c>
      <c r="AK9">
        <f t="array" ref="AK9">INDEX(Transcriptome!H$2:H$28,MATCH(1,(Transcriptome!$A$2:$A$28=$B9)*(Transcriptome!$C$2:$C$28=$E9),0))</f>
        <v>0</v>
      </c>
      <c r="AL9">
        <f t="array" ref="AL9">INDEX(Transcriptome!I$2:I$28,MATCH(1,(Transcriptome!$A$2:$A$28=$B9)*(Transcriptome!$C$2:$C$28=$E9),0))</f>
        <v>0.93182553096547227</v>
      </c>
      <c r="AM9">
        <f t="array" ref="AM9">INDEX(Transcriptome!J$2:J$28,MATCH(1,(Transcriptome!$A$2:$A$28=$B9)*(Transcriptome!$C$2:$C$28=$E9),0))</f>
        <v>0.68006475857811299</v>
      </c>
      <c r="AN9">
        <f t="array" ref="AN9">INDEX(Transcriptome!K$2:K$28,MATCH(1,(Transcriptome!$A$2:$A$28=$B9)*(Transcriptome!$C$2:$C$28=$E9),0))</f>
        <v>0.55786833094692478</v>
      </c>
      <c r="AO9">
        <f t="array" ref="AO9">INDEX(Transcriptome!L$2:L$28,MATCH(1,(Transcriptome!$A$2:$A$28=$B9)*(Transcriptome!$C$2:$C$28=$E9),0))</f>
        <v>0.96471508639282766</v>
      </c>
      <c r="AP9">
        <f t="array" ref="AP9">INDEX(Transcriptome!M$2:M$28,MATCH(1,(Transcriptome!$A$2:$A$28=$B9)*(Transcriptome!$C$2:$C$28=$E9),0))</f>
        <v>1.0451827181129467</v>
      </c>
      <c r="AQ9">
        <f t="array" ref="AQ9">INDEX(Transcriptome!N$2:N$28,MATCH(1,(Transcriptome!$A$2:$A$28=$B9)*(Transcriptome!$C$2:$C$28=$E9),0))</f>
        <v>0.62215675008631655</v>
      </c>
      <c r="AR9">
        <f t="array" ref="AR9">INDEX(Transcriptome!O$2:O$28,MATCH(1,(Transcriptome!$A$2:$A$28=$B9)*(Transcriptome!$C$2:$C$28=$E9),0))</f>
        <v>0.81258574289893348</v>
      </c>
      <c r="AS9">
        <f t="array" ref="AS9">INDEX(Transcriptome!P$2:P$28,MATCH(1,(Transcriptome!$A$2:$A$28=$B9)*(Transcriptome!$C$2:$C$28=$E9),0))</f>
        <v>0.7100148450829864</v>
      </c>
      <c r="AT9">
        <f t="array" ref="AT9">INDEX(Transcriptome!Q$2:Q$28,MATCH(1,(Transcriptome!$A$2:$A$28=$B9)*(Transcriptome!$C$2:$C$28=$E9),0))</f>
        <v>0.80330793839856285</v>
      </c>
      <c r="AU9">
        <f t="array" ref="AU9">INDEX(Transcriptome!R$2:R$28,MATCH(1,(Transcriptome!$A$2:$A$28=$B9)*(Transcriptome!$C$2:$C$28=$E9),0))</f>
        <v>0.73166006438351971</v>
      </c>
      <c r="AV9">
        <f t="array" ref="AV9">INDEX(Transcriptome!S$2:S$28,MATCH(1,(Transcriptome!$A$2:$A$28=$B9)*(Transcriptome!$C$2:$C$28=$E9),0))</f>
        <v>0.82548998768097637</v>
      </c>
      <c r="AW9">
        <f t="array" ref="AW9">INDEX(Transcriptome!T$2:T$28,MATCH(1,(Transcriptome!$A$2:$A$28=$B9)*(Transcriptome!$C$2:$C$28=$E9),0))</f>
        <v>0.74629375009357646</v>
      </c>
      <c r="AX9">
        <f t="array" ref="AX9">INDEX(Transcriptome!U$2:U$28,MATCH(1,(Transcriptome!$A$2:$A$28=$B9)*(Transcriptome!$C$2:$C$28=$E9),0))</f>
        <v>1.6500163176888478</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0.69629472772378809</v>
      </c>
      <c r="BB9">
        <f t="array" ref="BB9">INDEX(Transcriptome!Y$2:Y$28,MATCH(1,(Transcriptome!$A$2:$A$28=$B9)*(Transcriptome!$C$2:$C$28=$E9),0))</f>
        <v>0</v>
      </c>
      <c r="BC9">
        <f t="array" ref="BC9">INDEX(Transcriptome!Z$2:Z$28,MATCH(1,(Transcriptome!$A$2:$A$28=$B9)*(Transcriptome!$C$2:$C$28=$E9),0))</f>
        <v>1.570420887071406</v>
      </c>
      <c r="BD9">
        <f t="array" ref="BD9">INDEX(Transcriptome!AA$2:AA$28,MATCH(1,(Transcriptome!$A$2:$A$28=$B9)*(Transcriptome!$C$2:$C$28=$E9),0))</f>
        <v>0.98628034528966324</v>
      </c>
      <c r="BE9">
        <f t="array" ref="BE9">INDEX(Transcriptome!AB$2:AB$28,MATCH(1,(Transcriptome!$A$2:$A$28=$B9)*(Transcriptome!$C$2:$C$28=$E9),0))</f>
        <v>0.69616541106576646</v>
      </c>
      <c r="BF9">
        <f t="array" ref="BF9">INDEX(Transcriptome!AC$2:AC$28,MATCH(1,(Transcriptome!$A$2:$A$28=$B9)*(Transcriptome!$C$2:$C$28=$E9),0))</f>
        <v>1.2835477097206764</v>
      </c>
      <c r="BG9">
        <f t="array" ref="BG9">INDEX(Transcriptome!AD$2:AD$28,MATCH(1,(Transcriptome!$A$2:$A$28=$B9)*(Transcriptome!$C$2:$C$28=$E9),0))</f>
        <v>0.64989567064913056</v>
      </c>
      <c r="BH9">
        <f t="array" ref="BH9">INDEX(Transcriptome!AE$2:AE$28,MATCH(1,(Transcriptome!$A$2:$A$28=$B9)*(Transcriptome!$C$2:$C$28=$E9),0))</f>
        <v>0.89514738126802762</v>
      </c>
      <c r="BI9">
        <f t="array" ref="BI9">INDEX(Transcriptome!AF$2:AF$28,MATCH(1,(Transcriptome!$A$2:$A$28=$B9)*(Transcriptome!$C$2:$C$28=$E9),0))</f>
        <v>0.62381212212134696</v>
      </c>
      <c r="BJ9">
        <f t="array" ref="BJ9">INDEX(Transcriptome!AG$2:AG$28,MATCH(1,(Transcriptome!$A$2:$A$28=$B9)*(Transcriptome!$C$2:$C$28=$E9),0))</f>
        <v>0.56082534049446908</v>
      </c>
      <c r="BK9">
        <f t="array" ref="BK9">INDEX(Transcriptome!AH$2:AH$28,MATCH(1,(Transcriptome!$A$2:$A$28=$B9)*(Transcriptome!$C$2:$C$28=$E9),0))</f>
        <v>0.67321838495048869</v>
      </c>
      <c r="BL9">
        <f t="array" ref="BL9">INDEX(Transcriptome!AI$2:AI$28,MATCH(1,(Transcriptome!$A$2:$A$28=$B9)*(Transcriptome!$C$2:$C$28=$E9),0))</f>
        <v>0.57577032519319082</v>
      </c>
      <c r="BM9">
        <f t="array" ref="BM9">INDEX(Transcriptome!AJ$2:AJ$28,MATCH(1,(Transcriptome!$A$2:$A$28=$B9)*(Transcriptome!$C$2:$C$28=$E9),0))</f>
        <v>1.298181924537438</v>
      </c>
      <c r="BN9">
        <f t="array" ref="BN9">INDEX(Transcriptome!AK$2:AK$28,MATCH(1,(Transcriptome!$A$2:$A$28=$B9)*(Transcriptome!$C$2:$C$28=$E9),0))</f>
        <v>0.76700267440120251</v>
      </c>
      <c r="BO9">
        <f t="array" ref="BO9">INDEX(Transcriptome!AL$2:AL$28,MATCH(1,(Transcriptome!$A$2:$A$28=$B9)*(Transcriptome!$C$2:$C$28=$E9),0))</f>
        <v>1</v>
      </c>
      <c r="BP9">
        <f t="array" ref="BP9">INDEX(Transcriptome!AM$2:AM$28,MATCH(1,(Transcriptome!$A$2:$A$28=$B9)*(Transcriptome!$C$2:$C$28=$E9),0))</f>
        <v>0.33749001951175978</v>
      </c>
      <c r="BQ9">
        <f t="array" ref="BQ9">INDEX(Transcriptome!AN$2:AN$28,MATCH(1,(Transcriptome!$A$2:$A$28=$B9)*(Transcriptome!$C$2:$C$28=$E9),0))</f>
        <v>0.75999391690273166</v>
      </c>
      <c r="BR9">
        <f t="array" ref="BR9">INDEX(Transcriptome!AO$2:AO$28,MATCH(1,(Transcriptome!$A$2:$A$28=$B9)*(Transcriptome!$C$2:$C$28=$E9),0))</f>
        <v>1.0125298755673242</v>
      </c>
      <c r="BS9">
        <f t="array" ref="BS9">INDEX(Transcriptome!AP$2:AP$28,MATCH(1,(Transcriptome!$A$2:$A$28=$B9)*(Transcriptome!$C$2:$C$28=$E9),0))</f>
        <v>0.76866851723957541</v>
      </c>
      <c r="BT9">
        <f t="array" ref="BT9">INDEX(Transcriptome!AQ$2:AQ$28,MATCH(1,(Transcriptome!$A$2:$A$28=$B9)*(Transcriptome!$C$2:$C$28=$E9),0))</f>
        <v>0.54386041050291778</v>
      </c>
      <c r="BU9">
        <f t="array" ref="BU9">INDEX(Transcriptome!AR$2:AR$28,MATCH(1,(Transcriptome!$A$2:$A$28=$B9)*(Transcriptome!$C$2:$C$28=$E9),0))</f>
        <v>0.99798333019089103</v>
      </c>
      <c r="BV9">
        <f t="array" ref="BV9">INDEX(Transcriptome!AS$2:AS$28,MATCH(1,(Transcriptome!$A$2:$A$28=$B9)*(Transcriptome!$C$2:$C$28=$E9),0))</f>
        <v>0.94460207163299614</v>
      </c>
      <c r="BW9">
        <f t="array" ref="BW9">INDEX(Transcriptome!AT$2:AT$28,MATCH(1,(Transcriptome!$A$2:$A$28=$B9)*(Transcriptome!$C$2:$C$28=$E9),0))</f>
        <v>0.71706515614809885</v>
      </c>
      <c r="BX9">
        <f t="array" ref="BX9">INDEX(Transcriptome!AU$2:AU$28,MATCH(1,(Transcriptome!$A$2:$A$28=$B9)*(Transcriptome!$C$2:$C$28=$E9),0))</f>
        <v>1.0899765309303515</v>
      </c>
      <c r="BY9">
        <f t="array" ref="BY9">INDEX(Transcriptome!AV$2:AV$28,MATCH(1,(Transcriptome!$A$2:$A$28=$B9)*(Transcriptome!$C$2:$C$28=$E9),0))</f>
        <v>0.76001587471188925</v>
      </c>
      <c r="BZ9">
        <f t="array" ref="BZ9">INDEX(Transcriptome!AW$2:AW$28,MATCH(1,(Transcriptome!$A$2:$A$28=$B9)*(Transcriptome!$C$2:$C$28=$E9),0))</f>
        <v>0.81061335458495465</v>
      </c>
      <c r="CA9">
        <f t="array" ref="CA9">INDEX(Transcriptome!AX$2:AX$28,MATCH(1,(Transcriptome!$A$2:$A$28=$B9)*(Transcriptome!$C$2:$C$28=$E9),0))</f>
        <v>0.49506862797510121</v>
      </c>
      <c r="CB9">
        <f t="array" ref="CB9">INDEX(Transcriptome!AY$2:AY$28,MATCH(1,(Transcriptome!$A$2:$A$28=$B9)*(Transcriptome!$C$2:$C$28=$E9),0))</f>
        <v>0.76284002397471218</v>
      </c>
      <c r="CC9">
        <f t="array" ref="CC9">INDEX(Transcriptome!AZ$2:AZ$28,MATCH(1,(Transcriptome!$A$2:$A$28=$B9)*(Transcriptome!$C$2:$C$28=$E9),0))</f>
        <v>0.42432404684535324</v>
      </c>
      <c r="CD9">
        <f t="array" ref="CD9">INDEX(Transcriptome!BA$2:BA$28,MATCH(1,(Transcriptome!$A$2:$A$28=$B9)*(Transcriptome!$C$2:$C$28=$E9),0))</f>
        <v>1.304178104456936</v>
      </c>
      <c r="CE9">
        <f t="array" ref="CE9">INDEX(Transcriptome!BB$2:BB$28,MATCH(1,(Transcriptome!$A$2:$A$28=$B9)*(Transcriptome!$C$2:$C$28=$E9),0))</f>
        <v>2.6005324349475223</v>
      </c>
      <c r="CF9">
        <f t="array" ref="CF9">INDEX(Transcriptome!BC$2:BC$28,MATCH(1,(Transcriptome!$A$2:$A$28=$B9)*(Transcriptome!$C$2:$C$28=$E9),0))</f>
        <v>0</v>
      </c>
      <c r="CG9">
        <f t="array" ref="CG9">INDEX(Transcriptome!BD$2:BD$28,MATCH(1,(Transcriptome!$A$2:$A$28=$B9)*(Transcriptome!$C$2:$C$28=$E9),0))</f>
        <v>1.304779176208382</v>
      </c>
      <c r="CH9">
        <f t="array" ref="CH9">INDEX(Transcriptome!BE$2:BE$28,MATCH(1,(Transcriptome!$A$2:$A$28=$B9)*(Transcriptome!$C$2:$C$28=$E9),0))</f>
        <v>1.0020136348833084</v>
      </c>
      <c r="CI9">
        <f t="array" ref="CI9">INDEX(Transcriptome!BF$2:BF$28,MATCH(1,(Transcriptome!$A$2:$A$28=$B9)*(Transcriptome!$C$2:$C$28=$E9),0))</f>
        <v>0.58959777745342945</v>
      </c>
      <c r="CJ9">
        <f t="array" ref="CJ9">INDEX(Transcriptome!BG$2:BG$28,MATCH(1,(Transcriptome!$A$2:$A$28=$B9)*(Transcriptome!$C$2:$C$28=$E9),0))</f>
        <v>1.7294047374612367</v>
      </c>
      <c r="CK9">
        <f t="array" ref="CK9">INDEX(Transcriptome!BH$2:BH$28,MATCH(1,(Transcriptome!$A$2:$A$28=$B9)*(Transcriptome!$C$2:$C$28=$E9),0))</f>
        <v>1.0215218932773007</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1.1824415346868242</v>
      </c>
      <c r="CO9">
        <f t="array" ref="CO9">INDEX(Transcriptome!BL$2:BL$28,MATCH(1,(Transcriptome!$A$2:$A$28=$B9)*(Transcriptome!$C$2:$C$28=$E9),0))</f>
        <v>2.3064194104797919</v>
      </c>
      <c r="CP9">
        <f t="array" ref="CP9">INDEX(Transcriptome!BM$2:BM$28,MATCH(1,(Transcriptome!$A$2:$A$28=$B9)*(Transcriptome!$C$2:$C$28=$E9),0))</f>
        <v>0.48088279022503289</v>
      </c>
      <c r="CQ9">
        <f t="array" ref="CQ9">INDEX(Transcriptome!BN$2:BN$28,MATCH(1,(Transcriptome!$A$2:$A$28=$B9)*(Transcriptome!$C$2:$C$28=$E9),0))</f>
        <v>0.58368177652969211</v>
      </c>
      <c r="CR9">
        <f t="array" ref="CR9">INDEX(Transcriptome!BO$2:BO$28,MATCH(1,(Transcriptome!$A$2:$A$28=$B9)*(Transcriptome!$C$2:$C$28=$E9),0))</f>
        <v>0.95890403486959197</v>
      </c>
      <c r="CS9">
        <f t="array" ref="CS9">INDEX(Transcriptome!BP$2:BP$28,MATCH(1,(Transcriptome!$A$2:$A$28=$B9)*(Transcriptome!$C$2:$C$28=$E9),0))</f>
        <v>1.0215218932773007</v>
      </c>
      <c r="CT9">
        <f t="array" ref="CT9">INDEX(Transcriptome!BQ$2:BQ$28,MATCH(1,(Transcriptome!$A$2:$A$28=$B9)*(Transcriptome!$C$2:$C$28=$E9),0))</f>
        <v>1</v>
      </c>
      <c r="CU9">
        <f t="array" ref="CU9">INDEX(Transcriptome!BR$2:BR$28,MATCH(1,(Transcriptome!$A$2:$A$28=$B9)*(Transcriptome!$C$2:$C$28=$E9),0))</f>
        <v>1.1656507310564106</v>
      </c>
    </row>
    <row r="10" spans="1:99" x14ac:dyDescent="0.15">
      <c r="A10">
        <f>'Measured Data'!A15</f>
        <v>8</v>
      </c>
      <c r="B10" t="s">
        <v>580</v>
      </c>
      <c r="C10" s="326" t="s">
        <v>587</v>
      </c>
      <c r="D10">
        <v>1</v>
      </c>
      <c r="E10" t="s">
        <v>513</v>
      </c>
      <c r="F10" s="334">
        <f>AVERAGE('In Process Calc.'!B11:B12)</f>
        <v>6.4916666666686069</v>
      </c>
      <c r="G10" s="334">
        <f>AVERAGE('In Process Calc.'!C11:C12)</f>
        <v>155.80000000004657</v>
      </c>
      <c r="H10">
        <f>AVERAGE('TL input - regression'!Q10,'TL input - regression'!L11)</f>
        <v>15.07013198223396</v>
      </c>
      <c r="I10">
        <f>AVERAGE('TL input - regression'!R10,'TL input - regression'!M11)</f>
        <v>18.184384605932834</v>
      </c>
      <c r="J10">
        <f>AVERAGE('TL input - regression'!S10,'TL input - regression'!N11)</f>
        <v>0.50948518426653511</v>
      </c>
      <c r="K10">
        <f>AVERAGE('TL input - regression'!T10,'TL input - regression'!O11)</f>
        <v>0.35285102012039615</v>
      </c>
      <c r="L10">
        <f>AVERAGE('TL input - regression'!U10,'TL input - regression'!P11)</f>
        <v>0.13872001509638898</v>
      </c>
      <c r="M10">
        <f>'Growth Regression'!T10</f>
        <v>3.155851361262692E-3</v>
      </c>
      <c r="N10">
        <f>M10/'Growth Regression'!$O$24</f>
        <v>6.8579660669877182E-2</v>
      </c>
      <c r="O10">
        <f>'Post Process Calc.'!C27</f>
        <v>3.328067548035684E-2</v>
      </c>
      <c r="P10">
        <f>'Post Process Calc.'!D27</f>
        <v>2.0617471848412713E-3</v>
      </c>
      <c r="Q10">
        <f>'Post Process Calc.'!E27</f>
        <v>2.3227301370245487E-3</v>
      </c>
      <c r="R10">
        <f>'Post Process Calc.'!F27</f>
        <v>2.4058030935079772E-3</v>
      </c>
      <c r="S10">
        <f>'Post Process Calc.'!G27</f>
        <v>9.6481688999988159E-4</v>
      </c>
      <c r="T10">
        <f t="shared" si="2"/>
        <v>6.1950280608281838E-2</v>
      </c>
      <c r="U10">
        <f t="shared" si="3"/>
        <v>20.800422175223023</v>
      </c>
      <c r="V10">
        <f t="shared" si="3"/>
        <v>1.2885919905257945</v>
      </c>
      <c r="W10">
        <f t="shared" si="0"/>
        <v>1.4517063356403428</v>
      </c>
      <c r="X10">
        <f t="shared" si="0"/>
        <v>1.5036269334424857</v>
      </c>
      <c r="Y10">
        <f t="shared" si="0"/>
        <v>0.60301055624992594</v>
      </c>
      <c r="Z10">
        <v>100</v>
      </c>
      <c r="AA10">
        <v>0.32</v>
      </c>
      <c r="AB10">
        <v>7</v>
      </c>
      <c r="AC10">
        <v>0.7</v>
      </c>
      <c r="AD10">
        <f t="shared" si="1"/>
        <v>5.0118723362727164E-8</v>
      </c>
      <c r="AE10">
        <v>1</v>
      </c>
      <c r="AF10">
        <v>0.311</v>
      </c>
      <c r="AG10">
        <f t="array" ref="AG10">INDEX(Transcriptome!D$2:D$28,MATCH(1,(Transcriptome!$A$2:$A$28=$B10)*(Transcriptome!$C$2:$C$28=$E10),0))</f>
        <v>0.52604015496636924</v>
      </c>
      <c r="AH10">
        <f t="array" ref="AH10">INDEX(Transcriptome!E$2:E$28,MATCH(1,(Transcriptome!$A$2:$A$28=$B10)*(Transcriptome!$C$2:$C$28=$E10),0))</f>
        <v>0.75411935861349189</v>
      </c>
      <c r="AI10">
        <f t="array" ref="AI10">INDEX(Transcriptome!F$2:F$28,MATCH(1,(Transcriptome!$A$2:$A$28=$B10)*(Transcriptome!$C$2:$C$28=$E10),0))</f>
        <v>0.66460256571773635</v>
      </c>
      <c r="AJ10">
        <f t="array" ref="AJ10">INDEX(Transcriptome!G$2:G$28,MATCH(1,(Transcriptome!$A$2:$A$28=$B10)*(Transcriptome!$C$2:$C$28=$E10),0))</f>
        <v>1.1180953043596795</v>
      </c>
      <c r="AK10">
        <f t="array" ref="AK10">INDEX(Transcriptome!H$2:H$28,MATCH(1,(Transcriptome!$A$2:$A$28=$B10)*(Transcriptome!$C$2:$C$28=$E10),0))</f>
        <v>0</v>
      </c>
      <c r="AL10">
        <f t="array" ref="AL10">INDEX(Transcriptome!I$2:I$28,MATCH(1,(Transcriptome!$A$2:$A$28=$B10)*(Transcriptome!$C$2:$C$28=$E10),0))</f>
        <v>1.0064220155446273</v>
      </c>
      <c r="AM10">
        <f t="array" ref="AM10">INDEX(Transcriptome!J$2:J$28,MATCH(1,(Transcriptome!$A$2:$A$28=$B10)*(Transcriptome!$C$2:$C$28=$E10),0))</f>
        <v>0.64574048145373619</v>
      </c>
      <c r="AN10">
        <f t="array" ref="AN10">INDEX(Transcriptome!K$2:K$28,MATCH(1,(Transcriptome!$A$2:$A$28=$B10)*(Transcriptome!$C$2:$C$28=$E10),0))</f>
        <v>0.50671146259740596</v>
      </c>
      <c r="AO10">
        <f t="array" ref="AO10">INDEX(Transcriptome!L$2:L$28,MATCH(1,(Transcriptome!$A$2:$A$28=$B10)*(Transcriptome!$C$2:$C$28=$E10),0))</f>
        <v>0.9393701266030442</v>
      </c>
      <c r="AP10">
        <f t="array" ref="AP10">INDEX(Transcriptome!M$2:M$28,MATCH(1,(Transcriptome!$A$2:$A$28=$B10)*(Transcriptome!$C$2:$C$28=$E10),0))</f>
        <v>0.82139656137616324</v>
      </c>
      <c r="AQ10">
        <f t="array" ref="AQ10">INDEX(Transcriptome!N$2:N$28,MATCH(1,(Transcriptome!$A$2:$A$28=$B10)*(Transcriptome!$C$2:$C$28=$E10),0))</f>
        <v>0.66420489968666219</v>
      </c>
      <c r="AR10">
        <f t="array" ref="AR10">INDEX(Transcriptome!O$2:O$28,MATCH(1,(Transcriptome!$A$2:$A$28=$B10)*(Transcriptome!$C$2:$C$28=$E10),0))</f>
        <v>0.7610871772019111</v>
      </c>
      <c r="AS10">
        <f t="array" ref="AS10">INDEX(Transcriptome!P$2:P$28,MATCH(1,(Transcriptome!$A$2:$A$28=$B10)*(Transcriptome!$C$2:$C$28=$E10),0))</f>
        <v>0.81831976291520792</v>
      </c>
      <c r="AT10">
        <f t="array" ref="AT10">INDEX(Transcriptome!Q$2:Q$28,MATCH(1,(Transcriptome!$A$2:$A$28=$B10)*(Transcriptome!$C$2:$C$28=$E10),0))</f>
        <v>0.74220183842660337</v>
      </c>
      <c r="AU10">
        <f t="array" ref="AU10">INDEX(Transcriptome!R$2:R$28,MATCH(1,(Transcriptome!$A$2:$A$28=$B10)*(Transcriptome!$C$2:$C$28=$E10),0))</f>
        <v>0.78307032287236245</v>
      </c>
      <c r="AV10">
        <f t="array" ref="AV10">INDEX(Transcriptome!S$2:S$28,MATCH(1,(Transcriptome!$A$2:$A$28=$B10)*(Transcriptome!$C$2:$C$28=$E10),0))</f>
        <v>0.83375335767173164</v>
      </c>
      <c r="AW10">
        <f t="array" ref="AW10">INDEX(Transcriptome!T$2:T$28,MATCH(1,(Transcriptome!$A$2:$A$28=$B10)*(Transcriptome!$C$2:$C$28=$E10),0))</f>
        <v>0.79981384531693711</v>
      </c>
      <c r="AX10">
        <f t="array" ref="AX10">INDEX(Transcriptome!U$2:U$28,MATCH(1,(Transcriptome!$A$2:$A$28=$B10)*(Transcriptome!$C$2:$C$28=$E10),0))</f>
        <v>1.7252626727480931</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0.51358067166792265</v>
      </c>
      <c r="BB10">
        <f t="array" ref="BB10">INDEX(Transcriptome!Y$2:Y$28,MATCH(1,(Transcriptome!$A$2:$A$28=$B10)*(Transcriptome!$C$2:$C$28=$E10),0))</f>
        <v>0</v>
      </c>
      <c r="BC10">
        <f t="array" ref="BC10">INDEX(Transcriptome!Z$2:Z$28,MATCH(1,(Transcriptome!$A$2:$A$28=$B10)*(Transcriptome!$C$2:$C$28=$E10),0))</f>
        <v>1.0258697703680402</v>
      </c>
      <c r="BD10">
        <f t="array" ref="BD10">INDEX(Transcriptome!AA$2:AA$28,MATCH(1,(Transcriptome!$A$2:$A$28=$B10)*(Transcriptome!$C$2:$C$28=$E10),0))</f>
        <v>0.9665995913152261</v>
      </c>
      <c r="BE10">
        <f t="array" ref="BE10">INDEX(Transcriptome!AB$2:AB$28,MATCH(1,(Transcriptome!$A$2:$A$28=$B10)*(Transcriptome!$C$2:$C$28=$E10),0))</f>
        <v>0.45315413616648675</v>
      </c>
      <c r="BF10">
        <f t="array" ref="BF10">INDEX(Transcriptome!AC$2:AC$28,MATCH(1,(Transcriptome!$A$2:$A$28=$B10)*(Transcriptome!$C$2:$C$28=$E10),0))</f>
        <v>1.0483782942764284</v>
      </c>
      <c r="BG10">
        <f t="array" ref="BG10">INDEX(Transcriptome!AD$2:AD$28,MATCH(1,(Transcriptome!$A$2:$A$28=$B10)*(Transcriptome!$C$2:$C$28=$E10),0))</f>
        <v>0.47302751005556604</v>
      </c>
      <c r="BH10">
        <f t="array" ref="BH10">INDEX(Transcriptome!AE$2:AE$28,MATCH(1,(Transcriptome!$A$2:$A$28=$B10)*(Transcriptome!$C$2:$C$28=$E10),0))</f>
        <v>0.89987505926491884</v>
      </c>
      <c r="BI10">
        <f t="array" ref="BI10">INDEX(Transcriptome!AF$2:AF$28,MATCH(1,(Transcriptome!$A$2:$A$28=$B10)*(Transcriptome!$C$2:$C$28=$E10),0))</f>
        <v>0.47110962433135239</v>
      </c>
      <c r="BJ10">
        <f t="array" ref="BJ10">INDEX(Transcriptome!AG$2:AG$28,MATCH(1,(Transcriptome!$A$2:$A$28=$B10)*(Transcriptome!$C$2:$C$28=$E10),0))</f>
        <v>0.40110663617866266</v>
      </c>
      <c r="BK10">
        <f t="array" ref="BK10">INDEX(Transcriptome!AH$2:AH$28,MATCH(1,(Transcriptome!$A$2:$A$28=$B10)*(Transcriptome!$C$2:$C$28=$E10),0))</f>
        <v>0.57085282900447976</v>
      </c>
      <c r="BL10">
        <f t="array" ref="BL10">INDEX(Transcriptome!AI$2:AI$28,MATCH(1,(Transcriptome!$A$2:$A$28=$B10)*(Transcriptome!$C$2:$C$28=$E10),0))</f>
        <v>0.43033504254339661</v>
      </c>
      <c r="BM10">
        <f t="array" ref="BM10">INDEX(Transcriptome!AJ$2:AJ$28,MATCH(1,(Transcriptome!$A$2:$A$28=$B10)*(Transcriptome!$C$2:$C$28=$E10),0))</f>
        <v>1.2013590475617899</v>
      </c>
      <c r="BN10">
        <f t="array" ref="BN10">INDEX(Transcriptome!AK$2:AK$28,MATCH(1,(Transcriptome!$A$2:$A$28=$B10)*(Transcriptome!$C$2:$C$28=$E10),0))</f>
        <v>0.6381012448108857</v>
      </c>
      <c r="BO10">
        <f t="array" ref="BO10">INDEX(Transcriptome!AL$2:AL$28,MATCH(1,(Transcriptome!$A$2:$A$28=$B10)*(Transcriptome!$C$2:$C$28=$E10),0))</f>
        <v>1</v>
      </c>
      <c r="BP10">
        <f t="array" ref="BP10">INDEX(Transcriptome!AM$2:AM$28,MATCH(1,(Transcriptome!$A$2:$A$28=$B10)*(Transcriptome!$C$2:$C$28=$E10),0))</f>
        <v>0.20123595852199611</v>
      </c>
      <c r="BQ10">
        <f t="array" ref="BQ10">INDEX(Transcriptome!AN$2:AN$28,MATCH(1,(Transcriptome!$A$2:$A$28=$B10)*(Transcriptome!$C$2:$C$28=$E10),0))</f>
        <v>0.58605872888463362</v>
      </c>
      <c r="BR10">
        <f t="array" ref="BR10">INDEX(Transcriptome!AO$2:AO$28,MATCH(1,(Transcriptome!$A$2:$A$28=$B10)*(Transcriptome!$C$2:$C$28=$E10),0))</f>
        <v>0.92291370896667413</v>
      </c>
      <c r="BS10">
        <f t="array" ref="BS10">INDEX(Transcriptome!AP$2:AP$28,MATCH(1,(Transcriptome!$A$2:$A$28=$B10)*(Transcriptome!$C$2:$C$28=$E10),0))</f>
        <v>0.53880844960831509</v>
      </c>
      <c r="BT10">
        <f t="array" ref="BT10">INDEX(Transcriptome!AQ$2:AQ$28,MATCH(1,(Transcriptome!$A$2:$A$28=$B10)*(Transcriptome!$C$2:$C$28=$E10),0))</f>
        <v>0.25054857823472432</v>
      </c>
      <c r="BU10">
        <f t="array" ref="BU10">INDEX(Transcriptome!AR$2:AR$28,MATCH(1,(Transcriptome!$A$2:$A$28=$B10)*(Transcriptome!$C$2:$C$28=$E10),0))</f>
        <v>0.86139550310520141</v>
      </c>
      <c r="BV10">
        <f t="array" ref="BV10">INDEX(Transcriptome!AS$2:AS$28,MATCH(1,(Transcriptome!$A$2:$A$28=$B10)*(Transcriptome!$C$2:$C$28=$E10),0))</f>
        <v>0.75235079735865296</v>
      </c>
      <c r="BW10">
        <f t="array" ref="BW10">INDEX(Transcriptome!AT$2:AT$28,MATCH(1,(Transcriptome!$A$2:$A$28=$B10)*(Transcriptome!$C$2:$C$28=$E10),0))</f>
        <v>0.46509497347703044</v>
      </c>
      <c r="BX10">
        <f t="array" ref="BX10">INDEX(Transcriptome!AU$2:AU$28,MATCH(1,(Transcriptome!$A$2:$A$28=$B10)*(Transcriptome!$C$2:$C$28=$E10),0))</f>
        <v>0.77952514837275233</v>
      </c>
      <c r="BY10">
        <f t="array" ref="BY10">INDEX(Transcriptome!AV$2:AV$28,MATCH(1,(Transcriptome!$A$2:$A$28=$B10)*(Transcriptome!$C$2:$C$28=$E10),0))</f>
        <v>0.58608978370705045</v>
      </c>
      <c r="BZ10">
        <f t="array" ref="BZ10">INDEX(Transcriptome!AW$2:AW$28,MATCH(1,(Transcriptome!$A$2:$A$28=$B10)*(Transcriptome!$C$2:$C$28=$E10),0))</f>
        <v>0.64472716388088669</v>
      </c>
      <c r="CA10">
        <f t="array" ref="CA10">INDEX(Transcriptome!AX$2:AX$28,MATCH(1,(Transcriptome!$A$2:$A$28=$B10)*(Transcriptome!$C$2:$C$28=$E10),0))</f>
        <v>0.3805041628227781</v>
      </c>
      <c r="CB10">
        <f t="array" ref="CB10">INDEX(Transcriptome!AY$2:AY$28,MATCH(1,(Transcriptome!$A$2:$A$28=$B10)*(Transcriptome!$C$2:$C$28=$E10),0))</f>
        <v>0.61237311714709208</v>
      </c>
      <c r="CC10">
        <f t="array" ref="CC10">INDEX(Transcriptome!AZ$2:AZ$28,MATCH(1,(Transcriptome!$A$2:$A$28=$B10)*(Transcriptome!$C$2:$C$28=$E10),0))</f>
        <v>0.29615808181129988</v>
      </c>
      <c r="CD10">
        <f t="array" ref="CD10">INDEX(Transcriptome!BA$2:BA$28,MATCH(1,(Transcriptome!$A$2:$A$28=$B10)*(Transcriptome!$C$2:$C$28=$E10),0))</f>
        <v>1.5573352088039678</v>
      </c>
      <c r="CE10">
        <f t="array" ref="CE10">INDEX(Transcriptome!BB$2:BB$28,MATCH(1,(Transcriptome!$A$2:$A$28=$B10)*(Transcriptome!$C$2:$C$28=$E10),0))</f>
        <v>1.724223297234083</v>
      </c>
      <c r="CF10">
        <f t="array" ref="CF10">INDEX(Transcriptome!BC$2:BC$28,MATCH(1,(Transcriptome!$A$2:$A$28=$B10)*(Transcriptome!$C$2:$C$28=$E10),0))</f>
        <v>0</v>
      </c>
      <c r="CG10">
        <f t="array" ref="CG10">INDEX(Transcriptome!BD$2:BD$28,MATCH(1,(Transcriptome!$A$2:$A$28=$B10)*(Transcriptome!$C$2:$C$28=$E10),0))</f>
        <v>1.8102731062382069</v>
      </c>
      <c r="CH10">
        <f t="array" ref="CH10">INDEX(Transcriptome!BE$2:BE$28,MATCH(1,(Transcriptome!$A$2:$A$28=$B10)*(Transcriptome!$C$2:$C$28=$E10),0))</f>
        <v>1.4119672822117417</v>
      </c>
      <c r="CI10">
        <f t="array" ref="CI10">INDEX(Transcriptome!BF$2:BF$28,MATCH(1,(Transcriptome!$A$2:$A$28=$B10)*(Transcriptome!$C$2:$C$28=$E10),0))</f>
        <v>0.60258980052115774</v>
      </c>
      <c r="CJ10">
        <f t="array" ref="CJ10">INDEX(Transcriptome!BG$2:BG$28,MATCH(1,(Transcriptome!$A$2:$A$28=$B10)*(Transcriptome!$C$2:$C$28=$E10),0))</f>
        <v>1.2665305661834363</v>
      </c>
      <c r="CK10">
        <f t="array" ref="CK10">INDEX(Transcriptome!BH$2:BH$28,MATCH(1,(Transcriptome!$A$2:$A$28=$B10)*(Transcriptome!$C$2:$C$28=$E10),0))</f>
        <v>1.0005439818157666</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0.88261266949038131</v>
      </c>
      <c r="CO10">
        <f t="array" ref="CO10">INDEX(Transcriptome!BL$2:BL$28,MATCH(1,(Transcriptome!$A$2:$A$28=$B10)*(Transcriptome!$C$2:$C$28=$E10),0))</f>
        <v>1.9922918573569686</v>
      </c>
      <c r="CP10">
        <f t="array" ref="CP10">INDEX(Transcriptome!BM$2:BM$28,MATCH(1,(Transcriptome!$A$2:$A$28=$B10)*(Transcriptome!$C$2:$C$28=$E10),0))</f>
        <v>0.41730884799367074</v>
      </c>
      <c r="CQ10">
        <f t="array" ref="CQ10">INDEX(Transcriptome!BN$2:BN$28,MATCH(1,(Transcriptome!$A$2:$A$28=$B10)*(Transcriptome!$C$2:$C$28=$E10),0))</f>
        <v>0.38307126030926808</v>
      </c>
      <c r="CR10">
        <f t="array" ref="CR10">INDEX(Transcriptome!BO$2:BO$28,MATCH(1,(Transcriptome!$A$2:$A$28=$B10)*(Transcriptome!$C$2:$C$28=$E10),0))</f>
        <v>1.3319666136737569</v>
      </c>
      <c r="CS10">
        <f t="array" ref="CS10">INDEX(Transcriptome!BP$2:BP$28,MATCH(1,(Transcriptome!$A$2:$A$28=$B10)*(Transcriptome!$C$2:$C$28=$E10),0))</f>
        <v>1.0005439818157666</v>
      </c>
      <c r="CT10">
        <f t="array" ref="CT10">INDEX(Transcriptome!BQ$2:BQ$28,MATCH(1,(Transcriptome!$A$2:$A$28=$B10)*(Transcriptome!$C$2:$C$28=$E10),0))</f>
        <v>1</v>
      </c>
      <c r="CU10">
        <f t="array" ref="CU10">INDEX(Transcriptome!BR$2:BR$28,MATCH(1,(Transcriptome!$A$2:$A$28=$B10)*(Transcriptome!$C$2:$C$28=$E10),0))</f>
        <v>0.99511807576803701</v>
      </c>
    </row>
    <row r="11" spans="1:99" x14ac:dyDescent="0.15">
      <c r="A11">
        <f>'Measured Data'!A16</f>
        <v>9</v>
      </c>
      <c r="B11" t="s">
        <v>580</v>
      </c>
      <c r="C11" s="326" t="s">
        <v>587</v>
      </c>
      <c r="D11">
        <v>1</v>
      </c>
      <c r="E11" t="s">
        <v>513</v>
      </c>
      <c r="F11" s="334">
        <f>AVERAGE('In Process Calc.'!B12:B13)</f>
        <v>7.5020833333364862</v>
      </c>
      <c r="G11" s="334">
        <f>AVERAGE('In Process Calc.'!C12:C13)</f>
        <v>180.05000000007567</v>
      </c>
      <c r="H11">
        <f>AVERAGE('TL input - regression'!Q11,'TL input - regression'!L12)</f>
        <v>9.9162903410020729</v>
      </c>
      <c r="I11">
        <f>AVERAGE('TL input - regression'!R11,'TL input - regression'!M12)</f>
        <v>20.998090503637208</v>
      </c>
      <c r="J11">
        <f>AVERAGE('TL input - regression'!S11,'TL input - regression'!N12)</f>
        <v>0.48309178743961351</v>
      </c>
      <c r="K11">
        <f>AVERAGE('TL input - regression'!T11,'TL input - regression'!O12)</f>
        <v>0.28543156703338313</v>
      </c>
      <c r="L11">
        <f>AVERAGE('TL input - regression'!U11,'TL input - regression'!P12)</f>
        <v>9.2599084077819832E-2</v>
      </c>
      <c r="M11">
        <f>'Growth Regression'!T11</f>
        <v>1.0838804587162672E-3</v>
      </c>
      <c r="N11">
        <f>M11/'Growth Regression'!$O$24</f>
        <v>2.3553756358072352E-2</v>
      </c>
      <c r="O11">
        <f>'Post Process Calc.'!C28</f>
        <v>3.4727304978175506E-2</v>
      </c>
      <c r="P11">
        <f>'Post Process Calc.'!D28</f>
        <v>7.2927408642034924E-3</v>
      </c>
      <c r="Q11">
        <f>'Post Process Calc.'!E28</f>
        <v>2.2558635042635258E-3</v>
      </c>
      <c r="R11">
        <f>'Post Process Calc.'!F28</f>
        <v>1.9245136281372717E-3</v>
      </c>
      <c r="S11">
        <f>'Post Process Calc.'!G28</f>
        <v>6.9386214261773279E-4</v>
      </c>
      <c r="T11">
        <f t="shared" si="2"/>
        <v>0.2100001963523124</v>
      </c>
      <c r="U11">
        <f t="shared" si="3"/>
        <v>21.704565611359691</v>
      </c>
      <c r="V11">
        <f t="shared" si="3"/>
        <v>4.5579630401271825</v>
      </c>
      <c r="W11">
        <f t="shared" si="0"/>
        <v>1.4099146901647035</v>
      </c>
      <c r="X11">
        <f t="shared" si="0"/>
        <v>1.2028210175857947</v>
      </c>
      <c r="Y11">
        <f t="shared" si="0"/>
        <v>0.43366383913608297</v>
      </c>
      <c r="Z11">
        <v>100</v>
      </c>
      <c r="AA11">
        <v>0.32</v>
      </c>
      <c r="AB11">
        <v>7</v>
      </c>
      <c r="AC11">
        <v>0.7</v>
      </c>
      <c r="AD11">
        <f t="shared" si="1"/>
        <v>5.0118723362727164E-8</v>
      </c>
      <c r="AE11">
        <v>1</v>
      </c>
      <c r="AF11">
        <v>0.311</v>
      </c>
      <c r="AG11">
        <f t="array" ref="AG11">INDEX(Transcriptome!D$2:D$28,MATCH(1,(Transcriptome!$A$2:$A$28=$B11)*(Transcriptome!$C$2:$C$28=$E11),0))</f>
        <v>0.52604015496636924</v>
      </c>
      <c r="AH11">
        <f t="array" ref="AH11">INDEX(Transcriptome!E$2:E$28,MATCH(1,(Transcriptome!$A$2:$A$28=$B11)*(Transcriptome!$C$2:$C$28=$E11),0))</f>
        <v>0.75411935861349189</v>
      </c>
      <c r="AI11">
        <f t="array" ref="AI11">INDEX(Transcriptome!F$2:F$28,MATCH(1,(Transcriptome!$A$2:$A$28=$B11)*(Transcriptome!$C$2:$C$28=$E11),0))</f>
        <v>0.66460256571773635</v>
      </c>
      <c r="AJ11">
        <f t="array" ref="AJ11">INDEX(Transcriptome!G$2:G$28,MATCH(1,(Transcriptome!$A$2:$A$28=$B11)*(Transcriptome!$C$2:$C$28=$E11),0))</f>
        <v>1.1180953043596795</v>
      </c>
      <c r="AK11">
        <f t="array" ref="AK11">INDEX(Transcriptome!H$2:H$28,MATCH(1,(Transcriptome!$A$2:$A$28=$B11)*(Transcriptome!$C$2:$C$28=$E11),0))</f>
        <v>0</v>
      </c>
      <c r="AL11">
        <f t="array" ref="AL11">INDEX(Transcriptome!I$2:I$28,MATCH(1,(Transcriptome!$A$2:$A$28=$B11)*(Transcriptome!$C$2:$C$28=$E11),0))</f>
        <v>1.0064220155446273</v>
      </c>
      <c r="AM11">
        <f t="array" ref="AM11">INDEX(Transcriptome!J$2:J$28,MATCH(1,(Transcriptome!$A$2:$A$28=$B11)*(Transcriptome!$C$2:$C$28=$E11),0))</f>
        <v>0.64574048145373619</v>
      </c>
      <c r="AN11">
        <f t="array" ref="AN11">INDEX(Transcriptome!K$2:K$28,MATCH(1,(Transcriptome!$A$2:$A$28=$B11)*(Transcriptome!$C$2:$C$28=$E11),0))</f>
        <v>0.50671146259740596</v>
      </c>
      <c r="AO11">
        <f t="array" ref="AO11">INDEX(Transcriptome!L$2:L$28,MATCH(1,(Transcriptome!$A$2:$A$28=$B11)*(Transcriptome!$C$2:$C$28=$E11),0))</f>
        <v>0.9393701266030442</v>
      </c>
      <c r="AP11">
        <f t="array" ref="AP11">INDEX(Transcriptome!M$2:M$28,MATCH(1,(Transcriptome!$A$2:$A$28=$B11)*(Transcriptome!$C$2:$C$28=$E11),0))</f>
        <v>0.82139656137616324</v>
      </c>
      <c r="AQ11">
        <f t="array" ref="AQ11">INDEX(Transcriptome!N$2:N$28,MATCH(1,(Transcriptome!$A$2:$A$28=$B11)*(Transcriptome!$C$2:$C$28=$E11),0))</f>
        <v>0.66420489968666219</v>
      </c>
      <c r="AR11">
        <f t="array" ref="AR11">INDEX(Transcriptome!O$2:O$28,MATCH(1,(Transcriptome!$A$2:$A$28=$B11)*(Transcriptome!$C$2:$C$28=$E11),0))</f>
        <v>0.7610871772019111</v>
      </c>
      <c r="AS11">
        <f t="array" ref="AS11">INDEX(Transcriptome!P$2:P$28,MATCH(1,(Transcriptome!$A$2:$A$28=$B11)*(Transcriptome!$C$2:$C$28=$E11),0))</f>
        <v>0.81831976291520792</v>
      </c>
      <c r="AT11">
        <f t="array" ref="AT11">INDEX(Transcriptome!Q$2:Q$28,MATCH(1,(Transcriptome!$A$2:$A$28=$B11)*(Transcriptome!$C$2:$C$28=$E11),0))</f>
        <v>0.74220183842660337</v>
      </c>
      <c r="AU11">
        <f t="array" ref="AU11">INDEX(Transcriptome!R$2:R$28,MATCH(1,(Transcriptome!$A$2:$A$28=$B11)*(Transcriptome!$C$2:$C$28=$E11),0))</f>
        <v>0.78307032287236245</v>
      </c>
      <c r="AV11">
        <f t="array" ref="AV11">INDEX(Transcriptome!S$2:S$28,MATCH(1,(Transcriptome!$A$2:$A$28=$B11)*(Transcriptome!$C$2:$C$28=$E11),0))</f>
        <v>0.83375335767173164</v>
      </c>
      <c r="AW11">
        <f t="array" ref="AW11">INDEX(Transcriptome!T$2:T$28,MATCH(1,(Transcriptome!$A$2:$A$28=$B11)*(Transcriptome!$C$2:$C$28=$E11),0))</f>
        <v>0.79981384531693711</v>
      </c>
      <c r="AX11">
        <f t="array" ref="AX11">INDEX(Transcriptome!U$2:U$28,MATCH(1,(Transcriptome!$A$2:$A$28=$B11)*(Transcriptome!$C$2:$C$28=$E11),0))</f>
        <v>1.7252626727480931</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0.51358067166792265</v>
      </c>
      <c r="BB11">
        <f t="array" ref="BB11">INDEX(Transcriptome!Y$2:Y$28,MATCH(1,(Transcriptome!$A$2:$A$28=$B11)*(Transcriptome!$C$2:$C$28=$E11),0))</f>
        <v>0</v>
      </c>
      <c r="BC11">
        <f t="array" ref="BC11">INDEX(Transcriptome!Z$2:Z$28,MATCH(1,(Transcriptome!$A$2:$A$28=$B11)*(Transcriptome!$C$2:$C$28=$E11),0))</f>
        <v>1.0258697703680402</v>
      </c>
      <c r="BD11">
        <f t="array" ref="BD11">INDEX(Transcriptome!AA$2:AA$28,MATCH(1,(Transcriptome!$A$2:$A$28=$B11)*(Transcriptome!$C$2:$C$28=$E11),0))</f>
        <v>0.9665995913152261</v>
      </c>
      <c r="BE11">
        <f t="array" ref="BE11">INDEX(Transcriptome!AB$2:AB$28,MATCH(1,(Transcriptome!$A$2:$A$28=$B11)*(Transcriptome!$C$2:$C$28=$E11),0))</f>
        <v>0.45315413616648675</v>
      </c>
      <c r="BF11">
        <f t="array" ref="BF11">INDEX(Transcriptome!AC$2:AC$28,MATCH(1,(Transcriptome!$A$2:$A$28=$B11)*(Transcriptome!$C$2:$C$28=$E11),0))</f>
        <v>1.0483782942764284</v>
      </c>
      <c r="BG11">
        <f t="array" ref="BG11">INDEX(Transcriptome!AD$2:AD$28,MATCH(1,(Transcriptome!$A$2:$A$28=$B11)*(Transcriptome!$C$2:$C$28=$E11),0))</f>
        <v>0.47302751005556604</v>
      </c>
      <c r="BH11">
        <f t="array" ref="BH11">INDEX(Transcriptome!AE$2:AE$28,MATCH(1,(Transcriptome!$A$2:$A$28=$B11)*(Transcriptome!$C$2:$C$28=$E11),0))</f>
        <v>0.89987505926491884</v>
      </c>
      <c r="BI11">
        <f t="array" ref="BI11">INDEX(Transcriptome!AF$2:AF$28,MATCH(1,(Transcriptome!$A$2:$A$28=$B11)*(Transcriptome!$C$2:$C$28=$E11),0))</f>
        <v>0.47110962433135239</v>
      </c>
      <c r="BJ11">
        <f t="array" ref="BJ11">INDEX(Transcriptome!AG$2:AG$28,MATCH(1,(Transcriptome!$A$2:$A$28=$B11)*(Transcriptome!$C$2:$C$28=$E11),0))</f>
        <v>0.40110663617866266</v>
      </c>
      <c r="BK11">
        <f t="array" ref="BK11">INDEX(Transcriptome!AH$2:AH$28,MATCH(1,(Transcriptome!$A$2:$A$28=$B11)*(Transcriptome!$C$2:$C$28=$E11),0))</f>
        <v>0.57085282900447976</v>
      </c>
      <c r="BL11">
        <f t="array" ref="BL11">INDEX(Transcriptome!AI$2:AI$28,MATCH(1,(Transcriptome!$A$2:$A$28=$B11)*(Transcriptome!$C$2:$C$28=$E11),0))</f>
        <v>0.43033504254339661</v>
      </c>
      <c r="BM11">
        <f t="array" ref="BM11">INDEX(Transcriptome!AJ$2:AJ$28,MATCH(1,(Transcriptome!$A$2:$A$28=$B11)*(Transcriptome!$C$2:$C$28=$E11),0))</f>
        <v>1.2013590475617899</v>
      </c>
      <c r="BN11">
        <f t="array" ref="BN11">INDEX(Transcriptome!AK$2:AK$28,MATCH(1,(Transcriptome!$A$2:$A$28=$B11)*(Transcriptome!$C$2:$C$28=$E11),0))</f>
        <v>0.6381012448108857</v>
      </c>
      <c r="BO11">
        <f t="array" ref="BO11">INDEX(Transcriptome!AL$2:AL$28,MATCH(1,(Transcriptome!$A$2:$A$28=$B11)*(Transcriptome!$C$2:$C$28=$E11),0))</f>
        <v>1</v>
      </c>
      <c r="BP11">
        <f t="array" ref="BP11">INDEX(Transcriptome!AM$2:AM$28,MATCH(1,(Transcriptome!$A$2:$A$28=$B11)*(Transcriptome!$C$2:$C$28=$E11),0))</f>
        <v>0.20123595852199611</v>
      </c>
      <c r="BQ11">
        <f t="array" ref="BQ11">INDEX(Transcriptome!AN$2:AN$28,MATCH(1,(Transcriptome!$A$2:$A$28=$B11)*(Transcriptome!$C$2:$C$28=$E11),0))</f>
        <v>0.58605872888463362</v>
      </c>
      <c r="BR11">
        <f t="array" ref="BR11">INDEX(Transcriptome!AO$2:AO$28,MATCH(1,(Transcriptome!$A$2:$A$28=$B11)*(Transcriptome!$C$2:$C$28=$E11),0))</f>
        <v>0.92291370896667413</v>
      </c>
      <c r="BS11">
        <f t="array" ref="BS11">INDEX(Transcriptome!AP$2:AP$28,MATCH(1,(Transcriptome!$A$2:$A$28=$B11)*(Transcriptome!$C$2:$C$28=$E11),0))</f>
        <v>0.53880844960831509</v>
      </c>
      <c r="BT11">
        <f t="array" ref="BT11">INDEX(Transcriptome!AQ$2:AQ$28,MATCH(1,(Transcriptome!$A$2:$A$28=$B11)*(Transcriptome!$C$2:$C$28=$E11),0))</f>
        <v>0.25054857823472432</v>
      </c>
      <c r="BU11">
        <f t="array" ref="BU11">INDEX(Transcriptome!AR$2:AR$28,MATCH(1,(Transcriptome!$A$2:$A$28=$B11)*(Transcriptome!$C$2:$C$28=$E11),0))</f>
        <v>0.86139550310520141</v>
      </c>
      <c r="BV11">
        <f t="array" ref="BV11">INDEX(Transcriptome!AS$2:AS$28,MATCH(1,(Transcriptome!$A$2:$A$28=$B11)*(Transcriptome!$C$2:$C$28=$E11),0))</f>
        <v>0.75235079735865296</v>
      </c>
      <c r="BW11">
        <f t="array" ref="BW11">INDEX(Transcriptome!AT$2:AT$28,MATCH(1,(Transcriptome!$A$2:$A$28=$B11)*(Transcriptome!$C$2:$C$28=$E11),0))</f>
        <v>0.46509497347703044</v>
      </c>
      <c r="BX11">
        <f t="array" ref="BX11">INDEX(Transcriptome!AU$2:AU$28,MATCH(1,(Transcriptome!$A$2:$A$28=$B11)*(Transcriptome!$C$2:$C$28=$E11),0))</f>
        <v>0.77952514837275233</v>
      </c>
      <c r="BY11">
        <f t="array" ref="BY11">INDEX(Transcriptome!AV$2:AV$28,MATCH(1,(Transcriptome!$A$2:$A$28=$B11)*(Transcriptome!$C$2:$C$28=$E11),0))</f>
        <v>0.58608978370705045</v>
      </c>
      <c r="BZ11">
        <f t="array" ref="BZ11">INDEX(Transcriptome!AW$2:AW$28,MATCH(1,(Transcriptome!$A$2:$A$28=$B11)*(Transcriptome!$C$2:$C$28=$E11),0))</f>
        <v>0.64472716388088669</v>
      </c>
      <c r="CA11">
        <f t="array" ref="CA11">INDEX(Transcriptome!AX$2:AX$28,MATCH(1,(Transcriptome!$A$2:$A$28=$B11)*(Transcriptome!$C$2:$C$28=$E11),0))</f>
        <v>0.3805041628227781</v>
      </c>
      <c r="CB11">
        <f t="array" ref="CB11">INDEX(Transcriptome!AY$2:AY$28,MATCH(1,(Transcriptome!$A$2:$A$28=$B11)*(Transcriptome!$C$2:$C$28=$E11),0))</f>
        <v>0.61237311714709208</v>
      </c>
      <c r="CC11">
        <f t="array" ref="CC11">INDEX(Transcriptome!AZ$2:AZ$28,MATCH(1,(Transcriptome!$A$2:$A$28=$B11)*(Transcriptome!$C$2:$C$28=$E11),0))</f>
        <v>0.29615808181129988</v>
      </c>
      <c r="CD11">
        <f t="array" ref="CD11">INDEX(Transcriptome!BA$2:BA$28,MATCH(1,(Transcriptome!$A$2:$A$28=$B11)*(Transcriptome!$C$2:$C$28=$E11),0))</f>
        <v>1.5573352088039678</v>
      </c>
      <c r="CE11">
        <f t="array" ref="CE11">INDEX(Transcriptome!BB$2:BB$28,MATCH(1,(Transcriptome!$A$2:$A$28=$B11)*(Transcriptome!$C$2:$C$28=$E11),0))</f>
        <v>1.724223297234083</v>
      </c>
      <c r="CF11">
        <f t="array" ref="CF11">INDEX(Transcriptome!BC$2:BC$28,MATCH(1,(Transcriptome!$A$2:$A$28=$B11)*(Transcriptome!$C$2:$C$28=$E11),0))</f>
        <v>0</v>
      </c>
      <c r="CG11">
        <f t="array" ref="CG11">INDEX(Transcriptome!BD$2:BD$28,MATCH(1,(Transcriptome!$A$2:$A$28=$B11)*(Transcriptome!$C$2:$C$28=$E11),0))</f>
        <v>1.8102731062382069</v>
      </c>
      <c r="CH11">
        <f t="array" ref="CH11">INDEX(Transcriptome!BE$2:BE$28,MATCH(1,(Transcriptome!$A$2:$A$28=$B11)*(Transcriptome!$C$2:$C$28=$E11),0))</f>
        <v>1.4119672822117417</v>
      </c>
      <c r="CI11">
        <f t="array" ref="CI11">INDEX(Transcriptome!BF$2:BF$28,MATCH(1,(Transcriptome!$A$2:$A$28=$B11)*(Transcriptome!$C$2:$C$28=$E11),0))</f>
        <v>0.60258980052115774</v>
      </c>
      <c r="CJ11">
        <f t="array" ref="CJ11">INDEX(Transcriptome!BG$2:BG$28,MATCH(1,(Transcriptome!$A$2:$A$28=$B11)*(Transcriptome!$C$2:$C$28=$E11),0))</f>
        <v>1.2665305661834363</v>
      </c>
      <c r="CK11">
        <f t="array" ref="CK11">INDEX(Transcriptome!BH$2:BH$28,MATCH(1,(Transcriptome!$A$2:$A$28=$B11)*(Transcriptome!$C$2:$C$28=$E11),0))</f>
        <v>1.0005439818157666</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0.88261266949038131</v>
      </c>
      <c r="CO11">
        <f t="array" ref="CO11">INDEX(Transcriptome!BL$2:BL$28,MATCH(1,(Transcriptome!$A$2:$A$28=$B11)*(Transcriptome!$C$2:$C$28=$E11),0))</f>
        <v>1.9922918573569686</v>
      </c>
      <c r="CP11">
        <f t="array" ref="CP11">INDEX(Transcriptome!BM$2:BM$28,MATCH(1,(Transcriptome!$A$2:$A$28=$B11)*(Transcriptome!$C$2:$C$28=$E11),0))</f>
        <v>0.41730884799367074</v>
      </c>
      <c r="CQ11">
        <f t="array" ref="CQ11">INDEX(Transcriptome!BN$2:BN$28,MATCH(1,(Transcriptome!$A$2:$A$28=$B11)*(Transcriptome!$C$2:$C$28=$E11),0))</f>
        <v>0.38307126030926808</v>
      </c>
      <c r="CR11">
        <f t="array" ref="CR11">INDEX(Transcriptome!BO$2:BO$28,MATCH(1,(Transcriptome!$A$2:$A$28=$B11)*(Transcriptome!$C$2:$C$28=$E11),0))</f>
        <v>1.3319666136737569</v>
      </c>
      <c r="CS11">
        <f t="array" ref="CS11">INDEX(Transcriptome!BP$2:BP$28,MATCH(1,(Transcriptome!$A$2:$A$28=$B11)*(Transcriptome!$C$2:$C$28=$E11),0))</f>
        <v>1.0005439818157666</v>
      </c>
      <c r="CT11">
        <f t="array" ref="CT11">INDEX(Transcriptome!BQ$2:BQ$28,MATCH(1,(Transcriptome!$A$2:$A$28=$B11)*(Transcriptome!$C$2:$C$28=$E11),0))</f>
        <v>1</v>
      </c>
      <c r="CU11">
        <f t="array" ref="CU11">INDEX(Transcriptome!BR$2:BR$28,MATCH(1,(Transcriptome!$A$2:$A$28=$B11)*(Transcriptome!$C$2:$C$28=$E11),0))</f>
        <v>0.99511807576803701</v>
      </c>
    </row>
    <row r="12" spans="1:99" x14ac:dyDescent="0.15">
      <c r="A12">
        <f>'Measured Data'!A17</f>
        <v>10</v>
      </c>
      <c r="B12" t="s">
        <v>580</v>
      </c>
      <c r="C12" s="326" t="s">
        <v>587</v>
      </c>
      <c r="D12">
        <v>1</v>
      </c>
      <c r="E12" t="s">
        <v>514</v>
      </c>
      <c r="F12" s="334">
        <f>AVERAGE('In Process Calc.'!B13:B14)</f>
        <v>8.5072916666722449</v>
      </c>
      <c r="G12" s="334">
        <f>AVERAGE('In Process Calc.'!C13:C14)</f>
        <v>204.17500000013388</v>
      </c>
      <c r="H12">
        <f>AVERAGE('TL input - regression'!Q12,'TL input - regression'!L13)</f>
        <v>7.3839758733262624</v>
      </c>
      <c r="I12">
        <f>AVERAGE('TL input - regression'!R12,'TL input - regression'!M13)</f>
        <v>20.695499456834312</v>
      </c>
      <c r="J12">
        <f>AVERAGE('TL input - regression'!S12,'TL input - regression'!N13)</f>
        <v>0.50518348130643254</v>
      </c>
      <c r="K12">
        <f>AVERAGE('TL input - regression'!T12,'TL input - regression'!O13)</f>
        <v>0.26362992457272261</v>
      </c>
      <c r="L12">
        <f>AVERAGE('TL input - regression'!U12,'TL input - regression'!P13)</f>
        <v>0.14351414498358628</v>
      </c>
      <c r="M12">
        <f>'Growth Regression'!T12</f>
        <v>3.6287342556537704E-4</v>
      </c>
      <c r="N12">
        <f>M12/'Growth Regression'!$O$24</f>
        <v>7.8855857081407115E-3</v>
      </c>
      <c r="O12">
        <f>'Post Process Calc.'!C29</f>
        <v>3.4888710326247074E-2</v>
      </c>
      <c r="P12">
        <f>'Post Process Calc.'!D29</f>
        <v>2.7640614073940854E-3</v>
      </c>
      <c r="Q12">
        <f>'Post Process Calc.'!E29</f>
        <v>2.2646568024642555E-3</v>
      </c>
      <c r="R12">
        <f>'Post Process Calc.'!F29</f>
        <v>1.135276334337447E-3</v>
      </c>
      <c r="S12">
        <f>'Post Process Calc.'!G29</f>
        <v>1.3282562657015908E-4</v>
      </c>
      <c r="T12">
        <f t="shared" si="2"/>
        <v>7.9225095497859624E-2</v>
      </c>
      <c r="U12">
        <f t="shared" si="3"/>
        <v>21.805443953904419</v>
      </c>
      <c r="V12">
        <f t="shared" si="3"/>
        <v>1.7275383796213033</v>
      </c>
      <c r="W12">
        <f t="shared" si="0"/>
        <v>1.4154105015401597</v>
      </c>
      <c r="X12">
        <f t="shared" si="0"/>
        <v>0.70954770896090436</v>
      </c>
      <c r="Y12">
        <f t="shared" si="0"/>
        <v>8.3016016606349427E-2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580</v>
      </c>
      <c r="C13" s="326" t="s">
        <v>587</v>
      </c>
      <c r="D13">
        <v>1</v>
      </c>
      <c r="E13" t="s">
        <v>514</v>
      </c>
      <c r="F13" s="334">
        <f>AVERAGE('In Process Calc.'!B14:B15)</f>
        <v>9.367013888891961</v>
      </c>
      <c r="G13" s="334">
        <f>AVERAGE('In Process Calc.'!C14:C15)</f>
        <v>224.80833333340706</v>
      </c>
      <c r="H13">
        <f>AVERAGE('TL input - regression'!Q13,'TL input - regression'!L14)</f>
        <v>8.6585547859321714</v>
      </c>
      <c r="I13">
        <f>AVERAGE('TL input - regression'!R13,'TL input - regression'!M14)</f>
        <v>16.325873924396149</v>
      </c>
      <c r="J13">
        <f>AVERAGE('TL input - regression'!S13,'TL input - regression'!N14)</f>
        <v>0.62483440512663302</v>
      </c>
      <c r="K13">
        <f>AVERAGE('TL input - regression'!T13,'TL input - regression'!O14)</f>
        <v>0.26219833358872452</v>
      </c>
      <c r="L13">
        <f>AVERAGE('TL input - regression'!U13,'TL input - regression'!P14)</f>
        <v>0.17938451077017475</v>
      </c>
      <c r="M13">
        <f>'Growth Regression'!T13</f>
        <v>1.4109165371365543E-4</v>
      </c>
      <c r="N13">
        <f>M13/'Growth Regression'!$O$24</f>
        <v>3.0660562324972178E-3</v>
      </c>
      <c r="O13">
        <f>'Post Process Calc.'!C30</f>
        <v>2.8164930811140243E-2</v>
      </c>
      <c r="P13">
        <f>'Post Process Calc.'!D30</f>
        <v>-2.5921884192623285E-2</v>
      </c>
      <c r="Q13">
        <f>'Post Process Calc.'!E30</f>
        <v>2.0519590764467304E-3</v>
      </c>
      <c r="R13">
        <f>'Post Process Calc.'!F30</f>
        <v>-9.4360854223668944E-5</v>
      </c>
      <c r="S13">
        <f>'Post Process Calc.'!G30</f>
        <v>-7.5825005034594966E-4</v>
      </c>
      <c r="T13">
        <f t="shared" si="2"/>
        <v>-0.92036030077411901</v>
      </c>
      <c r="U13">
        <f t="shared" ref="U13" si="4">O13/0.0016</f>
        <v>17.603081756962652</v>
      </c>
      <c r="V13">
        <f t="shared" ref="V13" si="5">P13/0.0016</f>
        <v>-16.201177620389551</v>
      </c>
      <c r="W13">
        <f t="shared" ref="W13" si="6">Q13/0.0016</f>
        <v>1.2824744227792064</v>
      </c>
      <c r="X13">
        <f t="shared" ref="X13" si="7">R13/0.0016</f>
        <v>-5.897553388979309E-2</v>
      </c>
      <c r="Y13">
        <f t="shared" ref="Y13" si="8">S13/0.0016</f>
        <v>-0.47390628146621849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8.5556897687347574E-2</v>
      </c>
      <c r="G4" s="175"/>
      <c r="H4" s="176">
        <f>RSQ('In Process Calc.'!$T$3:$T$193,'In Process Calc.'!$S$3:$S$193)</f>
        <v>0.97780859618262739</v>
      </c>
      <c r="I4" s="176"/>
      <c r="J4" s="205" t="s">
        <v>427</v>
      </c>
      <c r="K4" s="177" t="s">
        <v>278</v>
      </c>
      <c r="L4" s="176" cm="1">
        <f t="array" ref="L4">IF($J4="Yes", SLOPE(IF('In Process Calc.'!$A$3:$A$193&lt;=NS, 'In Process Calc.'!$T$3:$T$193),IF('In Process Calc.'!$A$3:$A$193&lt;=NS,'In Process Calc.'!$S$3:$S$193)), $F4)</f>
        <v>9.7917055934928582E-2</v>
      </c>
      <c r="M4" s="175"/>
      <c r="N4" s="176" cm="1">
        <f t="array" ref="N4">IF($J4="Yes", RSQ(IF('In Process Calc.'!$A$3:$A$193&lt;=NS, 'In Process Calc.'!$T$3:$T$193),IF('In Process Calc.'!$A$3:$A$193&lt;=NS,'In Process Calc.'!$S$3:$S$193)), $H4)</f>
        <v>0.97832278168547337</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0.16482249654928732</v>
      </c>
      <c r="G5" s="175"/>
      <c r="H5" s="176">
        <f>RSQ('In Process Calc.'!$Y$3:$Y$193,'In Process Calc.'!$S$3:$S$193)</f>
        <v>0.47583433672033099</v>
      </c>
      <c r="I5" s="176"/>
      <c r="J5" s="206" t="s">
        <v>427</v>
      </c>
      <c r="K5" s="179" t="s">
        <v>422</v>
      </c>
      <c r="L5" s="180" cm="1">
        <f t="array" ref="L5">IF($J5="Yes", SLOPE(IF('In Process Calc.'!$A$3:$A$193&lt;=NS, 'In Process Calc.'!$Y$3:$Y$193),IF('In Process Calc.'!$A$3:$A$193&lt;=NS,'In Process Calc.'!$S$3:$S$193)), $F5)</f>
        <v>0.37231243318270707</v>
      </c>
      <c r="M5" s="181"/>
      <c r="N5" s="180" cm="1">
        <f t="array" ref="N5">IF($J5="Yes", RSQ(IF('In Process Calc.'!$A$3:$A$193&lt;=NS, 'In Process Calc.'!$Y$3:$Y$193),IF('In Process Calc.'!$A$3:$A$193&lt;=NS,'In Process Calc.'!$S$3:$S$193)), $H5)</f>
        <v>0.76814477436782891</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-1.1878515664793701</v>
      </c>
      <c r="G9" s="175"/>
      <c r="H9" s="176">
        <f>RSQ('In Process Calc.'!$N$3:$N$193,'In Process Calc.'!$T$3:$T$193)</f>
        <v>0.88967721895591312</v>
      </c>
      <c r="I9" s="199"/>
      <c r="J9" s="205" t="s">
        <v>427</v>
      </c>
      <c r="K9" s="200" t="s">
        <v>279</v>
      </c>
      <c r="L9" s="176" cm="1">
        <f t="array" ref="L9">IF($J9="Yes", SLOPE(IF('In Process Calc.'!$A$3:$A$193&lt;=NS, 'In Process Calc.'!$N$3:$N$193),IF('In Process Calc.'!$A$3:$A$193&lt;=NS,'In Process Calc.'!$T$3:$T$193)), $F9)</f>
        <v>-1.1490678972833137</v>
      </c>
      <c r="M9" s="175"/>
      <c r="N9" s="176" cm="1">
        <f t="array" ref="N9">IF($J9="Yes", RSQ(IF('In Process Calc.'!$A$3:$A$193&lt;=NS, 'In Process Calc.'!$N$3:$N$193),IF('In Process Calc.'!$A$3:$A$193&lt;=NS,'In Process Calc.'!$T$3:$T$193)), $H9)</f>
        <v>0.93880147349558829</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0.27652779058978433</v>
      </c>
      <c r="G10" s="175"/>
      <c r="H10" s="176">
        <f>RSQ('In Process Calc.'!$O$3:$O$193,'In Process Calc.'!$T$3:$T$193)</f>
        <v>0.96525814952305411</v>
      </c>
      <c r="I10" s="199"/>
      <c r="J10" s="205" t="s">
        <v>427</v>
      </c>
      <c r="K10" s="201" t="s">
        <v>280</v>
      </c>
      <c r="L10" s="176" cm="1">
        <f t="array" ref="L10">IF($J10="Yes", SLOPE(IF('In Process Calc.'!$A$3:$A$193&lt;=NS,'In Process Calc.'!$O$3:$O$193),IF('In Process Calc.'!$A$3:$A$193&lt;=NS,'In Process Calc.'!$T$3:$T$193)),$F10)</f>
        <v>0.21709958026514739</v>
      </c>
      <c r="M10" s="175"/>
      <c r="N10" s="176" cm="1">
        <f t="array" ref="N10">IF($J10="Yes", RSQ(IF('In Process Calc.'!$A$3:$A$193&lt;=NS,'In Process Calc.'!$O$3:$O$193),IF('In Process Calc.'!$A$3:$A$193&lt;=NS,'In Process Calc.'!$T$3:$T$193)),$H10)</f>
        <v>0.94006085555971919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0.83830859057640728</v>
      </c>
      <c r="G11" s="175"/>
      <c r="H11" s="176">
        <f>RSQ('In Process Calc.'!$P$3:$P$193,'In Process Calc.'!$T$3:$T$193)</f>
        <v>0.95686361093076422</v>
      </c>
      <c r="I11" s="199"/>
      <c r="J11" s="205" t="s">
        <v>427</v>
      </c>
      <c r="K11" s="201" t="s">
        <v>281</v>
      </c>
      <c r="L11" s="176" cm="1">
        <f t="array" ref="L11">IF($J11="Yes", SLOPE(IF('In Process Calc.'!$A$3:$A$193&lt;=NS,'In Process Calc.'!$P$3:$P$193),IF('In Process Calc.'!$A$3:$A$193&lt;=NS,'In Process Calc.'!$T$3:$T$193)),$F11)</f>
        <v>0.70555937963450943</v>
      </c>
      <c r="M11" s="175"/>
      <c r="N11" s="176" cm="1">
        <f t="array" ref="N11">IF($J11="Yes", RSQ(IF('In Process Calc.'!$A$3:$A$193&lt;=NS,'In Process Calc.'!$P$3:$P$193),IF('In Process Calc.'!$A$3:$A$193&lt;=NS,'In Process Calc.'!$T$3:$T$193)),$H11)</f>
        <v>0.94206966661869906</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0.27394526963371241</v>
      </c>
      <c r="G12" s="175"/>
      <c r="H12" s="176">
        <f>RSQ('In Process Calc.'!$Q$3:$Q$193,'In Process Calc.'!$T$3:$T$193)</f>
        <v>0.89543837931859327</v>
      </c>
      <c r="I12" s="199"/>
      <c r="J12" s="205" t="s">
        <v>427</v>
      </c>
      <c r="K12" s="201" t="s">
        <v>282</v>
      </c>
      <c r="L12" s="176" cm="1">
        <f t="array" ref="L12">IF($J12="Yes", SLOPE(IF('In Process Calc.'!$A$3:$A$193&lt;=NS,'In Process Calc.'!$Q$3:$Q$193),IF('In Process Calc.'!$A$3:$A$193&lt;=NS,'In Process Calc.'!$T$3:$T$193)),$F12)</f>
        <v>0.21164166539164098</v>
      </c>
      <c r="M12" s="175"/>
      <c r="N12" s="176" cm="1">
        <f t="array" ref="N12">IF($J12="Yes", RSQ(IF('In Process Calc.'!$A$3:$A$193&lt;=NS,'In Process Calc.'!$Q$3:$Q$193),IF('In Process Calc.'!$A$3:$A$193&lt;=NS,'In Process Calc.'!$T$3:$T$193)),$H12)</f>
        <v>0.84964149722844184</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0.20803219746637883</v>
      </c>
      <c r="G13" s="175"/>
      <c r="H13" s="176">
        <f>RSQ('In Process Calc.'!$R$3:$R$193,'In Process Calc.'!$T$3:$T$193)</f>
        <v>0.97548645664138744</v>
      </c>
      <c r="I13" s="199"/>
      <c r="J13" s="205" t="s">
        <v>427</v>
      </c>
      <c r="K13" s="201" t="s">
        <v>376</v>
      </c>
      <c r="L13" s="176" cm="1">
        <f t="array" ref="L13">IF($J13="Yes", SLOPE(IF('In Process Calc.'!$A$3:$A$193&lt;=NS,'In Process Calc.'!$R$3:$R$193),IF('In Process Calc.'!$A$3:$A$193&lt;=NS,'In Process Calc.'!$T$3:$T$193)),$F13)</f>
        <v>0.17109390177237785</v>
      </c>
      <c r="M13" s="175"/>
      <c r="N13" s="176" cm="1">
        <f t="array" ref="N13">IF($J13="Yes", RSQ(IF('In Process Calc.'!$A$3:$A$193&lt;=NS,'In Process Calc.'!$R$3:$R$193),IF('In Process Calc.'!$A$3:$A$193&lt;=NS,'In Process Calc.'!$T$3:$T$193)),$H13)</f>
        <v>0.95954355069718744</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0.3513798853060599</v>
      </c>
      <c r="G14" s="175"/>
      <c r="H14" s="176">
        <f>RSQ('In Process Calc.'!$U$3:$U$193,'In Process Calc.'!$T$3:$T$193)</f>
        <v>0.84490986330280793</v>
      </c>
      <c r="I14" s="199"/>
      <c r="J14" s="205" t="s">
        <v>427</v>
      </c>
      <c r="K14" s="201" t="s">
        <v>283</v>
      </c>
      <c r="L14" s="176" cm="1">
        <f t="array" ref="L14">IF($J14="Yes", SLOPE(IF('In Process Calc.'!$A$3:$A$193&lt;=NS,'In Process Calc.'!$U$3:$U$193),IF('In Process Calc.'!$A$3:$A$193&lt;=NS,'In Process Calc.'!$T$3:$T$193)),$F14)</f>
        <v>0.21757714134044057</v>
      </c>
      <c r="M14" s="175"/>
      <c r="N14" s="176" cm="1">
        <f t="array" ref="N14">IF($J14="Yes", RSQ(IF('In Process Calc.'!$A$3:$A$193&lt;=NS,'In Process Calc.'!$U$3:$U$193),IF('In Process Calc.'!$A$3:$A$193&lt;=NS,'In Process Calc.'!$T$3:$T$193)),$H14)</f>
        <v>0.66985617329521885</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0.11022343190427976</v>
      </c>
      <c r="G15" s="175"/>
      <c r="H15" s="176">
        <f>RSQ('In Process Calc.'!$V$3:$V$193,'In Process Calc.'!$T$3:$T$193)</f>
        <v>0.79127350827227549</v>
      </c>
      <c r="I15" s="199"/>
      <c r="J15" s="205" t="s">
        <v>427</v>
      </c>
      <c r="K15" s="201" t="s">
        <v>162</v>
      </c>
      <c r="L15" s="176" cm="1">
        <f t="array" ref="L15">IF($J15="Yes", SLOPE(IF('In Process Calc.'!$A$3:$A$193&lt;=NS,'In Process Calc.'!$V$3:$V$193),IF('In Process Calc.'!$A$3:$A$193&lt;=NS,'In Process Calc.'!$T$3:$T$193)),$F15)</f>
        <v>5.4301232675901666E-2</v>
      </c>
      <c r="M15" s="175"/>
      <c r="N15" s="176" cm="1">
        <f t="array" ref="N15">IF($J15="Yes", RSQ(IF('In Process Calc.'!$A$3:$A$193&lt;=NS,'In Process Calc.'!$V$3:$V$193),IF('In Process Calc.'!$A$3:$A$193&lt;=NS,'In Process Calc.'!$T$3:$T$193)),$H15)</f>
        <v>0.48133852589125964</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-1.1153708056774068E-2</v>
      </c>
      <c r="G16" s="175"/>
      <c r="H16" s="176">
        <f>RSQ('In Process Calc.'!$W$3:$W$193,'In Process Calc.'!$T$3:$T$193)</f>
        <v>0.15319476506447594</v>
      </c>
      <c r="I16" s="199"/>
      <c r="J16" s="205" t="s">
        <v>427</v>
      </c>
      <c r="K16" s="201" t="s">
        <v>284</v>
      </c>
      <c r="L16" s="176" cm="1">
        <f t="array" ref="L16">IF($J16="Yes", SLOPE(IF('In Process Calc.'!$A$3:$A$193&lt;=NS,'In Process Calc.'!$W$3:$W$193),IF('In Process Calc.'!$A$3:$A$193&lt;=NS,'In Process Calc.'!$T$3:$T$193)),$F16)</f>
        <v>1.4539180956901787E-2</v>
      </c>
      <c r="M16" s="175"/>
      <c r="N16" s="176" cm="1">
        <f t="array" ref="N16">IF($J16="Yes", RSQ(IF('In Process Calc.'!$A$3:$A$193&lt;=NS,'In Process Calc.'!$W$3:$W$193),IF('In Process Calc.'!$A$3:$A$193&lt;=NS,'In Process Calc.'!$T$3:$T$193)),$H16)</f>
        <v>0.30169377691226529</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0.34723195500461679</v>
      </c>
      <c r="G17" s="175"/>
      <c r="H17" s="176">
        <f>RSQ('In Process Calc.'!$X$3:$X$193,'In Process Calc.'!$T$3:$T$193)</f>
        <v>0.94035154312178537</v>
      </c>
      <c r="I17" s="199"/>
      <c r="J17" s="205" t="s">
        <v>427</v>
      </c>
      <c r="K17" s="201" t="s">
        <v>285</v>
      </c>
      <c r="L17" s="176" cm="1">
        <f t="array" ref="L17">IF($J17="Yes", SLOPE(IF('In Process Calc.'!$A$3:$A$193&lt;=NS,'In Process Calc.'!$X$3:$X$193),IF('In Process Calc.'!$A$3:$A$193&lt;=NS,'In Process Calc.'!$T$3:$T$193)),$F17)</f>
        <v>0.26202853516601782</v>
      </c>
      <c r="M17" s="175"/>
      <c r="N17" s="176" cm="1">
        <f t="array" ref="N17">IF($J17="Yes", RSQ(IF('In Process Calc.'!$A$3:$A$193&lt;=NS,'In Process Calc.'!$X$3:$X$193),IF('In Process Calc.'!$A$3:$A$193&lt;=NS,'In Process Calc.'!$T$3:$T$193)),$H17)</f>
        <v>0.91318334658071165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0.69811433198258133</v>
      </c>
      <c r="G18" s="175"/>
      <c r="H18" s="176">
        <f>RSQ('In Process Calc.'!$Z$3:$Z$193,'In Process Calc.'!$T$3:$T$193)</f>
        <v>0.954536968140966</v>
      </c>
      <c r="I18" s="199"/>
      <c r="J18" s="205" t="s">
        <v>427</v>
      </c>
      <c r="K18" s="201" t="s">
        <v>286</v>
      </c>
      <c r="L18" s="176" cm="1">
        <f t="array" ref="L18">IF($J18="Yes", SLOPE(IF('In Process Calc.'!$A$3:$A$193&lt;=NS,'In Process Calc.'!$Z$3:$Z$193),IF('In Process Calc.'!$A$3:$A$193&lt;=NS,'In Process Calc.'!$T$3:$T$193)),$F18)</f>
        <v>0.54789385304631222</v>
      </c>
      <c r="M18" s="175"/>
      <c r="N18" s="176" cm="1">
        <f t="array" ref="N18">IF($J18="Yes", RSQ(IF('In Process Calc.'!$A$3:$A$193&lt;=NS,'In Process Calc.'!$Z$3:$Z$193),IF('In Process Calc.'!$A$3:$A$193&lt;=NS,'In Process Calc.'!$T$3:$T$193)),$H18)</f>
        <v>0.93403316656208002</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0.41232406315903497</v>
      </c>
      <c r="G19" s="175"/>
      <c r="H19" s="176">
        <f>RSQ('In Process Calc.'!$AA$3:$AA$193,'In Process Calc.'!$T$3:$T$193)</f>
        <v>0.96745438610203083</v>
      </c>
      <c r="I19" s="199"/>
      <c r="J19" s="205" t="s">
        <v>427</v>
      </c>
      <c r="K19" s="201" t="s">
        <v>287</v>
      </c>
      <c r="L19" s="176" cm="1">
        <f t="array" ref="L19">IF($J19="Yes", SLOPE(IF('In Process Calc.'!$A$3:$A$193&lt;=NS,'In Process Calc.'!$AA$3:$AA$193),IF('In Process Calc.'!$A$3:$A$193&lt;=NS,'In Process Calc.'!$T$3:$T$193)),$F19)</f>
        <v>0.32855859303549445</v>
      </c>
      <c r="M19" s="175"/>
      <c r="N19" s="176" cm="1">
        <f t="array" ref="N19">IF($J19="Yes", RSQ(IF('In Process Calc.'!$A$3:$A$193&lt;=NS,'In Process Calc.'!$AA$3:$AA$193),IF('In Process Calc.'!$A$3:$A$193&lt;=NS,'In Process Calc.'!$T$3:$T$193)),$H19)</f>
        <v>0.94745528086372111</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0.17734435668441739</v>
      </c>
      <c r="G20" s="175"/>
      <c r="H20" s="176">
        <f>RSQ('In Process Calc.'!$AB$3:$AB$193,'In Process Calc.'!$T$3:$T$193)</f>
        <v>0.96731337466671485</v>
      </c>
      <c r="I20" s="199"/>
      <c r="J20" s="205" t="s">
        <v>427</v>
      </c>
      <c r="K20" s="201" t="s">
        <v>288</v>
      </c>
      <c r="L20" s="176" cm="1">
        <f t="array" ref="L20">IF($J20="Yes", SLOPE(IF('In Process Calc.'!$A$3:$A$193&lt;=NS,'In Process Calc.'!$AB$3:$AB$193),IF('In Process Calc.'!$A$3:$A$193&lt;=NS,'In Process Calc.'!$T$3:$T$193)),$F20)</f>
        <v>0.14483655915457683</v>
      </c>
      <c r="M20" s="175"/>
      <c r="N20" s="176" cm="1">
        <f t="array" ref="N20">IF($J20="Yes", RSQ(IF('In Process Calc.'!$A$3:$A$193&lt;=NS,'In Process Calc.'!$AB$3:$AB$193),IF('In Process Calc.'!$A$3:$A$193&lt;=NS,'In Process Calc.'!$T$3:$T$193)),$H20)</f>
        <v>0.95254976290004223</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-1.1922337331930664</v>
      </c>
      <c r="G21" s="175"/>
      <c r="H21" s="176">
        <f>RSQ('In Process Calc.'!$AC$3:$AC$193,'In Process Calc.'!$T$3:$T$193)</f>
        <v>0.96667769311944063</v>
      </c>
      <c r="I21" s="199"/>
      <c r="J21" s="205" t="s">
        <v>427</v>
      </c>
      <c r="K21" s="201" t="s">
        <v>88</v>
      </c>
      <c r="L21" s="176" cm="1">
        <f t="array" ref="L21">IF($J21="Yes", SLOPE(IF('In Process Calc.'!$A$3:$A$193&lt;=NS,'In Process Calc.'!$AC$3:$AC$193),IF('In Process Calc.'!$A$3:$A$193&lt;=NS,'In Process Calc.'!$T$3:$T$193)),$F21)</f>
        <v>-1.2319573620981796</v>
      </c>
      <c r="M21" s="175"/>
      <c r="N21" s="176" cm="1">
        <f t="array" ref="N21">IF($J21="Yes", RSQ(IF('In Process Calc.'!$A$3:$A$193&lt;=NS,'In Process Calc.'!$AC$3:$AC$193),IF('In Process Calc.'!$A$3:$A$193&lt;=NS,'In Process Calc.'!$T$3:$T$193)),$H21)</f>
        <v>0.98710691283849727</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0.2165761112549994</v>
      </c>
      <c r="G22" s="175"/>
      <c r="H22" s="176">
        <f>RSQ('In Process Calc.'!$AD$3:$AD$193,'In Process Calc.'!$T$3:$T$193)</f>
        <v>0.96332945890430244</v>
      </c>
      <c r="I22" s="199"/>
      <c r="J22" s="205" t="s">
        <v>427</v>
      </c>
      <c r="K22" s="201" t="s">
        <v>289</v>
      </c>
      <c r="L22" s="176" cm="1">
        <f t="array" ref="L22">IF($J22="Yes", SLOPE(IF('In Process Calc.'!$A$3:$A$193&lt;=NS,'In Process Calc.'!$AD$3:$AD$193),IF('In Process Calc.'!$A$3:$A$193&lt;=NS,'In Process Calc.'!$T$3:$T$193)),$F22)</f>
        <v>0.16947674768964699</v>
      </c>
      <c r="M22" s="175"/>
      <c r="N22" s="176" cm="1">
        <f t="array" ref="N22">IF($J22="Yes", RSQ(IF('In Process Calc.'!$A$3:$A$193&lt;=NS,'In Process Calc.'!$AD$3:$AD$193),IF('In Process Calc.'!$A$3:$A$193&lt;=NS,'In Process Calc.'!$T$3:$T$193)),$H22)</f>
        <v>0.94392981550192445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0.350623515622078</v>
      </c>
      <c r="G23" s="175"/>
      <c r="H23" s="176">
        <f>RSQ('In Process Calc.'!$AE$3:$AE$193,'In Process Calc.'!$T$3:$T$193)</f>
        <v>0.9418550093755087</v>
      </c>
      <c r="I23" s="199"/>
      <c r="J23" s="205" t="s">
        <v>427</v>
      </c>
      <c r="K23" s="201" t="s">
        <v>377</v>
      </c>
      <c r="L23" s="176" cm="1">
        <f t="array" ref="L23">IF($J23="Yes", SLOPE(IF('In Process Calc.'!$A$3:$A$193&lt;=NS,'In Process Calc.'!$O$3:$O$193),IF('In Process Calc.'!$A$3:$A$193&lt;=NS,'In Process Calc.'!$T$3:$T$193)),$F23)</f>
        <v>0.21709958026514739</v>
      </c>
      <c r="M23" s="175"/>
      <c r="N23" s="176" cm="1">
        <f t="array" ref="N23">IF($J23="Yes", RSQ(IF('In Process Calc.'!$A$3:$A$193&lt;=NS,'In Process Calc.'!$O$3:$O$193),IF('In Process Calc.'!$A$3:$A$193&lt;=NS,'In Process Calc.'!$T$3:$T$193)),$H23)</f>
        <v>0.94006085555971919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0.71188379328737172</v>
      </c>
      <c r="G24" s="175"/>
      <c r="H24" s="176">
        <f>RSQ('In Process Calc.'!$AF$3:$AF$193,'In Process Calc.'!$T$3:$T$193)</f>
        <v>0.98799698595173002</v>
      </c>
      <c r="I24" s="199"/>
      <c r="J24" s="205" t="s">
        <v>427</v>
      </c>
      <c r="K24" s="201" t="s">
        <v>290</v>
      </c>
      <c r="L24" s="176" cm="1">
        <f t="array" ref="L24">IF($J24="Yes", SLOPE(IF('In Process Calc.'!$A$3:$A$193&lt;=NS,'In Process Calc.'!$AF$3:$AF$193),IF('In Process Calc.'!$A$3:$A$193&lt;=NS,'In Process Calc.'!$T$3:$T$193)),$F24)</f>
        <v>0.61747451636737194</v>
      </c>
      <c r="M24" s="175"/>
      <c r="N24" s="176" cm="1">
        <f t="array" ref="N24">IF($J24="Yes", RSQ(IF('In Process Calc.'!$A$3:$A$193&lt;=NS,'In Process Calc.'!$AF$3:$AF$193),IF('In Process Calc.'!$A$3:$A$193&lt;=NS,'In Process Calc.'!$T$3:$T$193)),$H24)</f>
        <v>0.98083452818805861</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0.2460141971294762</v>
      </c>
      <c r="G25" s="175"/>
      <c r="H25" s="176">
        <f>RSQ('In Process Calc.'!$AG$3:$AG$193,'In Process Calc.'!$T$3:$T$193)</f>
        <v>0.85365226654910065</v>
      </c>
      <c r="I25" s="199"/>
      <c r="J25" s="205" t="s">
        <v>426</v>
      </c>
      <c r="K25" s="201" t="s">
        <v>291</v>
      </c>
      <c r="L25" s="176" cm="1">
        <f t="array" ref="L25">IF($J25="Yes", SLOPE(IF('In Process Calc.'!$A$3:$A$193&lt;=NS,'In Process Calc.'!$AG$3:$AG$193),IF('In Process Calc.'!$A$3:$A$193&lt;=NS,'In Process Calc.'!$T$3:$T$193)),$F25)</f>
        <v>0.2460141971294762</v>
      </c>
      <c r="M25" s="175"/>
      <c r="N25" s="176" cm="1">
        <f t="array" ref="N25">IF($J25="Yes", RSQ(IF('In Process Calc.'!$A$3:$A$193&lt;=NS,'In Process Calc.'!$AG$3:$AG$193),IF('In Process Calc.'!$A$3:$A$193&lt;=NS,'In Process Calc.'!$T$3:$T$193)),$H25)</f>
        <v>0.85365226654910065</v>
      </c>
      <c r="O25" s="199"/>
      <c r="P25" s="176" cm="1">
        <f t="array" ref="P25">IF($J25="Yes", SLOPE(IF('In Process Calc.'!$A$3:$A$193&gt;NS, 'In Process Calc.'!$AG$3:$AG$193),IF('In Process Calc.'!$A$3:$A$193&gt;NS,'In Process Calc.'!$T$3:$T$193)), $F25)</f>
        <v>0.2460141971294762</v>
      </c>
      <c r="Q25" s="175"/>
      <c r="R25" s="178" cm="1">
        <f t="array" ref="R25">IF($J25="Yes", RSQ(IF('In Process Calc.'!$A$3:$A$193&gt;NS, 'In Process Calc.'!$AG$3:$AG$193),IF('In Process Calc.'!$A$3:$A$193&gt;NS,'In Process Calc.'!$T$3:$T$193)), $H25)</f>
        <v>0.85365226654910065</v>
      </c>
    </row>
    <row r="26" spans="1:24" x14ac:dyDescent="0.15">
      <c r="A26" s="197" t="s">
        <v>378</v>
      </c>
      <c r="B26" s="198"/>
      <c r="C26" s="174"/>
      <c r="D26" s="175"/>
      <c r="E26" s="175"/>
      <c r="F26" s="176">
        <f>SLOPE('In Process Calc.'!$AH$3:$AH$193,'In Process Calc.'!$T$3:$T$193)</f>
        <v>8.757422598181458E-2</v>
      </c>
      <c r="G26" s="175"/>
      <c r="H26" s="176">
        <f>RSQ('In Process Calc.'!$AH$3:$AH$193,'In Process Calc.'!$T$3:$T$193)</f>
        <v>0.95436660609941437</v>
      </c>
      <c r="I26" s="199"/>
      <c r="J26" s="205" t="s">
        <v>427</v>
      </c>
      <c r="K26" s="201" t="s">
        <v>378</v>
      </c>
      <c r="L26" s="176" cm="1">
        <f t="array" ref="L26">IF($J26="Yes", SLOPE(IF('In Process Calc.'!$A$3:$A$193&lt;=NS,'In Process Calc.'!$AH$3:$AH$193),IF('In Process Calc.'!$A$3:$A$193&lt;=NS,'In Process Calc.'!$T$3:$T$193)),$F26)</f>
        <v>6.7935780315896213E-2</v>
      </c>
      <c r="M26" s="175"/>
      <c r="N26" s="176" cm="1">
        <f t="array" ref="N26">IF($J26="Yes", RSQ(IF('In Process Calc.'!$A$3:$A$193&lt;=NS,'In Process Calc.'!$AH$3:$AH$193),IF('In Process Calc.'!$A$3:$A$193&lt;=NS,'In Process Calc.'!$T$3:$T$193)),$H26)</f>
        <v>0.93420326287640509</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0.1254790750832506</v>
      </c>
      <c r="G27" s="175"/>
      <c r="H27" s="176">
        <f>RSQ('In Process Calc.'!$AI$3:$AI$193,'In Process Calc.'!$T$3:$T$193)</f>
        <v>0.96687422954260749</v>
      </c>
      <c r="I27" s="199"/>
      <c r="J27" s="205" t="s">
        <v>426</v>
      </c>
      <c r="K27" s="201" t="s">
        <v>292</v>
      </c>
      <c r="L27" s="176" cm="1">
        <f t="array" ref="L27">IF($J27="Yes", SLOPE(IF('In Process Calc.'!$A$3:$A$193&lt;=NS,'In Process Calc.'!$AI$3:$AI$193),IF('In Process Calc.'!$A$3:$A$193&lt;=NS,'In Process Calc.'!$T$3:$T$193)),$F27)</f>
        <v>0.1254790750832506</v>
      </c>
      <c r="M27" s="175"/>
      <c r="N27" s="176" cm="1">
        <f t="array" ref="N27">IF($J27="Yes", RSQ(IF('In Process Calc.'!$A$3:$A$193&lt;=NS,'In Process Calc.'!$AI$3:$AI$193),IF('In Process Calc.'!$A$3:$A$193&lt;=NS,'In Process Calc.'!$T$3:$T$193)),$H27)</f>
        <v>0.96687422954260749</v>
      </c>
      <c r="O27" s="199"/>
      <c r="P27" s="176" cm="1">
        <f t="array" ref="P27">IF($J27="Yes", SLOPE(IF('In Process Calc.'!$A$3:$A$193&gt;NS, 'In Process Calc.'!$AI$3:$AI$193),IF('In Process Calc.'!$A$3:$A$193&gt;NS,'In Process Calc.'!$T$3:$T$193)), $F27)</f>
        <v>0.1254790750832506</v>
      </c>
      <c r="Q27" s="175"/>
      <c r="R27" s="178" cm="1">
        <f t="array" ref="R27">IF($J27="Yes", RSQ(IF('In Process Calc.'!$A$3:$A$193&gt;NS, 'In Process Calc.'!$AI$3:$AI$193),IF('In Process Calc.'!$A$3:$A$193&gt;NS,'In Process Calc.'!$T$3:$T$193)), $H27)</f>
        <v>0.96687422954260749</v>
      </c>
      <c r="T27" s="370"/>
      <c r="U27" s="371"/>
      <c r="V27" s="372"/>
      <c r="W27" s="377"/>
      <c r="X27" s="379"/>
    </row>
    <row r="28" spans="1:24" ht="17" thickBot="1" x14ac:dyDescent="0.2">
      <c r="A28" s="190" t="s">
        <v>293</v>
      </c>
      <c r="B28" s="191"/>
      <c r="C28" s="202"/>
      <c r="D28" s="180">
        <v>0.15</v>
      </c>
      <c r="E28" s="181"/>
      <c r="F28" s="180">
        <f>SLOPE('In Process Calc.'!$AJ$3:$AJ$193,'In Process Calc.'!$T$3:$T$193)</f>
        <v>0.40790107971015799</v>
      </c>
      <c r="G28" s="181"/>
      <c r="H28" s="180">
        <f>RSQ('In Process Calc.'!$AJ$3:$AJ$193,'In Process Calc.'!$T$3:$T$193)</f>
        <v>0.94842605312093675</v>
      </c>
      <c r="I28" s="203"/>
      <c r="J28" s="206" t="s">
        <v>427</v>
      </c>
      <c r="K28" s="204" t="s">
        <v>293</v>
      </c>
      <c r="L28" s="180" cm="1">
        <f t="array" ref="L28">IF($J28="Yes", SLOPE(IF('In Process Calc.'!$A$3:$A$193&lt;=NS,'In Process Calc.'!$AJ$3:$AJ$193),IF('In Process Calc.'!$A$3:$A$193&lt;=NS,'In Process Calc.'!$T$3:$T$193)),$F28)</f>
        <v>0.31007117769253911</v>
      </c>
      <c r="M28" s="181"/>
      <c r="N28" s="180" cm="1">
        <f t="array" ref="N28">IF($J28="Yes", RSQ(IF('In Process Calc.'!$A$3:$A$193&lt;=NS,'In Process Calc.'!$AJ$3:$AJ$193),IF('In Process Calc.'!$A$3:$A$193&lt;=NS,'In Process Calc.'!$T$3:$T$193)),$H28)</f>
        <v>0.93098398512638125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6.981032121071414E-3</v>
      </c>
      <c r="C4" s="236" t="e" cm="1">
        <f t="array" ref="C4">-SLOPE(IF('In Process Calc.'!$A$3:$A$93&gt;NS, 'In Process Calc.'!$M$3:$M$93),IF('In Process Calc.'!$A$3:$A$93&gt;NS, 'In Process Calc.'!$S$3:$S$93))*C$15/22.53</f>
        <v>#DIV/0!</v>
      </c>
      <c r="D4" s="150"/>
      <c r="E4" s="151" t="s">
        <v>407</v>
      </c>
      <c r="F4" s="238">
        <f>'Post Process Calc.'!$D4/22.53</f>
        <v>3.5999922476181259E-3</v>
      </c>
      <c r="G4" s="238">
        <f>'Post Process Calc.'!$D5/22.53</f>
        <v>6.6160511746136434E-3</v>
      </c>
      <c r="H4" s="238">
        <f>'Post Process Calc.'!$D6/22.53</f>
        <v>6.5199324378243688E-3</v>
      </c>
      <c r="I4" s="238">
        <f>'Post Process Calc.'!$D7/22.53</f>
        <v>5.2301840866887557E-3</v>
      </c>
      <c r="J4" s="238">
        <f>'Post Process Calc.'!$D8/22.53</f>
        <v>4.1068532554584319E-3</v>
      </c>
      <c r="K4" s="238">
        <f>'Post Process Calc.'!$D9/22.53</f>
        <v>3.2430951556441977E-3</v>
      </c>
      <c r="L4" s="238">
        <f>'Post Process Calc.'!$D10/22.53</f>
        <v>2.3600698710781274E-3</v>
      </c>
      <c r="M4" s="238">
        <f>'Post Process Calc.'!$D11/22.53</f>
        <v>2.8263558082298633E-3</v>
      </c>
      <c r="N4" s="238">
        <f>'Post Process Calc.'!$D12/22.53</f>
        <v>3.2872470485896766E-3</v>
      </c>
      <c r="O4" s="238">
        <f>'Post Process Calc.'!$D13/22.53</f>
        <v>4.5371115016370461E-3</v>
      </c>
      <c r="P4" s="238">
        <f>'Post Process Calc.'!$D14/22.53</f>
        <v>6.0005184622417057E-3</v>
      </c>
      <c r="Q4" s="238">
        <f>'Post Process Calc.'!$D15/22.53</f>
        <v>6.8218689085456988E-3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1.0347017416734213E-2</v>
      </c>
      <c r="C7" s="236" t="e">
        <f>'Stoichiometric Ratios'!$P9*'Specific Rate Tables'!$C$16</f>
        <v>#DIV/0!</v>
      </c>
      <c r="D7" s="153"/>
      <c r="E7" s="151" t="s">
        <v>69</v>
      </c>
      <c r="F7" s="239">
        <f>-'Post Process Calc.'!$E4</f>
        <v>-7.1452075540872776E-3</v>
      </c>
      <c r="G7" s="239">
        <f>-'Post Process Calc.'!$E5</f>
        <v>1.9672701496222623E-2</v>
      </c>
      <c r="H7" s="239">
        <f>-'Post Process Calc.'!$E6</f>
        <v>2.1774957429215081E-2</v>
      </c>
      <c r="I7" s="239">
        <f>-'Post Process Calc.'!$E7</f>
        <v>1.7402832047178272E-2</v>
      </c>
      <c r="J7" s="239">
        <f>-'Post Process Calc.'!$E8</f>
        <v>1.303714542088524E-2</v>
      </c>
      <c r="K7" s="239">
        <f>-'Post Process Calc.'!$E9</f>
        <v>8.5165899492869804E-3</v>
      </c>
      <c r="L7" s="239">
        <f>-'Post Process Calc.'!$E10</f>
        <v>4.6196140719238108E-3</v>
      </c>
      <c r="M7" s="239">
        <f>-'Post Process Calc.'!$E11</f>
        <v>3.8170342853976989E-3</v>
      </c>
      <c r="N7" s="239">
        <f>-'Post Process Calc.'!$E12</f>
        <v>2.3835367191880354E-3</v>
      </c>
      <c r="O7" s="239">
        <f>-'Post Process Calc.'!$E13</f>
        <v>4.0802410811351271E-4</v>
      </c>
      <c r="P7" s="239">
        <f>-'Post Process Calc.'!$E14</f>
        <v>-2.9159312072988999E-3</v>
      </c>
      <c r="Q7" s="239">
        <f>-'Post Process Calc.'!$E15</f>
        <v>-6.2032124379504108E-3</v>
      </c>
      <c r="R7" s="7"/>
      <c r="S7" s="7"/>
      <c r="T7" s="7"/>
      <c r="U7" s="7"/>
      <c r="V7" s="7"/>
    </row>
    <row r="8" spans="1:22" x14ac:dyDescent="0.15">
      <c r="A8" s="152" t="s">
        <v>70</v>
      </c>
      <c r="B8" s="236">
        <f>'Stoichiometric Ratios'!$L10*'Specific Rate Tables'!$B$16</f>
        <v>-1.9549176715145081E-3</v>
      </c>
      <c r="C8" s="236" t="e">
        <f>'Stoichiometric Ratios'!$P10*'Specific Rate Tables'!$C$16</f>
        <v>#DIV/0!</v>
      </c>
      <c r="D8" s="153"/>
      <c r="E8" s="151" t="s">
        <v>70</v>
      </c>
      <c r="F8" s="239">
        <f>-'Post Process Calc.'!$F4</f>
        <v>1.5129199822829032E-3</v>
      </c>
      <c r="G8" s="239">
        <f>-'Post Process Calc.'!$F5</f>
        <v>-2.1827285568191148E-3</v>
      </c>
      <c r="H8" s="239">
        <f>-'Post Process Calc.'!$F6</f>
        <v>-2.6199744609734107E-3</v>
      </c>
      <c r="I8" s="239">
        <f>-'Post Process Calc.'!$F7</f>
        <v>-2.2470449683517617E-3</v>
      </c>
      <c r="J8" s="239">
        <f>-'Post Process Calc.'!$F8</f>
        <v>-1.7488129921271963E-3</v>
      </c>
      <c r="K8" s="239">
        <f>-'Post Process Calc.'!$F9</f>
        <v>-1.2651891871852338E-3</v>
      </c>
      <c r="L8" s="239">
        <f>-'Post Process Calc.'!$F10</f>
        <v>-7.9515864151227496E-4</v>
      </c>
      <c r="M8" s="239">
        <f>-'Post Process Calc.'!$F11</f>
        <v>-8.0761885962017731E-4</v>
      </c>
      <c r="N8" s="239">
        <f>-'Post Process Calc.'!$F12</f>
        <v>-7.6140423962675684E-4</v>
      </c>
      <c r="O8" s="239">
        <f>-'Post Process Calc.'!$F13</f>
        <v>-7.9768669407487183E-4</v>
      </c>
      <c r="P8" s="239">
        <f>-'Post Process Calc.'!$F14</f>
        <v>-7.4845022847445724E-4</v>
      </c>
      <c r="Q8" s="239">
        <f>-'Post Process Calc.'!$F15</f>
        <v>-5.9326928159013066E-4</v>
      </c>
      <c r="R8" s="7"/>
      <c r="S8" s="7"/>
      <c r="T8" s="7"/>
      <c r="U8" s="7"/>
      <c r="V8" s="7"/>
    </row>
    <row r="9" spans="1:22" x14ac:dyDescent="0.15">
      <c r="A9" s="152" t="s">
        <v>71</v>
      </c>
      <c r="B9" s="236">
        <f>'Stoichiometric Ratios'!$L11*'Specific Rate Tables'!$B$16</f>
        <v>-6.3533540593019144E-3</v>
      </c>
      <c r="C9" s="236" t="e">
        <f>'Stoichiometric Ratios'!$P11*'Specific Rate Tables'!$C$16</f>
        <v>#DIV/0!</v>
      </c>
      <c r="D9" s="153"/>
      <c r="E9" s="151" t="s">
        <v>71</v>
      </c>
      <c r="F9" s="239">
        <f>-'Post Process Calc.'!$G4</f>
        <v>8.9751301003831233E-3</v>
      </c>
      <c r="G9" s="239">
        <f>-'Post Process Calc.'!$G5</f>
        <v>-7.9701648445322116E-3</v>
      </c>
      <c r="H9" s="239">
        <f>-'Post Process Calc.'!$G6</f>
        <v>-1.0128917912039296E-2</v>
      </c>
      <c r="I9" s="239">
        <f>-'Post Process Calc.'!$G7</f>
        <v>-8.7882903007720538E-3</v>
      </c>
      <c r="J9" s="239">
        <f>-'Post Process Calc.'!$G8</f>
        <v>-6.7964573649643926E-3</v>
      </c>
      <c r="K9" s="239">
        <f>-'Post Process Calc.'!$G9</f>
        <v>-4.7433954385186104E-3</v>
      </c>
      <c r="L9" s="239">
        <f>-'Post Process Calc.'!$G10</f>
        <v>-2.7940517283170903E-3</v>
      </c>
      <c r="M9" s="239">
        <f>-'Post Process Calc.'!$G11</f>
        <v>-2.5935659583688907E-3</v>
      </c>
      <c r="N9" s="239">
        <f>-'Post Process Calc.'!$G12</f>
        <v>-2.0936944062308646E-3</v>
      </c>
      <c r="O9" s="239">
        <f>-'Post Process Calc.'!$G13</f>
        <v>-1.5786726497291638E-3</v>
      </c>
      <c r="P9" s="239">
        <f>-'Post Process Calc.'!$G14</f>
        <v>-5.0248236484618858E-4</v>
      </c>
      <c r="Q9" s="239">
        <f>-'Post Process Calc.'!$G15</f>
        <v>7.6038194214097566E-4</v>
      </c>
      <c r="R9" s="7"/>
      <c r="S9" s="7"/>
      <c r="T9" s="7"/>
      <c r="U9" s="7"/>
      <c r="V9" s="7"/>
    </row>
    <row r="10" spans="1:22" x14ac:dyDescent="0.15">
      <c r="A10" s="152" t="s">
        <v>402</v>
      </c>
      <c r="B10" s="236">
        <f>'Stoichiometric Ratios'!$L12*'Specific Rate Tables'!$B$16</f>
        <v>-1.9057707582740106E-3</v>
      </c>
      <c r="C10" s="236" t="e">
        <f>'Stoichiometric Ratios'!$P12*'Specific Rate Tables'!$C$16</f>
        <v>#DIV/0!</v>
      </c>
      <c r="D10" s="153"/>
      <c r="E10" s="151" t="s">
        <v>72</v>
      </c>
      <c r="F10" s="239">
        <f>-'Post Process Calc.'!$H4</f>
        <v>1.0368682107509448E-2</v>
      </c>
      <c r="G10" s="239">
        <f>-'Post Process Calc.'!$H5</f>
        <v>7.9131325012177288E-4</v>
      </c>
      <c r="H10" s="239">
        <f>-'Post Process Calc.'!$H6</f>
        <v>-1.3882197766195998E-3</v>
      </c>
      <c r="I10" s="239">
        <f>-'Post Process Calc.'!$H7</f>
        <v>-2.2530471923726324E-3</v>
      </c>
      <c r="J10" s="239">
        <f>-'Post Process Calc.'!$H8</f>
        <v>-2.0036463282242568E-3</v>
      </c>
      <c r="K10" s="239">
        <f>-'Post Process Calc.'!$H9</f>
        <v>-1.6723548386345249E-3</v>
      </c>
      <c r="L10" s="239">
        <f>-'Post Process Calc.'!$H10</f>
        <v>-1.0829787256429785E-3</v>
      </c>
      <c r="M10" s="239">
        <f>-'Post Process Calc.'!$H11</f>
        <v>-1.0427201637045762E-3</v>
      </c>
      <c r="N10" s="239">
        <f>-'Post Process Calc.'!$H12</f>
        <v>-8.171568367626818E-4</v>
      </c>
      <c r="O10" s="239">
        <f>-'Post Process Calc.'!$H13</f>
        <v>-4.5810589297179118E-4</v>
      </c>
      <c r="P10" s="239">
        <f>-'Post Process Calc.'!$H14</f>
        <v>3.2551071525206612E-4</v>
      </c>
      <c r="Q10" s="239">
        <f>-'Post Process Calc.'!$H15</f>
        <v>1.2377435210554667E-3</v>
      </c>
      <c r="R10" s="7"/>
      <c r="S10" s="7"/>
      <c r="T10" s="7"/>
      <c r="U10" s="7"/>
      <c r="V10" s="7"/>
    </row>
    <row r="11" spans="1:22" x14ac:dyDescent="0.15">
      <c r="A11" s="152" t="s">
        <v>73</v>
      </c>
      <c r="B11" s="236">
        <f>-SUMIF('In Process Calc.'!$A$4:$A$93,"&lt;="&amp;NS,'In Process Calc.'!$AR$4:$AR$93)/COUNTIF('In Process Calc.'!$A$4:$A$93,"&lt;="&amp;NS)*240/25.474</f>
        <v>-0.24524260201669132</v>
      </c>
      <c r="C11" s="236">
        <f>-SUMIF('In Process Calc.'!$A$4:$A$93,"&gt;"&amp;NS,'In Process Calc.'!$AR$4:$AR$93)/COUNTIF('In Process Calc.'!$A$4:$A$93,"&gt;"&amp;NS)*240/25.474</f>
        <v>-7.4056325134626649E-2</v>
      </c>
      <c r="D11" s="153"/>
      <c r="E11" s="151" t="s">
        <v>73</v>
      </c>
      <c r="F11" s="238">
        <f>'Post Process Calc.'!$B4*240/25.474</f>
        <v>0.42032784238260412</v>
      </c>
      <c r="G11" s="238">
        <f>'Post Process Calc.'!$B5*240/25.474</f>
        <v>0.40830991758537505</v>
      </c>
      <c r="H11" s="238">
        <f>'Post Process Calc.'!$B6*240/25.474</f>
        <v>0.39618172030329024</v>
      </c>
      <c r="I11" s="238">
        <f>'Post Process Calc.'!$B7*240/25.474</f>
        <v>0.36513488476839218</v>
      </c>
      <c r="J11" s="238">
        <f>'Post Process Calc.'!$B8*240/25.474</f>
        <v>0.33582689450650144</v>
      </c>
      <c r="K11" s="238">
        <f>'Post Process Calc.'!$B9*240/25.474</f>
        <v>0.23176265267910731</v>
      </c>
      <c r="L11" s="238">
        <f>'Post Process Calc.'!$B10*240/25.474</f>
        <v>0.11441926088770463</v>
      </c>
      <c r="M11" s="238">
        <f>'Post Process Calc.'!$B11*240/25.474</f>
        <v>4.8829320252634888E-2</v>
      </c>
      <c r="N11" s="238">
        <f>'Post Process Calc.'!$B12*240/25.474</f>
        <v>1.7759479617306295E-2</v>
      </c>
      <c r="O11" s="238">
        <f>'Post Process Calc.'!$B13*240/25.474</f>
        <v>5.8267038073005744E-3</v>
      </c>
      <c r="P11" s="238">
        <f>'Post Process Calc.'!$B14*240/25.474</f>
        <v>2.0012730885651591E-3</v>
      </c>
      <c r="Q11" s="238">
        <f>'Post Process Calc.'!$B15*240/25.474</f>
        <v>8.824649448234647E-4</v>
      </c>
      <c r="R11" s="6"/>
      <c r="S11" s="6"/>
      <c r="T11" s="6"/>
      <c r="U11" s="6"/>
      <c r="V11" s="6"/>
    </row>
    <row r="12" spans="1:22" x14ac:dyDescent="0.15">
      <c r="A12" s="152" t="s">
        <v>74</v>
      </c>
      <c r="B12" s="236">
        <f>-B42</f>
        <v>0.15569980055080215</v>
      </c>
      <c r="C12" s="236">
        <f>-C42</f>
        <v>0.17211359504058563</v>
      </c>
      <c r="D12" s="153"/>
      <c r="E12" s="151" t="s">
        <v>74</v>
      </c>
      <c r="F12" s="238">
        <f>-F42</f>
        <v>0.185</v>
      </c>
      <c r="G12" s="238">
        <f t="shared" ref="G12:Q12" si="0">-G42</f>
        <v>0.12895421015176944</v>
      </c>
      <c r="H12" s="238">
        <f t="shared" si="0"/>
        <v>0.2426645170250763</v>
      </c>
      <c r="I12" s="238" t="e">
        <f t="shared" si="0"/>
        <v>#REF!</v>
      </c>
      <c r="J12" s="238">
        <f t="shared" si="0"/>
        <v>0.20204995482330976</v>
      </c>
      <c r="K12" s="238">
        <f t="shared" si="0"/>
        <v>0.19899282707249422</v>
      </c>
      <c r="L12" s="238">
        <f t="shared" si="0"/>
        <v>0.155</v>
      </c>
      <c r="M12" s="238" t="e">
        <f t="shared" si="0"/>
        <v>#REF!</v>
      </c>
      <c r="N12" s="238">
        <f t="shared" si="0"/>
        <v>0.14100000000000001</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-1.5406501092940367E-3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-9.1962578876257389E-2</v>
      </c>
      <c r="C15" s="236">
        <f>-SUMIF('In Process Calc.'!$A$4:$A$93,"&gt;"&amp;NS,'In Process Calc.'!$AZ$4:$AZ$93)/COUNTIF('In Process Calc.'!$A$4:$A$93,"&gt;"&amp;NS)</f>
        <v>-3.3471531555095517E-2</v>
      </c>
      <c r="D15" s="155"/>
      <c r="E15" s="151" t="s">
        <v>77</v>
      </c>
      <c r="F15" s="239">
        <f>-'Post Process Calc.'!$J4</f>
        <v>-0.24265676728738961</v>
      </c>
      <c r="G15" s="239">
        <f>-'Post Process Calc.'!$J5</f>
        <v>-0.16443315164984706</v>
      </c>
      <c r="H15" s="239">
        <f>-'Post Process Calc.'!$J6</f>
        <v>-0.12974682597653595</v>
      </c>
      <c r="I15" s="239">
        <f>-'Post Process Calc.'!$J7</f>
        <v>-8.6663672716538923E-2</v>
      </c>
      <c r="J15" s="239">
        <f>-'Post Process Calc.'!$J8</f>
        <v>-6.3729927293962971E-2</v>
      </c>
      <c r="K15" s="239">
        <f>-'Post Process Calc.'!$J9</f>
        <v>-4.5451913977345083E-2</v>
      </c>
      <c r="L15" s="239">
        <f>-'Post Process Calc.'!$J10</f>
        <v>-3.0179053143369449E-2</v>
      </c>
      <c r="M15" s="239">
        <f>-'Post Process Calc.'!$J11</f>
        <v>-3.2573323442010936E-2</v>
      </c>
      <c r="N15" s="239">
        <f>-'Post Process Calc.'!$J12</f>
        <v>-3.2477938683392257E-2</v>
      </c>
      <c r="O15" s="239">
        <f>-'Post Process Calc.'!$J13</f>
        <v>-3.5163446321522213E-2</v>
      </c>
      <c r="P15" s="239">
        <f>-'Post Process Calc.'!$J14</f>
        <v>-3.2130299634873676E-2</v>
      </c>
      <c r="Q15" s="239">
        <f>-'Post Process Calc.'!$J15</f>
        <v>-2.238057475626342E-2</v>
      </c>
      <c r="R15" s="7"/>
      <c r="S15" s="7"/>
      <c r="T15" s="7"/>
      <c r="U15" s="7"/>
      <c r="V15" s="7"/>
    </row>
    <row r="16" spans="1:22" x14ac:dyDescent="0.15">
      <c r="A16" s="152" t="s">
        <v>408</v>
      </c>
      <c r="B16" s="236">
        <f>'Stoichiometric Ratios'!L4*'Specific Rate Tables'!B15</f>
        <v>-9.0047049797467773E-3</v>
      </c>
      <c r="C16" s="236" t="e">
        <f>'Stoichiometric Ratios'!P4*'Specific Rate Tables'!C15</f>
        <v>#DIV/0!</v>
      </c>
      <c r="D16" s="155"/>
      <c r="E16" s="151" t="s">
        <v>78</v>
      </c>
      <c r="F16" s="239">
        <f>-'Post Process Calc.'!$K4</f>
        <v>-4.514770114083734E-2</v>
      </c>
      <c r="G16" s="239">
        <f>-'Post Process Calc.'!$K5</f>
        <v>-2.818064231485885E-2</v>
      </c>
      <c r="H16" s="239">
        <f>-'Post Process Calc.'!$K6</f>
        <v>-2.0509865756570565E-2</v>
      </c>
      <c r="I16" s="239">
        <f>-'Post Process Calc.'!$K7</f>
        <v>-1.1844602636449346E-2</v>
      </c>
      <c r="J16" s="239">
        <f>-'Post Process Calc.'!$K8</f>
        <v>-7.9359426572139704E-3</v>
      </c>
      <c r="K16" s="239">
        <f>-'Post Process Calc.'!$K9</f>
        <v>-4.5776521084931812E-3</v>
      </c>
      <c r="L16" s="239">
        <f>-'Post Process Calc.'!$K10</f>
        <v>-2.5252801428494323E-3</v>
      </c>
      <c r="M16" s="239">
        <f>-'Post Process Calc.'!$K11</f>
        <v>-2.3968371831011139E-3</v>
      </c>
      <c r="N16" s="239">
        <f>-'Post Process Calc.'!$K12</f>
        <v>-2.1739167926958405E-3</v>
      </c>
      <c r="O16" s="239">
        <f>-'Post Process Calc.'!$K13</f>
        <v>-2.2568802552370973E-3</v>
      </c>
      <c r="P16" s="239">
        <f>-'Post Process Calc.'!$K14</f>
        <v>-2.1810296770199376E-3</v>
      </c>
      <c r="Q16" s="239">
        <f>-'Post Process Calc.'!$K15</f>
        <v>-1.8514533442077902E-3</v>
      </c>
      <c r="R16" s="7"/>
      <c r="S16" s="7"/>
      <c r="T16" s="7"/>
      <c r="U16" s="7"/>
      <c r="V16" s="7"/>
    </row>
    <row r="17" spans="1:22" x14ac:dyDescent="0.15">
      <c r="A17" s="152" t="s">
        <v>401</v>
      </c>
      <c r="B17" s="236">
        <f>'Stoichiometric Ratios'!$L14*'Specific Rate Tables'!$B$16</f>
        <v>-1.9592179681073335E-3</v>
      </c>
      <c r="C17" s="236" t="e">
        <f>'Stoichiometric Ratios'!$P14*'Specific Rate Tables'!$C$16</f>
        <v>#DIV/0!</v>
      </c>
      <c r="D17" s="155"/>
      <c r="E17" s="151" t="s">
        <v>79</v>
      </c>
      <c r="F17" s="239">
        <f>-'Post Process Calc.'!$L4</f>
        <v>1.9876367630821581E-2</v>
      </c>
      <c r="G17" s="239">
        <f>-'Post Process Calc.'!$L5</f>
        <v>7.3897246269458306E-3</v>
      </c>
      <c r="H17" s="239">
        <f>-'Post Process Calc.'!$L6</f>
        <v>3.1460820720295994E-3</v>
      </c>
      <c r="I17" s="239">
        <f>-'Post Process Calc.'!$L7</f>
        <v>-2.0258007230883316E-4</v>
      </c>
      <c r="J17" s="239">
        <f>-'Post Process Calc.'!$L8</f>
        <v>-9.6212906344480078E-4</v>
      </c>
      <c r="K17" s="239">
        <f>-'Post Process Calc.'!$L9</f>
        <v>-1.6338344910471669E-3</v>
      </c>
      <c r="L17" s="239">
        <f>-'Post Process Calc.'!$L10</f>
        <v>-1.4044035621918452E-3</v>
      </c>
      <c r="M17" s="239">
        <f>-'Post Process Calc.'!$L11</f>
        <v>-1.5988634899959792E-3</v>
      </c>
      <c r="N17" s="239">
        <f>-'Post Process Calc.'!$L12</f>
        <v>-1.4719885777569317E-3</v>
      </c>
      <c r="O17" s="239">
        <f>-'Post Process Calc.'!$L13</f>
        <v>-1.1042260608442654E-3</v>
      </c>
      <c r="P17" s="239">
        <f>-'Post Process Calc.'!$L14</f>
        <v>9.2824321520624487E-5</v>
      </c>
      <c r="Q17" s="239">
        <f>-'Post Process Calc.'!$L15</f>
        <v>1.7161740402213991E-3</v>
      </c>
      <c r="R17" s="7"/>
      <c r="S17" s="7"/>
      <c r="T17" s="7"/>
      <c r="U17" s="7"/>
      <c r="V17" s="7"/>
    </row>
    <row r="18" spans="1:22" x14ac:dyDescent="0.15">
      <c r="A18" s="152" t="s">
        <v>80</v>
      </c>
      <c r="B18" s="236">
        <f>'Stoichiometric Ratios'!$L15*'Specific Rate Tables'!$B$16</f>
        <v>-4.8896658028308013E-4</v>
      </c>
      <c r="C18" s="236" t="e">
        <f>'Stoichiometric Ratios'!$P15*'Specific Rate Tables'!$C$16</f>
        <v>#DIV/0!</v>
      </c>
      <c r="D18" s="155"/>
      <c r="E18" s="151" t="s">
        <v>80</v>
      </c>
      <c r="F18" s="239">
        <f>-'Post Process Calc.'!$M4</f>
        <v>9.3302719418242499E-3</v>
      </c>
      <c r="G18" s="239">
        <f>-'Post Process Calc.'!$M5</f>
        <v>2.7068302453644036E-3</v>
      </c>
      <c r="H18" s="239">
        <f>-'Post Process Calc.'!$M6</f>
        <v>9.3810454756062297E-4</v>
      </c>
      <c r="I18" s="239">
        <f>-'Post Process Calc.'!$M7</f>
        <v>-1.9629517750101029E-4</v>
      </c>
      <c r="J18" s="239">
        <f>-'Post Process Calc.'!$M8</f>
        <v>-3.7786187933686358E-4</v>
      </c>
      <c r="K18" s="239">
        <f>-'Post Process Calc.'!$M9</f>
        <v>-4.8111416276469543E-4</v>
      </c>
      <c r="L18" s="239">
        <f>-'Post Process Calc.'!$M10</f>
        <v>-3.6867607443208671E-4</v>
      </c>
      <c r="M18" s="239">
        <f>-'Post Process Calc.'!$M11</f>
        <v>-4.1015668970357166E-4</v>
      </c>
      <c r="N18" s="239">
        <f>-'Post Process Calc.'!$M12</f>
        <v>-4.1081597513063979E-4</v>
      </c>
      <c r="O18" s="239">
        <f>-'Post Process Calc.'!$M13</f>
        <v>-4.5000237610585037E-4</v>
      </c>
      <c r="P18" s="239">
        <f>-'Post Process Calc.'!$M14</f>
        <v>-4.366284989693186E-4</v>
      </c>
      <c r="Q18" s="239">
        <f>-'Post Process Calc.'!$M15</f>
        <v>-3.5485147706391343E-4</v>
      </c>
      <c r="R18" s="7"/>
      <c r="S18" s="7"/>
      <c r="T18" s="7"/>
      <c r="U18" s="7"/>
      <c r="V18" s="7"/>
    </row>
    <row r="19" spans="1:22" x14ac:dyDescent="0.15">
      <c r="A19" s="152" t="s">
        <v>81</v>
      </c>
      <c r="B19" s="236">
        <f>'Stoichiometric Ratios'!$L16*'Specific Rate Tables'!$B$16</f>
        <v>-1.3092103516405303E-4</v>
      </c>
      <c r="C19" s="236" t="e">
        <f>'Stoichiometric Ratios'!$P16*'Specific Rate Tables'!$C$16</f>
        <v>#DIV/0!</v>
      </c>
      <c r="D19" s="155"/>
      <c r="E19" s="151" t="s">
        <v>81</v>
      </c>
      <c r="F19" s="239">
        <f>-'Post Process Calc.'!$N4</f>
        <v>-4.8672172386875394E-3</v>
      </c>
      <c r="G19" s="239">
        <f>-'Post Process Calc.'!$N5</f>
        <v>-2.0685423339341581E-3</v>
      </c>
      <c r="H19" s="239">
        <f>-'Post Process Calc.'!$N6</f>
        <v>-1.1747255729174023E-3</v>
      </c>
      <c r="I19" s="239">
        <f>-'Post Process Calc.'!$N7</f>
        <v>-4.3254170285780022E-4</v>
      </c>
      <c r="J19" s="239">
        <f>-'Post Process Calc.'!$N8</f>
        <v>-2.0343342095664171E-4</v>
      </c>
      <c r="K19" s="239">
        <f>-'Post Process Calc.'!$N9</f>
        <v>-1.6349190639018381E-5</v>
      </c>
      <c r="L19" s="239">
        <f>-'Post Process Calc.'!$N10</f>
        <v>3.925119364242447E-5</v>
      </c>
      <c r="M19" s="239">
        <f>-'Post Process Calc.'!$N11</f>
        <v>7.5005390202103882E-5</v>
      </c>
      <c r="N19" s="239">
        <f>-'Post Process Calc.'!$N12</f>
        <v>1.054605661735796E-4</v>
      </c>
      <c r="O19" s="239">
        <f>-'Post Process Calc.'!$N13</f>
        <v>1.5815040277694935E-4</v>
      </c>
      <c r="P19" s="239">
        <f>-'Post Process Calc.'!$N14</f>
        <v>2.1450920089987347E-4</v>
      </c>
      <c r="Q19" s="239">
        <f>-'Post Process Calc.'!$N15</f>
        <v>2.4349336210818047E-4</v>
      </c>
      <c r="R19" s="7"/>
      <c r="S19" s="7"/>
      <c r="T19" s="7"/>
      <c r="U19" s="7"/>
      <c r="V19" s="7"/>
    </row>
    <row r="20" spans="1:22" x14ac:dyDescent="0.15">
      <c r="A20" s="152" t="s">
        <v>82</v>
      </c>
      <c r="B20" s="236">
        <f>'Stoichiometric Ratios'!$L17*'Specific Rate Tables'!$B$16</f>
        <v>-2.359489655445194E-3</v>
      </c>
      <c r="C20" s="236" t="e">
        <f>'Stoichiometric Ratios'!$P17*'Specific Rate Tables'!$C$16</f>
        <v>#DIV/0!</v>
      </c>
      <c r="D20" s="155"/>
      <c r="E20" s="151" t="s">
        <v>82</v>
      </c>
      <c r="F20" s="239">
        <f>-'Post Process Calc.'!$O4</f>
        <v>4.6096006658311803E-3</v>
      </c>
      <c r="G20" s="239">
        <f>-'Post Process Calc.'!$O5</f>
        <v>-1.2541836568583059E-3</v>
      </c>
      <c r="H20" s="239">
        <f>-'Post Process Calc.'!$O6</f>
        <v>-2.2947368661196538E-3</v>
      </c>
      <c r="I20" s="239">
        <f>-'Post Process Calc.'!$O7</f>
        <v>-2.3271007776732499E-3</v>
      </c>
      <c r="J20" s="239">
        <f>-'Post Process Calc.'!$O8</f>
        <v>-1.8998036277560072E-3</v>
      </c>
      <c r="K20" s="239">
        <f>-'Post Process Calc.'!$O9</f>
        <v>-1.4723786735945338E-3</v>
      </c>
      <c r="L20" s="239">
        <f>-'Post Process Calc.'!$O10</f>
        <v>-9.7250877555740201E-4</v>
      </c>
      <c r="M20" s="239">
        <f>-'Post Process Calc.'!$O11</f>
        <v>-1.0304193093625307E-3</v>
      </c>
      <c r="N20" s="239">
        <f>-'Post Process Calc.'!$O12</f>
        <v>-1.0227489205336419E-3</v>
      </c>
      <c r="O20" s="239">
        <f>-'Post Process Calc.'!$O13</f>
        <v>-1.1528293570654817E-3</v>
      </c>
      <c r="P20" s="239">
        <f>-'Post Process Calc.'!$O14</f>
        <v>-1.2049356032402634E-3</v>
      </c>
      <c r="Q20" s="239">
        <f>-'Post Process Calc.'!$O15</f>
        <v>-1.0979556500497541E-3</v>
      </c>
      <c r="R20" s="7"/>
      <c r="S20" s="7"/>
      <c r="T20" s="7"/>
      <c r="U20" s="7"/>
      <c r="V20" s="7"/>
    </row>
    <row r="21" spans="1:22" x14ac:dyDescent="0.15">
      <c r="A21" s="152" t="s">
        <v>83</v>
      </c>
      <c r="B21" s="236">
        <f>'Stoichiometric Ratios'!L5*'Specific Rate Tables'!B15</f>
        <v>-3.4238811503176009E-2</v>
      </c>
      <c r="C21" s="236" t="e">
        <f>'Stoichiometric Ratios'!P5*'Specific Rate Tables'!C15</f>
        <v>#DIV/0!</v>
      </c>
      <c r="D21" s="155"/>
      <c r="E21" s="151" t="s">
        <v>83</v>
      </c>
      <c r="F21" s="239">
        <f>'Post Process Calc.'!$P4</f>
        <v>0.550962625706098</v>
      </c>
      <c r="G21" s="239">
        <f>'Post Process Calc.'!$P5</f>
        <v>0.35264058708441887</v>
      </c>
      <c r="H21" s="239">
        <f>'Post Process Calc.'!$P6</f>
        <v>0.22611214212926609</v>
      </c>
      <c r="I21" s="239">
        <f>'Post Process Calc.'!$P7</f>
        <v>9.016257230841572E-2</v>
      </c>
      <c r="J21" s="239">
        <f>'Post Process Calc.'!$P8</f>
        <v>4.2299333925872609E-2</v>
      </c>
      <c r="K21" s="239">
        <f>'Post Process Calc.'!$P9</f>
        <v>3.5639515324764541E-3</v>
      </c>
      <c r="L21" s="239">
        <f>'Post Process Calc.'!$P10</f>
        <v>-2.9007391459673869E-3</v>
      </c>
      <c r="M21" s="239">
        <f>'Post Process Calc.'!$P11</f>
        <v>-6.3484158964262165E-4</v>
      </c>
      <c r="N21" s="239">
        <f>'Post Process Calc.'!$P12</f>
        <v>4.7447756476624477E-3</v>
      </c>
      <c r="O21" s="239">
        <f>'Post Process Calc.'!$P13</f>
        <v>7.2944070534812161E-3</v>
      </c>
      <c r="P21" s="239">
        <f>'Post Process Calc.'!$P14</f>
        <v>-9.5166750867001597E-3</v>
      </c>
      <c r="Q21" s="239">
        <f>'Post Process Calc.'!$P15</f>
        <v>-4.9077625297796218E-2</v>
      </c>
      <c r="R21" s="7"/>
      <c r="S21" s="7"/>
      <c r="T21" s="7"/>
      <c r="U21" s="7"/>
      <c r="V21" s="7"/>
    </row>
    <row r="22" spans="1:22" x14ac:dyDescent="0.15">
      <c r="A22" s="152" t="s">
        <v>84</v>
      </c>
      <c r="B22" s="236">
        <f>'Stoichiometric Ratios'!$L18*'Specific Rate Tables'!$B$16</f>
        <v>-4.9336225068987768E-3</v>
      </c>
      <c r="C22" s="236" t="e">
        <f>'Stoichiometric Ratios'!$P18*'Specific Rate Tables'!$C$16</f>
        <v>#DIV/0!</v>
      </c>
      <c r="D22" s="155"/>
      <c r="E22" s="151" t="s">
        <v>84</v>
      </c>
      <c r="F22" s="239">
        <f>-'Post Process Calc.'!$Q4</f>
        <v>5.3191299251601739E-3</v>
      </c>
      <c r="G22" s="239">
        <f>-'Post Process Calc.'!$Q5</f>
        <v>-4.4089544031803065E-3</v>
      </c>
      <c r="H22" s="239">
        <f>-'Post Process Calc.'!$Q6</f>
        <v>-5.7823361358009615E-3</v>
      </c>
      <c r="I22" s="239">
        <f>-'Post Process Calc.'!$Q7</f>
        <v>-5.1939307652806594E-3</v>
      </c>
      <c r="J22" s="239">
        <f>-'Post Process Calc.'!$Q8</f>
        <v>-4.1054310228585151E-3</v>
      </c>
      <c r="K22" s="239">
        <f>-'Post Process Calc.'!$Q9</f>
        <v>-3.0493699710372438E-3</v>
      </c>
      <c r="L22" s="239">
        <f>-'Post Process Calc.'!$Q10</f>
        <v>-1.9624953330248866E-3</v>
      </c>
      <c r="M22" s="239">
        <f>-'Post Process Calc.'!$Q11</f>
        <v>-2.0405637626482306E-3</v>
      </c>
      <c r="N22" s="239">
        <f>-'Post Process Calc.'!$Q12</f>
        <v>-1.9850558797825427E-3</v>
      </c>
      <c r="O22" s="239">
        <f>-'Post Process Calc.'!$Q13</f>
        <v>-2.1811496680786808E-3</v>
      </c>
      <c r="P22" s="239">
        <f>-'Post Process Calc.'!$Q14</f>
        <v>-2.203901589448643E-3</v>
      </c>
      <c r="Q22" s="239">
        <f>-'Post Process Calc.'!$Q15</f>
        <v>-1.9311898233994899E-3</v>
      </c>
      <c r="R22" s="7"/>
      <c r="S22" s="7"/>
      <c r="T22" s="7"/>
      <c r="U22" s="7"/>
      <c r="V22" s="7"/>
    </row>
    <row r="23" spans="1:22" x14ac:dyDescent="0.15">
      <c r="A23" s="152" t="s">
        <v>85</v>
      </c>
      <c r="B23" s="236">
        <f>'Stoichiometric Ratios'!$L19*'Specific Rate Tables'!$B$16</f>
        <v>-2.9585731988453117E-3</v>
      </c>
      <c r="C23" s="236" t="e">
        <f>'Stoichiometric Ratios'!$P19*'Specific Rate Tables'!$C$16</f>
        <v>#DIV/0!</v>
      </c>
      <c r="D23" s="155"/>
      <c r="E23" s="151" t="s">
        <v>85</v>
      </c>
      <c r="F23" s="239">
        <f>-'Post Process Calc.'!$R4</f>
        <v>9.9878827692429818E-4</v>
      </c>
      <c r="G23" s="239">
        <f>-'Post Process Calc.'!$R5</f>
        <v>-3.6717336322130609E-3</v>
      </c>
      <c r="H23" s="239">
        <f>-'Post Process Calc.'!$R6</f>
        <v>-4.0930728499237552E-3</v>
      </c>
      <c r="I23" s="239">
        <f>-'Post Process Calc.'!$R7</f>
        <v>-3.3788356505847022E-3</v>
      </c>
      <c r="J23" s="239">
        <f>-'Post Process Calc.'!$R8</f>
        <v>-2.6021135004256559E-3</v>
      </c>
      <c r="K23" s="239">
        <f>-'Post Process Calc.'!$R9</f>
        <v>-1.8612710983683636E-3</v>
      </c>
      <c r="L23" s="239">
        <f>-'Post Process Calc.'!$R10</f>
        <v>-1.1671263792474645E-3</v>
      </c>
      <c r="M23" s="239">
        <f>-'Post Process Calc.'!$R11</f>
        <v>-1.1884642713563453E-3</v>
      </c>
      <c r="N23" s="239">
        <f>-'Post Process Calc.'!$R12</f>
        <v>-1.1283397469863943E-3</v>
      </c>
      <c r="O23" s="239">
        <f>-'Post Process Calc.'!$R13</f>
        <v>-1.19879801974046E-3</v>
      </c>
      <c r="P23" s="239">
        <f>-'Post Process Calc.'!$R14</f>
        <v>-1.1535333934858903E-3</v>
      </c>
      <c r="Q23" s="239">
        <f>-'Post Process Calc.'!$R15</f>
        <v>-9.4944084250936161E-4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-1.3042104854686066E-3</v>
      </c>
      <c r="C25" s="236" t="e">
        <f>'Stoichiometric Ratios'!$P20*'Specific Rate Tables'!$C$16</f>
        <v>#DIV/0!</v>
      </c>
      <c r="D25" s="155"/>
      <c r="E25" s="151" t="s">
        <v>87</v>
      </c>
      <c r="F25" s="239">
        <f>-'Post Process Calc.'!$S4</f>
        <v>3.715914563413196E-4</v>
      </c>
      <c r="G25" s="239">
        <f>-'Post Process Calc.'!$S5</f>
        <v>-1.6282355512531662E-3</v>
      </c>
      <c r="H25" s="239">
        <f>-'Post Process Calc.'!$S6</f>
        <v>-1.7991835048819112E-3</v>
      </c>
      <c r="I25" s="239">
        <f>-'Post Process Calc.'!$S7</f>
        <v>-1.4767010895480469E-3</v>
      </c>
      <c r="J25" s="239">
        <f>-'Post Process Calc.'!$S8</f>
        <v>-1.134735675460994E-3</v>
      </c>
      <c r="K25" s="239">
        <f>-'Post Process Calc.'!$S9</f>
        <v>-8.0830112719900186E-4</v>
      </c>
      <c r="L25" s="239">
        <f>-'Post Process Calc.'!$S10</f>
        <v>-5.0475656090942403E-4</v>
      </c>
      <c r="M25" s="239">
        <f>-'Post Process Calc.'!$S11</f>
        <v>-5.1176235535809746E-4</v>
      </c>
      <c r="N25" s="239">
        <f>-'Post Process Calc.'!$S12</f>
        <v>-4.8296779159879411E-4</v>
      </c>
      <c r="O25" s="239">
        <f>-'Post Process Calc.'!$S13</f>
        <v>-5.0832505281777588E-4</v>
      </c>
      <c r="P25" s="239">
        <f>-'Post Process Calc.'!$S14</f>
        <v>-4.8178442950485531E-4</v>
      </c>
      <c r="Q25" s="239">
        <f>-'Post Process Calc.'!$S15</f>
        <v>-3.881626016591304E-4</v>
      </c>
      <c r="R25" s="7"/>
      <c r="S25" s="7"/>
      <c r="T25" s="7"/>
      <c r="U25" s="7"/>
      <c r="V25" s="7"/>
    </row>
    <row r="26" spans="1:22" x14ac:dyDescent="0.15">
      <c r="A26" s="152" t="s">
        <v>88</v>
      </c>
      <c r="B26" s="236">
        <f>'Stoichiometric Ratios'!$L21*'Specific Rate Tables'!$B$16</f>
        <v>1.1093412593321183E-2</v>
      </c>
      <c r="C26" s="236" t="e">
        <f>'Stoichiometric Ratios'!$P21*'Specific Rate Tables'!$C$16</f>
        <v>#DIV/0!</v>
      </c>
      <c r="D26" s="155"/>
      <c r="E26" s="151" t="s">
        <v>88</v>
      </c>
      <c r="F26" s="239">
        <f>'Post Process Calc.'!$T4</f>
        <v>-5.4111785316320403E-2</v>
      </c>
      <c r="G26" s="239">
        <f>'Post Process Calc.'!$T5</f>
        <v>-3.4728270601211725E-2</v>
      </c>
      <c r="H26" s="239">
        <f>'Post Process Calc.'!$T6</f>
        <v>-2.5542349020467627E-2</v>
      </c>
      <c r="I26" s="239">
        <f>'Post Process Calc.'!$T7</f>
        <v>-1.4896165350732382E-2</v>
      </c>
      <c r="J26" s="239">
        <f>'Post Process Calc.'!$T8</f>
        <v>-1.0007798179382554E-2</v>
      </c>
      <c r="K26" s="239">
        <f>'Post Process Calc.'!$T9</f>
        <v>-5.758945413293165E-3</v>
      </c>
      <c r="L26" s="239">
        <f>'Post Process Calc.'!$T10</f>
        <v>-3.1290268649466E-3</v>
      </c>
      <c r="M26" s="239">
        <f>'Post Process Calc.'!$T11</f>
        <v>-2.8947058395206501E-3</v>
      </c>
      <c r="N26" s="239">
        <f>'Post Process Calc.'!$T12</f>
        <v>-2.5125425452951155E-3</v>
      </c>
      <c r="O26" s="239">
        <f>'Post Process Calc.'!$T13</f>
        <v>-2.4121224708945708E-3</v>
      </c>
      <c r="P26" s="239">
        <f>'Post Process Calc.'!$T14</f>
        <v>-2.0307838415630302E-3</v>
      </c>
      <c r="Q26" s="239">
        <f>'Post Process Calc.'!$T15</f>
        <v>-1.3927754939437309E-3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-1.5260881138722524E-3</v>
      </c>
      <c r="C28" s="236" t="e">
        <f>'Stoichiometric Ratios'!$P22*'Specific Rate Tables'!$C$16</f>
        <v>#DIV/0!</v>
      </c>
      <c r="D28" s="155"/>
      <c r="E28" s="151" t="s">
        <v>90</v>
      </c>
      <c r="F28" s="239">
        <f>-'Post Process Calc.'!$U4</f>
        <v>5.0750963095218076E-4</v>
      </c>
      <c r="G28" s="239">
        <f>-'Post Process Calc.'!$U5</f>
        <v>-1.8030902450382759E-3</v>
      </c>
      <c r="H28" s="239">
        <f>-'Post Process Calc.'!$U6</f>
        <v>-2.0199415033916234E-3</v>
      </c>
      <c r="I28" s="239">
        <f>-'Post Process Calc.'!$U7</f>
        <v>-1.6782148062059448E-3</v>
      </c>
      <c r="J28" s="239">
        <f>-'Post Process Calc.'!$U8</f>
        <v>-1.2977683969576095E-3</v>
      </c>
      <c r="K28" s="239">
        <f>-'Post Process Calc.'!$U9</f>
        <v>-9.3898260976631252E-4</v>
      </c>
      <c r="L28" s="239">
        <f>-'Post Process Calc.'!$U10</f>
        <v>-5.9786465567994961E-4</v>
      </c>
      <c r="M28" s="239">
        <f>-'Post Process Calc.'!$U11</f>
        <v>-6.1976924202877739E-4</v>
      </c>
      <c r="N28" s="239">
        <f>-'Post Process Calc.'!$U12</f>
        <v>-6.0365571501719295E-4</v>
      </c>
      <c r="O28" s="239">
        <f>-'Post Process Calc.'!$U13</f>
        <v>-6.6736280522023458E-4</v>
      </c>
      <c r="P28" s="239">
        <f>-'Post Process Calc.'!$U14</f>
        <v>-6.8260931961569679E-4</v>
      </c>
      <c r="Q28" s="239">
        <f>-'Post Process Calc.'!$U15</f>
        <v>-6.0829463948304128E-4</v>
      </c>
      <c r="R28" s="7"/>
      <c r="S28" s="7"/>
      <c r="T28" s="7"/>
      <c r="U28" s="7"/>
      <c r="V28" s="7"/>
    </row>
    <row r="29" spans="1:22" x14ac:dyDescent="0.15">
      <c r="A29" s="152" t="s">
        <v>91</v>
      </c>
      <c r="B29" s="236">
        <f>'Stoichiometric Ratios'!$L23*'Specific Rate Tables'!$B$16</f>
        <v>-1.9549176715145081E-3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-5.560175852400007E-3</v>
      </c>
      <c r="C31" s="236" t="e">
        <f>'Stoichiometric Ratios'!$P24*'Specific Rate Tables'!$C$16</f>
        <v>#DIV/0!</v>
      </c>
      <c r="D31" s="155"/>
      <c r="E31" s="151" t="s">
        <v>93</v>
      </c>
      <c r="F31" s="239">
        <f>-'Post Process Calc.'!$W4</f>
        <v>-1.1008748548892437E-2</v>
      </c>
      <c r="G31" s="239">
        <f>-'Post Process Calc.'!$W5</f>
        <v>-1.1943797762399037E-2</v>
      </c>
      <c r="H31" s="239">
        <f>-'Post Process Calc.'!$W6</f>
        <v>-1.0348575425845139E-2</v>
      </c>
      <c r="I31" s="239">
        <f>-'Post Process Calc.'!$W7</f>
        <v>-7.1385041609690111E-3</v>
      </c>
      <c r="J31" s="239">
        <f>-'Post Process Calc.'!$W8</f>
        <v>-5.1604414171985682E-3</v>
      </c>
      <c r="K31" s="239">
        <f>-'Post Process Calc.'!$W9</f>
        <v>-3.3592170629917753E-3</v>
      </c>
      <c r="L31" s="239">
        <f>-'Post Process Calc.'!$W10</f>
        <v>-1.982635229374325E-3</v>
      </c>
      <c r="M31" s="239">
        <f>-'Post Process Calc.'!$W11</f>
        <v>-1.934433594153492E-3</v>
      </c>
      <c r="N31" s="239">
        <f>-'Post Process Calc.'!$W12</f>
        <v>-1.7571539442430241E-3</v>
      </c>
      <c r="O31" s="239">
        <f>-'Post Process Calc.'!$W13</f>
        <v>-1.7637927060490991E-3</v>
      </c>
      <c r="P31" s="239">
        <f>-'Post Process Calc.'!$W14</f>
        <v>-1.5614975083673784E-3</v>
      </c>
      <c r="Q31" s="239">
        <f>-'Post Process Calc.'!$W15</f>
        <v>-1.1415997152320191E-3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-2.2152852659801997E-3</v>
      </c>
      <c r="C33" s="236" t="e">
        <f>'Stoichiometric Ratios'!$P25*'Specific Rate Tables'!$C$16</f>
        <v>#DIV/0!</v>
      </c>
      <c r="D33" s="155"/>
      <c r="E33" s="151" t="s">
        <v>95</v>
      </c>
      <c r="F33" s="239">
        <f>-'Post Process Calc.'!$X4</f>
        <v>7.21530327575505E-3</v>
      </c>
      <c r="G33" s="239">
        <f>-'Post Process Calc.'!$X5</f>
        <v>1.5809773013369126E-3</v>
      </c>
      <c r="H33" s="239">
        <f>-'Post Process Calc.'!$X6</f>
        <v>1.3088244020840911E-4</v>
      </c>
      <c r="I33" s="239">
        <f>-'Post Process Calc.'!$X7</f>
        <v>-7.033318852718289E-4</v>
      </c>
      <c r="J33" s="239">
        <f>-'Post Process Calc.'!$X8</f>
        <v>-7.5415927267090681E-4</v>
      </c>
      <c r="K33" s="239">
        <f>-'Post Process Calc.'!$X9</f>
        <v>-7.8375756662671793E-4</v>
      </c>
      <c r="L33" s="239">
        <f>-'Post Process Calc.'!$X10</f>
        <v>-6.1522705834578793E-4</v>
      </c>
      <c r="M33" s="239">
        <f>-'Post Process Calc.'!$X11</f>
        <v>-7.4171356414294662E-4</v>
      </c>
      <c r="N33" s="239">
        <f>-'Post Process Calc.'!$X12</f>
        <v>-8.4421799410942387E-4</v>
      </c>
      <c r="O33" s="239">
        <f>-'Post Process Calc.'!$X13</f>
        <v>-1.1187730660625979E-3</v>
      </c>
      <c r="P33" s="239">
        <f>-'Post Process Calc.'!$X14</f>
        <v>-1.4084604131437924E-3</v>
      </c>
      <c r="Q33" s="239">
        <f>-'Post Process Calc.'!$X15</f>
        <v>-1.5340706907896189E-3</v>
      </c>
      <c r="R33" s="7"/>
      <c r="S33" s="7"/>
      <c r="T33" s="7"/>
      <c r="U33" s="7"/>
      <c r="V33" s="7"/>
    </row>
    <row r="34" spans="1:22" x14ac:dyDescent="0.15">
      <c r="A34" s="152" t="s">
        <v>96</v>
      </c>
      <c r="B34" s="236">
        <f>'Stoichiometric Ratios'!$L27*'Specific Rate Tables'!$B$16</f>
        <v>-1.1299020522561663E-3</v>
      </c>
      <c r="C34" s="236" t="e">
        <f>'Stoichiometric Ratios'!$P27*'Specific Rate Tables'!$C$16</f>
        <v>#DIV/0!</v>
      </c>
      <c r="D34" s="155"/>
      <c r="E34" s="151" t="s">
        <v>96</v>
      </c>
      <c r="F34" s="239">
        <f>-'Post Process Calc.'!$Z4</f>
        <v>9.6589343553157218E-4</v>
      </c>
      <c r="G34" s="239">
        <f>-'Post Process Calc.'!$Z5</f>
        <v>-1.0021740152797737E-3</v>
      </c>
      <c r="H34" s="239">
        <f>-'Post Process Calc.'!$Z6</f>
        <v>-1.252923705219464E-3</v>
      </c>
      <c r="I34" s="239">
        <f>-'Post Process Calc.'!$Z7</f>
        <v>-1.0905720512174718E-3</v>
      </c>
      <c r="J34" s="239">
        <f>-'Post Process Calc.'!$Z8</f>
        <v>-8.4973443177353229E-4</v>
      </c>
      <c r="K34" s="239">
        <f>-'Post Process Calc.'!$Z9</f>
        <v>-6.1032726172331655E-4</v>
      </c>
      <c r="L34" s="239">
        <f>-'Post Process Calc.'!$Z10</f>
        <v>-3.76934726838163E-4</v>
      </c>
      <c r="M34" s="239">
        <f>-'Post Process Calc.'!$Z11</f>
        <v>-3.7355281615766183E-4</v>
      </c>
      <c r="N34" s="239">
        <f>-'Post Process Calc.'!$Z12</f>
        <v>-3.3848663263865748E-4</v>
      </c>
      <c r="O34" s="239">
        <f>-'Post Process Calc.'!$Z13</f>
        <v>-3.3039826475865064E-4</v>
      </c>
      <c r="P34" s="239">
        <f>-'Post Process Calc.'!$Z14</f>
        <v>-2.7124861255561791E-4</v>
      </c>
      <c r="Q34" s="239">
        <f>-'Post Process Calc.'!$Z15</f>
        <v>-1.690286258499573E-4</v>
      </c>
      <c r="R34" s="7"/>
      <c r="S34" s="7"/>
      <c r="T34" s="7"/>
      <c r="U34" s="7"/>
      <c r="V34" s="7"/>
    </row>
    <row r="35" spans="1:22" x14ac:dyDescent="0.15">
      <c r="A35" s="152" t="s">
        <v>97</v>
      </c>
      <c r="B35" s="236">
        <f>'Stoichiometric Ratios'!$L28*'Specific Rate Tables'!$B$16</f>
        <v>-2.7920994778439547E-3</v>
      </c>
      <c r="C35" s="236" t="e">
        <f>'Stoichiometric Ratios'!$P28*'Specific Rate Tables'!$C$16</f>
        <v>#DIV/0!</v>
      </c>
      <c r="D35" s="155"/>
      <c r="E35" s="151" t="s">
        <v>97</v>
      </c>
      <c r="F35" s="239">
        <f>-'Post Process Calc.'!$AA4</f>
        <v>1.9323782041676908E-3</v>
      </c>
      <c r="G35" s="239">
        <f>-'Post Process Calc.'!$AA5</f>
        <v>-2.5902562202680507E-3</v>
      </c>
      <c r="H35" s="239">
        <f>-'Post Process Calc.'!$AA6</f>
        <v>-3.1731344236276358E-3</v>
      </c>
      <c r="I35" s="239">
        <f>-'Post Process Calc.'!$AA7</f>
        <v>-2.7832327835074764E-3</v>
      </c>
      <c r="J35" s="239">
        <f>-'Post Process Calc.'!$AA8</f>
        <v>-2.1957843703919429E-3</v>
      </c>
      <c r="K35" s="239">
        <f>-'Post Process Calc.'!$AA9</f>
        <v>-1.6479076372628626E-3</v>
      </c>
      <c r="L35" s="239">
        <f>-'Post Process Calc.'!$AA10</f>
        <v>-1.0861489077067161E-3</v>
      </c>
      <c r="M35" s="239">
        <f>-'Post Process Calc.'!$AA11</f>
        <v>-1.164666164917701E-3</v>
      </c>
      <c r="N35" s="239">
        <f>-'Post Process Calc.'!$AA12</f>
        <v>-1.1841640542466635E-3</v>
      </c>
      <c r="O35" s="239">
        <f>-'Post Process Calc.'!$AA13</f>
        <v>-1.3893384688167256E-3</v>
      </c>
      <c r="P35" s="239">
        <f>-'Post Process Calc.'!$AA14</f>
        <v>-1.5389435282104626E-3</v>
      </c>
      <c r="Q35" s="239">
        <f>-'Post Process Calc.'!$AA15</f>
        <v>-1.4977813714301079E-3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-0.15569980055080215</v>
      </c>
      <c r="C42" s="236">
        <f>-SUMIF('In Process Calc.'!$A$4:$A$93,"&gt;"&amp;NS,'In Process Calc.'!$AP$4:$AP$93)/COUNTIF('In Process Calc.'!$A$4:$A$93,"&gt;"&amp;NS)</f>
        <v>-0.17211359504058563</v>
      </c>
      <c r="D42" s="155"/>
      <c r="E42" s="151" t="s">
        <v>398</v>
      </c>
      <c r="F42" s="239">
        <f>-IF('Measured Data'!$O8 &gt;0, 'Measured Data'!$O8, 'Post Process Calc.'!$C$4)</f>
        <v>-0.185</v>
      </c>
      <c r="G42" s="239">
        <f>-IF('Measured Data'!$O9 &gt;0, 'Measured Data'!$O9, 'Post Process Calc.'!$C$5)</f>
        <v>-0.12895421015176944</v>
      </c>
      <c r="H42" s="239">
        <f>-IF('Measured Data'!$O10 &gt;0, 'Measured Data'!$O10, 'Post Process Calc.'!$C$6)</f>
        <v>-0.2426645170250763</v>
      </c>
      <c r="I42" s="239" t="e">
        <f>-IF('Measured Data'!#REF! &gt;0, 'Measured Data'!#REF!, 'Post Process Calc.'!$C$7)</f>
        <v>#REF!</v>
      </c>
      <c r="J42" s="239">
        <f>-IF('Measured Data'!$O11 &gt;0, 'Measured Data'!$O11, 'Post Process Calc.'!$C$8)</f>
        <v>-0.20204995482330976</v>
      </c>
      <c r="K42" s="239">
        <f>-IF('Measured Data'!$O12 &gt;0, 'Measured Data'!$O12, 'Post Process Calc.'!$C$9)</f>
        <v>-0.19899282707249422</v>
      </c>
      <c r="L42" s="239">
        <f>-IF('Measured Data'!$O13 &gt;0, 'Measured Data'!$O13, 'Post Process Calc.'!$C$10)</f>
        <v>-0.155</v>
      </c>
      <c r="M42" s="239" t="e">
        <f>-IF('Measured Data'!#REF! &gt;0, 'Measured Data'!#REF!, 'Post Process Calc.'!$C$11)</f>
        <v>#REF!</v>
      </c>
      <c r="N42" s="239">
        <f>-IF('Measured Data'!$O14 &gt;0, 'Measured Data'!$O14, 'Post Process Calc.'!$C$12)</f>
        <v>-0.14100000000000001</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-6.1174165931353374E-4</v>
      </c>
      <c r="C52" s="236" t="e">
        <f>'Stoichiometric Ratios'!$P26*'Specific Rate Tables'!$C$16</f>
        <v>#DIV/0!</v>
      </c>
      <c r="D52" s="155"/>
      <c r="E52" s="151" t="s">
        <v>436</v>
      </c>
      <c r="F52" s="239">
        <f>-'Post Process Calc.'!$Y$4</f>
        <v>4.1368414599597143E-4</v>
      </c>
      <c r="G52" s="239">
        <f>-'Post Process Calc.'!$Y$5</f>
        <v>-5.9936067373474904E-4</v>
      </c>
      <c r="H52" s="239">
        <f>-'Post Process Calc.'!$Y$6</f>
        <v>-7.2471063077498546E-4</v>
      </c>
      <c r="I52" s="239">
        <f>-'Post Process Calc.'!$Y$7</f>
        <v>-6.2922244656902701E-4</v>
      </c>
      <c r="J52" s="239">
        <f>-'Post Process Calc.'!$Y$8</f>
        <v>-4.9392371102502115E-4</v>
      </c>
      <c r="K52" s="239">
        <f>-'Post Process Calc.'!$Y$9</f>
        <v>-3.6627452382386708E-4</v>
      </c>
      <c r="L52" s="239">
        <f>-'Post Process Calc.'!$Y$10</f>
        <v>-2.3803184046779476E-4</v>
      </c>
      <c r="M52" s="239">
        <f>-'Post Process Calc.'!$Y$11</f>
        <v>-2.5140191465986423E-4</v>
      </c>
      <c r="N52" s="239">
        <f>-'Post Process Calc.'!$Y$12</f>
        <v>-2.5057352344549694E-4</v>
      </c>
      <c r="O52" s="239">
        <f>-'Post Process Calc.'!$Y$13</f>
        <v>-2.8597019663309737E-4</v>
      </c>
      <c r="P52" s="239">
        <f>-'Post Process Calc.'!$Y$14</f>
        <v>-3.0546845433460047E-4</v>
      </c>
      <c r="Q52" s="239">
        <f>-'Post Process Calc.'!$Y$15</f>
        <v>-2.8601755533740368E-4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VS-002</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0.23599999999999999</v>
      </c>
      <c r="I3" s="245">
        <f>IF(ISBLANK('Measured Data'!I7),"",'Measured Data'!I7)</f>
        <v>5.5557830092118343E-3</v>
      </c>
      <c r="J3" s="245">
        <f>IF(ISBLANK('Measured Data'!J7),"",'Measured Data'!J7)</f>
        <v>0.24155578300921182</v>
      </c>
      <c r="K3" s="245">
        <f>IF(ISBLANK('Measured Data'!K7),"",'Measured Data'!K7)</f>
        <v>97.7</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349</v>
      </c>
      <c r="S3" s="240">
        <f>IF(ISBLANK('Measured Data'!S7),"",'Measured Data'!S7)</f>
        <v>0</v>
      </c>
      <c r="T3" s="245">
        <f>IF(ISBLANK('Measured Data'!T7),"",'Measured Data'!T7)</f>
        <v>8.6779282313691822E-2</v>
      </c>
      <c r="U3" s="245">
        <f>IF(ISBLANK('Measured Data'!U7),"",'Measured Data'!U7)</f>
        <v>2.6806712620196582</v>
      </c>
      <c r="V3" s="245">
        <f>IF(ISBLANK('Measured Data'!V7),"",'Measured Data'!V7)</f>
        <v>3.4607943245896715</v>
      </c>
      <c r="W3" s="245">
        <f>IF(ISBLANK('Measured Data'!W7),"",'Measured Data'!W7)</f>
        <v>1.4447329178027923</v>
      </c>
      <c r="X3" s="245">
        <f>IF(ISBLANK('Measured Data'!X7),"",'Measured Data'!X7)</f>
        <v>0.52883072004917897</v>
      </c>
      <c r="Y3" s="245">
        <f>IF(ISBLANK('Measured Data'!Y7),"",'Measured Data'!Y7)</f>
        <v>29.362180463943169</v>
      </c>
      <c r="Z3" s="245">
        <f>IF(ISBLANK('Measured Data'!Z7),"",'Measured Data'!Z7)</f>
        <v>2.2845094716844017</v>
      </c>
      <c r="AA3" s="245">
        <f>IF(ISBLANK('Measured Data'!AA7),"",'Measured Data'!AA7)</f>
        <v>0.77461725071459431</v>
      </c>
      <c r="AB3" s="245">
        <f>IF(ISBLANK('Measured Data'!AB7),"",'Measured Data'!AB7)</f>
        <v>2.3364075848072621</v>
      </c>
      <c r="AC3" s="245">
        <f>IF(ISBLANK('Measured Data'!AC7),"",'Measured Data'!AC7)</f>
        <v>0.87469504330348036</v>
      </c>
      <c r="AD3" s="245">
        <f>IF(ISBLANK('Measured Data'!AD7),"",'Measured Data'!AD7)</f>
        <v>1.5675853801683126</v>
      </c>
      <c r="AE3" s="245">
        <f>IF(ISBLANK('Measured Data'!AE7),"",'Measured Data'!AE7)</f>
        <v>0.2815381418504041</v>
      </c>
      <c r="AF3" s="245">
        <f>IF(ISBLANK('Measured Data'!AF7),"",'Measured Data'!AF7)</f>
        <v>3.366228892603083</v>
      </c>
      <c r="AG3" s="245">
        <f>IF(ISBLANK('Measured Data'!AG7),"",'Measured Data'!AG7)</f>
        <v>2.8611375111446167</v>
      </c>
      <c r="AH3" s="245">
        <f>IF(ISBLANK('Measured Data'!AH7),"",'Measured Data'!AH7)</f>
        <v>0.96825559770254577</v>
      </c>
      <c r="AI3" s="245">
        <f>IF(ISBLANK('Measured Data'!AI7),"",'Measured Data'!AI7)</f>
        <v>2.4148273819999999</v>
      </c>
      <c r="AJ3" s="245">
        <f>IF(ISBLANK('Measured Data'!AJ7),"",'Measured Data'!AJ7)</f>
        <v>0.70959065154206624</v>
      </c>
      <c r="AK3" s="245">
        <f>IF(ISBLANK('Measured Data'!AK7),"",'Measured Data'!AK7)</f>
        <v>2.5168417617995456</v>
      </c>
      <c r="AL3" s="245">
        <f>IF(ISBLANK('Measured Data'!AL7),"",'Measured Data'!AL7)</f>
        <v>4.5089087946127471</v>
      </c>
      <c r="AM3" s="245">
        <f>IF(ISBLANK('Measured Data'!AM7),"",'Measured Data'!AM7)</f>
        <v>3.0441541232811367</v>
      </c>
      <c r="AN3" s="245">
        <f>IF(ISBLANK('Measured Data'!AN7),"",'Measured Data'!AN7)</f>
        <v>0.36497988848112811</v>
      </c>
      <c r="AO3" s="245">
        <f>IF(ISBLANK('Measured Data'!AO7),"",'Measured Data'!AO7)</f>
        <v>1.4447361922070294</v>
      </c>
      <c r="AP3" s="245">
        <f>IF(ISBLANK('Measured Data'!AP7),"",'Measured Data'!AP7)</f>
        <v>1.7922648670216328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1.7464E-2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VS-002</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0.54800000000000004</v>
      </c>
      <c r="I4" s="245">
        <f>IF(ISBLANK('Measured Data'!I8),"",'Measured Data'!I8)</f>
        <v>5.5353535353535044E-3</v>
      </c>
      <c r="J4" s="245">
        <f>IF(ISBLANK('Measured Data'!J8),"",'Measured Data'!J8)</f>
        <v>0.55353535353535355</v>
      </c>
      <c r="K4" s="245">
        <f>IF(ISBLANK('Measured Data'!K8),"",'Measured Data'!K8)</f>
        <v>99</v>
      </c>
      <c r="L4" s="240">
        <f>IF(ISBLANK('Measured Data'!L8),"",'Measured Data'!L8)</f>
        <v>7.41</v>
      </c>
      <c r="M4" s="240" t="str">
        <f>IF(ISBLANK('Measured Data'!M8),"",'Measured Data'!M8)</f>
        <v/>
      </c>
      <c r="N4" s="240">
        <f>IF(ISBLANK('Measured Data'!N8),"",'Measured Data'!N8)</f>
        <v>0.10138000000000001</v>
      </c>
      <c r="O4" s="240">
        <f>IF(ISBLANK('Measured Data'!O8),"",'Measured Data'!O8)</f>
        <v>0.185</v>
      </c>
      <c r="P4" s="240">
        <f>IF(ISBLANK('Measured Data'!P8),"",'Measured Data'!P8)</f>
        <v>-0.10138000000000001</v>
      </c>
      <c r="Q4" s="240" t="str">
        <f>IF(ISBLANK('Measured Data'!Q8),"",'Measured Data'!Q8)</f>
        <v/>
      </c>
      <c r="R4" s="240">
        <f>IF(ISBLANK('Measured Data'!R8),"",'Measured Data'!R8)</f>
        <v>345</v>
      </c>
      <c r="S4" s="240">
        <f>IF(ISBLANK('Measured Data'!S8),"",'Measured Data'!S8)</f>
        <v>1.0347392439156302</v>
      </c>
      <c r="T4" s="245">
        <f>IF(ISBLANK('Measured Data'!T8),"",'Measured Data'!T8)</f>
        <v>0.19911639881378737</v>
      </c>
      <c r="U4" s="245">
        <f>IF(ISBLANK('Measured Data'!U8),"",'Measured Data'!U8)</f>
        <v>2.70473508247533</v>
      </c>
      <c r="V4" s="245">
        <f>IF(ISBLANK('Measured Data'!V8),"",'Measured Data'!V8)</f>
        <v>3.4983397159148133</v>
      </c>
      <c r="W4" s="245">
        <f>IF(ISBLANK('Measured Data'!W8),"",'Measured Data'!W8)</f>
        <v>1.499787525493818</v>
      </c>
      <c r="X4" s="245">
        <f>IF(ISBLANK('Measured Data'!X8),"",'Measured Data'!X8)</f>
        <v>0.53825947555200948</v>
      </c>
      <c r="Y4" s="245">
        <f>IF(ISBLANK('Measured Data'!Y8),"",'Measured Data'!Y8)</f>
        <v>27.496556119320498</v>
      </c>
      <c r="Z4" s="245">
        <f>IF(ISBLANK('Measured Data'!Z8),"",'Measured Data'!Z8)</f>
        <v>1.9161084966828767</v>
      </c>
      <c r="AA4" s="245">
        <f>IF(ISBLANK('Measured Data'!AA8),"",'Measured Data'!AA8)</f>
        <v>0.87731200850415592</v>
      </c>
      <c r="AB4" s="245">
        <f>IF(ISBLANK('Measured Data'!AB8),"",'Measured Data'!AB8)</f>
        <v>2.3897311504425849</v>
      </c>
      <c r="AC4" s="245">
        <f>IF(ISBLANK('Measured Data'!AC8),"",'Measured Data'!AC8)</f>
        <v>0.8521504531380123</v>
      </c>
      <c r="AD4" s="245">
        <f>IF(ISBLANK('Measured Data'!AD8),"",'Measured Data'!AD8)</f>
        <v>1.5699524933911884</v>
      </c>
      <c r="AE4" s="245">
        <f>IF(ISBLANK('Measured Data'!AE8),"",'Measured Data'!AE8)</f>
        <v>3.0526422600033194</v>
      </c>
      <c r="AF4" s="245">
        <f>IF(ISBLANK('Measured Data'!AF8),"",'Measured Data'!AF8)</f>
        <v>3.3518850424676052</v>
      </c>
      <c r="AG4" s="245">
        <f>IF(ISBLANK('Measured Data'!AG8),"",'Measured Data'!AG8)</f>
        <v>2.8794306616871466</v>
      </c>
      <c r="AH4" s="245">
        <f>IF(ISBLANK('Measured Data'!AH8),"",'Measured Data'!AH8)</f>
        <v>0.96312881638531</v>
      </c>
      <c r="AI4" s="245">
        <f>IF(ISBLANK('Measured Data'!AI8),"",'Measured Data'!AI8)</f>
        <v>2.6316871009999998</v>
      </c>
      <c r="AJ4" s="245">
        <f>IF(ISBLANK('Measured Data'!AJ8),"",'Measured Data'!AJ8)</f>
        <v>0.71449599965286636</v>
      </c>
      <c r="AK4" s="245">
        <f>IF(ISBLANK('Measured Data'!AK8),"",'Measured Data'!AK8)</f>
        <v>2.518251897935595</v>
      </c>
      <c r="AL4" s="245">
        <f>IF(ISBLANK('Measured Data'!AL8),"",'Measured Data'!AL8)</f>
        <v>4.4925893342151753</v>
      </c>
      <c r="AM4" s="245">
        <f>IF(ISBLANK('Measured Data'!AM8),"",'Measured Data'!AM8)</f>
        <v>3.1059636949169422</v>
      </c>
      <c r="AN4" s="245">
        <f>IF(ISBLANK('Measured Data'!AN8),"",'Measured Data'!AN8)</f>
        <v>0.36446253665946482</v>
      </c>
      <c r="AO4" s="245">
        <f>IF(ISBLANK('Measured Data'!AO8),"",'Measured Data'!AO8)</f>
        <v>1.4664488178735682</v>
      </c>
      <c r="AP4" s="245">
        <f>IF(ISBLANK('Measured Data'!AP8),"",'Measured Data'!AP8)</f>
        <v>1.799412654442851</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9.3818666667183859</v>
      </c>
      <c r="BU4" s="245">
        <f>IF(ISBLANK('In Process Calc.'!K4),"",'In Process Calc.'!K4)</f>
        <v>22.776000000000007</v>
      </c>
      <c r="BV4" s="245">
        <f>IF(ISBLANK('In Process Calc.'!L4),"",'In Process Calc.'!L4)</f>
        <v>-7.4007400000000011E-3</v>
      </c>
      <c r="BW4" s="245">
        <f>IF(ISBLANK('In Process Calc.'!M4),"",'In Process Calc.'!M4)</f>
        <v>7.5535964805841002E-2</v>
      </c>
      <c r="BX4" s="245">
        <f>IF(ISBLANK('In Process Calc.'!N4),"",'In Process Calc.'!N4)</f>
        <v>-8.2006095045069755E-3</v>
      </c>
      <c r="BY4" s="245">
        <f>IF(ISBLANK('In Process Calc.'!O4),"",'In Process Calc.'!O4)</f>
        <v>-1.7566588932640174E-3</v>
      </c>
      <c r="BZ4" s="245">
        <f>IF(ISBLANK('In Process Calc.'!P4),"",'In Process Calc.'!P4)</f>
        <v>-2.7408135667353691E-3</v>
      </c>
      <c r="CA4" s="245">
        <f>IF(ISBLANK('In Process Calc.'!Q4),"",'In Process Calc.'!Q4)</f>
        <v>-4.0189863614448736E-3</v>
      </c>
      <c r="CB4" s="245">
        <f>IF(ISBLANK('In Process Calc.'!R4),"",'In Process Calc.'!R4)</f>
        <v>-6.8829915170663019E-4</v>
      </c>
      <c r="CC4" s="245">
        <f>IF(ISBLANK('In Process Calc.'!S4),"",'In Process Calc.'!S4)</f>
        <v>0.13619057715745497</v>
      </c>
      <c r="CD4" s="245">
        <f>IF(ISBLANK('In Process Calc.'!T4),"",'In Process Calc.'!T4)</f>
        <v>2.6893271175111325E-2</v>
      </c>
      <c r="CE4" s="245">
        <f>IF(ISBLANK('In Process Calc.'!U4),"",'In Process Calc.'!U4)</f>
        <v>-7.4967173186379979E-3</v>
      </c>
      <c r="CF4" s="245">
        <f>IF(ISBLANK('In Process Calc.'!V4),"",'In Process Calc.'!V4)</f>
        <v>-3.8926202913785631E-3</v>
      </c>
      <c r="CG4" s="245">
        <f>IF(ISBLANK('In Process Calc.'!W4),"",'In Process Calc.'!W4)</f>
        <v>1.6457550820791695E-3</v>
      </c>
      <c r="CH4" s="245">
        <f>IF(ISBLANK('In Process Calc.'!X4),"",'In Process Calc.'!X4)</f>
        <v>-1.7279926526992995E-4</v>
      </c>
      <c r="CI4" s="245">
        <f>IF(ISBLANK('In Process Calc.'!Y4),"",'In Process Calc.'!Y4)</f>
        <v>0.2022906006251628</v>
      </c>
      <c r="CJ4" s="245">
        <f>IF(ISBLANK('In Process Calc.'!Z4),"",'In Process Calc.'!Z4)</f>
        <v>1.0471010598898829E-3</v>
      </c>
      <c r="CK4" s="245">
        <f>IF(ISBLANK('In Process Calc.'!AA4),"",'In Process Calc.'!AA4)</f>
        <v>-1.3353999896046958E-3</v>
      </c>
      <c r="CL4" s="245">
        <f>IF(ISBLANK('In Process Calc.'!AB4),"",'In Process Calc.'!AB4)</f>
        <v>3.7425503615820332E-4</v>
      </c>
      <c r="CM4" s="245">
        <f>IF(ISBLANK('In Process Calc.'!AC4),"",'In Process Calc.'!AC4)</f>
        <v>-1.5830759486999996E-2</v>
      </c>
      <c r="CN4" s="245">
        <f>IF(ISBLANK('In Process Calc.'!AD4),"",'In Process Calc.'!AD4)</f>
        <v>-3.5809041208840852E-4</v>
      </c>
      <c r="CO4" s="245">
        <f>IF(ISBLANK('In Process Calc.'!AE4),"",'In Process Calc.'!AE4)</f>
        <v>-1.0293993793160894E-4</v>
      </c>
      <c r="CP4" s="245">
        <f>IF(ISBLANK('In Process Calc.'!AF4),"",'In Process Calc.'!AF4)</f>
        <v>1.191320609022739E-3</v>
      </c>
      <c r="CQ4" s="245">
        <f>IF(ISBLANK('In Process Calc.'!AG4),"",'In Process Calc.'!AG4)</f>
        <v>-4.5120987294138219E-3</v>
      </c>
      <c r="CR4" s="245">
        <f>IF(ISBLANK('In Process Calc.'!AH4),"",'In Process Calc.'!AH4)</f>
        <v>3.7766682981420277E-5</v>
      </c>
      <c r="CS4" s="245">
        <f>IF(ISBLANK('In Process Calc.'!AI4),"",'In Process Calc.'!AI4)</f>
        <v>-1.5850216736573231E-3</v>
      </c>
      <c r="CT4" s="245">
        <f>IF(ISBLANK('In Process Calc.'!AJ4),"",'In Process Calc.'!AJ4)</f>
        <v>-5.2178848174892778E-4</v>
      </c>
      <c r="CU4" s="245">
        <f>IF(ISBLANK('In Process Calc.'!AK4),"",'In Process Calc.'!AK4)</f>
        <v>0</v>
      </c>
      <c r="CV4" s="245">
        <f>IF(ISBLANK('In Process Calc.'!AL4),"",'In Process Calc.'!AL4)</f>
        <v>2.9825444189265922E-2</v>
      </c>
      <c r="CW4" s="245">
        <f>IF(ISBLANK('In Process Calc.'!AM4),"",'In Process Calc.'!AM4)</f>
        <v>5.7940751977589508E-3</v>
      </c>
      <c r="CX4" s="245">
        <f>IF(ISBLANK('In Process Calc.'!AN4),"",'In Process Calc.'!AN4)</f>
        <v>4.6398975286037418E-2</v>
      </c>
      <c r="CY4" s="245">
        <f>IF(ISBLANK('In Process Calc.'!AO4),"",'In Process Calc.'!AO4)</f>
        <v>0.185</v>
      </c>
      <c r="CZ4" s="245">
        <f>IF(ISBLANK('In Process Calc.'!AP4),"",'In Process Calc.'!AP4)</f>
        <v>0.185</v>
      </c>
      <c r="DA4" s="245">
        <f>IF(ISBLANK('In Process Calc.'!AQ4),"",'In Process Calc.'!AQ4)</f>
        <v>3.3255642089521642E-2</v>
      </c>
      <c r="DB4" s="245">
        <f>IF(ISBLANK('In Process Calc.'!AR4),"",'In Process Calc.'!AR4)</f>
        <v>3.3253464540577059E-2</v>
      </c>
      <c r="DC4" s="245">
        <f>IF(ISBLANK('In Process Calc.'!AS4),"",'In Process Calc.'!AS4)</f>
        <v>-2.1775489445828815E-6</v>
      </c>
      <c r="DD4" s="245">
        <f>IF(ISBLANK('In Process Calc.'!AT4),"",'In Process Calc.'!AT4)</f>
        <v>0.1102914036911552</v>
      </c>
      <c r="DE4" s="245">
        <f>IF(ISBLANK('In Process Calc.'!AU4),"",'In Process Calc.'!AU4)</f>
        <v>-1.197385557594895E-2</v>
      </c>
      <c r="DF4" s="245">
        <f>IF(ISBLANK('In Process Calc.'!AV4),"",'In Process Calc.'!AV4)</f>
        <v>-2.5649288473728197E-3</v>
      </c>
      <c r="DG4" s="245">
        <f>IF(ISBLANK('In Process Calc.'!AW4),"",'In Process Calc.'!AW4)</f>
        <v>-4.0019105641665199E-3</v>
      </c>
      <c r="DH4" s="245">
        <f>IF(ISBLANK('In Process Calc.'!AX4),"",'In Process Calc.'!AX4)</f>
        <v>-5.8681933613838931E-3</v>
      </c>
      <c r="DI4" s="245">
        <f>IF(ISBLANK('In Process Calc.'!AY4),"",'In Process Calc.'!AY4)</f>
        <v>-1.004997815229937E-3</v>
      </c>
      <c r="DJ4" s="245">
        <f>IF(ISBLANK('In Process Calc.'!AZ4),"",'In Process Calc.'!AZ4)</f>
        <v>0.19885428037907021</v>
      </c>
      <c r="DK4" s="245">
        <f>IF(ISBLANK('In Process Calc.'!BA4),"",'In Process Calc.'!BA4)</f>
        <v>3.926734285282539E-2</v>
      </c>
      <c r="DL4" s="245">
        <f>IF(ISBLANK('In Process Calc.'!BB4),"",'In Process Calc.'!BB4)</f>
        <v>-1.0946090094614664E-2</v>
      </c>
      <c r="DM4" s="245">
        <f>IF(ISBLANK('In Process Calc.'!BC4),"",'In Process Calc.'!BC4)</f>
        <v>-5.6836840182865698E-3</v>
      </c>
      <c r="DN4" s="245">
        <f>IF(ISBLANK('In Process Calc.'!BD4),"",'In Process Calc.'!BD4)</f>
        <v>2.4029962230697295E-3</v>
      </c>
      <c r="DO4" s="245">
        <f>IF(ISBLANK('In Process Calc.'!BE4),"",'In Process Calc.'!BE4)</f>
        <v>-2.5230727604272466E-4</v>
      </c>
      <c r="DP4" s="245">
        <f>IF(ISBLANK('In Process Calc.'!BF4),"",'In Process Calc.'!BF4)</f>
        <v>0.29536809854516927</v>
      </c>
      <c r="DQ4" s="245">
        <f>IF(ISBLANK('In Process Calc.'!BG4),"",'In Process Calc.'!BG4)</f>
        <v>1.5288908534973964E-3</v>
      </c>
      <c r="DR4" s="245">
        <f>IF(ISBLANK('In Process Calc.'!BH4),"",'In Process Calc.'!BH4)</f>
        <v>-1.949841240808073E-3</v>
      </c>
      <c r="DS4" s="245">
        <f>IF(ISBLANK('In Process Calc.'!BI4),"",'In Process Calc.'!BI4)</f>
        <v>5.4645642486293407E-4</v>
      </c>
      <c r="DT4" s="245">
        <f>IF(ISBLANK('In Process Calc.'!BJ4),"",'In Process Calc.'!BJ4)</f>
        <v>-2.3114773072750745E-2</v>
      </c>
      <c r="DU4" s="245">
        <f>IF(ISBLANK('In Process Calc.'!BK4),"",'In Process Calc.'!BK4)</f>
        <v>-5.2285417018358912E-4</v>
      </c>
      <c r="DV4" s="245">
        <f>IF(ISBLANK('In Process Calc.'!BL4),"",'In Process Calc.'!BL4)</f>
        <v>-1.5030443153192654E-4</v>
      </c>
      <c r="DW4" s="245">
        <f>IF(ISBLANK('In Process Calc.'!BM4),"",'In Process Calc.'!BM4)</f>
        <v>1.7394683784479781E-3</v>
      </c>
      <c r="DX4" s="245">
        <f>IF(ISBLANK('In Process Calc.'!BN4),"",'In Process Calc.'!BN4)</f>
        <v>-6.5881954872660424E-3</v>
      </c>
      <c r="DY4" s="245">
        <f>IF(ISBLANK('In Process Calc.'!BO4),"",'In Process Calc.'!BO4)</f>
        <v>5.5143804537168091E-5</v>
      </c>
      <c r="DZ4" s="245">
        <f>IF(ISBLANK('In Process Calc.'!BP4),"",'In Process Calc.'!BP4)</f>
        <v>-2.314318294840292E-3</v>
      </c>
      <c r="EA4" s="245">
        <f>IF(ISBLANK('In Process Calc.'!BQ4),"",'In Process Calc.'!BQ4)</f>
        <v>-7.6187262888466952E-4</v>
      </c>
      <c r="EB4" s="245">
        <f>IF(ISBLANK('In Process Calc.'!BR4),"",'In Process Calc.'!BR4)</f>
        <v>0</v>
      </c>
      <c r="EC4" s="245">
        <f>IF(ISBLANK('In Process Calc.'!BS4),"",'In Process Calc.'!BS4)</f>
        <v>4.4498514755302455E-2</v>
      </c>
      <c r="ED4" s="245">
        <f>IF(ISBLANK('In Process Calc.'!BT4),"",'In Process Calc.'!BT4)</f>
        <v>3.3357597258500661E-2</v>
      </c>
      <c r="EE4" s="245">
        <f>IF(ISBLANK('In Process Calc.'!BU4),"",'In Process Calc.'!BU4)</f>
        <v>-4.4811722514413801E-3</v>
      </c>
      <c r="EF4" s="245">
        <f>IF(ISBLANK('In Process Calc.'!BV4),"",'In Process Calc.'!BV4)</f>
        <v>0.22809929920133698</v>
      </c>
      <c r="EG4" s="245">
        <f>IF(ISBLANK('In Process Calc.'!BW4),"",'In Process Calc.'!BW4)</f>
        <v>1.4853494628434325</v>
      </c>
      <c r="EH4" s="245">
        <f>IF(ISBLANK('In Process Calc.'!BX4),"",'In Process Calc.'!BX4)</f>
        <v>0.93032948371712088</v>
      </c>
      <c r="EI4" s="245">
        <f>IF(ISBLANK('In Process Calc.'!BY4),"",'In Process Calc.'!BY4)</f>
        <v>0.19746792866601201</v>
      </c>
      <c r="EJ4" s="245">
        <f>IF(ISBLANK('In Process Calc.'!BZ4),"",'In Process Calc.'!BZ4)</f>
        <v>-0.58865131667771031</v>
      </c>
      <c r="EK4" s="245">
        <f>IF(ISBLANK('Post Process Calc.'!A4),"",'Post Process Calc.'!A4)</f>
        <v>4.0004000000000005E-2</v>
      </c>
      <c r="EL4" s="245">
        <f>IF(ISBLANK('Post Process Calc.'!B4),"",'Post Process Calc.'!B4)</f>
        <v>4.4614297736893578E-2</v>
      </c>
      <c r="EM4" s="245">
        <f>IF(ISBLANK('Post Process Calc.'!C4),"",'Post Process Calc.'!C4)</f>
        <v>0.185</v>
      </c>
      <c r="EN4" s="245">
        <f>IF(ISBLANK('Post Process Calc.'!D4),"",'Post Process Calc.'!D4)</f>
        <v>8.1107825338836384E-2</v>
      </c>
      <c r="EO4" s="245">
        <f>IF(ISBLANK('Post Process Calc.'!E4),"",'Post Process Calc.'!E4)</f>
        <v>7.1452075540872776E-3</v>
      </c>
      <c r="EP4" s="245">
        <f>IF(ISBLANK('Post Process Calc.'!F4),"",'Post Process Calc.'!F4)</f>
        <v>-1.5129199822829032E-3</v>
      </c>
      <c r="EQ4" s="245">
        <f>IF(ISBLANK('Post Process Calc.'!G4),"",'Post Process Calc.'!G4)</f>
        <v>-8.9751301003831233E-3</v>
      </c>
      <c r="ER4" s="245">
        <f>IF(ISBLANK('Post Process Calc.'!H4),"",'Post Process Calc.'!H4)</f>
        <v>-1.0368682107509448E-2</v>
      </c>
      <c r="ES4" s="245">
        <f>IF(ISBLANK('Post Process Calc.'!I4),"",'Post Process Calc.'!I4)</f>
        <v>2.452612788948312E-4</v>
      </c>
      <c r="ET4" s="245">
        <f>IF(ISBLANK('Post Process Calc.'!J4),"",'Post Process Calc.'!J4)</f>
        <v>0.24265676728738961</v>
      </c>
      <c r="EU4" s="245">
        <f>IF(ISBLANK('Post Process Calc.'!K4),"",'Post Process Calc.'!K4)</f>
        <v>4.514770114083734E-2</v>
      </c>
      <c r="EV4" s="245">
        <f>IF(ISBLANK('Post Process Calc.'!L4),"",'Post Process Calc.'!L4)</f>
        <v>-1.9876367630821581E-2</v>
      </c>
      <c r="EW4" s="245">
        <f>IF(ISBLANK('Post Process Calc.'!M4),"",'Post Process Calc.'!M4)</f>
        <v>-9.3302719418242499E-3</v>
      </c>
      <c r="EX4" s="245">
        <f>IF(ISBLANK('Post Process Calc.'!N4),"",'Post Process Calc.'!N4)</f>
        <v>4.8672172386875394E-3</v>
      </c>
      <c r="EY4" s="245">
        <f>IF(ISBLANK('Post Process Calc.'!O4),"",'Post Process Calc.'!O4)</f>
        <v>-4.6096006658311803E-3</v>
      </c>
      <c r="EZ4" s="245">
        <f>IF(ISBLANK('Post Process Calc.'!P4),"",'Post Process Calc.'!P4)</f>
        <v>0.550962625706098</v>
      </c>
      <c r="FA4" s="245">
        <f>IF(ISBLANK('Post Process Calc.'!Q4),"",'Post Process Calc.'!Q4)</f>
        <v>-5.3191299251601739E-3</v>
      </c>
      <c r="FB4" s="245">
        <f>IF(ISBLANK('Post Process Calc.'!R4),"",'Post Process Calc.'!R4)</f>
        <v>-9.9878827692429818E-4</v>
      </c>
      <c r="FC4" s="245">
        <f>IF(ISBLANK('Post Process Calc.'!S4),"",'Post Process Calc.'!S4)</f>
        <v>-3.715914563413196E-4</v>
      </c>
      <c r="FD4" s="245">
        <f>IF(ISBLANK('Post Process Calc.'!T4),"",'Post Process Calc.'!T4)</f>
        <v>-5.4111785316320403E-2</v>
      </c>
      <c r="FE4" s="245">
        <f>IF(ISBLANK('Post Process Calc.'!U4),"",'Post Process Calc.'!U4)</f>
        <v>-5.0750963095218076E-4</v>
      </c>
      <c r="FF4" s="245">
        <f>IF(ISBLANK('Post Process Calc.'!V4),"",'Post Process Calc.'!V4)</f>
        <v>-3.3102139883845524E-3</v>
      </c>
      <c r="FG4" s="245">
        <f>IF(ISBLANK('Post Process Calc.'!W4),"",'Post Process Calc.'!W4)</f>
        <v>1.1008748548892437E-2</v>
      </c>
      <c r="FH4" s="245">
        <f>IF(ISBLANK('Post Process Calc.'!X4),"",'Post Process Calc.'!X4)</f>
        <v>-7.21530327575505E-3</v>
      </c>
      <c r="FI4" s="245">
        <f>IF(ISBLANK('Post Process Calc.'!Y4),"",'Post Process Calc.'!Y4)</f>
        <v>-4.1368414599597143E-4</v>
      </c>
      <c r="FJ4" s="245">
        <f>IF(ISBLANK('Post Process Calc.'!Z4),"",'Post Process Calc.'!Z4)</f>
        <v>-9.6589343553157218E-4</v>
      </c>
      <c r="FK4" s="245">
        <f>IF(ISBLANK('Post Process Calc.'!AA4),"",'Post Process Calc.'!AA4)</f>
        <v>-1.9323782041676908E-3</v>
      </c>
      <c r="FL4" s="245">
        <f>IF(ISBLANK('Post Process Calc.'!AB4),"",'Post Process Calc.'!AB4)</f>
        <v>0</v>
      </c>
      <c r="FM4" s="245">
        <f>IF(ISBLANK('Post Process Calc.'!AC4),"",'Post Process Calc.'!AC4)</f>
        <v>7.8779358896103935E-2</v>
      </c>
      <c r="FN4" s="245">
        <f>IF(ISBLANK('Post Process Calc.'!AD4),"",'Post Process Calc.'!AD4)</f>
        <v>3.1812781133871273E-2</v>
      </c>
      <c r="FO4" s="245">
        <f>IF(ISBLANK('Post Process Calc.'!AE4),"",'Post Process Calc.'!AE4)</f>
        <v>-0.11623163512731685</v>
      </c>
      <c r="FP4" s="245">
        <f>IF(ISBLANK('Post Process Calc.'!AF4),"",'Post Process Calc.'!AF4)</f>
        <v>2.270543005518439</v>
      </c>
      <c r="FQ4" s="245">
        <f>IF(ISBLANK('Post Process Calc.'!AG4),"",'Post Process Calc.'!AG4)</f>
        <v>0.76239373856363934</v>
      </c>
      <c r="FR4" s="245">
        <f>IF(ISBLANK('Post Process Calc.'!AH4),"",'Post Process Calc.'!AH4)</f>
        <v>0.18605580897468577</v>
      </c>
      <c r="FS4" s="245">
        <f>IF(ISBLANK('Post Process Calc.'!AI4),"",'Post Process Calc.'!AI4)</f>
        <v>-1.1985501797205529</v>
      </c>
    </row>
    <row r="5" spans="1:175" x14ac:dyDescent="0.15">
      <c r="A5" s="240" t="str">
        <f>IF('Measured Data'!B9&lt;&gt;0,'Measured Data'!$B$1,"")</f>
        <v>NIIMBL VS-002</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1.04</v>
      </c>
      <c r="I5" s="245">
        <f>IF(ISBLANK('Measured Data'!I9),"",'Measured Data'!I9)</f>
        <v>0</v>
      </c>
      <c r="J5" s="245">
        <f>IF(ISBLANK('Measured Data'!J9),"",'Measured Data'!J9)</f>
        <v>1.04</v>
      </c>
      <c r="K5" s="245">
        <f>IF(ISBLANK('Measured Data'!K9),"",'Measured Data'!K9)</f>
        <v>100</v>
      </c>
      <c r="L5" s="240">
        <f>IF(ISBLANK('Measured Data'!L9),"",'Measured Data'!L9)</f>
        <v>7.27</v>
      </c>
      <c r="M5" s="240" t="str">
        <f>IF(ISBLANK('Measured Data'!M9),"",'Measured Data'!M9)</f>
        <v/>
      </c>
      <c r="N5" s="240">
        <f>IF(ISBLANK('Measured Data'!N9),"",'Measured Data'!N9)</f>
        <v>0.13411237855784022</v>
      </c>
      <c r="O5" s="240">
        <f>IF(ISBLANK('Measured Data'!O9),"",'Measured Data'!O9)</f>
        <v>0.12895421015176944</v>
      </c>
      <c r="P5" s="240">
        <f>IF(ISBLANK('Measured Data'!P9),"",'Measured Data'!P9)</f>
        <v>-0.20116856783676035</v>
      </c>
      <c r="Q5" s="240" t="str">
        <f>IF(ISBLANK('Measured Data'!Q9),"",'Measured Data'!Q9)</f>
        <v/>
      </c>
      <c r="R5" s="240">
        <f>IF(ISBLANK('Measured Data'!R9),"",'Measured Data'!R9)</f>
        <v>350</v>
      </c>
      <c r="S5" s="240">
        <f>IF(ISBLANK('Measured Data'!S9),"",'Measured Data'!S9)</f>
        <v>1.7363211884539198</v>
      </c>
      <c r="T5" s="245">
        <f>IF(ISBLANK('Measured Data'!T9),"",'Measured Data'!T9)</f>
        <v>0.30789095327145422</v>
      </c>
      <c r="U5" s="245">
        <f>IF(ISBLANK('Measured Data'!U9),"",'Measured Data'!U9)</f>
        <v>2.6714794615875128</v>
      </c>
      <c r="V5" s="245">
        <f>IF(ISBLANK('Measured Data'!V9),"",'Measured Data'!V9)</f>
        <v>3.4318335577988144</v>
      </c>
      <c r="W5" s="245">
        <f>IF(ISBLANK('Measured Data'!W9),"",'Measured Data'!W9)</f>
        <v>1.517796885684777</v>
      </c>
      <c r="X5" s="245">
        <f>IF(ISBLANK('Measured Data'!X9),"",'Measured Data'!X9)</f>
        <v>0.49657782007615375</v>
      </c>
      <c r="Y5" s="245">
        <f>IF(ISBLANK('Measured Data'!Y9),"",'Measured Data'!Y9)</f>
        <v>24.963167369410495</v>
      </c>
      <c r="Z5" s="245">
        <f>IF(ISBLANK('Measured Data'!Z9),"",'Measured Data'!Z9)</f>
        <v>1.5159718263777562</v>
      </c>
      <c r="AA5" s="245">
        <f>IF(ISBLANK('Measured Data'!AA9),"",'Measured Data'!AA9)</f>
        <v>0.99911263563352981</v>
      </c>
      <c r="AB5" s="245">
        <f>IF(ISBLANK('Measured Data'!AB9),"",'Measured Data'!AB9)</f>
        <v>2.4422187306248149</v>
      </c>
      <c r="AC5" s="245">
        <f>IF(ISBLANK('Measured Data'!AC9),"",'Measured Data'!AC9)</f>
        <v>0.81194253379638492</v>
      </c>
      <c r="AD5" s="245">
        <f>IF(ISBLANK('Measured Data'!AD9),"",'Measured Data'!AD9)</f>
        <v>1.5363076502094759</v>
      </c>
      <c r="AE5" s="245">
        <f>IF(ISBLANK('Measured Data'!AE9),"",'Measured Data'!AE9)</f>
        <v>7.1989233480577708</v>
      </c>
      <c r="AF5" s="245">
        <f>IF(ISBLANK('Measured Data'!AF9),"",'Measured Data'!AF9)</f>
        <v>3.2900093178351972</v>
      </c>
      <c r="AG5" s="245">
        <f>IF(ISBLANK('Measured Data'!AG9),"",'Measured Data'!AG9)</f>
        <v>2.8261676972644532</v>
      </c>
      <c r="AH5" s="245">
        <f>IF(ISBLANK('Measured Data'!AH9),"",'Measured Data'!AH9)</f>
        <v>0.93361588913857985</v>
      </c>
      <c r="AI5" s="245">
        <f>IF(ISBLANK('Measured Data'!AI9),"",'Measured Data'!AI9)</f>
        <v>3.012027389</v>
      </c>
      <c r="AJ5" s="245">
        <f>IF(ISBLANK('Measured Data'!AJ9),"",'Measured Data'!AJ9)</f>
        <v>0.69831262208564326</v>
      </c>
      <c r="AK5" s="245">
        <f>IF(ISBLANK('Measured Data'!AK9),"",'Measured Data'!AK9)</f>
        <v>2.5177765421205724</v>
      </c>
      <c r="AL5" s="245">
        <f>IF(ISBLANK('Measured Data'!AL9),"",'Measured Data'!AL9)</f>
        <v>4.3620998269782687</v>
      </c>
      <c r="AM5" s="245">
        <f>IF(ISBLANK('Measured Data'!AM9),"",'Measured Data'!AM9)</f>
        <v>3.0981199915829616</v>
      </c>
      <c r="AN5" s="245">
        <f>IF(ISBLANK('Measured Data'!AN9),"",'Measured Data'!AN9)</f>
        <v>0.35923054976522389</v>
      </c>
      <c r="AO5" s="245">
        <f>IF(ISBLANK('Measured Data'!AO9),"",'Measured Data'!AO9)</f>
        <v>1.4371118091841348</v>
      </c>
      <c r="AP5" s="245">
        <f>IF(ISBLANK('Measured Data'!AP9),"",'Measured Data'!AP9)</f>
        <v>1.7480843061558777</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21.040433333258726</v>
      </c>
      <c r="BU5" s="245">
        <f>IF(ISBLANK('In Process Calc.'!K5),"",'In Process Calc.'!K5)</f>
        <v>57.954000000000008</v>
      </c>
      <c r="BV5" s="245">
        <f>IF(ISBLANK('In Process Calc.'!L5),"",'In Process Calc.'!L5)</f>
        <v>-1.4535622600328365E-2</v>
      </c>
      <c r="BW5" s="245">
        <f>IF(ISBLANK('In Process Calc.'!M5),"",'In Process Calc.'!M5)</f>
        <v>0.12569907384032872</v>
      </c>
      <c r="BX5" s="245">
        <f>IF(ISBLANK('In Process Calc.'!N5),"",'In Process Calc.'!N5)</f>
        <v>-1.5977990148230155E-2</v>
      </c>
      <c r="BY5" s="245">
        <f>IF(ISBLANK('In Process Calc.'!O5),"",'In Process Calc.'!O5)</f>
        <v>6.2111800021492046E-4</v>
      </c>
      <c r="BZ5" s="245">
        <f>IF(ISBLANK('In Process Calc.'!P5),"",'In Process Calc.'!P5)</f>
        <v>2.0143767385585533E-3</v>
      </c>
      <c r="CA5" s="245">
        <f>IF(ISBLANK('In Process Calc.'!Q5),"",'In Process Calc.'!Q5)</f>
        <v>-5.3066556150984353E-3</v>
      </c>
      <c r="CB5" s="245">
        <f>IF(ISBLANK('In Process Calc.'!R5),"",'In Process Calc.'!R5)</f>
        <v>2.2919392148170559E-3</v>
      </c>
      <c r="CC5" s="245">
        <f>IF(ISBLANK('In Process Calc.'!S5),"",'In Process Calc.'!S5)</f>
        <v>0.31732787277602004</v>
      </c>
      <c r="CD5" s="245">
        <f>IF(ISBLANK('In Process Calc.'!T5),"",'In Process Calc.'!T5)</f>
        <v>5.5503043101927448E-2</v>
      </c>
      <c r="CE5" s="245">
        <f>IF(ISBLANK('In Process Calc.'!U5),"",'In Process Calc.'!U5)</f>
        <v>-1.620546215838823E-2</v>
      </c>
      <c r="CF5" s="245">
        <f>IF(ISBLANK('In Process Calc.'!V5),"",'In Process Calc.'!V5)</f>
        <v>-7.6454822744079819E-3</v>
      </c>
      <c r="CG5" s="245">
        <f>IF(ISBLANK('In Process Calc.'!W5),"",'In Process Calc.'!W5)</f>
        <v>4.5206213150055276E-3</v>
      </c>
      <c r="CH5" s="245">
        <f>IF(ISBLANK('In Process Calc.'!X5),"",'In Process Calc.'!X5)</f>
        <v>2.2328070222225162E-3</v>
      </c>
      <c r="CI5" s="245">
        <f>IF(ISBLANK('In Process Calc.'!Y5),"",'In Process Calc.'!Y5)</f>
        <v>0.4987496984210561</v>
      </c>
      <c r="CJ5" s="245">
        <f>IF(ISBLANK('In Process Calc.'!Z5),"",'In Process Calc.'!Z5)</f>
        <v>5.4712153711070641E-3</v>
      </c>
      <c r="CK5" s="245">
        <f>IF(ISBLANK('In Process Calc.'!AA5),"",'In Process Calc.'!AA5)</f>
        <v>2.4729019666178825E-3</v>
      </c>
      <c r="CL5" s="245">
        <f>IF(ISBLANK('In Process Calc.'!AB5),"",'In Process Calc.'!AB5)</f>
        <v>2.4844293342994204E-3</v>
      </c>
      <c r="CM5" s="245">
        <f>IF(ISBLANK('In Process Calc.'!AC5),"",'In Process Calc.'!AC5)</f>
        <v>-4.3025090078999996E-2</v>
      </c>
      <c r="CN5" s="245">
        <f>IF(ISBLANK('In Process Calc.'!AD5),"",'In Process Calc.'!AD5)</f>
        <v>7.9902108396804304E-4</v>
      </c>
      <c r="CO5" s="245">
        <f>IF(ISBLANK('In Process Calc.'!AE5),"",'In Process Calc.'!AE5)</f>
        <v>-6.8951997157512321E-5</v>
      </c>
      <c r="CP5" s="245">
        <f>IF(ISBLANK('In Process Calc.'!AF5),"",'In Process Calc.'!AF5)</f>
        <v>1.0521320376461574E-2</v>
      </c>
      <c r="CQ5" s="245">
        <f>IF(ISBLANK('In Process Calc.'!AG5),"",'In Process Calc.'!AG5)</f>
        <v>-3.9512739410342019E-3</v>
      </c>
      <c r="CR5" s="245">
        <f>IF(ISBLANK('In Process Calc.'!AH5),"",'In Process Calc.'!AH5)</f>
        <v>4.1185374591964674E-4</v>
      </c>
      <c r="CS5" s="245">
        <f>IF(ISBLANK('In Process Calc.'!AI5),"",'In Process Calc.'!AI5)</f>
        <v>5.1257444763716368E-4</v>
      </c>
      <c r="CT5" s="245">
        <f>IF(ISBLANK('In Process Calc.'!AJ5),"",'In Process Calc.'!AJ5)</f>
        <v>3.148188420769671E-3</v>
      </c>
      <c r="CU5" s="245">
        <f>IF(ISBLANK('In Process Calc.'!AK5),"",'In Process Calc.'!AK5)</f>
        <v>0</v>
      </c>
      <c r="CV5" s="245">
        <f>IF(ISBLANK('In Process Calc.'!AL5),"",'In Process Calc.'!AL5)</f>
        <v>0.16047339548270639</v>
      </c>
      <c r="CW5" s="245">
        <f>IF(ISBLANK('In Process Calc.'!AM5),"",'In Process Calc.'!AM5)</f>
        <v>0.10147031525547626</v>
      </c>
      <c r="CX5" s="245">
        <f>IF(ISBLANK('In Process Calc.'!AN5),"",'In Process Calc.'!AN5)</f>
        <v>0.38153735759168966</v>
      </c>
      <c r="CY5" s="245">
        <f>IF(ISBLANK('In Process Calc.'!AO5),"",'In Process Calc.'!AO5)</f>
        <v>0.12895421015176944</v>
      </c>
      <c r="CZ5" s="245">
        <f>IF(ISBLANK('In Process Calc.'!AP5),"",'In Process Calc.'!AP5)</f>
        <v>0.12895421015176944</v>
      </c>
      <c r="DA5" s="245">
        <f>IF(ISBLANK('In Process Calc.'!AQ5),"",'In Process Calc.'!AQ5)</f>
        <v>4.2200727934422838E-2</v>
      </c>
      <c r="DB5" s="245">
        <f>IF(ISBLANK('In Process Calc.'!AR5),"",'In Process Calc.'!AR5)</f>
        <v>4.1725939421076705E-2</v>
      </c>
      <c r="DC5" s="245">
        <f>IF(ISBLANK('In Process Calc.'!AS5),"",'In Process Calc.'!AS5)</f>
        <v>-4.7478851334613591E-4</v>
      </c>
      <c r="DD5" s="245">
        <f>IF(ISBLANK('In Process Calc.'!AT5),"",'In Process Calc.'!AT5)</f>
        <v>6.0177375538950618E-2</v>
      </c>
      <c r="DE5" s="245">
        <f>IF(ISBLANK('In Process Calc.'!AU5),"",'In Process Calc.'!AU5)</f>
        <v>-9.3300109326342681E-3</v>
      </c>
      <c r="DF5" s="245">
        <f>IF(ISBLANK('In Process Calc.'!AV5),"",'In Process Calc.'!AV5)</f>
        <v>2.8524622141810731E-3</v>
      </c>
      <c r="DG5" s="245">
        <f>IF(ISBLANK('In Process Calc.'!AW5),"",'In Process Calc.'!AW5)</f>
        <v>5.7044883833678416E-3</v>
      </c>
      <c r="DH5" s="245">
        <f>IF(ISBLANK('In Process Calc.'!AX5),"",'In Process Calc.'!AX5)</f>
        <v>-1.5447319302676467E-3</v>
      </c>
      <c r="DI5" s="245">
        <f>IF(ISBLANK('In Process Calc.'!AY5),"",'In Process Calc.'!AY5)</f>
        <v>3.5751955337254768E-3</v>
      </c>
      <c r="DJ5" s="245">
        <f>IF(ISBLANK('In Process Calc.'!AZ5),"",'In Process Calc.'!AZ5)</f>
        <v>0.21729847436398284</v>
      </c>
      <c r="DK5" s="245">
        <f>IF(ISBLANK('In Process Calc.'!BA5),"",'In Process Calc.'!BA5)</f>
        <v>3.4321257642545219E-2</v>
      </c>
      <c r="DL5" s="245">
        <f>IF(ISBLANK('In Process Calc.'!BB5),"",'In Process Calc.'!BB5)</f>
        <v>-1.0447307170180465E-2</v>
      </c>
      <c r="DM5" s="245">
        <f>IF(ISBLANK('In Process Calc.'!BC5),"",'In Process Calc.'!BC5)</f>
        <v>-4.5020611609887743E-3</v>
      </c>
      <c r="DN5" s="245">
        <f>IF(ISBLANK('In Process Calc.'!BD5),"",'In Process Calc.'!BD5)</f>
        <v>3.4487875303764949E-3</v>
      </c>
      <c r="DO5" s="245">
        <f>IF(ISBLANK('In Process Calc.'!BE5),"",'In Process Calc.'!BE5)</f>
        <v>2.8858473038775858E-3</v>
      </c>
      <c r="DP5" s="245">
        <f>IF(ISBLANK('In Process Calc.'!BF5),"",'In Process Calc.'!BF5)</f>
        <v>0.35564243930209072</v>
      </c>
      <c r="DQ5" s="245">
        <f>IF(ISBLANK('In Process Calc.'!BG5),"",'In Process Calc.'!BG5)</f>
        <v>5.3073183352795152E-3</v>
      </c>
      <c r="DR5" s="245">
        <f>IF(ISBLANK('In Process Calc.'!BH5),"",'In Process Calc.'!BH5)</f>
        <v>4.5685688426482275E-3</v>
      </c>
      <c r="DS5" s="245">
        <f>IF(ISBLANK('In Process Calc.'!BI5),"",'In Process Calc.'!BI5)</f>
        <v>2.5314370188774002E-3</v>
      </c>
      <c r="DT5" s="245">
        <f>IF(ISBLANK('In Process Calc.'!BJ5),"",'In Process Calc.'!BJ5)</f>
        <v>-3.262324596826835E-2</v>
      </c>
      <c r="DU5" s="245">
        <f>IF(ISBLANK('In Process Calc.'!BK5),"",'In Process Calc.'!BK5)</f>
        <v>1.3881103938504548E-3</v>
      </c>
      <c r="DV5" s="245">
        <f>IF(ISBLANK('In Process Calc.'!BL5),"",'In Process Calc.'!BL5)</f>
        <v>4.0773092320738196E-5</v>
      </c>
      <c r="DW5" s="245">
        <f>IF(ISBLANK('In Process Calc.'!BM5),"",'In Process Calc.'!BM5)</f>
        <v>1.1192585758539845E-2</v>
      </c>
      <c r="DX5" s="245">
        <f>IF(ISBLANK('In Process Calc.'!BN5),"",'In Process Calc.'!BN5)</f>
        <v>6.7278453332448153E-4</v>
      </c>
      <c r="DY5" s="245">
        <f>IF(ISBLANK('In Process Calc.'!BO5),"",'In Process Calc.'!BO5)</f>
        <v>4.4876759243968984E-4</v>
      </c>
      <c r="DZ5" s="245">
        <f>IF(ISBLANK('In Process Calc.'!BP5),"",'In Process Calc.'!BP5)</f>
        <v>2.5163478091719043E-3</v>
      </c>
      <c r="EA5" s="245">
        <f>IF(ISBLANK('In Process Calc.'!BQ5),"",'In Process Calc.'!BQ5)</f>
        <v>4.4026293930525687E-3</v>
      </c>
      <c r="EB5" s="245">
        <f>IF(ISBLANK('In Process Calc.'!BR5),"",'In Process Calc.'!BR5)</f>
        <v>0</v>
      </c>
      <c r="EC5" s="245">
        <f>IF(ISBLANK('In Process Calc.'!BS5),"",'In Process Calc.'!BS5)</f>
        <v>0.1527057727236332</v>
      </c>
      <c r="ED5" s="245">
        <f>IF(ISBLANK('In Process Calc.'!BT5),"",'In Process Calc.'!BT5)</f>
        <v>0.12941253768799912</v>
      </c>
      <c r="EE5" s="245">
        <f>IF(ISBLANK('In Process Calc.'!BU5),"",'In Process Calc.'!BU5)</f>
        <v>0.34292198874200536</v>
      </c>
      <c r="EF5" s="245">
        <f>IF(ISBLANK('In Process Calc.'!BV5),"",'In Process Calc.'!BV5)</f>
        <v>0.43833160743385857</v>
      </c>
      <c r="EG5" s="245">
        <f>IF(ISBLANK('In Process Calc.'!BW5),"",'In Process Calc.'!BW5)</f>
        <v>1.6366541014290634</v>
      </c>
      <c r="EH5" s="245">
        <f>IF(ISBLANK('In Process Calc.'!BX5),"",'In Process Calc.'!BX5)</f>
        <v>0.59344277740195484</v>
      </c>
      <c r="EI5" s="245">
        <f>IF(ISBLANK('In Process Calc.'!BY5),"",'In Process Calc.'!BY5)</f>
        <v>0.1579452306004499</v>
      </c>
      <c r="EJ5" s="245">
        <f>IF(ISBLANK('In Process Calc.'!BZ5),"",'In Process Calc.'!BZ5)</f>
        <v>-0.95052594832154447</v>
      </c>
      <c r="EK5" s="245">
        <f>IF(ISBLANK('Post Process Calc.'!A5),"",'Post Process Calc.'!A5)</f>
        <v>7.4359999999999996E-2</v>
      </c>
      <c r="EL5" s="245">
        <f>IF(ISBLANK('Post Process Calc.'!B5),"",'Post Process Calc.'!B5)</f>
        <v>4.3338695169041014E-2</v>
      </c>
      <c r="EM5" s="245">
        <f>IF(ISBLANK('Post Process Calc.'!C5),"",'Post Process Calc.'!C5)</f>
        <v>0.12895421015176944</v>
      </c>
      <c r="EN5" s="245">
        <f>IF(ISBLANK('Post Process Calc.'!D5),"",'Post Process Calc.'!D5)</f>
        <v>0.1490596329640454</v>
      </c>
      <c r="EO5" s="245">
        <f>IF(ISBLANK('Post Process Calc.'!E5),"",'Post Process Calc.'!E5)</f>
        <v>-1.9672701496222623E-2</v>
      </c>
      <c r="EP5" s="245">
        <f>IF(ISBLANK('Post Process Calc.'!F5),"",'Post Process Calc.'!F5)</f>
        <v>2.1827285568191148E-3</v>
      </c>
      <c r="EQ5" s="245">
        <f>IF(ISBLANK('Post Process Calc.'!G5),"",'Post Process Calc.'!G5)</f>
        <v>7.9701648445322116E-3</v>
      </c>
      <c r="ER5" s="245">
        <f>IF(ISBLANK('Post Process Calc.'!H5),"",'Post Process Calc.'!H5)</f>
        <v>-7.9131325012177288E-4</v>
      </c>
      <c r="ES5" s="245">
        <f>IF(ISBLANK('Post Process Calc.'!I5),"",'Post Process Calc.'!I5)</f>
        <v>2.3189302969889134E-3</v>
      </c>
      <c r="ET5" s="245">
        <f>IF(ISBLANK('Post Process Calc.'!J5),"",'Post Process Calc.'!J5)</f>
        <v>0.16443315164984706</v>
      </c>
      <c r="EU5" s="245">
        <f>IF(ISBLANK('Post Process Calc.'!K5),"",'Post Process Calc.'!K5)</f>
        <v>2.818064231485885E-2</v>
      </c>
      <c r="EV5" s="245">
        <f>IF(ISBLANK('Post Process Calc.'!L5),"",'Post Process Calc.'!L5)</f>
        <v>-7.3897246269458306E-3</v>
      </c>
      <c r="EW5" s="245">
        <f>IF(ISBLANK('Post Process Calc.'!M5),"",'Post Process Calc.'!M5)</f>
        <v>-2.7068302453644036E-3</v>
      </c>
      <c r="EX5" s="245">
        <f>IF(ISBLANK('Post Process Calc.'!N5),"",'Post Process Calc.'!N5)</f>
        <v>2.0685423339341581E-3</v>
      </c>
      <c r="EY5" s="245">
        <f>IF(ISBLANK('Post Process Calc.'!O5),"",'Post Process Calc.'!O5)</f>
        <v>1.2541836568583059E-3</v>
      </c>
      <c r="EZ5" s="245">
        <f>IF(ISBLANK('Post Process Calc.'!P5),"",'Post Process Calc.'!P5)</f>
        <v>0.35264058708441887</v>
      </c>
      <c r="FA5" s="245">
        <f>IF(ISBLANK('Post Process Calc.'!Q5),"",'Post Process Calc.'!Q5)</f>
        <v>4.4089544031803065E-3</v>
      </c>
      <c r="FB5" s="245">
        <f>IF(ISBLANK('Post Process Calc.'!R5),"",'Post Process Calc.'!R5)</f>
        <v>3.6717336322130609E-3</v>
      </c>
      <c r="FC5" s="245">
        <f>IF(ISBLANK('Post Process Calc.'!S5),"",'Post Process Calc.'!S5)</f>
        <v>1.6282355512531662E-3</v>
      </c>
      <c r="FD5" s="245">
        <f>IF(ISBLANK('Post Process Calc.'!T5),"",'Post Process Calc.'!T5)</f>
        <v>-3.4728270601211725E-2</v>
      </c>
      <c r="FE5" s="245">
        <f>IF(ISBLANK('Post Process Calc.'!U5),"",'Post Process Calc.'!U5)</f>
        <v>1.8030902450382759E-3</v>
      </c>
      <c r="FF5" s="245">
        <f>IF(ISBLANK('Post Process Calc.'!V5),"",'Post Process Calc.'!V5)</f>
        <v>1.5661583681809608E-3</v>
      </c>
      <c r="FG5" s="245">
        <f>IF(ISBLANK('Post Process Calc.'!W5),"",'Post Process Calc.'!W5)</f>
        <v>1.1943797762399037E-2</v>
      </c>
      <c r="FH5" s="245">
        <f>IF(ISBLANK('Post Process Calc.'!X5),"",'Post Process Calc.'!X5)</f>
        <v>-1.5809773013369126E-3</v>
      </c>
      <c r="FI5" s="245">
        <f>IF(ISBLANK('Post Process Calc.'!Y5),"",'Post Process Calc.'!Y5)</f>
        <v>5.9936067373474904E-4</v>
      </c>
      <c r="FJ5" s="245">
        <f>IF(ISBLANK('Post Process Calc.'!Z5),"",'Post Process Calc.'!Z5)</f>
        <v>1.0021740152797737E-3</v>
      </c>
      <c r="FK5" s="245">
        <f>IF(ISBLANK('Post Process Calc.'!AA5),"",'Post Process Calc.'!AA5)</f>
        <v>2.5902562202680507E-3</v>
      </c>
      <c r="FL5" s="245">
        <f>IF(ISBLANK('Post Process Calc.'!AB5),"",'Post Process Calc.'!AB5)</f>
        <v>0</v>
      </c>
      <c r="FM5" s="245">
        <f>IF(ISBLANK('Post Process Calc.'!AC5),"",'Post Process Calc.'!AC5)</f>
        <v>0.13119489142180335</v>
      </c>
      <c r="FN5" s="245">
        <f>IF(ISBLANK('Post Process Calc.'!AD5),"",'Post Process Calc.'!AD5)</f>
        <v>7.6793919324369131E-2</v>
      </c>
      <c r="FO5" s="245">
        <f>IF(ISBLANK('Post Process Calc.'!AE5),"",'Post Process Calc.'!AE5)</f>
        <v>0.38151374027753271</v>
      </c>
      <c r="FP5" s="245">
        <f>IF(ISBLANK('Post Process Calc.'!AF5),"",'Post Process Calc.'!AF5)</f>
        <v>2.1445832762200592</v>
      </c>
      <c r="FQ5" s="245">
        <f>IF(ISBLANK('Post Process Calc.'!AG5),"",'Post Process Calc.'!AG5)</f>
        <v>0.78423486296955236</v>
      </c>
      <c r="FR5" s="245">
        <f>IF(ISBLANK('Post Process Calc.'!AH5),"",'Post Process Calc.'!AH5)</f>
        <v>0.17138053994652033</v>
      </c>
      <c r="FS5" s="245">
        <f>IF(ISBLANK('Post Process Calc.'!AI5),"",'Post Process Calc.'!AI5)</f>
        <v>-1.2323448916883097</v>
      </c>
    </row>
    <row r="6" spans="1:175" x14ac:dyDescent="0.15">
      <c r="A6" s="240" t="str">
        <f>IF('Measured Data'!B10&lt;&gt;0,'Measured Data'!$B$1,"")</f>
        <v>NIIMBL VS-002</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1.57</v>
      </c>
      <c r="I6" s="245">
        <f>IF(ISBLANK('Measured Data'!I10),"",'Measured Data'!I10)</f>
        <v>4.7241725175524163E-3</v>
      </c>
      <c r="J6" s="245">
        <f>IF(ISBLANK('Measured Data'!J10),"",'Measured Data'!J10)</f>
        <v>1.5747241725175525</v>
      </c>
      <c r="K6" s="245">
        <f>IF(ISBLANK('Measured Data'!K10),"",'Measured Data'!K10)</f>
        <v>99.7</v>
      </c>
      <c r="L6" s="240">
        <f>IF(ISBLANK('Measured Data'!L10),"",'Measured Data'!L10)</f>
        <v>7.19</v>
      </c>
      <c r="M6" s="240" t="str">
        <f>IF(ISBLANK('Measured Data'!M10),"",'Measured Data'!M10)</f>
        <v/>
      </c>
      <c r="N6" s="240">
        <f>IF(ISBLANK('Measured Data'!N10),"",'Measured Data'!N10)</f>
        <v>0.38098329172936979</v>
      </c>
      <c r="O6" s="240">
        <f>IF(ISBLANK('Measured Data'!O10),"",'Measured Data'!O10)</f>
        <v>0.2426645170250763</v>
      </c>
      <c r="P6" s="240">
        <f>IF(ISBLANK('Measured Data'!P10),"",'Measured Data'!P10)</f>
        <v>-0.57147493759405465</v>
      </c>
      <c r="Q6" s="240" t="str">
        <f>IF(ISBLANK('Measured Data'!Q10),"",'Measured Data'!Q10)</f>
        <v/>
      </c>
      <c r="R6" s="240">
        <f>IF(ISBLANK('Measured Data'!R10),"",'Measured Data'!R10)</f>
        <v>358</v>
      </c>
      <c r="S6" s="240">
        <f>IF(ISBLANK('Measured Data'!S10),"",'Measured Data'!S10)</f>
        <v>2.947953065515585</v>
      </c>
      <c r="T6" s="245">
        <f>IF(ISBLANK('Measured Data'!T10),"",'Measured Data'!T10)</f>
        <v>0.42163726359742915</v>
      </c>
      <c r="U6" s="245">
        <f>IF(ISBLANK('Measured Data'!U10),"",'Measured Data'!U10)</f>
        <v>2.6773046578818058</v>
      </c>
      <c r="V6" s="245">
        <f>IF(ISBLANK('Measured Data'!V10),"",'Measured Data'!V10)</f>
        <v>3.3798612771875955</v>
      </c>
      <c r="W6" s="245">
        <f>IF(ISBLANK('Measured Data'!W10),"",'Measured Data'!W10)</f>
        <v>1.5281381228329554</v>
      </c>
      <c r="X6" s="245">
        <f>IF(ISBLANK('Measured Data'!X10),"",'Measured Data'!X10)</f>
        <v>0.49578347567970404</v>
      </c>
      <c r="Y6" s="245">
        <f>IF(ISBLANK('Measured Data'!Y10),"",'Measured Data'!Y10)</f>
        <v>22.65629425715289</v>
      </c>
      <c r="Z6" s="245">
        <f>IF(ISBLANK('Measured Data'!Z10),"",'Measured Data'!Z10)</f>
        <v>1.2244724979564494</v>
      </c>
      <c r="AA6" s="245">
        <f>IF(ISBLANK('Measured Data'!AA10),"",'Measured Data'!AA10)</f>
        <v>1.1139347404732414</v>
      </c>
      <c r="AB6" s="245">
        <f>IF(ISBLANK('Measured Data'!AB10),"",'Measured Data'!AB10)</f>
        <v>2.4387979852772714</v>
      </c>
      <c r="AC6" s="245">
        <f>IF(ISBLANK('Measured Data'!AC10),"",'Measured Data'!AC10)</f>
        <v>0.79138430516537384</v>
      </c>
      <c r="AD6" s="245">
        <f>IF(ISBLANK('Measured Data'!AD10),"",'Measured Data'!AD10)</f>
        <v>1.5541088911404168</v>
      </c>
      <c r="AE6" s="245">
        <f>IF(ISBLANK('Measured Data'!AE10),"",'Measured Data'!AE10)</f>
        <v>10.849073800137722</v>
      </c>
      <c r="AF6" s="245">
        <f>IF(ISBLANK('Measured Data'!AF10),"",'Measured Data'!AF10)</f>
        <v>3.2780103193998622</v>
      </c>
      <c r="AG6" s="245">
        <f>IF(ISBLANK('Measured Data'!AG10),"",'Measured Data'!AG10)</f>
        <v>2.8053664106753606</v>
      </c>
      <c r="AH6" s="245">
        <f>IF(ISBLANK('Measured Data'!AH10),"",'Measured Data'!AH10)</f>
        <v>0.91745125163496155</v>
      </c>
      <c r="AI6" s="245">
        <f>IF(ISBLANK('Measured Data'!AI10),"",'Measured Data'!AI10)</f>
        <v>3.5563292440000001</v>
      </c>
      <c r="AJ6" s="245">
        <f>IF(ISBLANK('Measured Data'!AJ10),"",'Measured Data'!AJ10)</f>
        <v>0.68958918240973044</v>
      </c>
      <c r="AK6" s="245">
        <f>IF(ISBLANK('Measured Data'!AK10),"",'Measured Data'!AK10)</f>
        <v>2.5185300499795304</v>
      </c>
      <c r="AL6" s="245">
        <f>IF(ISBLANK('Measured Data'!AL10),"",'Measured Data'!AL10)</f>
        <v>4.1931115191330708</v>
      </c>
      <c r="AM6" s="245">
        <f>IF(ISBLANK('Measured Data'!AM10),"",'Measured Data'!AM10)</f>
        <v>3.1328664486504749</v>
      </c>
      <c r="AN6" s="245">
        <f>IF(ISBLANK('Measured Data'!AN10),"",'Measured Data'!AN10)</f>
        <v>0.35061822628639666</v>
      </c>
      <c r="AO6" s="245">
        <f>IF(ISBLANK('Measured Data'!AO10),"",'Measured Data'!AO10)</f>
        <v>1.4617380427121311</v>
      </c>
      <c r="AP6" s="245">
        <f>IF(ISBLANK('Measured Data'!AP10),"",'Measured Data'!AP10)</f>
        <v>1.758633803744557</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33.024683333354943</v>
      </c>
      <c r="BU6" s="245">
        <f>IF(ISBLANK('In Process Calc.'!K6),"",'In Process Calc.'!K6)</f>
        <v>95.054000000000016</v>
      </c>
      <c r="BV6" s="245">
        <f>IF(ISBLANK('In Process Calc.'!L6),"",'In Process Calc.'!L6)</f>
        <v>-4.0457068483338965E-2</v>
      </c>
      <c r="BW6" s="245">
        <f>IF(ISBLANK('In Process Calc.'!M6),"",'In Process Calc.'!M6)</f>
        <v>0.21051330523464529</v>
      </c>
      <c r="BX6" s="245">
        <f>IF(ISBLANK('In Process Calc.'!N6),"",'In Process Calc.'!N6)</f>
        <v>-2.3940231871048399E-2</v>
      </c>
      <c r="BY6" s="245">
        <f>IF(ISBLANK('In Process Calc.'!O6),"",'In Process Calc.'!O6)</f>
        <v>2.1335425961441944E-4</v>
      </c>
      <c r="BZ6" s="245">
        <f>IF(ISBLANK('In Process Calc.'!P6),"",'In Process Calc.'!P6)</f>
        <v>5.6524363813438751E-3</v>
      </c>
      <c r="CA6" s="245">
        <f>IF(ISBLANK('In Process Calc.'!Q6),"",'In Process Calc.'!Q6)</f>
        <v>-6.03054221547093E-3</v>
      </c>
      <c r="CB6" s="245">
        <f>IF(ISBLANK('In Process Calc.'!R6),"",'In Process Calc.'!R6)</f>
        <v>2.3475433225685406E-3</v>
      </c>
      <c r="CC6" s="245">
        <f>IF(ISBLANK('In Process Calc.'!S6),"",'In Process Calc.'!S6)</f>
        <v>0.47880899063405236</v>
      </c>
      <c r="CD6" s="245">
        <f>IF(ISBLANK('In Process Calc.'!T6),"",'In Process Calc.'!T6)</f>
        <v>7.5907996091418906E-2</v>
      </c>
      <c r="CE6" s="245">
        <f>IF(ISBLANK('In Process Calc.'!U6),"",'In Process Calc.'!U6)</f>
        <v>-2.4243009497168032E-2</v>
      </c>
      <c r="CF6" s="245">
        <f>IF(ISBLANK('In Process Calc.'!V6),"",'In Process Calc.'!V6)</f>
        <v>-7.4060301000799314E-3</v>
      </c>
      <c r="CG6" s="245">
        <f>IF(ISBLANK('In Process Calc.'!W6),"",'In Process Calc.'!W6)</f>
        <v>5.9596973191762999E-3</v>
      </c>
      <c r="CH6" s="245">
        <f>IF(ISBLANK('In Process Calc.'!X6),"",'In Process Calc.'!X6)</f>
        <v>9.8672015705665193E-4</v>
      </c>
      <c r="CI6" s="245">
        <f>IF(ISBLANK('In Process Calc.'!Y6),"",'In Process Calc.'!Y6)</f>
        <v>0.75426023006665255</v>
      </c>
      <c r="CJ6" s="245">
        <f>IF(ISBLANK('In Process Calc.'!Z6),"",'In Process Calc.'!Z6)</f>
        <v>6.3111452615805209E-3</v>
      </c>
      <c r="CK6" s="245">
        <f>IF(ISBLANK('In Process Calc.'!AA6),"",'In Process Calc.'!AA6)</f>
        <v>3.9289920278543482E-3</v>
      </c>
      <c r="CL6" s="245">
        <f>IF(ISBLANK('In Process Calc.'!AB6),"",'In Process Calc.'!AB6)</f>
        <v>3.6159539595526976E-3</v>
      </c>
      <c r="CM6" s="245">
        <f>IF(ISBLANK('In Process Calc.'!AC6),"",'In Process Calc.'!AC6)</f>
        <v>-8.1126219929000001E-2</v>
      </c>
      <c r="CN6" s="245">
        <f>IF(ISBLANK('In Process Calc.'!AD6),"",'In Process Calc.'!AD6)</f>
        <v>1.4096618612819399E-3</v>
      </c>
      <c r="CO6" s="245">
        <f>IF(ISBLANK('In Process Calc.'!AE6),"",'In Process Calc.'!AE6)</f>
        <v>-1.2169754728458314E-4</v>
      </c>
      <c r="CP6" s="245">
        <f>IF(ISBLANK('In Process Calc.'!AF6),"",'In Process Calc.'!AF6)</f>
        <v>2.2350501925625394E-2</v>
      </c>
      <c r="CQ6" s="245">
        <f>IF(ISBLANK('In Process Calc.'!AG6),"",'In Process Calc.'!AG6)</f>
        <v>-6.3835259357601327E-3</v>
      </c>
      <c r="CR6" s="245">
        <f>IF(ISBLANK('In Process Calc.'!AH6),"",'In Process Calc.'!AH6)</f>
        <v>1.0147163894375524E-3</v>
      </c>
      <c r="CS6" s="245">
        <f>IF(ISBLANK('In Process Calc.'!AI6),"",'In Process Calc.'!AI6)</f>
        <v>-1.2112618993225794E-3</v>
      </c>
      <c r="CT6" s="245">
        <f>IF(ISBLANK('In Process Calc.'!AJ6),"",'In Process Calc.'!AJ6)</f>
        <v>2.4097235895621195E-3</v>
      </c>
      <c r="CU6" s="245">
        <f>IF(ISBLANK('In Process Calc.'!AK6),"",'In Process Calc.'!AK6)</f>
        <v>0</v>
      </c>
      <c r="CV6" s="245">
        <f>IF(ISBLANK('In Process Calc.'!AL6),"",'In Process Calc.'!AL6)</f>
        <v>0.24530950503875779</v>
      </c>
      <c r="CW6" s="245">
        <f>IF(ISBLANK('In Process Calc.'!AM6),"",'In Process Calc.'!AM6)</f>
        <v>0.14024305323870936</v>
      </c>
      <c r="CX6" s="245">
        <f>IF(ISBLANK('In Process Calc.'!AN6),"",'In Process Calc.'!AN6)</f>
        <v>0.51629064111927048</v>
      </c>
      <c r="CY6" s="245">
        <f>IF(ISBLANK('In Process Calc.'!AO6),"",'In Process Calc.'!AO6)</f>
        <v>0.2426645170250763</v>
      </c>
      <c r="CZ6" s="245">
        <f>IF(ISBLANK('In Process Calc.'!AP6),"",'In Process Calc.'!AP6)</f>
        <v>0.2426645170250763</v>
      </c>
      <c r="DA6" s="245">
        <f>IF(ISBLANK('In Process Calc.'!AQ6),"",'In Process Calc.'!AQ6)</f>
        <v>4.4224711600287459E-2</v>
      </c>
      <c r="DB6" s="245">
        <f>IF(ISBLANK('In Process Calc.'!AR6),"",'In Process Calc.'!AR6)</f>
        <v>4.4618910028851155E-2</v>
      </c>
      <c r="DC6" s="245">
        <f>IF(ISBLANK('In Process Calc.'!AS6),"",'In Process Calc.'!AS6)</f>
        <v>3.9419842856369718E-4</v>
      </c>
      <c r="DD6" s="245">
        <f>IF(ISBLANK('In Process Calc.'!AT6),"",'In Process Calc.'!AT6)</f>
        <v>0.10110201948823977</v>
      </c>
      <c r="DE6" s="245">
        <f>IF(ISBLANK('In Process Calc.'!AU6),"",'In Process Calc.'!AU6)</f>
        <v>-9.4913165467227154E-3</v>
      </c>
      <c r="DF6" s="245">
        <f>IF(ISBLANK('In Process Calc.'!AV6),"",'In Process Calc.'!AV6)</f>
        <v>-4.8607099269842532E-4</v>
      </c>
      <c r="DG6" s="245">
        <f>IF(ISBLANK('In Process Calc.'!AW6),"",'In Process Calc.'!AW6)</f>
        <v>4.3367153230950304E-3</v>
      </c>
      <c r="DH6" s="245">
        <f>IF(ISBLANK('In Process Calc.'!AX6),"",'In Process Calc.'!AX6)</f>
        <v>-8.6290232163843965E-4</v>
      </c>
      <c r="DI6" s="245">
        <f>IF(ISBLANK('In Process Calc.'!AY6),"",'In Process Calc.'!AY6)</f>
        <v>6.6282361970369788E-5</v>
      </c>
      <c r="DJ6" s="245">
        <f>IF(ISBLANK('In Process Calc.'!AZ6),"",'In Process Calc.'!AZ6)</f>
        <v>0.19249207186424544</v>
      </c>
      <c r="DK6" s="245">
        <f>IF(ISBLANK('In Process Calc.'!BA6),"",'In Process Calc.'!BA6)</f>
        <v>2.432353534171652E-2</v>
      </c>
      <c r="DL6" s="245">
        <f>IF(ISBLANK('In Process Calc.'!BB6),"",'In Process Calc.'!BB6)</f>
        <v>-9.5810839091966214E-3</v>
      </c>
      <c r="DM6" s="245">
        <f>IF(ISBLANK('In Process Calc.'!BC6),"",'In Process Calc.'!BC6)</f>
        <v>2.8543674802479209E-4</v>
      </c>
      <c r="DN6" s="245">
        <f>IF(ISBLANK('In Process Calc.'!BD6),"",'In Process Calc.'!BD6)</f>
        <v>1.7154372306023304E-3</v>
      </c>
      <c r="DO6" s="245">
        <f>IF(ISBLANK('In Process Calc.'!BE6),"",'In Process Calc.'!BE6)</f>
        <v>-1.4853863137699898E-3</v>
      </c>
      <c r="DP6" s="245">
        <f>IF(ISBLANK('In Process Calc.'!BF6),"",'In Process Calc.'!BF6)</f>
        <v>0.30457896422810299</v>
      </c>
      <c r="DQ6" s="245">
        <f>IF(ISBLANK('In Process Calc.'!BG6),"",'In Process Calc.'!BG6)</f>
        <v>1.0012306514999905E-3</v>
      </c>
      <c r="DR6" s="245">
        <f>IF(ISBLANK('In Process Calc.'!BH6),"",'In Process Calc.'!BH6)</f>
        <v>1.7357186798444093E-3</v>
      </c>
      <c r="DS6" s="245">
        <f>IF(ISBLANK('In Process Calc.'!BI6),"",'In Process Calc.'!BI6)</f>
        <v>1.3488234560768062E-3</v>
      </c>
      <c r="DT6" s="245">
        <f>IF(ISBLANK('In Process Calc.'!BJ6),"",'In Process Calc.'!BJ6)</f>
        <v>-4.5418099171465054E-2</v>
      </c>
      <c r="DU6" s="245">
        <f>IF(ISBLANK('In Process Calc.'!BK6),"",'In Process Calc.'!BK6)</f>
        <v>7.2790868647122468E-4</v>
      </c>
      <c r="DV6" s="245">
        <f>IF(ISBLANK('In Process Calc.'!BL6),"",'In Process Calc.'!BL6)</f>
        <v>-6.2874844813159351E-5</v>
      </c>
      <c r="DW6" s="245">
        <f>IF(ISBLANK('In Process Calc.'!BM6),"",'In Process Calc.'!BM6)</f>
        <v>1.4100866374102735E-2</v>
      </c>
      <c r="DX6" s="245">
        <f>IF(ISBLANK('In Process Calc.'!BN6),"",'In Process Calc.'!BN6)</f>
        <v>-2.8993434772500849E-3</v>
      </c>
      <c r="DY6" s="245">
        <f>IF(ISBLANK('In Process Calc.'!BO6),"",'In Process Calc.'!BO6)</f>
        <v>7.1863683407456271E-4</v>
      </c>
      <c r="DZ6" s="245">
        <f>IF(ISBLANK('In Process Calc.'!BP6),"",'In Process Calc.'!BP6)</f>
        <v>-2.0548831614659755E-3</v>
      </c>
      <c r="EA6" s="245">
        <f>IF(ISBLANK('In Process Calc.'!BQ6),"",'In Process Calc.'!BQ6)</f>
        <v>-8.8028016676843434E-4</v>
      </c>
      <c r="EB6" s="245">
        <f>IF(ISBLANK('In Process Calc.'!BR6),"",'In Process Calc.'!BR6)</f>
        <v>0</v>
      </c>
      <c r="EC6" s="245">
        <f>IF(ISBLANK('In Process Calc.'!BS6),"",'In Process Calc.'!BS6)</f>
        <v>0.10034317995238536</v>
      </c>
      <c r="ED6" s="245">
        <f>IF(ISBLANK('In Process Calc.'!BT6),"",'In Process Calc.'!BT6)</f>
        <v>6.441639732764301E-2</v>
      </c>
      <c r="EE6" s="245">
        <f>IF(ISBLANK('In Process Calc.'!BU6),"",'In Process Calc.'!BU6)</f>
        <v>9.8653047226128804E-2</v>
      </c>
      <c r="EF6" s="245">
        <f>IF(ISBLANK('In Process Calc.'!BV6),"",'In Process Calc.'!BV6)</f>
        <v>0.22511986695774638</v>
      </c>
      <c r="EG6" s="245">
        <f>IF(ISBLANK('In Process Calc.'!BW6),"",'In Process Calc.'!BW6)</f>
        <v>1.5822935525516426</v>
      </c>
      <c r="EH6" s="245">
        <f>IF(ISBLANK('In Process Calc.'!BX6),"",'In Process Calc.'!BX6)</f>
        <v>1.2606468135280648</v>
      </c>
      <c r="EI6" s="245">
        <f>IF(ISBLANK('In Process Calc.'!BY6),"",'In Process Calc.'!BY6)</f>
        <v>0.12636123195177948</v>
      </c>
      <c r="EJ6" s="245">
        <f>IF(ISBLANK('In Process Calc.'!BZ6),"",'In Process Calc.'!BZ6)</f>
        <v>-1.8672490874946917</v>
      </c>
      <c r="EK6" s="245">
        <f>IF(ISBLANK('Post Process Calc.'!A6),"",'Post Process Calc.'!A6)</f>
        <v>0.10990000000000001</v>
      </c>
      <c r="EL6" s="245">
        <f>IF(ISBLANK('Post Process Calc.'!B6),"",'Post Process Calc.'!B6)</f>
        <v>4.20513880958584E-2</v>
      </c>
      <c r="EM6" s="245">
        <f>IF(ISBLANK('Post Process Calc.'!C6),"",'Post Process Calc.'!C6)</f>
        <v>0.2426645170250763</v>
      </c>
      <c r="EN6" s="245">
        <f>IF(ISBLANK('Post Process Calc.'!D6),"",'Post Process Calc.'!D6)</f>
        <v>0.14689407782418304</v>
      </c>
      <c r="EO6" s="245">
        <f>IF(ISBLANK('Post Process Calc.'!E6),"",'Post Process Calc.'!E6)</f>
        <v>-2.1774957429215081E-2</v>
      </c>
      <c r="EP6" s="245">
        <f>IF(ISBLANK('Post Process Calc.'!F6),"",'Post Process Calc.'!F6)</f>
        <v>2.6199744609734107E-3</v>
      </c>
      <c r="EQ6" s="245">
        <f>IF(ISBLANK('Post Process Calc.'!G6),"",'Post Process Calc.'!G6)</f>
        <v>1.0128917912039296E-2</v>
      </c>
      <c r="ER6" s="245">
        <f>IF(ISBLANK('Post Process Calc.'!H6),"",'Post Process Calc.'!H6)</f>
        <v>1.3882197766195998E-3</v>
      </c>
      <c r="ES6" s="245">
        <f>IF(ISBLANK('Post Process Calc.'!I6),"",'Post Process Calc.'!I6)</f>
        <v>2.3962201691516975E-3</v>
      </c>
      <c r="ET6" s="245">
        <f>IF(ISBLANK('Post Process Calc.'!J6),"",'Post Process Calc.'!J6)</f>
        <v>0.12974682597653595</v>
      </c>
      <c r="EU6" s="245">
        <f>IF(ISBLANK('Post Process Calc.'!K6),"",'Post Process Calc.'!K6)</f>
        <v>2.0509865756570565E-2</v>
      </c>
      <c r="EV6" s="245">
        <f>IF(ISBLANK('Post Process Calc.'!L6),"",'Post Process Calc.'!L6)</f>
        <v>-3.1460820720295994E-3</v>
      </c>
      <c r="EW6" s="245">
        <f>IF(ISBLANK('Post Process Calc.'!M6),"",'Post Process Calc.'!M6)</f>
        <v>-9.3810454756062297E-4</v>
      </c>
      <c r="EX6" s="245">
        <f>IF(ISBLANK('Post Process Calc.'!N6),"",'Post Process Calc.'!N6)</f>
        <v>1.1747255729174023E-3</v>
      </c>
      <c r="EY6" s="245">
        <f>IF(ISBLANK('Post Process Calc.'!O6),"",'Post Process Calc.'!O6)</f>
        <v>2.2947368661196538E-3</v>
      </c>
      <c r="EZ6" s="245">
        <f>IF(ISBLANK('Post Process Calc.'!P6),"",'Post Process Calc.'!P6)</f>
        <v>0.22611214212926609</v>
      </c>
      <c r="FA6" s="245">
        <f>IF(ISBLANK('Post Process Calc.'!Q6),"",'Post Process Calc.'!Q6)</f>
        <v>5.7823361358009615E-3</v>
      </c>
      <c r="FB6" s="245">
        <f>IF(ISBLANK('Post Process Calc.'!R6),"",'Post Process Calc.'!R6)</f>
        <v>4.0930728499237552E-3</v>
      </c>
      <c r="FC6" s="245">
        <f>IF(ISBLANK('Post Process Calc.'!S6),"",'Post Process Calc.'!S6)</f>
        <v>1.7991835048819112E-3</v>
      </c>
      <c r="FD6" s="245">
        <f>IF(ISBLANK('Post Process Calc.'!T6),"",'Post Process Calc.'!T6)</f>
        <v>-2.5542349020467627E-2</v>
      </c>
      <c r="FE6" s="245">
        <f>IF(ISBLANK('Post Process Calc.'!U6),"",'Post Process Calc.'!U6)</f>
        <v>2.0199415033916234E-3</v>
      </c>
      <c r="FF6" s="245">
        <f>IF(ISBLANK('Post Process Calc.'!V6),"",'Post Process Calc.'!V6)</f>
        <v>2.3685719450672786E-3</v>
      </c>
      <c r="FG6" s="245">
        <f>IF(ISBLANK('Post Process Calc.'!W6),"",'Post Process Calc.'!W6)</f>
        <v>1.0348575425845139E-2</v>
      </c>
      <c r="FH6" s="245">
        <f>IF(ISBLANK('Post Process Calc.'!X6),"",'Post Process Calc.'!X6)</f>
        <v>-1.3088244020840911E-4</v>
      </c>
      <c r="FI6" s="245">
        <f>IF(ISBLANK('Post Process Calc.'!Y6),"",'Post Process Calc.'!Y6)</f>
        <v>7.2471063077498546E-4</v>
      </c>
      <c r="FJ6" s="245">
        <f>IF(ISBLANK('Post Process Calc.'!Z6),"",'Post Process Calc.'!Z6)</f>
        <v>1.252923705219464E-3</v>
      </c>
      <c r="FK6" s="245">
        <f>IF(ISBLANK('Post Process Calc.'!AA6),"",'Post Process Calc.'!AA6)</f>
        <v>3.1731344236276358E-3</v>
      </c>
      <c r="FL6" s="245">
        <f>IF(ISBLANK('Post Process Calc.'!AB6),"",'Post Process Calc.'!AB6)</f>
        <v>0</v>
      </c>
      <c r="FM6" s="245">
        <f>IF(ISBLANK('Post Process Calc.'!AC6),"",'Post Process Calc.'!AC6)</f>
        <v>0.12268703605093376</v>
      </c>
      <c r="FN6" s="245">
        <f>IF(ISBLANK('Post Process Calc.'!AD6),"",'Post Process Calc.'!AD6)</f>
        <v>7.5369729601251101E-2</v>
      </c>
      <c r="FO6" s="245">
        <f>IF(ISBLANK('Post Process Calc.'!AE6),"",'Post Process Calc.'!AE6)</f>
        <v>0.42550064523200054</v>
      </c>
      <c r="FP6" s="245">
        <f>IF(ISBLANK('Post Process Calc.'!AF6),"",'Post Process Calc.'!AF6)</f>
        <v>1.7427181006351347</v>
      </c>
      <c r="FQ6" s="245">
        <f>IF(ISBLANK('Post Process Calc.'!AG6),"",'Post Process Calc.'!AG6)</f>
        <v>1.8702925115791345</v>
      </c>
      <c r="FR6" s="245">
        <f>IF(ISBLANK('Post Process Calc.'!AH6),"",'Post Process Calc.'!AH6)</f>
        <v>0.15807605004749534</v>
      </c>
      <c r="FS6" s="245">
        <f>IF(ISBLANK('Post Process Calc.'!AI6),"",'Post Process Calc.'!AI6)</f>
        <v>-1.245368903123359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56.443850000143456</v>
      </c>
      <c r="BU7" s="245">
        <f>IF(ISBLANK('In Process Calc.'!K7),"",'In Process Calc.'!K7)</f>
        <v>196.43399999999997</v>
      </c>
      <c r="BV7" s="245">
        <f>IF(ISBLANK('In Process Calc.'!L7),"",'In Process Calc.'!L7)</f>
        <v>-6.46309654753362E-2</v>
      </c>
      <c r="BW7" s="245">
        <f>IF(ISBLANK('In Process Calc.'!M7),"",'In Process Calc.'!M7)</f>
        <v>0.3727673559294768</v>
      </c>
      <c r="BX7" s="245">
        <f>IF(ISBLANK('In Process Calc.'!N7),"",'In Process Calc.'!N7)</f>
        <v>-4.1766459333027112E-2</v>
      </c>
      <c r="BY7" s="245">
        <f>IF(ISBLANK('In Process Calc.'!O7),"",'In Process Calc.'!O7)</f>
        <v>1.6301474128662787E-3</v>
      </c>
      <c r="BZ7" s="245">
        <f>IF(ISBLANK('In Process Calc.'!P7),"",'In Process Calc.'!P7)</f>
        <v>5.3252317946959806E-3</v>
      </c>
      <c r="CA7" s="245">
        <f>IF(ISBLANK('In Process Calc.'!Q7),"",'In Process Calc.'!Q7)</f>
        <v>-1.5482634722681368E-2</v>
      </c>
      <c r="CB7" s="245">
        <f>IF(ISBLANK('In Process Calc.'!R7),"",'In Process Calc.'!R7)</f>
        <v>4.6694101633088896E-3</v>
      </c>
      <c r="CC7" s="245">
        <f>IF(ISBLANK('In Process Calc.'!S7),"",'In Process Calc.'!S7)</f>
        <v>0.77951512606024853</v>
      </c>
      <c r="CD7" s="245">
        <f>IF(ISBLANK('In Process Calc.'!T7),"",'In Process Calc.'!T7)</f>
        <v>0.11221415712305671</v>
      </c>
      <c r="CE7" s="245">
        <f>IF(ISBLANK('In Process Calc.'!U7),"",'In Process Calc.'!U7)</f>
        <v>-3.3956097082451266E-2</v>
      </c>
      <c r="CF7" s="245">
        <f>IF(ISBLANK('In Process Calc.'!V7),"",'In Process Calc.'!V7)</f>
        <v>-1.781435764400547E-2</v>
      </c>
      <c r="CG7" s="245">
        <f>IF(ISBLANK('In Process Calc.'!W7),"",'In Process Calc.'!W7)</f>
        <v>9.0367442941165811E-3</v>
      </c>
      <c r="CH7" s="245">
        <f>IF(ISBLANK('In Process Calc.'!X7),"",'In Process Calc.'!X7)</f>
        <v>1.6212803604766888E-3</v>
      </c>
      <c r="CI7" s="245">
        <f>IF(ISBLANK('In Process Calc.'!Y7),"",'In Process Calc.'!Y7)</f>
        <v>1.1971695696199056</v>
      </c>
      <c r="CJ7" s="245">
        <f>IF(ISBLANK('In Process Calc.'!Z7),"",'In Process Calc.'!Z7)</f>
        <v>9.5563428168521231E-3</v>
      </c>
      <c r="CK7" s="245">
        <f>IF(ISBLANK('In Process Calc.'!AA7),"",'In Process Calc.'!AA7)</f>
        <v>5.3224265188881632E-3</v>
      </c>
      <c r="CL7" s="245">
        <f>IF(ISBLANK('In Process Calc.'!AB7),"",'In Process Calc.'!AB7)</f>
        <v>3.46193644401594E-3</v>
      </c>
      <c r="CM7" s="245">
        <f>IF(ISBLANK('In Process Calc.'!AC7),"",'In Process Calc.'!AC7)</f>
        <v>-0.15350894925899999</v>
      </c>
      <c r="CN7" s="245">
        <f>IF(ISBLANK('In Process Calc.'!AD7),"",'In Process Calc.'!AD7)</f>
        <v>2.7612265285319494E-3</v>
      </c>
      <c r="CO7" s="245">
        <f>IF(ISBLANK('In Process Calc.'!AE7),"",'In Process Calc.'!AE7)</f>
        <v>1.847940348700945E-4</v>
      </c>
      <c r="CP7" s="245">
        <f>IF(ISBLANK('In Process Calc.'!AF7),"",'In Process Calc.'!AF7)</f>
        <v>2.9021050047731818E-2</v>
      </c>
      <c r="CQ7" s="245">
        <f>IF(ISBLANK('In Process Calc.'!AG7),"",'In Process Calc.'!AG7)</f>
        <v>-5.7470390426535966E-3</v>
      </c>
      <c r="CR7" s="245">
        <f>IF(ISBLANK('In Process Calc.'!AH7),"",'In Process Calc.'!AH7)</f>
        <v>1.030394526161775E-3</v>
      </c>
      <c r="CS7" s="245">
        <f>IF(ISBLANK('In Process Calc.'!AI7),"",'In Process Calc.'!AI7)</f>
        <v>1.4104662892915768E-3</v>
      </c>
      <c r="CT7" s="245">
        <f>IF(ISBLANK('In Process Calc.'!AJ7),"",'In Process Calc.'!AJ7)</f>
        <v>6.1088584005368459E-3</v>
      </c>
      <c r="CU7" s="245">
        <f>IF(ISBLANK('In Process Calc.'!AK7),"",'In Process Calc.'!AK7)</f>
        <v>0</v>
      </c>
      <c r="CV7" s="245">
        <f>IF(ISBLANK('In Process Calc.'!AL7),"",'In Process Calc.'!AL7)</f>
        <v>0.383622379142526</v>
      </c>
      <c r="CW7" s="245">
        <f>IF(ISBLANK('In Process Calc.'!AM7),"",'In Process Calc.'!AM7)</f>
        <v>0.1883469705504989</v>
      </c>
      <c r="CX7" s="245">
        <f>IF(ISBLANK('In Process Calc.'!AN7),"",'In Process Calc.'!AN7)</f>
        <v>0.79308197411909509</v>
      </c>
      <c r="CY7" s="245">
        <f>IF(ISBLANK('In Process Calc.'!AO7),"",'In Process Calc.'!AO7)</f>
        <v>0.20204995482330976</v>
      </c>
      <c r="CZ7" s="245">
        <f>IF(ISBLANK('In Process Calc.'!AP7),"",'In Process Calc.'!AP7)</f>
        <v>0.20204995482330976</v>
      </c>
      <c r="DA7" s="245">
        <f>IF(ISBLANK('In Process Calc.'!AQ7),"",'In Process Calc.'!AQ7)</f>
        <v>4.2951461945651866E-2</v>
      </c>
      <c r="DB7" s="245">
        <f>IF(ISBLANK('In Process Calc.'!AR7),"",'In Process Calc.'!AR7)</f>
        <v>4.564610453096446E-2</v>
      </c>
      <c r="DC7" s="245">
        <f>IF(ISBLANK('In Process Calc.'!AS7),"",'In Process Calc.'!AS7)</f>
        <v>2.6946425853125967E-3</v>
      </c>
      <c r="DD7" s="245">
        <f>IF(ISBLANK('In Process Calc.'!AT7),"",'In Process Calc.'!AT7)</f>
        <v>6.8741849318868883E-2</v>
      </c>
      <c r="DE7" s="245">
        <f>IF(ISBLANK('In Process Calc.'!AU7),"",'In Process Calc.'!AU7)</f>
        <v>-7.5524021549389746E-3</v>
      </c>
      <c r="DF7" s="245">
        <f>IF(ISBLANK('In Process Calc.'!AV7),"",'In Process Calc.'!AV7)</f>
        <v>6.0024992312840181E-4</v>
      </c>
      <c r="DG7" s="245">
        <f>IF(ISBLANK('In Process Calc.'!AW7),"",'In Process Calc.'!AW7)</f>
        <v>-1.3862611315693232E-4</v>
      </c>
      <c r="DH7" s="245">
        <f>IF(ISBLANK('In Process Calc.'!AX7),"",'In Process Calc.'!AX7)</f>
        <v>-4.004549138195211E-3</v>
      </c>
      <c r="DI7" s="245">
        <f>IF(ISBLANK('In Process Calc.'!AY7),"",'In Process Calc.'!AY7)</f>
        <v>9.8370068310248636E-4</v>
      </c>
      <c r="DJ7" s="245">
        <f>IF(ISBLANK('In Process Calc.'!AZ7),"",'In Process Calc.'!AZ7)</f>
        <v>0.12739956729712279</v>
      </c>
      <c r="DK7" s="245">
        <f>IF(ISBLANK('In Process Calc.'!BA7),"",'In Process Calc.'!BA7)</f>
        <v>1.5381758669787934E-2</v>
      </c>
      <c r="DL7" s="245">
        <f>IF(ISBLANK('In Process Calc.'!BB7),"",'In Process Calc.'!BB7)</f>
        <v>-4.1151244012041484E-3</v>
      </c>
      <c r="DM7" s="245">
        <f>IF(ISBLANK('In Process Calc.'!BC7),"",'In Process Calc.'!BC7)</f>
        <v>-4.4096753247267525E-3</v>
      </c>
      <c r="DN7" s="245">
        <f>IF(ISBLANK('In Process Calc.'!BD7),"",'In Process Calc.'!BD7)</f>
        <v>1.3036463409857046E-3</v>
      </c>
      <c r="DO7" s="245">
        <f>IF(ISBLANK('In Process Calc.'!BE7),"",'In Process Calc.'!BE7)</f>
        <v>2.6884285292385908E-4</v>
      </c>
      <c r="DP7" s="245">
        <f>IF(ISBLANK('In Process Calc.'!BF7),"",'In Process Calc.'!BF7)</f>
        <v>0.18764651453141998</v>
      </c>
      <c r="DQ7" s="245">
        <f>IF(ISBLANK('In Process Calc.'!BG7),"",'In Process Calc.'!BG7)</f>
        <v>1.3748863612287508E-3</v>
      </c>
      <c r="DR7" s="245">
        <f>IF(ISBLANK('In Process Calc.'!BH7),"",'In Process Calc.'!BH7)</f>
        <v>5.9035360539946445E-4</v>
      </c>
      <c r="DS7" s="245">
        <f>IF(ISBLANK('In Process Calc.'!BI7),"",'In Process Calc.'!BI7)</f>
        <v>-6.5252292932934424E-5</v>
      </c>
      <c r="DT7" s="245">
        <f>IF(ISBLANK('In Process Calc.'!BJ7),"",'In Process Calc.'!BJ7)</f>
        <v>-3.0666246245215183E-2</v>
      </c>
      <c r="DU7" s="245">
        <f>IF(ISBLANK('In Process Calc.'!BK7),"",'In Process Calc.'!BK7)</f>
        <v>5.7261470085299309E-4</v>
      </c>
      <c r="DV7" s="245">
        <f>IF(ISBLANK('In Process Calc.'!BL7),"",'In Process Calc.'!BL7)</f>
        <v>1.2985067594771429E-4</v>
      </c>
      <c r="DW7" s="245">
        <f>IF(ISBLANK('In Process Calc.'!BM7),"",'In Process Calc.'!BM7)</f>
        <v>2.8260977887482118E-3</v>
      </c>
      <c r="DX7" s="245">
        <f>IF(ISBLANK('In Process Calc.'!BN7),"",'In Process Calc.'!BN7)</f>
        <v>2.6965912969196675E-4</v>
      </c>
      <c r="DY7" s="245">
        <f>IF(ISBLANK('In Process Calc.'!BO7),"",'In Process Calc.'!BO7)</f>
        <v>6.6423248460166819E-6</v>
      </c>
      <c r="DZ7" s="245">
        <f>IF(ISBLANK('In Process Calc.'!BP7),"",'In Process Calc.'!BP7)</f>
        <v>1.1107423409459833E-3</v>
      </c>
      <c r="EA7" s="245">
        <f>IF(ISBLANK('In Process Calc.'!BQ7),"",'In Process Calc.'!BQ7)</f>
        <v>1.5672050509510471E-3</v>
      </c>
      <c r="EB7" s="245">
        <f>IF(ISBLANK('In Process Calc.'!BR7),"",'In Process Calc.'!BR7)</f>
        <v>0</v>
      </c>
      <c r="EC7" s="245">
        <f>IF(ISBLANK('In Process Calc.'!BS7),"",'In Process Calc.'!BS7)</f>
        <v>5.7608395881987851E-2</v>
      </c>
      <c r="ED7" s="245">
        <f>IF(ISBLANK('In Process Calc.'!BT7),"",'In Process Calc.'!BT7)</f>
        <v>3.4494551791711639E-2</v>
      </c>
      <c r="EE7" s="245">
        <f>IF(ISBLANK('In Process Calc.'!BU7),"",'In Process Calc.'!BU7)</f>
        <v>7.190672155426843E-2</v>
      </c>
      <c r="EF7" s="245">
        <f>IF(ISBLANK('In Process Calc.'!BV7),"",'In Process Calc.'!BV7)</f>
        <v>0.14085786314463283</v>
      </c>
      <c r="EG7" s="245">
        <f>IF(ISBLANK('In Process Calc.'!BW7),"",'In Process Calc.'!BW7)</f>
        <v>1.4728975813064462</v>
      </c>
      <c r="EH7" s="245">
        <f>IF(ISBLANK('In Process Calc.'!BX7),"",'In Process Calc.'!BX7)</f>
        <v>1.585954796471847</v>
      </c>
      <c r="EI7" s="245">
        <f>IF(ISBLANK('In Process Calc.'!BY7),"",'In Process Calc.'!BY7)</f>
        <v>0.12073634939367112</v>
      </c>
      <c r="EJ7" s="245">
        <f>IF(ISBLANK('In Process Calc.'!BZ7),"",'In Process Calc.'!BZ7)</f>
        <v>-1.9936762046233543</v>
      </c>
      <c r="EK7" s="245">
        <f>IF(ISBLANK('Post Process Calc.'!A7),"",'Post Process Calc.'!A7)</f>
        <v>0.20892499999999997</v>
      </c>
      <c r="EL7" s="245">
        <f>IF(ISBLANK('Post Process Calc.'!B7),"",'Post Process Calc.'!B7)</f>
        <v>3.8756025227458427E-2</v>
      </c>
      <c r="EM7" s="245">
        <f>IF(ISBLANK('Post Process Calc.'!C7),"",'Post Process Calc.'!C7)</f>
        <v>0.20204995482330976</v>
      </c>
      <c r="EN7" s="245">
        <f>IF(ISBLANK('Post Process Calc.'!D7),"",'Post Process Calc.'!D7)</f>
        <v>0.11783604747309767</v>
      </c>
      <c r="EO7" s="245">
        <f>IF(ISBLANK('Post Process Calc.'!E7),"",'Post Process Calc.'!E7)</f>
        <v>-1.7402832047178272E-2</v>
      </c>
      <c r="EP7" s="245">
        <f>IF(ISBLANK('Post Process Calc.'!F7),"",'Post Process Calc.'!F7)</f>
        <v>2.2470449683517617E-3</v>
      </c>
      <c r="EQ7" s="245">
        <f>IF(ISBLANK('Post Process Calc.'!G7),"",'Post Process Calc.'!G7)</f>
        <v>8.7882903007720538E-3</v>
      </c>
      <c r="ER7" s="245">
        <f>IF(ISBLANK('Post Process Calc.'!H7),"",'Post Process Calc.'!H7)</f>
        <v>2.2530471923726324E-3</v>
      </c>
      <c r="ES7" s="245">
        <f>IF(ISBLANK('Post Process Calc.'!I7),"",'Post Process Calc.'!I7)</f>
        <v>1.8824693274227425E-3</v>
      </c>
      <c r="ET7" s="245">
        <f>IF(ISBLANK('Post Process Calc.'!J7),"",'Post Process Calc.'!J7)</f>
        <v>8.6663672716538923E-2</v>
      </c>
      <c r="EU7" s="245">
        <f>IF(ISBLANK('Post Process Calc.'!K7),"",'Post Process Calc.'!K7)</f>
        <v>1.1844602636449346E-2</v>
      </c>
      <c r="EV7" s="245">
        <f>IF(ISBLANK('Post Process Calc.'!L7),"",'Post Process Calc.'!L7)</f>
        <v>2.0258007230883316E-4</v>
      </c>
      <c r="EW7" s="245">
        <f>IF(ISBLANK('Post Process Calc.'!M7),"",'Post Process Calc.'!M7)</f>
        <v>1.9629517750101029E-4</v>
      </c>
      <c r="EX7" s="245">
        <f>IF(ISBLANK('Post Process Calc.'!N7),"",'Post Process Calc.'!N7)</f>
        <v>4.3254170285780022E-4</v>
      </c>
      <c r="EY7" s="245">
        <f>IF(ISBLANK('Post Process Calc.'!O7),"",'Post Process Calc.'!O7)</f>
        <v>2.3271007776732499E-3</v>
      </c>
      <c r="EZ7" s="245">
        <f>IF(ISBLANK('Post Process Calc.'!P7),"",'Post Process Calc.'!P7)</f>
        <v>9.016257230841572E-2</v>
      </c>
      <c r="FA7" s="245">
        <f>IF(ISBLANK('Post Process Calc.'!Q7),"",'Post Process Calc.'!Q7)</f>
        <v>5.1939307652806594E-3</v>
      </c>
      <c r="FB7" s="245">
        <f>IF(ISBLANK('Post Process Calc.'!R7),"",'Post Process Calc.'!R7)</f>
        <v>3.3788356505847022E-3</v>
      </c>
      <c r="FC7" s="245">
        <f>IF(ISBLANK('Post Process Calc.'!S7),"",'Post Process Calc.'!S7)</f>
        <v>1.4767010895480469E-3</v>
      </c>
      <c r="FD7" s="245">
        <f>IF(ISBLANK('Post Process Calc.'!T7),"",'Post Process Calc.'!T7)</f>
        <v>-1.4896165350732382E-2</v>
      </c>
      <c r="FE7" s="245">
        <f>IF(ISBLANK('Post Process Calc.'!U7),"",'Post Process Calc.'!U7)</f>
        <v>1.6782148062059448E-3</v>
      </c>
      <c r="FF7" s="245">
        <f>IF(ISBLANK('Post Process Calc.'!V7),"",'Post Process Calc.'!V7)</f>
        <v>2.2715691397125989E-3</v>
      </c>
      <c r="FG7" s="245">
        <f>IF(ISBLANK('Post Process Calc.'!W7),"",'Post Process Calc.'!W7)</f>
        <v>7.1385041609690111E-3</v>
      </c>
      <c r="FH7" s="245">
        <f>IF(ISBLANK('Post Process Calc.'!X7),"",'Post Process Calc.'!X7)</f>
        <v>7.033318852718289E-4</v>
      </c>
      <c r="FI7" s="245">
        <f>IF(ISBLANK('Post Process Calc.'!Y7),"",'Post Process Calc.'!Y7)</f>
        <v>6.2922244656902701E-4</v>
      </c>
      <c r="FJ7" s="245">
        <f>IF(ISBLANK('Post Process Calc.'!Z7),"",'Post Process Calc.'!Z7)</f>
        <v>1.0905720512174718E-3</v>
      </c>
      <c r="FK7" s="245">
        <f>IF(ISBLANK('Post Process Calc.'!AA7),"",'Post Process Calc.'!AA7)</f>
        <v>2.7832327835074764E-3</v>
      </c>
      <c r="FL7" s="245">
        <f>IF(ISBLANK('Post Process Calc.'!AB7),"",'Post Process Calc.'!AB7)</f>
        <v>0</v>
      </c>
      <c r="FM7" s="245">
        <f>IF(ISBLANK('Post Process Calc.'!AC7),"",'Post Process Calc.'!AC7)</f>
        <v>9.0355862085757993E-2</v>
      </c>
      <c r="FN7" s="245">
        <f>IF(ISBLANK('Post Process Calc.'!AD7),"",'Post Process Calc.'!AD7)</f>
        <v>5.8056864687847383E-2</v>
      </c>
      <c r="FO7" s="245">
        <f>IF(ISBLANK('Post Process Calc.'!AE7),"",'Post Process Calc.'!AE7)</f>
        <v>0.34909942735150773</v>
      </c>
      <c r="FP7" s="245">
        <f>IF(ISBLANK('Post Process Calc.'!AF7),"",'Post Process Calc.'!AF7)</f>
        <v>1.0403733130872617</v>
      </c>
      <c r="FQ7" s="245">
        <f>IF(ISBLANK('Post Process Calc.'!AG7),"",'Post Process Calc.'!AG7)</f>
        <v>2.3314261730422889</v>
      </c>
      <c r="FR7" s="245">
        <f>IF(ISBLANK('Post Process Calc.'!AH7),"",'Post Process Calc.'!AH7)</f>
        <v>0.13667321341423969</v>
      </c>
      <c r="FS7" s="245">
        <f>IF(ISBLANK('Post Process Calc.'!AI7),"",'Post Process Calc.'!AI7)</f>
        <v>-1.2576331860127139</v>
      </c>
    </row>
    <row r="8" spans="1:175" x14ac:dyDescent="0.15">
      <c r="A8" s="240" t="str">
        <f>IF('Measured Data'!B11&lt;&gt;0,'Measured Data'!$B$1,"")</f>
        <v>NIIMBL VS-002</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3.05</v>
      </c>
      <c r="I8" s="245">
        <f>IF(ISBLANK('Measured Data'!I11),"",'Measured Data'!I11)</f>
        <v>9.7574819401444302E-2</v>
      </c>
      <c r="J8" s="245">
        <f>IF(ISBLANK('Measured Data'!J11),"",'Measured Data'!J11)</f>
        <v>3.1475748194014441</v>
      </c>
      <c r="K8" s="245">
        <f>IF(ISBLANK('Measured Data'!K11),"",'Measured Data'!K11)</f>
        <v>96.9</v>
      </c>
      <c r="L8" s="240">
        <f>IF(ISBLANK('Measured Data'!L11),"",'Measured Data'!L11)</f>
        <v>6.87</v>
      </c>
      <c r="M8" s="240" t="str">
        <f>IF(ISBLANK('Measured Data'!M11),"",'Measured Data'!M11)</f>
        <v/>
      </c>
      <c r="N8" s="240">
        <f>IF(ISBLANK('Measured Data'!N11),"",'Measured Data'!N11)</f>
        <v>0.6162523622110947</v>
      </c>
      <c r="O8" s="240">
        <f>IF(ISBLANK('Measured Data'!O11),"",'Measured Data'!O11)</f>
        <v>0.20204995482330976</v>
      </c>
      <c r="P8" s="240">
        <f>IF(ISBLANK('Measured Data'!P11),"",'Measured Data'!P11)</f>
        <v>-0.92437854331664204</v>
      </c>
      <c r="Q8" s="240" t="str">
        <f>IF(ISBLANK('Measured Data'!Q11),"",'Measured Data'!Q11)</f>
        <v/>
      </c>
      <c r="R8" s="240">
        <f>IF(ISBLANK('Measured Data'!R11),"",'Measured Data'!R11)</f>
        <v>348</v>
      </c>
      <c r="S8" s="240">
        <f>IF(ISBLANK('Measured Data'!S11),"",'Measured Data'!S11)</f>
        <v>5.316625338432833</v>
      </c>
      <c r="T8" s="245">
        <f>IF(ISBLANK('Measured Data'!T11),"",'Measured Data'!T11)</f>
        <v>0.68187416085259278</v>
      </c>
      <c r="U8" s="245">
        <f>IF(ISBLANK('Measured Data'!U11),"",'Measured Data'!U11)</f>
        <v>2.6566215461555012</v>
      </c>
      <c r="V8" s="245">
        <f>IF(ISBLANK('Measured Data'!V11),"",'Measured Data'!V11)</f>
        <v>3.3846379864817253</v>
      </c>
      <c r="W8" s="245">
        <f>IF(ISBLANK('Measured Data'!W11),"",'Measured Data'!W11)</f>
        <v>1.6661248747630348</v>
      </c>
      <c r="X8" s="245">
        <f>IF(ISBLANK('Measured Data'!X11),"",'Measured Data'!X11)</f>
        <v>0.46188760939152379</v>
      </c>
      <c r="Y8" s="245">
        <f>IF(ISBLANK('Measured Data'!Y11),"",'Measured Data'!Y11)</f>
        <v>18.266423666989443</v>
      </c>
      <c r="Z8" s="245">
        <f>IF(ISBLANK('Measured Data'!Z11),"",'Measured Data'!Z11)</f>
        <v>0.69445554858947411</v>
      </c>
      <c r="AA8" s="245">
        <f>IF(ISBLANK('Measured Data'!AA11),"",'Measured Data'!AA11)</f>
        <v>1.255731639528471</v>
      </c>
      <c r="AB8" s="245">
        <f>IF(ISBLANK('Measured Data'!AB11),"",'Measured Data'!AB11)</f>
        <v>2.590744372779834</v>
      </c>
      <c r="AC8" s="245">
        <f>IF(ISBLANK('Measured Data'!AC11),"",'Measured Data'!AC11)</f>
        <v>0.74646391137062518</v>
      </c>
      <c r="AD8" s="245">
        <f>IF(ISBLANK('Measured Data'!AD11),"",'Measured Data'!AD11)</f>
        <v>1.5448452385357447</v>
      </c>
      <c r="AE8" s="245">
        <f>IF(ISBLANK('Measured Data'!AE11),"",'Measured Data'!AE11)</f>
        <v>17.314903574637768</v>
      </c>
      <c r="AF8" s="245">
        <f>IF(ISBLANK('Measured Data'!AF11),"",'Measured Data'!AF11)</f>
        <v>3.2306351726075762</v>
      </c>
      <c r="AG8" s="245">
        <f>IF(ISBLANK('Measured Data'!AG11),"",'Measured Data'!AG11)</f>
        <v>2.7850243013172027</v>
      </c>
      <c r="AH8" s="245">
        <f>IF(ISBLANK('Measured Data'!AH11),"",'Measured Data'!AH11)</f>
        <v>0.91969968251870982</v>
      </c>
      <c r="AI8" s="245">
        <f>IF(ISBLANK('Measured Data'!AI11),"",'Measured Data'!AI11)</f>
        <v>4.6130114239999997</v>
      </c>
      <c r="AJ8" s="245">
        <f>IF(ISBLANK('Measured Data'!AJ11),"",'Measured Data'!AJ11)</f>
        <v>0.66985831135498575</v>
      </c>
      <c r="AK8" s="245">
        <f>IF(ISBLANK('Measured Data'!AK11),"",'Measured Data'!AK11)</f>
        <v>2.5140557203130389</v>
      </c>
      <c r="AL8" s="245">
        <f>IF(ISBLANK('Measured Data'!AL11),"",'Measured Data'!AL11)</f>
        <v>4.0957312545767728</v>
      </c>
      <c r="AM8" s="245">
        <f>IF(ISBLANK('Measured Data'!AM11),"",'Measured Data'!AM11)</f>
        <v>3.1235746691890656</v>
      </c>
      <c r="AN8" s="245">
        <f>IF(ISBLANK('Measured Data'!AN11),"",'Measured Data'!AN11)</f>
        <v>0.35038934837801389</v>
      </c>
      <c r="AO8" s="245">
        <f>IF(ISBLANK('Measured Data'!AO11),"",'Measured Data'!AO11)</f>
        <v>1.4234646384987859</v>
      </c>
      <c r="AP8" s="245">
        <f>IF(ISBLANK('Measured Data'!AP11),"",'Measured Data'!AP11)</f>
        <v>1.7046318357011303</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85.622183333251911</v>
      </c>
      <c r="BU8" s="245">
        <f>IF(ISBLANK('In Process Calc.'!K8),"",'In Process Calc.'!K8)</f>
        <v>318.70899999999995</v>
      </c>
      <c r="BV8" s="245">
        <f>IF(ISBLANK('In Process Calc.'!L8),"",'In Process Calc.'!L8)</f>
        <v>-0.10019165128695132</v>
      </c>
      <c r="BW8" s="245">
        <f>IF(ISBLANK('In Process Calc.'!M8),"",'In Process Calc.'!M8)</f>
        <v>0.46883171036613269</v>
      </c>
      <c r="BX8" s="245">
        <f>IF(ISBLANK('In Process Calc.'!N8),"",'In Process Calc.'!N8)</f>
        <v>-5.8347556602682003E-2</v>
      </c>
      <c r="BY8" s="245">
        <f>IF(ISBLANK('In Process Calc.'!O8),"",'In Process Calc.'!O8)</f>
        <v>3.7870886014367499E-3</v>
      </c>
      <c r="BZ8" s="245">
        <f>IF(ISBLANK('In Process Calc.'!P8),"",'In Process Calc.'!P8)</f>
        <v>5.6398688056969772E-3</v>
      </c>
      <c r="CA8" s="245">
        <f>IF(ISBLANK('In Process Calc.'!Q8),"",'In Process Calc.'!Q8)</f>
        <v>-1.6649403400788843E-2</v>
      </c>
      <c r="CB8" s="245">
        <f>IF(ISBLANK('In Process Calc.'!R8),"",'In Process Calc.'!R8)</f>
        <v>5.8489525830850873E-3</v>
      </c>
      <c r="CC8" s="245">
        <f>IF(ISBLANK('In Process Calc.'!S8),"",'In Process Calc.'!S8)</f>
        <v>0.93510368975808611</v>
      </c>
      <c r="CD8" s="245">
        <f>IF(ISBLANK('In Process Calc.'!T8),"",'In Process Calc.'!T8)</f>
        <v>0.13246795897426461</v>
      </c>
      <c r="CE8" s="245">
        <f>IF(ISBLANK('In Process Calc.'!U8),"",'In Process Calc.'!U8)</f>
        <v>-4.1025230313639145E-2</v>
      </c>
      <c r="CF8" s="245">
        <f>IF(ISBLANK('In Process Calc.'!V8),"",'In Process Calc.'!V8)</f>
        <v>-1.8520182574618675E-2</v>
      </c>
      <c r="CG8" s="245">
        <f>IF(ISBLANK('In Process Calc.'!W8),"",'In Process Calc.'!W8)</f>
        <v>1.1836108073698228E-2</v>
      </c>
      <c r="CH8" s="245">
        <f>IF(ISBLANK('In Process Calc.'!X8),"",'In Process Calc.'!X8)</f>
        <v>7.5020664033823416E-4</v>
      </c>
      <c r="CI8" s="245">
        <f>IF(ISBLANK('In Process Calc.'!Y8),"",'In Process Calc.'!Y8)</f>
        <v>1.3576261003429546</v>
      </c>
      <c r="CJ8" s="245">
        <f>IF(ISBLANK('In Process Calc.'!Z8),"",'In Process Calc.'!Z8)</f>
        <v>1.3289611667929819E-2</v>
      </c>
      <c r="CK8" s="245">
        <f>IF(ISBLANK('In Process Calc.'!AA8),"",'In Process Calc.'!AA8)</f>
        <v>7.639459538833022E-3</v>
      </c>
      <c r="CL8" s="245">
        <f>IF(ISBLANK('In Process Calc.'!AB8),"",'In Process Calc.'!AB8)</f>
        <v>4.8921956418767039E-3</v>
      </c>
      <c r="CM8" s="245">
        <f>IF(ISBLANK('In Process Calc.'!AC8),"",'In Process Calc.'!AC8)</f>
        <v>-0.19584738189400006</v>
      </c>
      <c r="CN8" s="245">
        <f>IF(ISBLANK('In Process Calc.'!AD8),"",'In Process Calc.'!AD8)</f>
        <v>3.8689421812734466E-3</v>
      </c>
      <c r="CO8" s="245">
        <f>IF(ISBLANK('In Process Calc.'!AE8),"",'In Process Calc.'!AE8)</f>
        <v>1.1169171642546873E-4</v>
      </c>
      <c r="CP8" s="245">
        <f>IF(ISBLANK('In Process Calc.'!AF8),"",'In Process Calc.'!AF8)</f>
        <v>3.732727724184684E-2</v>
      </c>
      <c r="CQ8" s="245">
        <f>IF(ISBLANK('In Process Calc.'!AG8),"",'In Process Calc.'!AG8)</f>
        <v>-1.7947519057779856E-2</v>
      </c>
      <c r="CR8" s="245">
        <f>IF(ISBLANK('In Process Calc.'!AH8),"",'In Process Calc.'!AH8)</f>
        <v>1.0852381457574333E-3</v>
      </c>
      <c r="CS8" s="245">
        <f>IF(ISBLANK('In Process Calc.'!AI8),"",'In Process Calc.'!AI8)</f>
        <v>2.5275855073155495E-3</v>
      </c>
      <c r="CT8" s="245">
        <f>IF(ISBLANK('In Process Calc.'!AJ8),"",'In Process Calc.'!AJ8)</f>
        <v>5.6343288030830645E-3</v>
      </c>
      <c r="CU8" s="245">
        <f>IF(ISBLANK('In Process Calc.'!AK8),"",'In Process Calc.'!AK8)</f>
        <v>0</v>
      </c>
      <c r="CV8" s="245">
        <f>IF(ISBLANK('In Process Calc.'!AL8),"",'In Process Calc.'!AL8)</f>
        <v>0.46777896406669656</v>
      </c>
      <c r="CW8" s="245">
        <f>IF(ISBLANK('In Process Calc.'!AM8),"",'In Process Calc.'!AM8)</f>
        <v>0.21358402557001452</v>
      </c>
      <c r="CX8" s="245">
        <f>IF(ISBLANK('In Process Calc.'!AN8),"",'In Process Calc.'!AN8)</f>
        <v>0.97297557731547546</v>
      </c>
      <c r="CY8" s="245">
        <f>IF(ISBLANK('In Process Calc.'!AO8),"",'In Process Calc.'!AO8)</f>
        <v>0.19899282707249422</v>
      </c>
      <c r="CZ8" s="245">
        <f>IF(ISBLANK('In Process Calc.'!AP8),"",'In Process Calc.'!AP8)</f>
        <v>0.19899282707249422</v>
      </c>
      <c r="DA8" s="245">
        <f>IF(ISBLANK('In Process Calc.'!AQ8),"",'In Process Calc.'!AQ8)</f>
        <v>4.8142978050250668E-2</v>
      </c>
      <c r="DB8" s="245">
        <f>IF(ISBLANK('In Process Calc.'!AR8),"",'In Process Calc.'!AR8)</f>
        <v>4.9683155882611629E-2</v>
      </c>
      <c r="DC8" s="245">
        <f>IF(ISBLANK('In Process Calc.'!AS8),"",'In Process Calc.'!AS8)</f>
        <v>1.5401778323609599E-3</v>
      </c>
      <c r="DD8" s="245">
        <f>IF(ISBLANK('In Process Calc.'!AT8),"",'In Process Calc.'!AT8)</f>
        <v>3.7823137248459829E-2</v>
      </c>
      <c r="DE8" s="245">
        <f>IF(ISBLANK('In Process Calc.'!AU8),"",'In Process Calc.'!AU8)</f>
        <v>-6.528426922118722E-3</v>
      </c>
      <c r="DF8" s="245">
        <f>IF(ISBLANK('In Process Calc.'!AV8),"",'In Process Calc.'!AV8)</f>
        <v>8.4924614432246805E-4</v>
      </c>
      <c r="DG8" s="245">
        <f>IF(ISBLANK('In Process Calc.'!AW8),"",'In Process Calc.'!AW8)</f>
        <v>1.2388110991140837E-4</v>
      </c>
      <c r="DH8" s="245">
        <f>IF(ISBLANK('In Process Calc.'!AX8),"",'In Process Calc.'!AX8)</f>
        <v>-4.5938841839990324E-4</v>
      </c>
      <c r="DI8" s="245">
        <f>IF(ISBLANK('In Process Calc.'!AY8),"",'In Process Calc.'!AY8)</f>
        <v>4.6441778633919483E-4</v>
      </c>
      <c r="DJ8" s="245">
        <f>IF(ISBLANK('In Process Calc.'!AZ8),"",'In Process Calc.'!AZ8)</f>
        <v>6.1259430030464308E-2</v>
      </c>
      <c r="DK8" s="245">
        <f>IF(ISBLANK('In Process Calc.'!BA8),"",'In Process Calc.'!BA8)</f>
        <v>7.974470152989804E-3</v>
      </c>
      <c r="DL8" s="245">
        <f>IF(ISBLANK('In Process Calc.'!BB8),"",'In Process Calc.'!BB8)</f>
        <v>-2.7833091472776587E-3</v>
      </c>
      <c r="DM8" s="245">
        <f>IF(ISBLANK('In Process Calc.'!BC8),"",'In Process Calc.'!BC8)</f>
        <v>-2.7790238513049478E-4</v>
      </c>
      <c r="DN8" s="245">
        <f>IF(ISBLANK('In Process Calc.'!BD8),"",'In Process Calc.'!BD8)</f>
        <v>1.1021853117568268E-3</v>
      </c>
      <c r="DO8" s="245">
        <f>IF(ISBLANK('In Process Calc.'!BE8),"",'In Process Calc.'!BE8)</f>
        <v>-3.4296530761624062E-4</v>
      </c>
      <c r="DP8" s="245">
        <f>IF(ISBLANK('In Process Calc.'!BF8),"",'In Process Calc.'!BF8)</f>
        <v>6.3176080446690819E-2</v>
      </c>
      <c r="DQ8" s="245">
        <f>IF(ISBLANK('In Process Calc.'!BG8),"",'In Process Calc.'!BG8)</f>
        <v>1.4698890235380745E-3</v>
      </c>
      <c r="DR8" s="245">
        <f>IF(ISBLANK('In Process Calc.'!BH8),"",'In Process Calc.'!BH8)</f>
        <v>9.1227863276149141E-4</v>
      </c>
      <c r="DS8" s="245">
        <f>IF(ISBLANK('In Process Calc.'!BI8),"",'In Process Calc.'!BI8)</f>
        <v>5.6313176993481818E-4</v>
      </c>
      <c r="DT8" s="245">
        <f>IF(ISBLANK('In Process Calc.'!BJ8),"",'In Process Calc.'!BJ8)</f>
        <v>-1.6669787225751992E-2</v>
      </c>
      <c r="DU8" s="245">
        <f>IF(ISBLANK('In Process Calc.'!BK8),"",'In Process Calc.'!BK8)</f>
        <v>4.3613764347456954E-4</v>
      </c>
      <c r="DV8" s="245">
        <f>IF(ISBLANK('In Process Calc.'!BL8),"",'In Process Calc.'!BL8)</f>
        <v>-2.8782361989793941E-5</v>
      </c>
      <c r="DW8" s="245">
        <f>IF(ISBLANK('In Process Calc.'!BM8),"",'In Process Calc.'!BM8)</f>
        <v>3.2703865343420551E-3</v>
      </c>
      <c r="DX8" s="245">
        <f>IF(ISBLANK('In Process Calc.'!BN8),"",'In Process Calc.'!BN8)</f>
        <v>-4.803659305424212E-3</v>
      </c>
      <c r="DY8" s="245">
        <f>IF(ISBLANK('In Process Calc.'!BO8),"",'In Process Calc.'!BO8)</f>
        <v>2.1593417905459649E-5</v>
      </c>
      <c r="DZ8" s="245">
        <f>IF(ISBLANK('In Process Calc.'!BP8),"",'In Process Calc.'!BP8)</f>
        <v>4.3984008172432077E-4</v>
      </c>
      <c r="EA8" s="245">
        <f>IF(ISBLANK('In Process Calc.'!BQ8),"",'In Process Calc.'!BQ8)</f>
        <v>-1.868351502303143E-4</v>
      </c>
      <c r="EB8" s="245">
        <f>IF(ISBLANK('In Process Calc.'!BR8),"",'In Process Calc.'!BR8)</f>
        <v>0</v>
      </c>
      <c r="EC8" s="245">
        <f>IF(ISBLANK('In Process Calc.'!BS8),"",'In Process Calc.'!BS8)</f>
        <v>3.2648714788708906E-2</v>
      </c>
      <c r="ED8" s="245">
        <f>IF(ISBLANK('In Process Calc.'!BT8),"",'In Process Calc.'!BT8)</f>
        <v>2.2507354485075636E-2</v>
      </c>
      <c r="EE8" s="245">
        <f>IF(ISBLANK('In Process Calc.'!BU8),"",'In Process Calc.'!BU8)</f>
        <v>3.1507266672915195E-2</v>
      </c>
      <c r="EF8" s="245">
        <f>IF(ISBLANK('In Process Calc.'!BV8),"",'In Process Calc.'!BV8)</f>
        <v>8.9752968248015083E-2</v>
      </c>
      <c r="EG8" s="245">
        <f>IF(ISBLANK('In Process Calc.'!BW8),"",'In Process Calc.'!BW8)</f>
        <v>1.0312874346900283</v>
      </c>
      <c r="EH8" s="245">
        <f>IF(ISBLANK('In Process Calc.'!BX8),"",'In Process Calc.'!BX8)</f>
        <v>3.2483623659824308</v>
      </c>
      <c r="EI8" s="245">
        <f>IF(ISBLANK('In Process Calc.'!BY8),"",'In Process Calc.'!BY8)</f>
        <v>0.1301753893078029</v>
      </c>
      <c r="EJ8" s="245">
        <f>IF(ISBLANK('In Process Calc.'!BZ8),"",'In Process Calc.'!BZ8)</f>
        <v>-2.0903943341617652</v>
      </c>
      <c r="EK8" s="245">
        <f>IF(ISBLANK('Post Process Calc.'!A8),"",'Post Process Calc.'!A8)</f>
        <v>0.326625</v>
      </c>
      <c r="EL8" s="245">
        <f>IF(ISBLANK('Post Process Calc.'!B8),"",'Post Process Calc.'!B8)</f>
        <v>3.5645226294410907E-2</v>
      </c>
      <c r="EM8" s="245">
        <f>IF(ISBLANK('Post Process Calc.'!C8),"",'Post Process Calc.'!C8)</f>
        <v>0.19899282707249422</v>
      </c>
      <c r="EN8" s="245">
        <f>IF(ISBLANK('Post Process Calc.'!D8),"",'Post Process Calc.'!D8)</f>
        <v>9.2527403845478473E-2</v>
      </c>
      <c r="EO8" s="245">
        <f>IF(ISBLANK('Post Process Calc.'!E8),"",'Post Process Calc.'!E8)</f>
        <v>-1.303714542088524E-2</v>
      </c>
      <c r="EP8" s="245">
        <f>IF(ISBLANK('Post Process Calc.'!F8),"",'Post Process Calc.'!F8)</f>
        <v>1.7488129921271963E-3</v>
      </c>
      <c r="EQ8" s="245">
        <f>IF(ISBLANK('Post Process Calc.'!G8),"",'Post Process Calc.'!G8)</f>
        <v>6.7964573649643926E-3</v>
      </c>
      <c r="ER8" s="245">
        <f>IF(ISBLANK('Post Process Calc.'!H8),"",'Post Process Calc.'!H8)</f>
        <v>2.0036463282242568E-3</v>
      </c>
      <c r="ES8" s="245">
        <f>IF(ISBLANK('Post Process Calc.'!I8),"",'Post Process Calc.'!I8)</f>
        <v>1.4239429616684028E-3</v>
      </c>
      <c r="ET8" s="245">
        <f>IF(ISBLANK('Post Process Calc.'!J8),"",'Post Process Calc.'!J8)</f>
        <v>6.3729927293962971E-2</v>
      </c>
      <c r="EU8" s="245">
        <f>IF(ISBLANK('Post Process Calc.'!K8),"",'Post Process Calc.'!K8)</f>
        <v>7.9359426572139704E-3</v>
      </c>
      <c r="EV8" s="245">
        <f>IF(ISBLANK('Post Process Calc.'!L8),"",'Post Process Calc.'!L8)</f>
        <v>9.6212906344480078E-4</v>
      </c>
      <c r="EW8" s="245">
        <f>IF(ISBLANK('Post Process Calc.'!M8),"",'Post Process Calc.'!M8)</f>
        <v>3.7786187933686358E-4</v>
      </c>
      <c r="EX8" s="245">
        <f>IF(ISBLANK('Post Process Calc.'!N8),"",'Post Process Calc.'!N8)</f>
        <v>2.0343342095664171E-4</v>
      </c>
      <c r="EY8" s="245">
        <f>IF(ISBLANK('Post Process Calc.'!O8),"",'Post Process Calc.'!O8)</f>
        <v>1.8998036277560072E-3</v>
      </c>
      <c r="EZ8" s="245">
        <f>IF(ISBLANK('Post Process Calc.'!P8),"",'Post Process Calc.'!P8)</f>
        <v>4.2299333925872609E-2</v>
      </c>
      <c r="FA8" s="245">
        <f>IF(ISBLANK('Post Process Calc.'!Q8),"",'Post Process Calc.'!Q8)</f>
        <v>4.1054310228585151E-3</v>
      </c>
      <c r="FB8" s="245">
        <f>IF(ISBLANK('Post Process Calc.'!R8),"",'Post Process Calc.'!R8)</f>
        <v>2.6021135004256559E-3</v>
      </c>
      <c r="FC8" s="245">
        <f>IF(ISBLANK('Post Process Calc.'!S8),"",'Post Process Calc.'!S8)</f>
        <v>1.134735675460994E-3</v>
      </c>
      <c r="FD8" s="245">
        <f>IF(ISBLANK('Post Process Calc.'!T8),"",'Post Process Calc.'!T8)</f>
        <v>-1.0007798179382554E-2</v>
      </c>
      <c r="FE8" s="245">
        <f>IF(ISBLANK('Post Process Calc.'!U8),"",'Post Process Calc.'!U8)</f>
        <v>1.2977683969576095E-3</v>
      </c>
      <c r="FF8" s="245">
        <f>IF(ISBLANK('Post Process Calc.'!V8),"",'Post Process Calc.'!V8)</f>
        <v>1.8351134605588376E-3</v>
      </c>
      <c r="FG8" s="245">
        <f>IF(ISBLANK('Post Process Calc.'!W8),"",'Post Process Calc.'!W8)</f>
        <v>5.1604414171985682E-3</v>
      </c>
      <c r="FH8" s="245">
        <f>IF(ISBLANK('Post Process Calc.'!X8),"",'Post Process Calc.'!X8)</f>
        <v>7.5415927267090681E-4</v>
      </c>
      <c r="FI8" s="245">
        <f>IF(ISBLANK('Post Process Calc.'!Y8),"",'Post Process Calc.'!Y8)</f>
        <v>4.9392371102502115E-4</v>
      </c>
      <c r="FJ8" s="245">
        <f>IF(ISBLANK('Post Process Calc.'!Z8),"",'Post Process Calc.'!Z8)</f>
        <v>8.4973443177353229E-4</v>
      </c>
      <c r="FK8" s="245">
        <f>IF(ISBLANK('Post Process Calc.'!AA8),"",'Post Process Calc.'!AA8)</f>
        <v>2.1957843703919429E-3</v>
      </c>
      <c r="FL8" s="245">
        <f>IF(ISBLANK('Post Process Calc.'!AB8),"",'Post Process Calc.'!AB8)</f>
        <v>0</v>
      </c>
      <c r="FM8" s="245">
        <f>IF(ISBLANK('Post Process Calc.'!AC8),"",'Post Process Calc.'!AC8)</f>
        <v>6.7070083808944692E-2</v>
      </c>
      <c r="FN8" s="245">
        <f>IF(ISBLANK('Post Process Calc.'!AD8),"",'Post Process Calc.'!AD8)</f>
        <v>4.4025140208676906E-2</v>
      </c>
      <c r="FO8" s="245">
        <f>IF(ISBLANK('Post Process Calc.'!AE8),"",'Post Process Calc.'!AE8)</f>
        <v>0.26730535535266792</v>
      </c>
      <c r="FP8" s="245">
        <f>IF(ISBLANK('Post Process Calc.'!AF8),"",'Post Process Calc.'!AF8)</f>
        <v>0.66372794889222408</v>
      </c>
      <c r="FQ8" s="245">
        <f>IF(ISBLANK('Post Process Calc.'!AG8),"",'Post Process Calc.'!AG8)</f>
        <v>3.1224392608297307</v>
      </c>
      <c r="FR8" s="245">
        <f>IF(ISBLANK('Post Process Calc.'!AH8),"",'Post Process Calc.'!AH8)</f>
        <v>0.12452458356979373</v>
      </c>
      <c r="FS8" s="245">
        <f>IF(ISBLANK('Post Process Calc.'!AI8),"",'Post Process Calc.'!AI8)</f>
        <v>-1.2610723907241461</v>
      </c>
    </row>
    <row r="9" spans="1:175" x14ac:dyDescent="0.15">
      <c r="A9" s="240" t="str">
        <f>IF('Measured Data'!B12&lt;&gt;0,'Measured Data'!$B$1,"")</f>
        <v>NIIMBL VS-002</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4.875</v>
      </c>
      <c r="I9" s="245">
        <f>IF(ISBLANK('Measured Data'!I12),"",'Measured Data'!I12)</f>
        <v>0.15595975232198089</v>
      </c>
      <c r="J9" s="245">
        <f>IF(ISBLANK('Measured Data'!J12),"",'Measured Data'!J12)</f>
        <v>5.0309597523219809</v>
      </c>
      <c r="K9" s="245">
        <f>IF(ISBLANK('Measured Data'!K12),"",'Measured Data'!K12)</f>
        <v>96.9</v>
      </c>
      <c r="L9" s="240">
        <f>IF(ISBLANK('Measured Data'!L12),"",'Measured Data'!L12)</f>
        <v>6.81</v>
      </c>
      <c r="M9" s="240" t="str">
        <f>IF(ISBLANK('Measured Data'!M12),"",'Measured Data'!M12)</f>
        <v/>
      </c>
      <c r="N9" s="240">
        <f>IF(ISBLANK('Measured Data'!N12),"",'Measured Data'!N12)</f>
        <v>0.97009003197840926</v>
      </c>
      <c r="O9" s="240">
        <f>IF(ISBLANK('Measured Data'!O12),"",'Measured Data'!O12)</f>
        <v>0.19899282707249422</v>
      </c>
      <c r="P9" s="240">
        <f>IF(ISBLANK('Measured Data'!P12),"",'Measured Data'!P12)</f>
        <v>-1.4551350479676139</v>
      </c>
      <c r="Q9" s="240" t="str">
        <f>IF(ISBLANK('Measured Data'!Q12),"",'Measured Data'!Q12)</f>
        <v/>
      </c>
      <c r="R9" s="240">
        <f>IF(ISBLANK('Measured Data'!R12),"",'Measured Data'!R12)</f>
        <v>344</v>
      </c>
      <c r="S9" s="240">
        <f>IF(ISBLANK('Measured Data'!S12),"",'Measured Data'!S12)</f>
        <v>6.7504216733082947</v>
      </c>
      <c r="T9" s="245">
        <f>IF(ISBLANK('Measured Data'!T12),"",'Measured Data'!T12)</f>
        <v>0.92935322457878511</v>
      </c>
      <c r="U9" s="245">
        <f>IF(ISBLANK('Measured Data'!U12),"",'Measured Data'!U12)</f>
        <v>2.624428394087285</v>
      </c>
      <c r="V9" s="245">
        <f>IF(ISBLANK('Measured Data'!V12),"",'Measured Data'!V12)</f>
        <v>3.3799419116906653</v>
      </c>
      <c r="W9" s="245">
        <f>IF(ISBLANK('Measured Data'!W12),"",'Measured Data'!W12)</f>
        <v>1.6835393326452359</v>
      </c>
      <c r="X9" s="245">
        <f>IF(ISBLANK('Measured Data'!X12),"",'Measured Data'!X12)</f>
        <v>0.44428249864859548</v>
      </c>
      <c r="Y9" s="245">
        <f>IF(ISBLANK('Measured Data'!Y12),"",'Measured Data'!Y12)</f>
        <v>15.944206298365001</v>
      </c>
      <c r="Z9" s="245">
        <f>IF(ISBLANK('Measured Data'!Z12),"",'Measured Data'!Z12)</f>
        <v>0.39215999857144584</v>
      </c>
      <c r="AA9" s="245">
        <f>IF(ISBLANK('Measured Data'!AA12),"",'Measured Data'!AA12)</f>
        <v>1.3612410907402304</v>
      </c>
      <c r="AB9" s="245">
        <f>IF(ISBLANK('Measured Data'!AB12),"",'Measured Data'!AB12)</f>
        <v>2.6012790732367477</v>
      </c>
      <c r="AC9" s="245">
        <f>IF(ISBLANK('Measured Data'!AC12),"",'Measured Data'!AC12)</f>
        <v>0.70468236242164539</v>
      </c>
      <c r="AD9" s="245">
        <f>IF(ISBLANK('Measured Data'!AD12),"",'Measured Data'!AD12)</f>
        <v>1.5578463388363186</v>
      </c>
      <c r="AE9" s="245">
        <f>IF(ISBLANK('Measured Data'!AE12),"",'Measured Data'!AE12)</f>
        <v>19.709777167519093</v>
      </c>
      <c r="AF9" s="245">
        <f>IF(ISBLANK('Measured Data'!AF12),"",'Measured Data'!AF12)</f>
        <v>3.1749147419944763</v>
      </c>
      <c r="AG9" s="245">
        <f>IF(ISBLANK('Measured Data'!AG12),"",'Measured Data'!AG12)</f>
        <v>2.7504417189299657</v>
      </c>
      <c r="AH9" s="245">
        <f>IF(ISBLANK('Measured Data'!AH12),"",'Measured Data'!AH12)</f>
        <v>0.89835253031183271</v>
      </c>
      <c r="AI9" s="245">
        <f>IF(ISBLANK('Measured Data'!AI12),"",'Measured Data'!AI12)</f>
        <v>5.2449283290000004</v>
      </c>
      <c r="AJ9" s="245">
        <f>IF(ISBLANK('Measured Data'!AJ12),"",'Measured Data'!AJ12)</f>
        <v>0.65332524191108277</v>
      </c>
      <c r="AK9" s="245">
        <f>IF(ISBLANK('Measured Data'!AK12),"",'Measured Data'!AK12)</f>
        <v>2.5151467996928099</v>
      </c>
      <c r="AL9" s="245">
        <f>IF(ISBLANK('Measured Data'!AL12),"",'Measured Data'!AL12)</f>
        <v>3.9717577143661011</v>
      </c>
      <c r="AM9" s="245">
        <f>IF(ISBLANK('Measured Data'!AM12),"",'Measured Data'!AM12)</f>
        <v>3.3056713858327411</v>
      </c>
      <c r="AN9" s="245">
        <f>IF(ISBLANK('Measured Data'!AN12),"",'Measured Data'!AN12)</f>
        <v>0.3495707868915115</v>
      </c>
      <c r="AO9" s="245">
        <f>IF(ISBLANK('Measured Data'!AO12),"",'Measured Data'!AO12)</f>
        <v>1.4067912173342489</v>
      </c>
      <c r="AP9" s="245">
        <f>IF(ISBLANK('Measured Data'!AP12),"",'Measured Data'!AP12)</f>
        <v>1.7117143670064106</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179.99572499962642</v>
      </c>
      <c r="BU9" s="245">
        <f>IF(ISBLANK('In Process Calc.'!K9),"",'In Process Calc.'!K9)</f>
        <v>611.69049999999993</v>
      </c>
      <c r="BV9" s="245">
        <f>IF(ISBLANK('In Process Calc.'!L9),"",'In Process Calc.'!L9)</f>
        <v>8.1692102299276703E-3</v>
      </c>
      <c r="BW9" s="245">
        <f>IF(ISBLANK('In Process Calc.'!M9),"",'In Process Calc.'!M9)</f>
        <v>1.2305915314509379</v>
      </c>
      <c r="BX9" s="245">
        <f>IF(ISBLANK('In Process Calc.'!N9),"",'In Process Calc.'!N9)</f>
        <v>-0.13323726895085855</v>
      </c>
      <c r="BY9" s="245">
        <f>IF(ISBLANK('In Process Calc.'!O9),"",'In Process Calc.'!O9)</f>
        <v>2.3707568197598623E-2</v>
      </c>
      <c r="BZ9" s="245">
        <f>IF(ISBLANK('In Process Calc.'!P9),"",'In Process Calc.'!P9)</f>
        <v>6.7668529614234502E-2</v>
      </c>
      <c r="CA9" s="245">
        <f>IF(ISBLANK('In Process Calc.'!Q9),"",'In Process Calc.'!Q9)</f>
        <v>5.6823013443022992E-3</v>
      </c>
      <c r="CB9" s="245">
        <f>IF(ISBLANK('In Process Calc.'!R9),"",'In Process Calc.'!R9)</f>
        <v>2.061136236774987E-2</v>
      </c>
      <c r="CC9" s="245">
        <f>IF(ISBLANK('In Process Calc.'!S9),"",'In Process Calc.'!S9)</f>
        <v>1.4023991282787656</v>
      </c>
      <c r="CD9" s="245">
        <f>IF(ISBLANK('In Process Calc.'!T9),"",'In Process Calc.'!T9)</f>
        <v>0.21380433801817963</v>
      </c>
      <c r="CE9" s="245">
        <f>IF(ISBLANK('In Process Calc.'!U9),"",'In Process Calc.'!U9)</f>
        <v>-2.7919999338686604E-2</v>
      </c>
      <c r="CF9" s="245">
        <f>IF(ISBLANK('In Process Calc.'!V9),"",'In Process Calc.'!V9)</f>
        <v>-1.1448110953418992E-2</v>
      </c>
      <c r="CG9" s="245">
        <f>IF(ISBLANK('In Process Calc.'!W9),"",'In Process Calc.'!W9)</f>
        <v>1.3031907149734906E-2</v>
      </c>
      <c r="CH9" s="245">
        <f>IF(ISBLANK('In Process Calc.'!X9),"",'In Process Calc.'!X9)</f>
        <v>1.8608636658190035E-2</v>
      </c>
      <c r="CI9" s="245">
        <f>IF(ISBLANK('In Process Calc.'!Y9),"",'In Process Calc.'!Y9)</f>
        <v>1.4190330508683131</v>
      </c>
      <c r="CJ9" s="245">
        <f>IF(ISBLANK('In Process Calc.'!Z9),"",'In Process Calc.'!Z9)</f>
        <v>5.0759411655224546E-2</v>
      </c>
      <c r="CK9" s="245">
        <f>IF(ISBLANK('In Process Calc.'!AA9),"",'In Process Calc.'!AA9)</f>
        <v>3.7198229750971652E-2</v>
      </c>
      <c r="CL9" s="245">
        <f>IF(ISBLANK('In Process Calc.'!AB9),"",'In Process Calc.'!AB9)</f>
        <v>1.5837520317752232E-2</v>
      </c>
      <c r="CM9" s="245">
        <f>IF(ISBLANK('In Process Calc.'!AC9),"",'In Process Calc.'!AC9)</f>
        <v>-0.28392294208031876</v>
      </c>
      <c r="CN9" s="245">
        <f>IF(ISBLANK('In Process Calc.'!AD9),"",'In Process Calc.'!AD9)</f>
        <v>1.854638321123455E-2</v>
      </c>
      <c r="CO9" s="245">
        <f>IF(ISBLANK('In Process Calc.'!AE9),"",'In Process Calc.'!AE9)</f>
        <v>2.1047955733960726E-2</v>
      </c>
      <c r="CP9" s="245">
        <f>IF(ISBLANK('In Process Calc.'!AF9),"",'In Process Calc.'!AF9)</f>
        <v>9.8892737319926927E-2</v>
      </c>
      <c r="CQ9" s="245">
        <f>IF(ISBLANK('In Process Calc.'!AG9),"",'In Process Calc.'!AG9)</f>
        <v>-4.9201292866740895E-3</v>
      </c>
      <c r="CR9" s="245">
        <f>IF(ISBLANK('In Process Calc.'!AH9),"",'In Process Calc.'!AH9)</f>
        <v>6.756875784148313E-3</v>
      </c>
      <c r="CS9" s="245">
        <f>IF(ISBLANK('In Process Calc.'!AI9),"",'In Process Calc.'!AI9)</f>
        <v>1.0742057017988301E-2</v>
      </c>
      <c r="CT9" s="245">
        <f>IF(ISBLANK('In Process Calc.'!AJ9),"",'In Process Calc.'!AJ9)</f>
        <v>2.900388762419559E-2</v>
      </c>
      <c r="CU9" s="245">
        <f>IF(ISBLANK('In Process Calc.'!AK9),"",'In Process Calc.'!AK9)</f>
        <v>0</v>
      </c>
      <c r="CV9" s="245">
        <f>IF(ISBLANK('In Process Calc.'!AL9),"",'In Process Calc.'!AL9)</f>
        <v>1.2015229897436226</v>
      </c>
      <c r="CW9" s="245">
        <f>IF(ISBLANK('In Process Calc.'!AM9),"",'In Process Calc.'!AM9)</f>
        <v>0.78436277871244531</v>
      </c>
      <c r="CX9" s="245">
        <f>IF(ISBLANK('In Process Calc.'!AN9),"",'In Process Calc.'!AN9)</f>
        <v>3.527509405735433</v>
      </c>
      <c r="CY9" s="245">
        <f>IF(ISBLANK('In Process Calc.'!AO9),"",'In Process Calc.'!AO9)</f>
        <v>0.155</v>
      </c>
      <c r="CZ9" s="245">
        <f>IF(ISBLANK('In Process Calc.'!AP9),"",'In Process Calc.'!AP9)</f>
        <v>0.155</v>
      </c>
      <c r="DA9" s="245">
        <f>IF(ISBLANK('In Process Calc.'!AQ9),"",'In Process Calc.'!AQ9)</f>
        <v>2.6409288772193E-2</v>
      </c>
      <c r="DB9" s="245">
        <f>IF(ISBLANK('In Process Calc.'!AR9),"",'In Process Calc.'!AR9)</f>
        <v>2.7490262230520885E-2</v>
      </c>
      <c r="DC9" s="245">
        <f>IF(ISBLANK('In Process Calc.'!AS9),"",'In Process Calc.'!AS9)</f>
        <v>1.0809734583278861E-3</v>
      </c>
      <c r="DD9" s="245">
        <f>IF(ISBLANK('In Process Calc.'!AT9),"",'In Process Calc.'!AT9)</f>
        <v>6.8664864812565632E-2</v>
      </c>
      <c r="DE9" s="245">
        <f>IF(ISBLANK('In Process Calc.'!AU9),"",'In Process Calc.'!AU9)</f>
        <v>-6.7505424044503231E-3</v>
      </c>
      <c r="DF9" s="245">
        <f>IF(ISBLANK('In Process Calc.'!AV9),"",'In Process Calc.'!AV9)</f>
        <v>1.7956277039185668E-3</v>
      </c>
      <c r="DG9" s="245">
        <f>IF(ISBLANK('In Process Calc.'!AW9),"",'In Process Calc.'!AW9)</f>
        <v>5.5912500121853368E-3</v>
      </c>
      <c r="DH9" s="245">
        <f>IF(ISBLANK('In Process Calc.'!AX9),"",'In Process Calc.'!AX9)</f>
        <v>2.0129750151066353E-3</v>
      </c>
      <c r="DI9" s="245">
        <f>IF(ISBLANK('In Process Calc.'!AY9),"",'In Process Calc.'!AY9)</f>
        <v>1.3306804114821575E-3</v>
      </c>
      <c r="DJ9" s="245">
        <f>IF(ISBLANK('In Process Calc.'!AZ9),"",'In Process Calc.'!AZ9)</f>
        <v>4.2121909328135684E-2</v>
      </c>
      <c r="DK9" s="245">
        <f>IF(ISBLANK('In Process Calc.'!BA9),"",'In Process Calc.'!BA9)</f>
        <v>7.3316435401392221E-3</v>
      </c>
      <c r="DL9" s="245">
        <f>IF(ISBLANK('In Process Calc.'!BB9),"",'In Process Calc.'!BB9)</f>
        <v>1.1813026735265199E-3</v>
      </c>
      <c r="DM9" s="245">
        <f>IF(ISBLANK('In Process Calc.'!BC9),"",'In Process Calc.'!BC9)</f>
        <v>6.3747499982727085E-4</v>
      </c>
      <c r="DN9" s="245">
        <f>IF(ISBLANK('In Process Calc.'!BD9),"",'In Process Calc.'!BD9)</f>
        <v>1.0778906897730472E-4</v>
      </c>
      <c r="DO9" s="245">
        <f>IF(ISBLANK('In Process Calc.'!BE9),"",'In Process Calc.'!BE9)</f>
        <v>1.6097550028225265E-3</v>
      </c>
      <c r="DP9" s="245">
        <f>IF(ISBLANK('In Process Calc.'!BF9),"",'In Process Calc.'!BF9)</f>
        <v>5.5352091822997744E-3</v>
      </c>
      <c r="DQ9" s="245">
        <f>IF(ISBLANK('In Process Calc.'!BG9),"",'In Process Calc.'!BG9)</f>
        <v>3.3775196321296059E-3</v>
      </c>
      <c r="DR9" s="245">
        <f>IF(ISBLANK('In Process Calc.'!BH9),"",'In Process Calc.'!BH9)</f>
        <v>2.664421126532787E-3</v>
      </c>
      <c r="DS9" s="245">
        <f>IF(ISBLANK('In Process Calc.'!BI9),"",'In Process Calc.'!BI9)</f>
        <v>9.8660918887577076E-4</v>
      </c>
      <c r="DT9" s="245">
        <f>IF(ISBLANK('In Process Calc.'!BJ9),"",'In Process Calc.'!BJ9)</f>
        <v>-7.9391118645141603E-3</v>
      </c>
      <c r="DU9" s="245">
        <f>IF(ISBLANK('In Process Calc.'!BK9),"",'In Process Calc.'!BK9)</f>
        <v>1.3230213463890268E-3</v>
      </c>
      <c r="DV9" s="245">
        <f>IF(ISBLANK('In Process Calc.'!BL9),"",'In Process Calc.'!BL9)</f>
        <v>1.8871902910250723E-3</v>
      </c>
      <c r="DW9" s="245">
        <f>IF(ISBLANK('In Process Calc.'!BM9),"",'In Process Calc.'!BM9)</f>
        <v>5.5494971989526196E-3</v>
      </c>
      <c r="DX9" s="245">
        <f>IF(ISBLANK('In Process Calc.'!BN9),"",'In Process Calc.'!BN9)</f>
        <v>1.1742860843194723E-3</v>
      </c>
      <c r="DY9" s="245">
        <f>IF(ISBLANK('In Process Calc.'!BO9),"",'In Process Calc.'!BO9)</f>
        <v>5.1124018480178265E-4</v>
      </c>
      <c r="DZ9" s="245">
        <f>IF(ISBLANK('In Process Calc.'!BP9),"",'In Process Calc.'!BP9)</f>
        <v>7.4045067772644075E-4</v>
      </c>
      <c r="EA9" s="245">
        <f>IF(ISBLANK('In Process Calc.'!BQ9),"",'In Process Calc.'!BQ9)</f>
        <v>2.1065269560894147E-3</v>
      </c>
      <c r="EB9" s="245">
        <f>IF(ISBLANK('In Process Calc.'!BR9),"",'In Process Calc.'!BR9)</f>
        <v>0</v>
      </c>
      <c r="EC9" s="245">
        <f>IF(ISBLANK('In Process Calc.'!BS9),"",'In Process Calc.'!BS9)</f>
        <v>6.4297606503459032E-2</v>
      </c>
      <c r="ED9" s="245">
        <f>IF(ISBLANK('In Process Calc.'!BT9),"",'In Process Calc.'!BT9)</f>
        <v>6.3109037043395197E-2</v>
      </c>
      <c r="EE9" s="245">
        <f>IF(ISBLANK('In Process Calc.'!BU9),"",'In Process Calc.'!BU9)</f>
        <v>0.18618318870931119</v>
      </c>
      <c r="EF9" s="245">
        <f>IF(ISBLANK('In Process Calc.'!BV9),"",'In Process Calc.'!BV9)</f>
        <v>0.20643481592266222</v>
      </c>
      <c r="EG9" s="245">
        <f>IF(ISBLANK('In Process Calc.'!BW9),"",'In Process Calc.'!BW9)</f>
        <v>0.13140926588060634</v>
      </c>
      <c r="EH9" s="245">
        <f>IF(ISBLANK('In Process Calc.'!BX9),"",'In Process Calc.'!BX9)</f>
        <v>3.6797952056856653</v>
      </c>
      <c r="EI9" s="245">
        <f>IF(ISBLANK('In Process Calc.'!BY9),"",'In Process Calc.'!BY9)</f>
        <v>0.1740577209600038</v>
      </c>
      <c r="EJ9" s="245">
        <f>IF(ISBLANK('In Process Calc.'!BZ9),"",'In Process Calc.'!BZ9)</f>
        <v>-1.0828556818193869</v>
      </c>
      <c r="EK9" s="245">
        <f>IF(ISBLANK('Post Process Calc.'!A9),"",'Post Process Calc.'!A9)</f>
        <v>0.612294</v>
      </c>
      <c r="EL9" s="245">
        <f>IF(ISBLANK('Post Process Calc.'!B9),"",'Post Process Calc.'!B9)</f>
        <v>2.4599674226448251E-2</v>
      </c>
      <c r="EM9" s="245">
        <f>IF(ISBLANK('Post Process Calc.'!C9),"",'Post Process Calc.'!C9)</f>
        <v>0.155</v>
      </c>
      <c r="EN9" s="245">
        <f>IF(ISBLANK('Post Process Calc.'!D9),"",'Post Process Calc.'!D9)</f>
        <v>7.3066933856663782E-2</v>
      </c>
      <c r="EO9" s="245">
        <f>IF(ISBLANK('Post Process Calc.'!E9),"",'Post Process Calc.'!E9)</f>
        <v>-8.5165899492869804E-3</v>
      </c>
      <c r="EP9" s="245">
        <f>IF(ISBLANK('Post Process Calc.'!F9),"",'Post Process Calc.'!F9)</f>
        <v>1.2651891871852338E-3</v>
      </c>
      <c r="EQ9" s="245">
        <f>IF(ISBLANK('Post Process Calc.'!G9),"",'Post Process Calc.'!G9)</f>
        <v>4.7433954385186104E-3</v>
      </c>
      <c r="ER9" s="245">
        <f>IF(ISBLANK('Post Process Calc.'!H9),"",'Post Process Calc.'!H9)</f>
        <v>1.6723548386345249E-3</v>
      </c>
      <c r="ES9" s="245">
        <f>IF(ISBLANK('Post Process Calc.'!I9),"",'Post Process Calc.'!I9)</f>
        <v>9.8754270012882004E-4</v>
      </c>
      <c r="ET9" s="245">
        <f>IF(ISBLANK('Post Process Calc.'!J9),"",'Post Process Calc.'!J9)</f>
        <v>4.5451913977345083E-2</v>
      </c>
      <c r="EU9" s="245">
        <f>IF(ISBLANK('Post Process Calc.'!K9),"",'Post Process Calc.'!K9)</f>
        <v>4.5776521084931812E-3</v>
      </c>
      <c r="EV9" s="245">
        <f>IF(ISBLANK('Post Process Calc.'!L9),"",'Post Process Calc.'!L9)</f>
        <v>1.6338344910471669E-3</v>
      </c>
      <c r="EW9" s="245">
        <f>IF(ISBLANK('Post Process Calc.'!M9),"",'Post Process Calc.'!M9)</f>
        <v>4.8111416276469543E-4</v>
      </c>
      <c r="EX9" s="245">
        <f>IF(ISBLANK('Post Process Calc.'!N9),"",'Post Process Calc.'!N9)</f>
        <v>1.6349190639018381E-5</v>
      </c>
      <c r="EY9" s="245">
        <f>IF(ISBLANK('Post Process Calc.'!O9),"",'Post Process Calc.'!O9)</f>
        <v>1.4723786735945338E-3</v>
      </c>
      <c r="EZ9" s="245">
        <f>IF(ISBLANK('Post Process Calc.'!P9),"",'Post Process Calc.'!P9)</f>
        <v>3.5639515324764541E-3</v>
      </c>
      <c r="FA9" s="245">
        <f>IF(ISBLANK('Post Process Calc.'!Q9),"",'Post Process Calc.'!Q9)</f>
        <v>3.0493699710372438E-3</v>
      </c>
      <c r="FB9" s="245">
        <f>IF(ISBLANK('Post Process Calc.'!R9),"",'Post Process Calc.'!R9)</f>
        <v>1.8612710983683636E-3</v>
      </c>
      <c r="FC9" s="245">
        <f>IF(ISBLANK('Post Process Calc.'!S9),"",'Post Process Calc.'!S9)</f>
        <v>8.0830112719900186E-4</v>
      </c>
      <c r="FD9" s="245">
        <f>IF(ISBLANK('Post Process Calc.'!T9),"",'Post Process Calc.'!T9)</f>
        <v>-5.758945413293165E-3</v>
      </c>
      <c r="FE9" s="245">
        <f>IF(ISBLANK('Post Process Calc.'!U9),"",'Post Process Calc.'!U9)</f>
        <v>9.3898260976631252E-4</v>
      </c>
      <c r="FF9" s="245">
        <f>IF(ISBLANK('Post Process Calc.'!V9),"",'Post Process Calc.'!V9)</f>
        <v>1.4164150377896261E-3</v>
      </c>
      <c r="FG9" s="245">
        <f>IF(ISBLANK('Post Process Calc.'!W9),"",'Post Process Calc.'!W9)</f>
        <v>3.3592170629917753E-3</v>
      </c>
      <c r="FH9" s="245">
        <f>IF(ISBLANK('Post Process Calc.'!X9),"",'Post Process Calc.'!X9)</f>
        <v>7.8375756662671793E-4</v>
      </c>
      <c r="FI9" s="245">
        <f>IF(ISBLANK('Post Process Calc.'!Y9),"",'Post Process Calc.'!Y9)</f>
        <v>3.6627452382386708E-4</v>
      </c>
      <c r="FJ9" s="245">
        <f>IF(ISBLANK('Post Process Calc.'!Z9),"",'Post Process Calc.'!Z9)</f>
        <v>6.1032726172331655E-4</v>
      </c>
      <c r="FK9" s="245">
        <f>IF(ISBLANK('Post Process Calc.'!AA9),"",'Post Process Calc.'!AA9)</f>
        <v>1.6479076372628626E-3</v>
      </c>
      <c r="FL9" s="245">
        <f>IF(ISBLANK('Post Process Calc.'!AB9),"",'Post Process Calc.'!AB9)</f>
        <v>0</v>
      </c>
      <c r="FM9" s="245">
        <f>IF(ISBLANK('Post Process Calc.'!AC9),"",'Post Process Calc.'!AC9)</f>
        <v>4.5708390925479514E-2</v>
      </c>
      <c r="FN9" s="245">
        <f>IF(ISBLANK('Post Process Calc.'!AD9),"",'Post Process Calc.'!AD9)</f>
        <v>3.1432855562899389E-2</v>
      </c>
      <c r="FO9" s="245">
        <f>IF(ISBLANK('Post Process Calc.'!AE9),"",'Post Process Calc.'!AE9)</f>
        <v>0.18765564334203647</v>
      </c>
      <c r="FP9" s="245">
        <f>IF(ISBLANK('Post Process Calc.'!AF9),"",'Post Process Calc.'!AF9)</f>
        <v>7.8411473150566541E-2</v>
      </c>
      <c r="FQ9" s="245">
        <f>IF(ISBLANK('Post Process Calc.'!AG9),"",'Post Process Calc.'!AG9)</f>
        <v>3.4101974248489895</v>
      </c>
      <c r="FR9" s="245">
        <f>IF(ISBLANK('Post Process Calc.'!AH9),"",'Post Process Calc.'!AH9)</f>
        <v>0.1007141769821806</v>
      </c>
      <c r="FS9" s="245">
        <f>IF(ISBLANK('Post Process Calc.'!AI9),"",'Post Process Calc.'!AI9)</f>
        <v>-1.2580565925069453</v>
      </c>
    </row>
    <row r="10" spans="1:175" x14ac:dyDescent="0.15">
      <c r="A10" s="240" t="str">
        <f>IF('Measured Data'!B13&lt;&gt;0,'Measured Data'!$B$1,"")</f>
        <v>NIIMBL VS-002</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9.1199999999999992</v>
      </c>
      <c r="I10" s="245">
        <f>IF(ISBLANK('Measured Data'!I13),"",'Measured Data'!I13)</f>
        <v>0.33077720207253947</v>
      </c>
      <c r="J10" s="245">
        <f>IF(ISBLANK('Measured Data'!J13),"",'Measured Data'!J13)</f>
        <v>9.4507772020725387</v>
      </c>
      <c r="K10" s="245">
        <f>IF(ISBLANK('Measured Data'!K13),"",'Measured Data'!K13)</f>
        <v>96.5</v>
      </c>
      <c r="L10" s="240">
        <f>IF(ISBLANK('Measured Data'!L13),"",'Measured Data'!L13)</f>
        <v>6.81</v>
      </c>
      <c r="M10" s="240" t="str">
        <f>IF(ISBLANK('Measured Data'!M13),"",'Measured Data'!M13)</f>
        <v/>
      </c>
      <c r="N10" s="240">
        <f>IF(ISBLANK('Measured Data'!N13),"",'Measured Data'!N13)</f>
        <v>1.4136</v>
      </c>
      <c r="O10" s="240">
        <f>IF(ISBLANK('Measured Data'!O13),"",'Measured Data'!O13)</f>
        <v>0.155</v>
      </c>
      <c r="P10" s="240">
        <f>IF(ISBLANK('Measured Data'!P13),"",'Measured Data'!P13)</f>
        <v>0.19437000000000401</v>
      </c>
      <c r="Q10" s="240" t="str">
        <f>IF(ISBLANK('Measured Data'!Q13),"",'Measured Data'!Q13)</f>
        <v/>
      </c>
      <c r="R10" s="240">
        <f>IF(ISBLANK('Measured Data'!R13),"",'Measured Data'!R13)</f>
        <v>354</v>
      </c>
      <c r="S10" s="240">
        <f>IF(ISBLANK('Measured Data'!S13),"",'Measured Data'!S13)</f>
        <v>17.93204156673243</v>
      </c>
      <c r="T10" s="245">
        <f>IF(ISBLANK('Measured Data'!T13),"",'Measured Data'!T13)</f>
        <v>2.0221537673891192</v>
      </c>
      <c r="U10" s="245">
        <f>IF(ISBLANK('Measured Data'!U13),"",'Measured Data'!U13)</f>
        <v>2.5053706122465638</v>
      </c>
      <c r="V10" s="245">
        <f>IF(ISBLANK('Measured Data'!V13),"",'Measured Data'!V13)</f>
        <v>2.6985860641551698</v>
      </c>
      <c r="W10" s="245">
        <f>IF(ISBLANK('Measured Data'!W13),"",'Measured Data'!W13)</f>
        <v>1.3831500054228583</v>
      </c>
      <c r="X10" s="245">
        <f>IF(ISBLANK('Measured Data'!X13),"",'Measured Data'!X13)</f>
        <v>0.35241781454698889</v>
      </c>
      <c r="Y10" s="245">
        <f>IF(ISBLANK('Measured Data'!Y13),"",'Measured Data'!Y13)</f>
        <v>16.399926628519502</v>
      </c>
      <c r="Z10" s="245">
        <f>IF(ISBLANK('Measured Data'!Z13),"",'Measured Data'!Z13)</f>
        <v>0.14671533587808108</v>
      </c>
      <c r="AA10" s="245">
        <f>IF(ISBLANK('Measured Data'!AA13),"",'Measured Data'!AA13)</f>
        <v>1.3583380591689955</v>
      </c>
      <c r="AB10" s="245">
        <f>IF(ISBLANK('Measured Data'!AB13),"",'Measured Data'!AB13)</f>
        <v>2.4324961113506949</v>
      </c>
      <c r="AC10" s="245">
        <f>IF(ISBLANK('Measured Data'!AC13),"",'Measured Data'!AC13)</f>
        <v>0.66968379314959736</v>
      </c>
      <c r="AD10" s="245">
        <f>IF(ISBLANK('Measured Data'!AD13),"",'Measured Data'!AD13)</f>
        <v>1.5316813062532819</v>
      </c>
      <c r="AE10" s="245">
        <f>IF(ISBLANK('Measured Data'!AE13),"",'Measured Data'!AE13)</f>
        <v>20.14369547567096</v>
      </c>
      <c r="AF10" s="245">
        <f>IF(ISBLANK('Measured Data'!AF13),"",'Measured Data'!AF13)</f>
        <v>3.0637290297398274</v>
      </c>
      <c r="AG10" s="245">
        <f>IF(ISBLANK('Measured Data'!AG13),"",'Measured Data'!AG13)</f>
        <v>2.5686561636252567</v>
      </c>
      <c r="AH10" s="245">
        <f>IF(ISBLANK('Measured Data'!AH13),"",'Measured Data'!AH13)</f>
        <v>0.81895149315780236</v>
      </c>
      <c r="AI10" s="245">
        <f>IF(ISBLANK('Measured Data'!AI13),"",'Measured Data'!AI13)</f>
        <v>6.4288715805000001</v>
      </c>
      <c r="AJ10" s="245">
        <f>IF(ISBLANK('Measured Data'!AJ13),"",'Measured Data'!AJ13)</f>
        <v>0.68369932639536124</v>
      </c>
      <c r="AK10" s="245">
        <f>IF(ISBLANK('Measured Data'!AK13),"",'Measured Data'!AK13)</f>
        <v>2.512745693078251</v>
      </c>
      <c r="AL10" s="245">
        <f>IF(ISBLANK('Measured Data'!AL13),"",'Measured Data'!AL13)</f>
        <v>3.6663342270867196</v>
      </c>
      <c r="AM10" s="245">
        <f>IF(ISBLANK('Measured Data'!AM13),"",'Measured Data'!AM13)</f>
        <v>3.4341913188623994</v>
      </c>
      <c r="AN10" s="245">
        <f>IF(ISBLANK('Measured Data'!AN13),"",'Measured Data'!AN13)</f>
        <v>0.34313895813996104</v>
      </c>
      <c r="AO10" s="245">
        <f>IF(ISBLANK('Measured Data'!AO13),"",'Measured Data'!AO13)</f>
        <v>1.2501262815076604</v>
      </c>
      <c r="AP10" s="245">
        <f>IF(ISBLANK('Measured Data'!AP13),"",'Measured Data'!AP13)</f>
        <v>1.7954000544273658</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357.03247499995223</v>
      </c>
      <c r="BU10" s="245">
        <f>IF(ISBLANK('In Process Calc.'!K10),"",'In Process Calc.'!K10)</f>
        <v>1161.1748312499999</v>
      </c>
      <c r="BV10" s="245">
        <f>IF(ISBLANK('In Process Calc.'!L10),"",'In Process Calc.'!L10)</f>
        <v>0.12448168360853</v>
      </c>
      <c r="BW10" s="245">
        <f>IF(ISBLANK('In Process Calc.'!M10),"",'In Process Calc.'!M10)</f>
        <v>3.1938430093282886</v>
      </c>
      <c r="BX10" s="245">
        <f>IF(ISBLANK('In Process Calc.'!N10),"",'In Process Calc.'!N10)</f>
        <v>-0.3275881319738827</v>
      </c>
      <c r="BY10" s="245">
        <f>IF(ISBLANK('In Process Calc.'!O10),"",'In Process Calc.'!O10)</f>
        <v>4.8197658221289616E-2</v>
      </c>
      <c r="BZ10" s="245">
        <f>IF(ISBLANK('In Process Calc.'!P10),"",'In Process Calc.'!P10)</f>
        <v>0.18656477610148639</v>
      </c>
      <c r="CA10" s="245">
        <f>IF(ISBLANK('In Process Calc.'!Q10),"",'In Process Calc.'!Q10)</f>
        <v>4.6572921269171938E-2</v>
      </c>
      <c r="CB10" s="245">
        <f>IF(ISBLANK('In Process Calc.'!R10),"",'In Process Calc.'!R10)</f>
        <v>4.2465879475057131E-2</v>
      </c>
      <c r="CC10" s="245">
        <f>IF(ISBLANK('In Process Calc.'!S10),"",'In Process Calc.'!S10)</f>
        <v>2.2538348318908059</v>
      </c>
      <c r="CD10" s="245">
        <f>IF(ISBLANK('In Process Calc.'!T10),"",'In Process Calc.'!T10)</f>
        <v>0.28496317088430434</v>
      </c>
      <c r="CE10" s="245">
        <f>IF(ISBLANK('In Process Calc.'!U10),"",'In Process Calc.'!U10)</f>
        <v>2.0792654533176778E-2</v>
      </c>
      <c r="CF10" s="245">
        <f>IF(ISBLANK('In Process Calc.'!V10),"",'In Process Calc.'!V10)</f>
        <v>8.8606181300991509E-4</v>
      </c>
      <c r="CG10" s="245">
        <f>IF(ISBLANK('In Process Calc.'!W10),"",'In Process Calc.'!W10)</f>
        <v>1.0670235763927919E-2</v>
      </c>
      <c r="CH10" s="245">
        <f>IF(ISBLANK('In Process Calc.'!X10),"",'In Process Calc.'!X10)</f>
        <v>4.7674551731949566E-2</v>
      </c>
      <c r="CI10" s="245">
        <f>IF(ISBLANK('In Process Calc.'!Y10),"",'In Process Calc.'!Y10)</f>
        <v>1.411188753356998</v>
      </c>
      <c r="CJ10" s="245">
        <f>IF(ISBLANK('In Process Calc.'!Z10),"",'In Process Calc.'!Z10)</f>
        <v>0.10892986223751189</v>
      </c>
      <c r="CK10" s="245">
        <f>IF(ISBLANK('In Process Calc.'!AA10),"",'In Process Calc.'!AA10)</f>
        <v>7.5216755015428599E-2</v>
      </c>
      <c r="CL10" s="245">
        <f>IF(ISBLANK('In Process Calc.'!AB10),"",'In Process Calc.'!AB10)</f>
        <v>3.2481928742240471E-2</v>
      </c>
      <c r="CM10" s="245">
        <f>IF(ISBLANK('In Process Calc.'!AC10),"",'In Process Calc.'!AC10)</f>
        <v>-0.33982306918404348</v>
      </c>
      <c r="CN10" s="245">
        <f>IF(ISBLANK('In Process Calc.'!AD10),"",'In Process Calc.'!AD10)</f>
        <v>3.8281841201522844E-2</v>
      </c>
      <c r="CO10" s="245">
        <f>IF(ISBLANK('In Process Calc.'!AE10),"",'In Process Calc.'!AE10)</f>
        <v>5.2357109318241724E-2</v>
      </c>
      <c r="CP10" s="245">
        <f>IF(ISBLANK('In Process Calc.'!AF10),"",'In Process Calc.'!AF10)</f>
        <v>0.17180496454038932</v>
      </c>
      <c r="CQ10" s="245">
        <f>IF(ISBLANK('In Process Calc.'!AG10),"",'In Process Calc.'!AG10)</f>
        <v>1.3245511500401839E-2</v>
      </c>
      <c r="CR10" s="245">
        <f>IF(ISBLANK('In Process Calc.'!AH10),"",'In Process Calc.'!AH10)</f>
        <v>1.4657699972940638E-2</v>
      </c>
      <c r="CS10" s="245">
        <f>IF(ISBLANK('In Process Calc.'!AI10),"",'In Process Calc.'!AI10)</f>
        <v>2.0934185573331786E-2</v>
      </c>
      <c r="CT10" s="245">
        <f>IF(ISBLANK('In Process Calc.'!AJ10),"",'In Process Calc.'!AJ10)</f>
        <v>6.0375960454797324E-2</v>
      </c>
      <c r="CU10" s="245">
        <f>IF(ISBLANK('In Process Calc.'!AK10),"",'In Process Calc.'!AK10)</f>
        <v>0</v>
      </c>
      <c r="CV10" s="245">
        <f>IF(ISBLANK('In Process Calc.'!AL10),"",'In Process Calc.'!AL10)</f>
        <v>2.0591103932012826</v>
      </c>
      <c r="CW10" s="245">
        <f>IF(ISBLANK('In Process Calc.'!AM10),"",'In Process Calc.'!AM10)</f>
        <v>1.3916991920433566</v>
      </c>
      <c r="CX10" s="245">
        <f>IF(ISBLANK('In Process Calc.'!AN10),"",'In Process Calc.'!AN10)</f>
        <v>7.433446963663906</v>
      </c>
      <c r="CY10" s="245">
        <f>IF(ISBLANK('In Process Calc.'!AO10),"",'In Process Calc.'!AO10)</f>
        <v>0.14100000000000001</v>
      </c>
      <c r="CZ10" s="245">
        <f>IF(ISBLANK('In Process Calc.'!AP10),"",'In Process Calc.'!AP10)</f>
        <v>0.14100000000000001</v>
      </c>
      <c r="DA10" s="245">
        <f>IF(ISBLANK('In Process Calc.'!AQ10),"",'In Process Calc.'!AQ10)</f>
        <v>2.4868145580867827E-2</v>
      </c>
      <c r="DB10" s="245">
        <f>IF(ISBLANK('In Process Calc.'!AR10),"",'In Process Calc.'!AR10)</f>
        <v>2.6220208268293327E-2</v>
      </c>
      <c r="DC10" s="245">
        <f>IF(ISBLANK('In Process Calc.'!AS10),"",'In Process Calc.'!AS10)</f>
        <v>1.3520626874255002E-3</v>
      </c>
      <c r="DD10" s="245">
        <f>IF(ISBLANK('In Process Calc.'!AT10),"",'In Process Calc.'!AT10)</f>
        <v>8.8851348049622608E-2</v>
      </c>
      <c r="DE10" s="245">
        <f>IF(ISBLANK('In Process Calc.'!AU10),"",'In Process Calc.'!AU10)</f>
        <v>-8.7957841207758122E-3</v>
      </c>
      <c r="DF10" s="245">
        <f>IF(ISBLANK('In Process Calc.'!AV10),"",'In Process Calc.'!AV10)</f>
        <v>1.1083539408890224E-3</v>
      </c>
      <c r="DG10" s="245">
        <f>IF(ISBLANK('In Process Calc.'!AW10),"",'In Process Calc.'!AW10)</f>
        <v>5.3809162491268488E-3</v>
      </c>
      <c r="DH10" s="245">
        <f>IF(ISBLANK('In Process Calc.'!AX10),"",'In Process Calc.'!AX10)</f>
        <v>1.8505966983086615E-3</v>
      </c>
      <c r="DI10" s="245">
        <f>IF(ISBLANK('In Process Calc.'!AY10),"",'In Process Calc.'!AY10)</f>
        <v>9.8907517851826534E-4</v>
      </c>
      <c r="DJ10" s="245">
        <f>IF(ISBLANK('In Process Calc.'!AZ10),"",'In Process Calc.'!AZ10)</f>
        <v>3.8533632036432799E-2</v>
      </c>
      <c r="DK10" s="245">
        <f>IF(ISBLANK('In Process Calc.'!BA10),"",'In Process Calc.'!BA10)</f>
        <v>3.2204525487630666E-3</v>
      </c>
      <c r="DL10" s="245">
        <f>IF(ISBLANK('In Process Calc.'!BB10),"",'In Process Calc.'!BB10)</f>
        <v>2.2046003848010969E-3</v>
      </c>
      <c r="DM10" s="245">
        <f>IF(ISBLANK('In Process Calc.'!BC10),"",'In Process Calc.'!BC10)</f>
        <v>5.582106468393121E-4</v>
      </c>
      <c r="DN10" s="245">
        <f>IF(ISBLANK('In Process Calc.'!BD10),"",'In Process Calc.'!BD10)</f>
        <v>-1.0688273440448171E-4</v>
      </c>
      <c r="DO10" s="245">
        <f>IF(ISBLANK('In Process Calc.'!BE10),"",'In Process Calc.'!BE10)</f>
        <v>1.3154431644139674E-3</v>
      </c>
      <c r="DP10" s="245">
        <f>IF(ISBLANK('In Process Calc.'!BF10),"",'In Process Calc.'!BF10)</f>
        <v>-3.5501127401987793E-4</v>
      </c>
      <c r="DQ10" s="245">
        <f>IF(ISBLANK('In Process Calc.'!BG10),"",'In Process Calc.'!BG10)</f>
        <v>2.6326341832062922E-3</v>
      </c>
      <c r="DR10" s="245">
        <f>IF(ISBLANK('In Process Calc.'!BH10),"",'In Process Calc.'!BH10)</f>
        <v>1.7206136140327239E-3</v>
      </c>
      <c r="DS10" s="245">
        <f>IF(ISBLANK('In Process Calc.'!BI10),"",'In Process Calc.'!BI10)</f>
        <v>7.5328002686809363E-4</v>
      </c>
      <c r="DT10" s="245">
        <f>IF(ISBLANK('In Process Calc.'!BJ10),"",'In Process Calc.'!BJ10)</f>
        <v>-2.5298856031837789E-3</v>
      </c>
      <c r="DU10" s="245">
        <f>IF(ISBLANK('In Process Calc.'!BK10),"",'In Process Calc.'!BK10)</f>
        <v>8.9317240637440008E-4</v>
      </c>
      <c r="DV10" s="245">
        <f>IF(ISBLANK('In Process Calc.'!BL10),"",'In Process Calc.'!BL10)</f>
        <v>1.4169659534721258E-3</v>
      </c>
      <c r="DW10" s="245">
        <f>IF(ISBLANK('In Process Calc.'!BM10),"",'In Process Calc.'!BM10)</f>
        <v>3.299806342100811E-3</v>
      </c>
      <c r="DX10" s="245">
        <f>IF(ISBLANK('In Process Calc.'!BN10),"",'In Process Calc.'!BN10)</f>
        <v>8.2212680866640203E-4</v>
      </c>
      <c r="DY10" s="245">
        <f>IF(ISBLANK('In Process Calc.'!BO10),"",'In Process Calc.'!BO10)</f>
        <v>3.5756951556519835E-4</v>
      </c>
      <c r="DZ10" s="245">
        <f>IF(ISBLANK('In Process Calc.'!BP10),"",'In Process Calc.'!BP10)</f>
        <v>4.6126763272142328E-4</v>
      </c>
      <c r="EA10" s="245">
        <f>IF(ISBLANK('In Process Calc.'!BQ10),"",'In Process Calc.'!BQ10)</f>
        <v>1.4198135050552312E-3</v>
      </c>
      <c r="EB10" s="245">
        <f>IF(ISBLANK('In Process Calc.'!BR10),"",'In Process Calc.'!BR10)</f>
        <v>0</v>
      </c>
      <c r="EC10" s="245">
        <f>IF(ISBLANK('In Process Calc.'!BS10),"",'In Process Calc.'!BS10)</f>
        <v>3.7465396313507177E-2</v>
      </c>
      <c r="ED10" s="245">
        <f>IF(ISBLANK('In Process Calc.'!BT10),"",'In Process Calc.'!BT10)</f>
        <v>4.3731294831099214E-2</v>
      </c>
      <c r="EE10" s="245">
        <f>IF(ISBLANK('In Process Calc.'!BU10),"",'In Process Calc.'!BU10)</f>
        <v>0.12149427157091726</v>
      </c>
      <c r="EF10" s="245">
        <f>IF(ISBLANK('In Process Calc.'!BV10),"",'In Process Calc.'!BV10)</f>
        <v>0.14852292033967163</v>
      </c>
      <c r="EG10" s="245">
        <f>IF(ISBLANK('In Process Calc.'!BW10),"",'In Process Calc.'!BW10)</f>
        <v>-9.2130239289206287E-3</v>
      </c>
      <c r="EH10" s="245">
        <f>IF(ISBLANK('In Process Calc.'!BX10),"",'In Process Calc.'!BX10)</f>
        <v>3.6591411852038047</v>
      </c>
      <c r="EI10" s="245">
        <f>IF(ISBLANK('In Process Calc.'!BY10),"",'In Process Calc.'!BY10)</f>
        <v>8.3575110327471627E-2</v>
      </c>
      <c r="EJ10" s="245">
        <f>IF(ISBLANK('In Process Calc.'!BZ10),"",'In Process Calc.'!BZ10)</f>
        <v>-0.78556835254581681</v>
      </c>
      <c r="EK10" s="245">
        <f>IF(ISBLANK('Post Process Calc.'!A10),"",'Post Process Calc.'!A10)</f>
        <v>1.1480983312499999</v>
      </c>
      <c r="EL10" s="245">
        <f>IF(ISBLANK('Post Process Calc.'!B10),"",'Post Process Calc.'!B10)</f>
        <v>1.2144651049389115E-2</v>
      </c>
      <c r="EM10" s="245">
        <f>IF(ISBLANK('Post Process Calc.'!C10),"",'Post Process Calc.'!C10)</f>
        <v>0.14100000000000001</v>
      </c>
      <c r="EN10" s="245">
        <f>IF(ISBLANK('Post Process Calc.'!D10),"",'Post Process Calc.'!D10)</f>
        <v>5.3172374195390212E-2</v>
      </c>
      <c r="EO10" s="245">
        <f>IF(ISBLANK('Post Process Calc.'!E10),"",'Post Process Calc.'!E10)</f>
        <v>-4.6196140719238108E-3</v>
      </c>
      <c r="EP10" s="245">
        <f>IF(ISBLANK('Post Process Calc.'!F10),"",'Post Process Calc.'!F10)</f>
        <v>7.9515864151227496E-4</v>
      </c>
      <c r="EQ10" s="245">
        <f>IF(ISBLANK('Post Process Calc.'!G10),"",'Post Process Calc.'!G10)</f>
        <v>2.7940517283170903E-3</v>
      </c>
      <c r="ER10" s="245">
        <f>IF(ISBLANK('Post Process Calc.'!H10),"",'Post Process Calc.'!H10)</f>
        <v>1.0829787256429785E-3</v>
      </c>
      <c r="ES10" s="245">
        <f>IF(ISBLANK('Post Process Calc.'!I10),"",'Post Process Calc.'!I10)</f>
        <v>6.024705923528132E-4</v>
      </c>
      <c r="ET10" s="245">
        <f>IF(ISBLANK('Post Process Calc.'!J10),"",'Post Process Calc.'!J10)</f>
        <v>3.0179053143369449E-2</v>
      </c>
      <c r="EU10" s="245">
        <f>IF(ISBLANK('Post Process Calc.'!K10),"",'Post Process Calc.'!K10)</f>
        <v>2.5252801428494323E-3</v>
      </c>
      <c r="EV10" s="245">
        <f>IF(ISBLANK('Post Process Calc.'!L10),"",'Post Process Calc.'!L10)</f>
        <v>1.4044035621918452E-3</v>
      </c>
      <c r="EW10" s="245">
        <f>IF(ISBLANK('Post Process Calc.'!M10),"",'Post Process Calc.'!M10)</f>
        <v>3.6867607443208671E-4</v>
      </c>
      <c r="EX10" s="245">
        <f>IF(ISBLANK('Post Process Calc.'!N10),"",'Post Process Calc.'!N10)</f>
        <v>-3.925119364242447E-5</v>
      </c>
      <c r="EY10" s="245">
        <f>IF(ISBLANK('Post Process Calc.'!O10),"",'Post Process Calc.'!O10)</f>
        <v>9.7250877555740201E-4</v>
      </c>
      <c r="EZ10" s="245">
        <f>IF(ISBLANK('Post Process Calc.'!P10),"",'Post Process Calc.'!P10)</f>
        <v>-2.9007391459673869E-3</v>
      </c>
      <c r="FA10" s="245">
        <f>IF(ISBLANK('Post Process Calc.'!Q10),"",'Post Process Calc.'!Q10)</f>
        <v>1.9624953330248866E-3</v>
      </c>
      <c r="FB10" s="245">
        <f>IF(ISBLANK('Post Process Calc.'!R10),"",'Post Process Calc.'!R10)</f>
        <v>1.1671263792474645E-3</v>
      </c>
      <c r="FC10" s="245">
        <f>IF(ISBLANK('Post Process Calc.'!S10),"",'Post Process Calc.'!S10)</f>
        <v>5.0475656090942403E-4</v>
      </c>
      <c r="FD10" s="245">
        <f>IF(ISBLANK('Post Process Calc.'!T10),"",'Post Process Calc.'!T10)</f>
        <v>-3.1290268649466E-3</v>
      </c>
      <c r="FE10" s="245">
        <f>IF(ISBLANK('Post Process Calc.'!U10),"",'Post Process Calc.'!U10)</f>
        <v>5.9786465567994961E-4</v>
      </c>
      <c r="FF10" s="245">
        <f>IF(ISBLANK('Post Process Calc.'!V10),"",'Post Process Calc.'!V10)</f>
        <v>9.4491381251033757E-4</v>
      </c>
      <c r="FG10" s="245">
        <f>IF(ISBLANK('Post Process Calc.'!W10),"",'Post Process Calc.'!W10)</f>
        <v>1.982635229374325E-3</v>
      </c>
      <c r="FH10" s="245">
        <f>IF(ISBLANK('Post Process Calc.'!X10),"",'Post Process Calc.'!X10)</f>
        <v>6.1522705834578793E-4</v>
      </c>
      <c r="FI10" s="245">
        <f>IF(ISBLANK('Post Process Calc.'!Y10),"",'Post Process Calc.'!Y10)</f>
        <v>2.3803184046779476E-4</v>
      </c>
      <c r="FJ10" s="245">
        <f>IF(ISBLANK('Post Process Calc.'!Z10),"",'Post Process Calc.'!Z10)</f>
        <v>3.76934726838163E-4</v>
      </c>
      <c r="FK10" s="245">
        <f>IF(ISBLANK('Post Process Calc.'!AA10),"",'Post Process Calc.'!AA10)</f>
        <v>1.0861489077067161E-3</v>
      </c>
      <c r="FL10" s="245">
        <f>IF(ISBLANK('Post Process Calc.'!AB10),"",'Post Process Calc.'!AB10)</f>
        <v>0</v>
      </c>
      <c r="FM10" s="245">
        <f>IF(ISBLANK('Post Process Calc.'!AC10),"",'Post Process Calc.'!AC10)</f>
        <v>2.8013587246167978E-2</v>
      </c>
      <c r="FN10" s="245">
        <f>IF(ISBLANK('Post Process Calc.'!AD10),"",'Post Process Calc.'!AD10)</f>
        <v>2.0264946309297569E-2</v>
      </c>
      <c r="FO10" s="245">
        <f>IF(ISBLANK('Post Process Calc.'!AE10),"",'Post Process Calc.'!AE10)</f>
        <v>0.11445845952509427</v>
      </c>
      <c r="FP10" s="245">
        <f>IF(ISBLANK('Post Process Calc.'!AF10),"",'Post Process Calc.'!AF10)</f>
        <v>-9.6117632723169102E-2</v>
      </c>
      <c r="FQ10" s="245">
        <f>IF(ISBLANK('Post Process Calc.'!AG10),"",'Post Process Calc.'!AG10)</f>
        <v>4.6721147721289169</v>
      </c>
      <c r="FR10" s="245">
        <f>IF(ISBLANK('Post Process Calc.'!AH10),"",'Post Process Calc.'!AH10)</f>
        <v>8.3676586235252856E-2</v>
      </c>
      <c r="FS10" s="245">
        <f>IF(ISBLANK('Post Process Calc.'!AI10),"",'Post Process Calc.'!AI10)</f>
        <v>-1.2390810872238207</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562.84047500034148</v>
      </c>
      <c r="BU11" s="245">
        <f>IF(ISBLANK('In Process Calc.'!K11),"",'In Process Calc.'!K11)</f>
        <v>1381.3271187499997</v>
      </c>
      <c r="BV11" s="245">
        <f>IF(ISBLANK('In Process Calc.'!L11),"",'In Process Calc.'!L11)</f>
        <v>-1.2325733020408107</v>
      </c>
      <c r="BW11" s="245">
        <f>IF(ISBLANK('In Process Calc.'!M11),"",'In Process Calc.'!M11)</f>
        <v>5.038825194027944</v>
      </c>
      <c r="BX11" s="245">
        <f>IF(ISBLANK('In Process Calc.'!N11),"",'In Process Calc.'!N11)</f>
        <v>-0.53115338076463414</v>
      </c>
      <c r="BY11" s="245">
        <f>IF(ISBLANK('In Process Calc.'!O11),"",'In Process Calc.'!O11)</f>
        <v>7.3775490719995312E-2</v>
      </c>
      <c r="BZ11" s="245">
        <f>IF(ISBLANK('In Process Calc.'!P11),"",'In Process Calc.'!P11)</f>
        <v>0.28200781724888174</v>
      </c>
      <c r="CA11" s="245">
        <f>IF(ISBLANK('In Process Calc.'!Q11),"",'In Process Calc.'!Q11)</f>
        <v>9.1500876267000542E-2</v>
      </c>
      <c r="CB11" s="245">
        <f>IF(ISBLANK('In Process Calc.'!R11),"",'In Process Calc.'!R11)</f>
        <v>5.9562215580951844E-2</v>
      </c>
      <c r="CC11" s="245">
        <f>IF(ISBLANK('In Process Calc.'!S11),"",'In Process Calc.'!S11)</f>
        <v>3.0879505561080585</v>
      </c>
      <c r="CD11" s="245">
        <f>IF(ISBLANK('In Process Calc.'!T11),"",'In Process Calc.'!T11)</f>
        <v>0.34312586595135774</v>
      </c>
      <c r="CE11" s="245">
        <f>IF(ISBLANK('In Process Calc.'!U11),"",'In Process Calc.'!U11)</f>
        <v>7.6877292619106821E-2</v>
      </c>
      <c r="CF11" s="245">
        <f>IF(ISBLANK('In Process Calc.'!V11),"",'In Process Calc.'!V11)</f>
        <v>1.3245094136689216E-2</v>
      </c>
      <c r="CG11" s="245">
        <f>IF(ISBLANK('In Process Calc.'!W11),"",'In Process Calc.'!W11)</f>
        <v>8.3139379461628308E-3</v>
      </c>
      <c r="CH11" s="245">
        <f>IF(ISBLANK('In Process Calc.'!X11),"",'In Process Calc.'!X11)</f>
        <v>8.1317993096581845E-2</v>
      </c>
      <c r="CI11" s="245">
        <f>IF(ISBLANK('In Process Calc.'!Y11),"",'In Process Calc.'!Y11)</f>
        <v>1.3016642801943967</v>
      </c>
      <c r="CJ11" s="245">
        <f>IF(ISBLANK('In Process Calc.'!Z11),"",'In Process Calc.'!Z11)</f>
        <v>0.17062707272019548</v>
      </c>
      <c r="CK11" s="245">
        <f>IF(ISBLANK('In Process Calc.'!AA11),"",'In Process Calc.'!AA11)</f>
        <v>0.1102859522602323</v>
      </c>
      <c r="CL11" s="245">
        <f>IF(ISBLANK('In Process Calc.'!AB11),"",'In Process Calc.'!AB11)</f>
        <v>4.7612637949164455E-2</v>
      </c>
      <c r="CM11" s="245">
        <f>IF(ISBLANK('In Process Calc.'!AC11),"",'In Process Calc.'!AC11)</f>
        <v>-0.34301345366657154</v>
      </c>
      <c r="CN11" s="245">
        <f>IF(ISBLANK('In Process Calc.'!AD11),"",'In Process Calc.'!AD11)</f>
        <v>5.5394791951821537E-2</v>
      </c>
      <c r="CO11" s="245">
        <f>IF(ISBLANK('In Process Calc.'!AE11),"",'In Process Calc.'!AE11)</f>
        <v>8.0458077639619249E-2</v>
      </c>
      <c r="CP11" s="245">
        <f>IF(ISBLANK('In Process Calc.'!AF11),"",'In Process Calc.'!AF11)</f>
        <v>0.21749444843444365</v>
      </c>
      <c r="CQ11" s="245">
        <f>IF(ISBLANK('In Process Calc.'!AG11),"",'In Process Calc.'!AG11)</f>
        <v>4.4253299634371787E-2</v>
      </c>
      <c r="CR11" s="245">
        <f>IF(ISBLANK('In Process Calc.'!AH11),"",'In Process Calc.'!AH11)</f>
        <v>2.0934354491253495E-2</v>
      </c>
      <c r="CS11" s="245">
        <f>IF(ISBLANK('In Process Calc.'!AI11),"",'In Process Calc.'!AI11)</f>
        <v>3.4772993296473612E-2</v>
      </c>
      <c r="CT11" s="245">
        <f>IF(ISBLANK('In Process Calc.'!AJ11),"",'In Process Calc.'!AJ11)</f>
        <v>9.7492565457471342E-2</v>
      </c>
      <c r="CU11" s="245">
        <f>IF(ISBLANK('In Process Calc.'!AK11),"",'In Process Calc.'!AK11)</f>
        <v>0</v>
      </c>
      <c r="CV11" s="245">
        <f>IF(ISBLANK('In Process Calc.'!AL11),"",'In Process Calc.'!AL11)</f>
        <v>2.7747834038887014</v>
      </c>
      <c r="CW11" s="245">
        <f>IF(ISBLANK('In Process Calc.'!AM11),"",'In Process Calc.'!AM11)</f>
        <v>1.9006165694574957</v>
      </c>
      <c r="CX11" s="245">
        <f>IF(ISBLANK('In Process Calc.'!AN11),"",'In Process Calc.'!AN11)</f>
        <v>11.23639778713839</v>
      </c>
      <c r="CY11" s="245">
        <f>IF(ISBLANK('In Process Calc.'!AO11),"",'In Process Calc.'!AO11)</f>
        <v>0.13042720890950626</v>
      </c>
      <c r="CZ11" s="245">
        <f>IF(ISBLANK('In Process Calc.'!AP11),"",'In Process Calc.'!AP11)</f>
        <v>0.13042720890950626</v>
      </c>
      <c r="DA11" s="245">
        <f>IF(ISBLANK('In Process Calc.'!AQ11),"",'In Process Calc.'!AQ11)</f>
        <v>8.9569125365178259E-3</v>
      </c>
      <c r="DB11" s="245">
        <f>IF(ISBLANK('In Process Calc.'!AR11),"",'In Process Calc.'!AR11)</f>
        <v>1.0670848474330313E-2</v>
      </c>
      <c r="DC11" s="245">
        <f>IF(ISBLANK('In Process Calc.'!AS11),"",'In Process Calc.'!AS11)</f>
        <v>1.7139359378124872E-3</v>
      </c>
      <c r="DD11" s="245">
        <f>IF(ISBLANK('In Process Calc.'!AT11),"",'In Process Calc.'!AT11)</f>
        <v>7.5063240302640069E-2</v>
      </c>
      <c r="DE11" s="245">
        <f>IF(ISBLANK('In Process Calc.'!AU11),"",'In Process Calc.'!AU11)</f>
        <v>-8.2820676069207469E-3</v>
      </c>
      <c r="DF11" s="245">
        <f>IF(ISBLANK('In Process Calc.'!AV11),"",'In Process Calc.'!AV11)</f>
        <v>1.0406360577316749E-3</v>
      </c>
      <c r="DG11" s="245">
        <f>IF(ISBLANK('In Process Calc.'!AW11),"",'In Process Calc.'!AW11)</f>
        <v>3.8831073775533343E-3</v>
      </c>
      <c r="DH11" s="245">
        <f>IF(ISBLANK('In Process Calc.'!AX11),"",'In Process Calc.'!AX11)</f>
        <v>1.8278972611636391E-3</v>
      </c>
      <c r="DI11" s="245">
        <f>IF(ISBLANK('In Process Calc.'!AY11),"",'In Process Calc.'!AY11)</f>
        <v>6.9556573285849154E-4</v>
      </c>
      <c r="DJ11" s="245">
        <f>IF(ISBLANK('In Process Calc.'!AZ11),"",'In Process Calc.'!AZ11)</f>
        <v>3.3936061587132776E-2</v>
      </c>
      <c r="DK11" s="245">
        <f>IF(ISBLANK('In Process Calc.'!BA11),"",'In Process Calc.'!BA11)</f>
        <v>2.3663536659992894E-3</v>
      </c>
      <c r="DL11" s="245">
        <f>IF(ISBLANK('In Process Calc.'!BB11),"",'In Process Calc.'!BB11)</f>
        <v>2.2818077599031637E-3</v>
      </c>
      <c r="DM11" s="245">
        <f>IF(ISBLANK('In Process Calc.'!BC11),"",'In Process Calc.'!BC11)</f>
        <v>5.0282816870205014E-4</v>
      </c>
      <c r="DN11" s="245">
        <f>IF(ISBLANK('In Process Calc.'!BD11),"",'In Process Calc.'!BD11)</f>
        <v>-9.586615566603973E-5</v>
      </c>
      <c r="DO11" s="245">
        <f>IF(ISBLANK('In Process Calc.'!BE11),"",'In Process Calc.'!BE11)</f>
        <v>1.3687859669887714E-3</v>
      </c>
      <c r="DP11" s="245">
        <f>IF(ISBLANK('In Process Calc.'!BF11),"",'In Process Calc.'!BF11)</f>
        <v>-4.4560115085136888E-3</v>
      </c>
      <c r="DQ11" s="245">
        <f>IF(ISBLANK('In Process Calc.'!BG11),"",'In Process Calc.'!BG11)</f>
        <v>2.5101556941148208E-3</v>
      </c>
      <c r="DR11" s="245">
        <f>IF(ISBLANK('In Process Calc.'!BH11),"",'In Process Calc.'!BH11)</f>
        <v>1.4267929532533199E-3</v>
      </c>
      <c r="DS11" s="245">
        <f>IF(ISBLANK('In Process Calc.'!BI11),"",'In Process Calc.'!BI11)</f>
        <v>6.1559405319330698E-4</v>
      </c>
      <c r="DT11" s="245">
        <f>IF(ISBLANK('In Process Calc.'!BJ11),"",'In Process Calc.'!BJ11)</f>
        <v>-1.2980103496706828E-4</v>
      </c>
      <c r="DU11" s="245">
        <f>IF(ISBLANK('In Process Calc.'!BK11),"",'In Process Calc.'!BK11)</f>
        <v>6.9624170092787532E-4</v>
      </c>
      <c r="DV11" s="245">
        <f>IF(ISBLANK('In Process Calc.'!BL11),"",'In Process Calc.'!BL11)</f>
        <v>1.1432900302979446E-3</v>
      </c>
      <c r="DW11" s="245">
        <f>IF(ISBLANK('In Process Calc.'!BM11),"",'In Process Calc.'!BM11)</f>
        <v>1.8588801221412921E-3</v>
      </c>
      <c r="DX11" s="245">
        <f>IF(ISBLANK('In Process Calc.'!BN11),"",'In Process Calc.'!BN11)</f>
        <v>1.2615542151332144E-3</v>
      </c>
      <c r="DY11" s="245">
        <f>IF(ISBLANK('In Process Calc.'!BO11),"",'In Process Calc.'!BO11)</f>
        <v>2.5536616576136067E-4</v>
      </c>
      <c r="DZ11" s="245">
        <f>IF(ISBLANK('In Process Calc.'!BP11),"",'In Process Calc.'!BP11)</f>
        <v>5.6303294321149772E-4</v>
      </c>
      <c r="EA11" s="245">
        <f>IF(ISBLANK('In Process Calc.'!BQ11),"",'In Process Calc.'!BQ11)</f>
        <v>1.510091893373724E-3</v>
      </c>
      <c r="EB11" s="245">
        <f>IF(ISBLANK('In Process Calc.'!BR11),"",'In Process Calc.'!BR11)</f>
        <v>0</v>
      </c>
      <c r="EC11" s="245">
        <f>IF(ISBLANK('In Process Calc.'!BS11),"",'In Process Calc.'!BS11)</f>
        <v>2.8166278893357936E-2</v>
      </c>
      <c r="ED11" s="245">
        <f>IF(ISBLANK('In Process Calc.'!BT11),"",'In Process Calc.'!BT11)</f>
        <v>3.6318545465311616E-2</v>
      </c>
      <c r="EE11" s="245">
        <f>IF(ISBLANK('In Process Calc.'!BU11),"",'In Process Calc.'!BU11)</f>
        <v>0.10324337426828965</v>
      </c>
      <c r="EF11" s="245">
        <f>IF(ISBLANK('In Process Calc.'!BV11),"",'In Process Calc.'!BV11)</f>
        <v>0.12866477402304816</v>
      </c>
      <c r="EG11" s="245">
        <f>IF(ISBLANK('In Process Calc.'!BW11),"",'In Process Calc.'!BW11)</f>
        <v>-0.1313060885710802</v>
      </c>
      <c r="EH11" s="245">
        <f>IF(ISBLANK('In Process Calc.'!BX11),"",'In Process Calc.'!BX11)</f>
        <v>3.8433219062449826</v>
      </c>
      <c r="EI11" s="245">
        <f>IF(ISBLANK('In Process Calc.'!BY11),"",'In Process Calc.'!BY11)</f>
        <v>6.9729766959655617E-2</v>
      </c>
      <c r="EJ11" s="245">
        <f>IF(ISBLANK('In Process Calc.'!BZ11),"",'In Process Calc.'!BZ11)</f>
        <v>-5.4852762218979001E-2</v>
      </c>
      <c r="EK11" s="245">
        <f>IF(ISBLANK('Post Process Calc.'!A11),"",'Post Process Calc.'!A11)</f>
        <v>1.1992506187500001</v>
      </c>
      <c r="EL11" s="245">
        <f>IF(ISBLANK('Post Process Calc.'!B11),"",'Post Process Calc.'!B11)</f>
        <v>5.1828254338150874E-3</v>
      </c>
      <c r="EM11" s="245">
        <f>IF(ISBLANK('Post Process Calc.'!C11),"",'Post Process Calc.'!C11)</f>
        <v>0.13042720890950626</v>
      </c>
      <c r="EN11" s="245">
        <f>IF(ISBLANK('Post Process Calc.'!D11),"",'Post Process Calc.'!D11)</f>
        <v>6.3677796359418823E-2</v>
      </c>
      <c r="EO11" s="245">
        <f>IF(ISBLANK('Post Process Calc.'!E11),"",'Post Process Calc.'!E11)</f>
        <v>-3.8170342853976989E-3</v>
      </c>
      <c r="EP11" s="245">
        <f>IF(ISBLANK('Post Process Calc.'!F11),"",'Post Process Calc.'!F11)</f>
        <v>8.0761885962017731E-4</v>
      </c>
      <c r="EQ11" s="245">
        <f>IF(ISBLANK('Post Process Calc.'!G11),"",'Post Process Calc.'!G11)</f>
        <v>2.5935659583688907E-3</v>
      </c>
      <c r="ER11" s="245">
        <f>IF(ISBLANK('Post Process Calc.'!H11),"",'Post Process Calc.'!H11)</f>
        <v>1.0427201637045762E-3</v>
      </c>
      <c r="ES11" s="245">
        <f>IF(ISBLANK('Post Process Calc.'!I11),"",'Post Process Calc.'!I11)</f>
        <v>5.971170889576907E-4</v>
      </c>
      <c r="ET11" s="245">
        <f>IF(ISBLANK('Post Process Calc.'!J11),"",'Post Process Calc.'!J11)</f>
        <v>3.2573323442010936E-2</v>
      </c>
      <c r="EU11" s="245">
        <f>IF(ISBLANK('Post Process Calc.'!K11),"",'Post Process Calc.'!K11)</f>
        <v>2.3968371831011139E-3</v>
      </c>
      <c r="EV11" s="245">
        <f>IF(ISBLANK('Post Process Calc.'!L11),"",'Post Process Calc.'!L11)</f>
        <v>1.5988634899959792E-3</v>
      </c>
      <c r="EW11" s="245">
        <f>IF(ISBLANK('Post Process Calc.'!M11),"",'Post Process Calc.'!M11)</f>
        <v>4.1015668970357166E-4</v>
      </c>
      <c r="EX11" s="245">
        <f>IF(ISBLANK('Post Process Calc.'!N11),"",'Post Process Calc.'!N11)</f>
        <v>-7.5005390202103882E-5</v>
      </c>
      <c r="EY11" s="245">
        <f>IF(ISBLANK('Post Process Calc.'!O11),"",'Post Process Calc.'!O11)</f>
        <v>1.0304193093625307E-3</v>
      </c>
      <c r="EZ11" s="245">
        <f>IF(ISBLANK('Post Process Calc.'!P11),"",'Post Process Calc.'!P11)</f>
        <v>-6.3484158964262165E-4</v>
      </c>
      <c r="FA11" s="245">
        <f>IF(ISBLANK('Post Process Calc.'!Q11),"",'Post Process Calc.'!Q11)</f>
        <v>2.0405637626482306E-3</v>
      </c>
      <c r="FB11" s="245">
        <f>IF(ISBLANK('Post Process Calc.'!R11),"",'Post Process Calc.'!R11)</f>
        <v>1.1884642713563453E-3</v>
      </c>
      <c r="FC11" s="245">
        <f>IF(ISBLANK('Post Process Calc.'!S11),"",'Post Process Calc.'!S11)</f>
        <v>5.1176235535809746E-4</v>
      </c>
      <c r="FD11" s="245">
        <f>IF(ISBLANK('Post Process Calc.'!T11),"",'Post Process Calc.'!T11)</f>
        <v>-2.8947058395206501E-3</v>
      </c>
      <c r="FE11" s="245">
        <f>IF(ISBLANK('Post Process Calc.'!U11),"",'Post Process Calc.'!U11)</f>
        <v>6.1976924202877739E-4</v>
      </c>
      <c r="FF11" s="245">
        <f>IF(ISBLANK('Post Process Calc.'!V11),"",'Post Process Calc.'!V11)</f>
        <v>1.0179120157260209E-3</v>
      </c>
      <c r="FG11" s="245">
        <f>IF(ISBLANK('Post Process Calc.'!W11),"",'Post Process Calc.'!W11)</f>
        <v>1.934433594153492E-3</v>
      </c>
      <c r="FH11" s="245">
        <f>IF(ISBLANK('Post Process Calc.'!X11),"",'Post Process Calc.'!X11)</f>
        <v>7.4171356414294662E-4</v>
      </c>
      <c r="FI11" s="245">
        <f>IF(ISBLANK('Post Process Calc.'!Y11),"",'Post Process Calc.'!Y11)</f>
        <v>2.5140191465986423E-4</v>
      </c>
      <c r="FJ11" s="245">
        <f>IF(ISBLANK('Post Process Calc.'!Z11),"",'Post Process Calc.'!Z11)</f>
        <v>3.7355281615766183E-4</v>
      </c>
      <c r="FK11" s="245">
        <f>IF(ISBLANK('Post Process Calc.'!AA11),"",'Post Process Calc.'!AA11)</f>
        <v>1.164666164917701E-3</v>
      </c>
      <c r="FL11" s="245">
        <f>IF(ISBLANK('Post Process Calc.'!AB11),"",'Post Process Calc.'!AB11)</f>
        <v>0</v>
      </c>
      <c r="FM11" s="245">
        <f>IF(ISBLANK('Post Process Calc.'!AC11),"",'Post Process Calc.'!AC11)</f>
        <v>2.8269041099672938E-2</v>
      </c>
      <c r="FN11" s="245">
        <f>IF(ISBLANK('Post Process Calc.'!AD11),"",'Post Process Calc.'!AD11)</f>
        <v>2.1557300974754594E-2</v>
      </c>
      <c r="FO11" s="245">
        <f>IF(ISBLANK('Post Process Calc.'!AE11),"",'Post Process Calc.'!AE11)</f>
        <v>0.11257660848365858</v>
      </c>
      <c r="FP11" s="245">
        <f>IF(ISBLANK('Post Process Calc.'!AF11),"",'Post Process Calc.'!AF11)</f>
        <v>-1.9489616734159974E-2</v>
      </c>
      <c r="FQ11" s="245">
        <f>IF(ISBLANK('Post Process Calc.'!AG11),"",'Post Process Calc.'!AG11)</f>
        <v>4.0041111906097306</v>
      </c>
      <c r="FR11" s="245">
        <f>IF(ISBLANK('Post Process Calc.'!AH11),"",'Post Process Calc.'!AH11)</f>
        <v>7.3582825755195452E-2</v>
      </c>
      <c r="FS11" s="245">
        <f>IF(ISBLANK('Post Process Calc.'!AI11),"",'Post Process Calc.'!AI11)</f>
        <v>-1.2077190140113629</v>
      </c>
    </row>
    <row r="12" spans="1:175" x14ac:dyDescent="0.15">
      <c r="A12" s="240" t="str">
        <f>IF('Measured Data'!B14&lt;&gt;0,'Measured Data'!$B$1,"")</f>
        <v>NIIMBL VS-002</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16.899999999999999</v>
      </c>
      <c r="I12" s="245">
        <f>IF(ISBLANK('Measured Data'!I14),"",'Measured Data'!I14)</f>
        <v>0.7593521421107603</v>
      </c>
      <c r="J12" s="245">
        <f>IF(ISBLANK('Measured Data'!J14),"",'Measured Data'!J14)</f>
        <v>17.659352142110759</v>
      </c>
      <c r="K12" s="245">
        <f>IF(ISBLANK('Measured Data'!K14),"",'Measured Data'!K14)</f>
        <v>95.7</v>
      </c>
      <c r="L12" s="240">
        <f>IF(ISBLANK('Measured Data'!L14),"",'Measured Data'!L14)</f>
        <v>6.85</v>
      </c>
      <c r="M12" s="240" t="str">
        <f>IF(ISBLANK('Measured Data'!M14),"",'Measured Data'!M14)</f>
        <v/>
      </c>
      <c r="N12" s="240">
        <f>IF(ISBLANK('Measured Data'!N14),"",'Measured Data'!N14)</f>
        <v>2.3829000000000002</v>
      </c>
      <c r="O12" s="240">
        <f>IF(ISBLANK('Measured Data'!O14),"",'Measured Data'!O14)</f>
        <v>0.14100000000000001</v>
      </c>
      <c r="P12" s="240">
        <f>IF(ISBLANK('Measured Data'!P14),"",'Measured Data'!P14)</f>
        <v>1.8999159562500094</v>
      </c>
      <c r="Q12" s="240" t="str">
        <f>IF(ISBLANK('Measured Data'!Q14),"",'Measured Data'!Q14)</f>
        <v/>
      </c>
      <c r="R12" s="240">
        <f>IF(ISBLANK('Measured Data'!R14),"",'Measured Data'!R14)</f>
        <v>434</v>
      </c>
      <c r="S12" s="240">
        <f>IF(ISBLANK('Measured Data'!S14),"",'Measured Data'!S14)</f>
        <v>46.224693064601453</v>
      </c>
      <c r="T12" s="245">
        <f>IF(ISBLANK('Measured Data'!T14),"",'Measured Data'!T14)</f>
        <v>4.8146152008593148</v>
      </c>
      <c r="U12" s="245">
        <f>IF(ISBLANK('Measured Data'!U14),"",'Measured Data'!U14)</f>
        <v>2.4191480882220531</v>
      </c>
      <c r="V12" s="245">
        <f>IF(ISBLANK('Measured Data'!V14),"",'Measured Data'!V14)</f>
        <v>1.3399474931716329</v>
      </c>
      <c r="W12" s="245">
        <f>IF(ISBLANK('Measured Data'!W14),"",'Measured Data'!W14)</f>
        <v>0.8433533594090632</v>
      </c>
      <c r="X12" s="245">
        <f>IF(ISBLANK('Measured Data'!X14),"",'Measured Data'!X14)</f>
        <v>0.22507161062048173</v>
      </c>
      <c r="Y12" s="245">
        <f>IF(ISBLANK('Measured Data'!Y14),"",'Measured Data'!Y14)</f>
        <v>14.906414593657834</v>
      </c>
      <c r="Z12" s="245">
        <f>IF(ISBLANK('Measured Data'!Z14),"",'Measured Data'!Z14)</f>
        <v>6.0479963679488657E-2</v>
      </c>
      <c r="AA12" s="245">
        <f>IF(ISBLANK('Measured Data'!AA14),"",'Measured Data'!AA14)</f>
        <v>0.93033264215114841</v>
      </c>
      <c r="AB12" s="245">
        <f>IF(ISBLANK('Measured Data'!AB14),"",'Measured Data'!AB14)</f>
        <v>2.168678845508734</v>
      </c>
      <c r="AC12" s="245">
        <f>IF(ISBLANK('Measured Data'!AC14),"",'Measured Data'!AC14)</f>
        <v>0.68180126880697112</v>
      </c>
      <c r="AD12" s="245">
        <f>IF(ISBLANK('Measured Data'!AD14),"",'Measured Data'!AD14)</f>
        <v>1.4647523204565642</v>
      </c>
      <c r="AE12" s="245">
        <f>IF(ISBLANK('Measured Data'!AE14),"",'Measured Data'!AE14)</f>
        <v>19.347039697401645</v>
      </c>
      <c r="AF12" s="245">
        <f>IF(ISBLANK('Measured Data'!AF14),"",'Measured Data'!AF14)</f>
        <v>2.882791559242881</v>
      </c>
      <c r="AG12" s="245">
        <f>IF(ISBLANK('Measured Data'!AG14),"",'Measured Data'!AG14)</f>
        <v>2.4057983162863796</v>
      </c>
      <c r="AH12" s="245">
        <f>IF(ISBLANK('Measured Data'!AH14),"",'Measured Data'!AH14)</f>
        <v>0.70303007638085024</v>
      </c>
      <c r="AI12" s="245">
        <f>IF(ISBLANK('Measured Data'!AI14),"",'Measured Data'!AI14)</f>
        <v>7.0343196350000001</v>
      </c>
      <c r="AJ12" s="245">
        <f>IF(ISBLANK('Measured Data'!AJ14),"",'Measured Data'!AJ14)</f>
        <v>0.76362344379118818</v>
      </c>
      <c r="AK12" s="245">
        <f>IF(ISBLANK('Measured Data'!AK14),"",'Measured Data'!AK14)</f>
        <v>2.5177076499734681</v>
      </c>
      <c r="AL12" s="245">
        <f>IF(ISBLANK('Measured Data'!AL14),"",'Measured Data'!AL14)</f>
        <v>3.5214982479446189</v>
      </c>
      <c r="AM12" s="245">
        <f>IF(ISBLANK('Measured Data'!AM14),"",'Measured Data'!AM14)</f>
        <v>3.649597598501193</v>
      </c>
      <c r="AN12" s="245">
        <f>IF(ISBLANK('Measured Data'!AN14),"",'Measured Data'!AN14)</f>
        <v>0.34383881510954922</v>
      </c>
      <c r="AO12" s="245">
        <f>IF(ISBLANK('Measured Data'!AO14),"",'Measured Data'!AO14)</f>
        <v>1.0578234133952393</v>
      </c>
      <c r="AP12" s="245">
        <f>IF(ISBLANK('Measured Data'!AP14),"",'Measured Data'!AP14)</f>
        <v>1.9763065026807909</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962.80714166635232</v>
      </c>
      <c r="BU12" s="245">
        <f>IF(ISBLANK('In Process Calc.'!K12),"",'In Process Calc.'!K12)</f>
        <v>1470.6578660224998</v>
      </c>
      <c r="BV12" s="245">
        <f>IF(ISBLANK('In Process Calc.'!L12),"",'In Process Calc.'!L12)</f>
        <v>6.4704635882347539E-2</v>
      </c>
      <c r="BW12" s="245">
        <f>IF(ISBLANK('In Process Calc.'!M12),"",'In Process Calc.'!M12)</f>
        <v>6.9989303738698991</v>
      </c>
      <c r="BX12" s="245">
        <f>IF(ISBLANK('In Process Calc.'!N12),"",'In Process Calc.'!N12)</f>
        <v>-0.58381278294297179</v>
      </c>
      <c r="BY12" s="245">
        <f>IF(ISBLANK('In Process Calc.'!O12),"",'In Process Calc.'!O12)</f>
        <v>9.207954127821058E-2</v>
      </c>
      <c r="BZ12" s="245">
        <f>IF(ISBLANK('In Process Calc.'!P12),"",'In Process Calc.'!P12)</f>
        <v>0.31944253705019371</v>
      </c>
      <c r="CA12" s="245">
        <f>IF(ISBLANK('In Process Calc.'!Q12),"",'In Process Calc.'!Q12)</f>
        <v>0.10828841723764238</v>
      </c>
      <c r="CB12" s="245">
        <f>IF(ISBLANK('In Process Calc.'!R12),"",'In Process Calc.'!R12)</f>
        <v>7.3026879136132705E-2</v>
      </c>
      <c r="CC12" s="245">
        <f>IF(ISBLANK('In Process Calc.'!S12),"",'In Process Calc.'!S12)</f>
        <v>4.0804494803205085</v>
      </c>
      <c r="CD12" s="245">
        <f>IF(ISBLANK('In Process Calc.'!T12),"",'In Process Calc.'!T12)</f>
        <v>0.40478245818043473</v>
      </c>
      <c r="CE12" s="245">
        <f>IF(ISBLANK('In Process Calc.'!U12),"",'In Process Calc.'!U12)</f>
        <v>0.11459881685632713</v>
      </c>
      <c r="CF12" s="245">
        <f>IF(ISBLANK('In Process Calc.'!V12),"",'In Process Calc.'!V12)</f>
        <v>2.379590459222615E-2</v>
      </c>
      <c r="CG12" s="245">
        <f>IF(ISBLANK('In Process Calc.'!W12),"",'In Process Calc.'!W12)</f>
        <v>4.3190340203084357E-3</v>
      </c>
      <c r="CH12" s="245">
        <f>IF(ISBLANK('In Process Calc.'!X12),"",'In Process Calc.'!X12)</f>
        <v>0.11391884143681302</v>
      </c>
      <c r="CI12" s="245">
        <f>IF(ISBLANK('In Process Calc.'!Y12),"",'In Process Calc.'!Y12)</f>
        <v>1.4956938630204997</v>
      </c>
      <c r="CJ12" s="245">
        <f>IF(ISBLANK('In Process Calc.'!Z12),"",'In Process Calc.'!Z12)</f>
        <v>0.23566028620684409</v>
      </c>
      <c r="CK12" s="245">
        <f>IF(ISBLANK('In Process Calc.'!AA12),"",'In Process Calc.'!AA12)</f>
        <v>0.13830796327198186</v>
      </c>
      <c r="CL12" s="245">
        <f>IF(ISBLANK('In Process Calc.'!AB12),"",'In Process Calc.'!AB12)</f>
        <v>6.1532706296238401E-2</v>
      </c>
      <c r="CM12" s="245">
        <f>IF(ISBLANK('In Process Calc.'!AC12),"",'In Process Calc.'!AC12)</f>
        <v>-0.45340861535090243</v>
      </c>
      <c r="CN12" s="245">
        <f>IF(ISBLANK('In Process Calc.'!AD12),"",'In Process Calc.'!AD12)</f>
        <v>7.0770148830853918E-2</v>
      </c>
      <c r="CO12" s="245">
        <f>IF(ISBLANK('In Process Calc.'!AE12),"",'In Process Calc.'!AE12)</f>
        <v>0.10872388633189628</v>
      </c>
      <c r="CP12" s="245">
        <f>IF(ISBLANK('In Process Calc.'!AF12),"",'In Process Calc.'!AF12)</f>
        <v>0.25281908851774082</v>
      </c>
      <c r="CQ12" s="245">
        <f>IF(ISBLANK('In Process Calc.'!AG12),"",'In Process Calc.'!AG12)</f>
        <v>6.0408069381005167E-2</v>
      </c>
      <c r="CR12" s="245">
        <f>IF(ISBLANK('In Process Calc.'!AH12),"",'In Process Calc.'!AH12)</f>
        <v>2.7835743594556248E-2</v>
      </c>
      <c r="CS12" s="245">
        <f>IF(ISBLANK('In Process Calc.'!AI12),"",'In Process Calc.'!AI12)</f>
        <v>4.3923540723976376E-2</v>
      </c>
      <c r="CT12" s="245">
        <f>IF(ISBLANK('In Process Calc.'!AJ12),"",'In Process Calc.'!AJ12)</f>
        <v>0.13116581539284325</v>
      </c>
      <c r="CU12" s="245">
        <f>IF(ISBLANK('In Process Calc.'!AK12),"",'In Process Calc.'!AK12)</f>
        <v>0</v>
      </c>
      <c r="CV12" s="245">
        <f>IF(ISBLANK('In Process Calc.'!AL12),"",'In Process Calc.'!AL12)</f>
        <v>3.5032677838527038</v>
      </c>
      <c r="CW12" s="245">
        <f>IF(ISBLANK('In Process Calc.'!AM12),"",'In Process Calc.'!AM12)</f>
        <v>2.4660463855588297</v>
      </c>
      <c r="CX12" s="245">
        <f>IF(ISBLANK('In Process Calc.'!AN12),"",'In Process Calc.'!AN12)</f>
        <v>13.896373591165988</v>
      </c>
      <c r="CY12" s="245">
        <f>IF(ISBLANK('In Process Calc.'!AO12),"",'In Process Calc.'!AO12)</f>
        <v>0.11854175216582385</v>
      </c>
      <c r="CZ12" s="245">
        <f>IF(ISBLANK('In Process Calc.'!AP12),"",'In Process Calc.'!AP12)</f>
        <v>0.11854175216582385</v>
      </c>
      <c r="DA12" s="245">
        <f>IF(ISBLANK('In Process Calc.'!AQ12),"",'In Process Calc.'!AQ12)</f>
        <v>3.1093903044594508E-3</v>
      </c>
      <c r="DB12" s="245">
        <f>IF(ISBLANK('In Process Calc.'!AR12),"",'In Process Calc.'!AR12)</f>
        <v>2.7364367573061354E-3</v>
      </c>
      <c r="DC12" s="245">
        <f>IF(ISBLANK('In Process Calc.'!AS12),"",'In Process Calc.'!AS12)</f>
        <v>-3.7295354715331553E-4</v>
      </c>
      <c r="DD12" s="245">
        <f>IF(ISBLANK('In Process Calc.'!AT12),"",'In Process Calc.'!AT12)</f>
        <v>6.8226587462988236E-2</v>
      </c>
      <c r="DE12" s="245">
        <f>IF(ISBLANK('In Process Calc.'!AU12),"",'In Process Calc.'!AU12)</f>
        <v>-1.8329482241145421E-3</v>
      </c>
      <c r="DF12" s="245">
        <f>IF(ISBLANK('In Process Calc.'!AV12),"",'In Process Calc.'!AV12)</f>
        <v>6.3712035414228443E-4</v>
      </c>
      <c r="DG12" s="245">
        <f>IF(ISBLANK('In Process Calc.'!AW12),"",'In Process Calc.'!AW12)</f>
        <v>1.3030133336429442E-3</v>
      </c>
      <c r="DH12" s="245">
        <f>IF(ISBLANK('In Process Calc.'!AX12),"",'In Process Calc.'!AX12)</f>
        <v>5.8433427149779012E-4</v>
      </c>
      <c r="DI12" s="245">
        <f>IF(ISBLANK('In Process Calc.'!AY12),"",'In Process Calc.'!AY12)</f>
        <v>4.6867283202696734E-4</v>
      </c>
      <c r="DJ12" s="245">
        <f>IF(ISBLANK('In Process Calc.'!AZ12),"",'In Process Calc.'!AZ12)</f>
        <v>3.4546520950045324E-2</v>
      </c>
      <c r="DK12" s="245">
        <f>IF(ISBLANK('In Process Calc.'!BA12),"",'In Process Calc.'!BA12)</f>
        <v>2.1461189560889309E-3</v>
      </c>
      <c r="DL12" s="245">
        <f>IF(ISBLANK('In Process Calc.'!BB12),"",'In Process Calc.'!BB12)</f>
        <v>1.3129963121751734E-3</v>
      </c>
      <c r="DM12" s="245">
        <f>IF(ISBLANK('In Process Calc.'!BC12),"",'In Process Calc.'!BC12)</f>
        <v>3.6724855367615687E-4</v>
      </c>
      <c r="DN12" s="245">
        <f>IF(ISBLANK('In Process Calc.'!BD12),"",'In Process Calc.'!BD12)</f>
        <v>-1.3905307985845772E-4</v>
      </c>
      <c r="DO12" s="245">
        <f>IF(ISBLANK('In Process Calc.'!BE12),"",'In Process Calc.'!BE12)</f>
        <v>1.134757794391289E-3</v>
      </c>
      <c r="DP12" s="245">
        <f>IF(ISBLANK('In Process Calc.'!BF12),"",'In Process Calc.'!BF12)</f>
        <v>6.7537071169617661E-3</v>
      </c>
      <c r="DQ12" s="245">
        <f>IF(ISBLANK('In Process Calc.'!BG12),"",'In Process Calc.'!BG12)</f>
        <v>2.2636510905520782E-3</v>
      </c>
      <c r="DR12" s="245">
        <f>IF(ISBLANK('In Process Calc.'!BH12),"",'In Process Calc.'!BH12)</f>
        <v>9.7537938516957783E-4</v>
      </c>
      <c r="DS12" s="245">
        <f>IF(ISBLANK('In Process Calc.'!BI12),"",'In Process Calc.'!BI12)</f>
        <v>4.8452438692549724E-4</v>
      </c>
      <c r="DT12" s="245">
        <f>IF(ISBLANK('In Process Calc.'!BJ12),"",'In Process Calc.'!BJ12)</f>
        <v>-3.8425923422915663E-3</v>
      </c>
      <c r="DU12" s="245">
        <f>IF(ISBLANK('In Process Calc.'!BK12),"",'In Process Calc.'!BK12)</f>
        <v>5.3517951060490698E-4</v>
      </c>
      <c r="DV12" s="245">
        <f>IF(ISBLANK('In Process Calc.'!BL12),"",'In Process Calc.'!BL12)</f>
        <v>9.8386540109609167E-4</v>
      </c>
      <c r="DW12" s="245">
        <f>IF(ISBLANK('In Process Calc.'!BM12),"",'In Process Calc.'!BM12)</f>
        <v>1.2295664901186482E-3</v>
      </c>
      <c r="DX12" s="245">
        <f>IF(ISBLANK('In Process Calc.'!BN12),"",'In Process Calc.'!BN12)</f>
        <v>5.6230901402545591E-4</v>
      </c>
      <c r="DY12" s="245">
        <f>IF(ISBLANK('In Process Calc.'!BO12),"",'In Process Calc.'!BO12)</f>
        <v>2.4022089840636254E-4</v>
      </c>
      <c r="DZ12" s="245">
        <f>IF(ISBLANK('In Process Calc.'!BP12),"",'In Process Calc.'!BP12)</f>
        <v>3.1850873658069624E-4</v>
      </c>
      <c r="EA12" s="245">
        <f>IF(ISBLANK('In Process Calc.'!BQ12),"",'In Process Calc.'!BQ12)</f>
        <v>1.1720855367893864E-3</v>
      </c>
      <c r="EB12" s="245">
        <f>IF(ISBLANK('In Process Calc.'!BR12),"",'In Process Calc.'!BR12)</f>
        <v>0</v>
      </c>
      <c r="EC12" s="245">
        <f>IF(ISBLANK('In Process Calc.'!BS12),"",'In Process Calc.'!BS12)</f>
        <v>2.4647910473840195E-2</v>
      </c>
      <c r="ED12" s="245">
        <f>IF(ISBLANK('In Process Calc.'!BT12),"",'In Process Calc.'!BT12)</f>
        <v>2.263826635566317E-2</v>
      </c>
      <c r="EE12" s="245">
        <f>IF(ISBLANK('In Process Calc.'!BU12),"",'In Process Calc.'!BU12)</f>
        <v>7.9908179424243095E-2</v>
      </c>
      <c r="EF12" s="245">
        <f>IF(ISBLANK('In Process Calc.'!BV12),"",'In Process Calc.'!BV12)</f>
        <v>8.6241342575737498E-2</v>
      </c>
      <c r="EG12" s="245">
        <f>IF(ISBLANK('In Process Calc.'!BW12),"",'In Process Calc.'!BW12)</f>
        <v>0.19549601323756177</v>
      </c>
      <c r="EH12" s="245">
        <f>IF(ISBLANK('In Process Calc.'!BX12),"",'In Process Calc.'!BX12)</f>
        <v>3.4313658483074643</v>
      </c>
      <c r="EI12" s="245">
        <f>IF(ISBLANK('In Process Calc.'!BY12),"",'In Process Calc.'!BY12)</f>
        <v>6.2122578397756582E-2</v>
      </c>
      <c r="EJ12" s="245">
        <f>IF(ISBLANK('In Process Calc.'!BZ12),"",'In Process Calc.'!BZ12)</f>
        <v>-1.7904843211926491</v>
      </c>
      <c r="EK12" s="245">
        <f>IF(ISBLANK('Post Process Calc.'!A12),"",'Post Process Calc.'!A12)</f>
        <v>1.2585813660225</v>
      </c>
      <c r="EL12" s="245">
        <f>IF(ISBLANK('Post Process Calc.'!B12),"",'Post Process Calc.'!B12)</f>
        <v>1.8850207657135855E-3</v>
      </c>
      <c r="EM12" s="245">
        <f>IF(ISBLANK('Post Process Calc.'!C12),"",'Post Process Calc.'!C12)</f>
        <v>0.11854175216582385</v>
      </c>
      <c r="EN12" s="245">
        <f>IF(ISBLANK('Post Process Calc.'!D12),"",'Post Process Calc.'!D12)</f>
        <v>7.4061676004725421E-2</v>
      </c>
      <c r="EO12" s="245">
        <f>IF(ISBLANK('Post Process Calc.'!E12),"",'Post Process Calc.'!E12)</f>
        <v>-2.3835367191880354E-3</v>
      </c>
      <c r="EP12" s="245">
        <f>IF(ISBLANK('Post Process Calc.'!F12),"",'Post Process Calc.'!F12)</f>
        <v>7.6140423962675684E-4</v>
      </c>
      <c r="EQ12" s="245">
        <f>IF(ISBLANK('Post Process Calc.'!G12),"",'Post Process Calc.'!G12)</f>
        <v>2.0936944062308646E-3</v>
      </c>
      <c r="ER12" s="245">
        <f>IF(ISBLANK('Post Process Calc.'!H12),"",'Post Process Calc.'!H12)</f>
        <v>8.171568367626818E-4</v>
      </c>
      <c r="ES12" s="245">
        <f>IF(ISBLANK('Post Process Calc.'!I12),"",'Post Process Calc.'!I12)</f>
        <v>5.4645728343485683E-4</v>
      </c>
      <c r="ET12" s="245">
        <f>IF(ISBLANK('Post Process Calc.'!J12),"",'Post Process Calc.'!J12)</f>
        <v>3.2477938683392257E-2</v>
      </c>
      <c r="EU12" s="245">
        <f>IF(ISBLANK('Post Process Calc.'!K12),"",'Post Process Calc.'!K12)</f>
        <v>2.1739167926958405E-3</v>
      </c>
      <c r="EV12" s="245">
        <f>IF(ISBLANK('Post Process Calc.'!L12),"",'Post Process Calc.'!L12)</f>
        <v>1.4719885777569317E-3</v>
      </c>
      <c r="EW12" s="245">
        <f>IF(ISBLANK('Post Process Calc.'!M12),"",'Post Process Calc.'!M12)</f>
        <v>4.1081597513063979E-4</v>
      </c>
      <c r="EX12" s="245">
        <f>IF(ISBLANK('Post Process Calc.'!N12),"",'Post Process Calc.'!N12)</f>
        <v>-1.054605661735796E-4</v>
      </c>
      <c r="EY12" s="245">
        <f>IF(ISBLANK('Post Process Calc.'!O12),"",'Post Process Calc.'!O12)</f>
        <v>1.0227489205336419E-3</v>
      </c>
      <c r="EZ12" s="245">
        <f>IF(ISBLANK('Post Process Calc.'!P12),"",'Post Process Calc.'!P12)</f>
        <v>4.7447756476624477E-3</v>
      </c>
      <c r="FA12" s="245">
        <f>IF(ISBLANK('Post Process Calc.'!Q12),"",'Post Process Calc.'!Q12)</f>
        <v>1.9850558797825427E-3</v>
      </c>
      <c r="FB12" s="245">
        <f>IF(ISBLANK('Post Process Calc.'!R12),"",'Post Process Calc.'!R12)</f>
        <v>1.1283397469863943E-3</v>
      </c>
      <c r="FC12" s="245">
        <f>IF(ISBLANK('Post Process Calc.'!S12),"",'Post Process Calc.'!S12)</f>
        <v>4.8296779159879411E-4</v>
      </c>
      <c r="FD12" s="245">
        <f>IF(ISBLANK('Post Process Calc.'!T12),"",'Post Process Calc.'!T12)</f>
        <v>-2.5125425452951155E-3</v>
      </c>
      <c r="FE12" s="245">
        <f>IF(ISBLANK('Post Process Calc.'!U12),"",'Post Process Calc.'!U12)</f>
        <v>6.0365571501719295E-4</v>
      </c>
      <c r="FF12" s="245">
        <f>IF(ISBLANK('Post Process Calc.'!V12),"",'Post Process Calc.'!V12)</f>
        <v>1.0363035094946981E-3</v>
      </c>
      <c r="FG12" s="245">
        <f>IF(ISBLANK('Post Process Calc.'!W12),"",'Post Process Calc.'!W12)</f>
        <v>1.7571539442430241E-3</v>
      </c>
      <c r="FH12" s="245">
        <f>IF(ISBLANK('Post Process Calc.'!X12),"",'Post Process Calc.'!X12)</f>
        <v>8.4421799410942387E-4</v>
      </c>
      <c r="FI12" s="245">
        <f>IF(ISBLANK('Post Process Calc.'!Y12),"",'Post Process Calc.'!Y12)</f>
        <v>2.5057352344549694E-4</v>
      </c>
      <c r="FJ12" s="245">
        <f>IF(ISBLANK('Post Process Calc.'!Z12),"",'Post Process Calc.'!Z12)</f>
        <v>3.3848663263865748E-4</v>
      </c>
      <c r="FK12" s="245">
        <f>IF(ISBLANK('Post Process Calc.'!AA12),"",'Post Process Calc.'!AA12)</f>
        <v>1.1841640542466635E-3</v>
      </c>
      <c r="FL12" s="245">
        <f>IF(ISBLANK('Post Process Calc.'!AB12),"",'Post Process Calc.'!AB12)</f>
        <v>0</v>
      </c>
      <c r="FM12" s="245">
        <f>IF(ISBLANK('Post Process Calc.'!AC12),"",'Post Process Calc.'!AC12)</f>
        <v>2.6788148588007793E-2</v>
      </c>
      <c r="FN12" s="245">
        <f>IF(ISBLANK('Post Process Calc.'!AD12),"",'Post Process Calc.'!AD12)</f>
        <v>2.1892069323524655E-2</v>
      </c>
      <c r="FO12" s="245">
        <f>IF(ISBLANK('Post Process Calc.'!AE12),"",'Post Process Calc.'!AE12)</f>
        <v>0.1013118518802598</v>
      </c>
      <c r="FP12" s="245">
        <f>IF(ISBLANK('Post Process Calc.'!AF12),"",'Post Process Calc.'!AF12)</f>
        <v>0.14609226570431055</v>
      </c>
      <c r="FQ12" s="245">
        <f>IF(ISBLANK('Post Process Calc.'!AG12),"",'Post Process Calc.'!AG12)</f>
        <v>3.6499161268027369</v>
      </c>
      <c r="FR12" s="245">
        <f>IF(ISBLANK('Post Process Calc.'!AH12),"",'Post Process Calc.'!AH12)</f>
        <v>6.6935183722342667E-2</v>
      </c>
      <c r="FS12" s="245">
        <f>IF(ISBLANK('Post Process Calc.'!AI12),"",'Post Process Calc.'!AI12)</f>
        <v>-1.1557675775526581</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1.0932250421930696</v>
      </c>
      <c r="EL13" s="245">
        <f>IF(ISBLANK('Post Process Calc.'!B13),"",'Post Process Calc.'!B13)</f>
        <v>6.1845605327989512E-4</v>
      </c>
      <c r="EM13" s="245">
        <f>IF(ISBLANK('Post Process Calc.'!C13),"",'Post Process Calc.'!C13)</f>
        <v>8.4457028094536993E-2</v>
      </c>
      <c r="EN13" s="245">
        <f>IF(ISBLANK('Post Process Calc.'!D13),"",'Post Process Calc.'!D13)</f>
        <v>0.10222112213188266</v>
      </c>
      <c r="EO13" s="245">
        <f>IF(ISBLANK('Post Process Calc.'!E13),"",'Post Process Calc.'!E13)</f>
        <v>-4.0802410811351271E-4</v>
      </c>
      <c r="EP13" s="245">
        <f>IF(ISBLANK('Post Process Calc.'!F13),"",'Post Process Calc.'!F13)</f>
        <v>7.9768669407487183E-4</v>
      </c>
      <c r="EQ13" s="245">
        <f>IF(ISBLANK('Post Process Calc.'!G13),"",'Post Process Calc.'!G13)</f>
        <v>1.5786726497291638E-3</v>
      </c>
      <c r="ER13" s="245">
        <f>IF(ISBLANK('Post Process Calc.'!H13),"",'Post Process Calc.'!H13)</f>
        <v>4.5810589297179118E-4</v>
      </c>
      <c r="ES13" s="245">
        <f>IF(ISBLANK('Post Process Calc.'!I13),"",'Post Process Calc.'!I13)</f>
        <v>5.4762885931286239E-4</v>
      </c>
      <c r="ET13" s="245">
        <f>IF(ISBLANK('Post Process Calc.'!J13),"",'Post Process Calc.'!J13)</f>
        <v>3.5163446321522213E-2</v>
      </c>
      <c r="EU13" s="245">
        <f>IF(ISBLANK('Post Process Calc.'!K13),"",'Post Process Calc.'!K13)</f>
        <v>2.2568802552370973E-3</v>
      </c>
      <c r="EV13" s="245">
        <f>IF(ISBLANK('Post Process Calc.'!L13),"",'Post Process Calc.'!L13)</f>
        <v>1.1042260608442654E-3</v>
      </c>
      <c r="EW13" s="245">
        <f>IF(ISBLANK('Post Process Calc.'!M13),"",'Post Process Calc.'!M13)</f>
        <v>4.5000237610585037E-4</v>
      </c>
      <c r="EX13" s="245">
        <f>IF(ISBLANK('Post Process Calc.'!N13),"",'Post Process Calc.'!N13)</f>
        <v>-1.5815040277694935E-4</v>
      </c>
      <c r="EY13" s="245">
        <f>IF(ISBLANK('Post Process Calc.'!O13),"",'Post Process Calc.'!O13)</f>
        <v>1.1528293570654817E-3</v>
      </c>
      <c r="EZ13" s="245">
        <f>IF(ISBLANK('Post Process Calc.'!P13),"",'Post Process Calc.'!P13)</f>
        <v>7.2944070534812161E-3</v>
      </c>
      <c r="FA13" s="245">
        <f>IF(ISBLANK('Post Process Calc.'!Q13),"",'Post Process Calc.'!Q13)</f>
        <v>2.1811496680786808E-3</v>
      </c>
      <c r="FB13" s="245">
        <f>IF(ISBLANK('Post Process Calc.'!R13),"",'Post Process Calc.'!R13)</f>
        <v>1.19879801974046E-3</v>
      </c>
      <c r="FC13" s="245">
        <f>IF(ISBLANK('Post Process Calc.'!S13),"",'Post Process Calc.'!S13)</f>
        <v>5.0832505281777588E-4</v>
      </c>
      <c r="FD13" s="245">
        <f>IF(ISBLANK('Post Process Calc.'!T13),"",'Post Process Calc.'!T13)</f>
        <v>-2.4121224708945708E-3</v>
      </c>
      <c r="FE13" s="245">
        <f>IF(ISBLANK('Post Process Calc.'!U13),"",'Post Process Calc.'!U13)</f>
        <v>6.6736280522023458E-4</v>
      </c>
      <c r="FF13" s="245">
        <f>IF(ISBLANK('Post Process Calc.'!V13),"",'Post Process Calc.'!V13)</f>
        <v>1.213868364870474E-3</v>
      </c>
      <c r="FG13" s="245">
        <f>IF(ISBLANK('Post Process Calc.'!W13),"",'Post Process Calc.'!W13)</f>
        <v>1.7637927060490991E-3</v>
      </c>
      <c r="FH13" s="245">
        <f>IF(ISBLANK('Post Process Calc.'!X13),"",'Post Process Calc.'!X13)</f>
        <v>1.1187730660625979E-3</v>
      </c>
      <c r="FI13" s="245">
        <f>IF(ISBLANK('Post Process Calc.'!Y13),"",'Post Process Calc.'!Y13)</f>
        <v>2.8597019663309737E-4</v>
      </c>
      <c r="FJ13" s="245">
        <f>IF(ISBLANK('Post Process Calc.'!Z13),"",'Post Process Calc.'!Z13)</f>
        <v>3.3039826475865064E-4</v>
      </c>
      <c r="FK13" s="245">
        <f>IF(ISBLANK('Post Process Calc.'!AA13),"",'Post Process Calc.'!AA13)</f>
        <v>1.3893384688167256E-3</v>
      </c>
      <c r="FL13" s="245">
        <f>IF(ISBLANK('Post Process Calc.'!AB13),"",'Post Process Calc.'!AB13)</f>
        <v>0</v>
      </c>
      <c r="FM13" s="245">
        <f>IF(ISBLANK('Post Process Calc.'!AC13),"",'Post Process Calc.'!AC13)</f>
        <v>2.8636386908899754E-2</v>
      </c>
      <c r="FN13" s="245">
        <f>IF(ISBLANK('Post Process Calc.'!AD13),"",'Post Process Calc.'!AD13)</f>
        <v>2.5816240329891691E-2</v>
      </c>
      <c r="FO13" s="245">
        <f>IF(ISBLANK('Post Process Calc.'!AE13),"",'Post Process Calc.'!AE13)</f>
        <v>9.808956065606815E-2</v>
      </c>
      <c r="FP13" s="245">
        <f>IF(ISBLANK('Post Process Calc.'!AF13),"",'Post Process Calc.'!AF13)</f>
        <v>0.20744289358852139</v>
      </c>
      <c r="FQ13" s="245">
        <f>IF(ISBLANK('Post Process Calc.'!AG13),"",'Post Process Calc.'!AG13)</f>
        <v>2.4018415977288337</v>
      </c>
      <c r="FR13" s="245">
        <f>IF(ISBLANK('Post Process Calc.'!AH13),"",'Post Process Calc.'!AH13)</f>
        <v>6.4182567163666965E-2</v>
      </c>
      <c r="FS13" s="245">
        <f>IF(ISBLANK('Post Process Calc.'!AI13),"",'Post Process Calc.'!AI13)</f>
        <v>-1.0687861995767092</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0.96188220286308956</v>
      </c>
      <c r="EL14" s="245">
        <f>IF(ISBLANK('Post Process Calc.'!B14),"",'Post Process Calc.'!B14)</f>
        <v>2.1241846107545361E-4</v>
      </c>
      <c r="EM14" s="245">
        <f>IF(ISBLANK('Post Process Calc.'!C14),"",'Post Process Calc.'!C14)</f>
        <v>0.12561030781630692</v>
      </c>
      <c r="EN14" s="245">
        <f>IF(ISBLANK('Post Process Calc.'!D14),"",'Post Process Calc.'!D14)</f>
        <v>0.13519168095430564</v>
      </c>
      <c r="EO14" s="245">
        <f>IF(ISBLANK('Post Process Calc.'!E14),"",'Post Process Calc.'!E14)</f>
        <v>2.9159312072988999E-3</v>
      </c>
      <c r="EP14" s="245">
        <f>IF(ISBLANK('Post Process Calc.'!F14),"",'Post Process Calc.'!F14)</f>
        <v>7.4845022847445724E-4</v>
      </c>
      <c r="EQ14" s="245">
        <f>IF(ISBLANK('Post Process Calc.'!G14),"",'Post Process Calc.'!G14)</f>
        <v>5.0248236484618858E-4</v>
      </c>
      <c r="ER14" s="245">
        <f>IF(ISBLANK('Post Process Calc.'!H14),"",'Post Process Calc.'!H14)</f>
        <v>-3.2551071525206612E-4</v>
      </c>
      <c r="ES14" s="245">
        <f>IF(ISBLANK('Post Process Calc.'!I14),"",'Post Process Calc.'!I14)</f>
        <v>4.771972462373794E-4</v>
      </c>
      <c r="ET14" s="245">
        <f>IF(ISBLANK('Post Process Calc.'!J14),"",'Post Process Calc.'!J14)</f>
        <v>3.2130299634873676E-2</v>
      </c>
      <c r="EU14" s="245">
        <f>IF(ISBLANK('Post Process Calc.'!K14),"",'Post Process Calc.'!K14)</f>
        <v>2.1810296770199376E-3</v>
      </c>
      <c r="EV14" s="245">
        <f>IF(ISBLANK('Post Process Calc.'!L14),"",'Post Process Calc.'!L14)</f>
        <v>-9.2824321520624487E-5</v>
      </c>
      <c r="EW14" s="245">
        <f>IF(ISBLANK('Post Process Calc.'!M14),"",'Post Process Calc.'!M14)</f>
        <v>4.366284989693186E-4</v>
      </c>
      <c r="EX14" s="245">
        <f>IF(ISBLANK('Post Process Calc.'!N14),"",'Post Process Calc.'!N14)</f>
        <v>-2.1450920089987347E-4</v>
      </c>
      <c r="EY14" s="245">
        <f>IF(ISBLANK('Post Process Calc.'!O14),"",'Post Process Calc.'!O14)</f>
        <v>1.2049356032402634E-3</v>
      </c>
      <c r="EZ14" s="245">
        <f>IF(ISBLANK('Post Process Calc.'!P14),"",'Post Process Calc.'!P14)</f>
        <v>-9.5166750867001597E-3</v>
      </c>
      <c r="FA14" s="245">
        <f>IF(ISBLANK('Post Process Calc.'!Q14),"",'Post Process Calc.'!Q14)</f>
        <v>2.203901589448643E-3</v>
      </c>
      <c r="FB14" s="245">
        <f>IF(ISBLANK('Post Process Calc.'!R14),"",'Post Process Calc.'!R14)</f>
        <v>1.1535333934858903E-3</v>
      </c>
      <c r="FC14" s="245">
        <f>IF(ISBLANK('Post Process Calc.'!S14),"",'Post Process Calc.'!S14)</f>
        <v>4.8178442950485531E-4</v>
      </c>
      <c r="FD14" s="245">
        <f>IF(ISBLANK('Post Process Calc.'!T14),"",'Post Process Calc.'!T14)</f>
        <v>-2.0307838415630302E-3</v>
      </c>
      <c r="FE14" s="245">
        <f>IF(ISBLANK('Post Process Calc.'!U14),"",'Post Process Calc.'!U14)</f>
        <v>6.8260931961569679E-4</v>
      </c>
      <c r="FF14" s="245">
        <f>IF(ISBLANK('Post Process Calc.'!V14),"",'Post Process Calc.'!V14)</f>
        <v>1.3386357414766725E-3</v>
      </c>
      <c r="FG14" s="245">
        <f>IF(ISBLANK('Post Process Calc.'!W14),"",'Post Process Calc.'!W14)</f>
        <v>1.5614975083673784E-3</v>
      </c>
      <c r="FH14" s="245">
        <f>IF(ISBLANK('Post Process Calc.'!X14),"",'Post Process Calc.'!X14)</f>
        <v>1.4084604131437924E-3</v>
      </c>
      <c r="FI14" s="245">
        <f>IF(ISBLANK('Post Process Calc.'!Y14),"",'Post Process Calc.'!Y14)</f>
        <v>3.0546845433460047E-4</v>
      </c>
      <c r="FJ14" s="245">
        <f>IF(ISBLANK('Post Process Calc.'!Z14),"",'Post Process Calc.'!Z14)</f>
        <v>2.7124861255561791E-4</v>
      </c>
      <c r="FK14" s="245">
        <f>IF(ISBLANK('Post Process Calc.'!AA14),"",'Post Process Calc.'!AA14)</f>
        <v>1.5389435282104626E-3</v>
      </c>
      <c r="FL14" s="245">
        <f>IF(ISBLANK('Post Process Calc.'!AB14),"",'Post Process Calc.'!AB14)</f>
        <v>0</v>
      </c>
      <c r="FM14" s="245">
        <f>IF(ISBLANK('Post Process Calc.'!AC14),"",'Post Process Calc.'!AC14)</f>
        <v>2.8026468746852249E-2</v>
      </c>
      <c r="FN14" s="245">
        <f>IF(ISBLANK('Post Process Calc.'!AD14),"",'Post Process Calc.'!AD14)</f>
        <v>2.8911616112588138E-2</v>
      </c>
      <c r="FO14" s="245">
        <f>IF(ISBLANK('Post Process Calc.'!AE14),"",'Post Process Calc.'!AE14)</f>
        <v>7.9506839848599659E-2</v>
      </c>
      <c r="FP14" s="245">
        <f>IF(ISBLANK('Post Process Calc.'!AF14),"",'Post Process Calc.'!AF14)</f>
        <v>-0.29619005097515255</v>
      </c>
      <c r="FQ14" s="245">
        <f>IF(ISBLANK('Post Process Calc.'!AG14),"",'Post Process Calc.'!AG14)</f>
        <v>3.9094035612407314</v>
      </c>
      <c r="FR14" s="245">
        <f>IF(ISBLANK('Post Process Calc.'!AH14),"",'Post Process Calc.'!AH14)</f>
        <v>6.7880776146036478E-2</v>
      </c>
      <c r="FS14" s="245">
        <f>IF(ISBLANK('Post Process Calc.'!AI14),"",'Post Process Calc.'!AI14)</f>
        <v>-0.93111242958316975</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0.94019673765678169</v>
      </c>
      <c r="EL15" s="245">
        <f>IF(ISBLANK('Post Process Calc.'!B15),"",'Post Process Calc.'!B15)</f>
        <v>9.3666300018470592E-5</v>
      </c>
      <c r="EM15" s="245">
        <f>IF(ISBLANK('Post Process Calc.'!C15),"",'Post Process Calc.'!C15)</f>
        <v>0.17211359504058563</v>
      </c>
      <c r="EN15" s="245">
        <f>IF(ISBLANK('Post Process Calc.'!D15),"",'Post Process Calc.'!D15)</f>
        <v>0.1536967065095346</v>
      </c>
      <c r="EO15" s="245">
        <f>IF(ISBLANK('Post Process Calc.'!E15),"",'Post Process Calc.'!E15)</f>
        <v>6.2032124379504108E-3</v>
      </c>
      <c r="EP15" s="245">
        <f>IF(ISBLANK('Post Process Calc.'!F15),"",'Post Process Calc.'!F15)</f>
        <v>5.9326928159013066E-4</v>
      </c>
      <c r="EQ15" s="245">
        <f>IF(ISBLANK('Post Process Calc.'!G15),"",'Post Process Calc.'!G15)</f>
        <v>-7.6038194214097566E-4</v>
      </c>
      <c r="ER15" s="245">
        <f>IF(ISBLANK('Post Process Calc.'!H15),"",'Post Process Calc.'!H15)</f>
        <v>-1.2377435210554667E-3</v>
      </c>
      <c r="ES15" s="245">
        <f>IF(ISBLANK('Post Process Calc.'!I15),"",'Post Process Calc.'!I15)</f>
        <v>3.3635391211027632E-4</v>
      </c>
      <c r="ET15" s="245">
        <f>IF(ISBLANK('Post Process Calc.'!J15),"",'Post Process Calc.'!J15)</f>
        <v>2.238057475626342E-2</v>
      </c>
      <c r="EU15" s="245">
        <f>IF(ISBLANK('Post Process Calc.'!K15),"",'Post Process Calc.'!K15)</f>
        <v>1.8514533442077902E-3</v>
      </c>
      <c r="EV15" s="245">
        <f>IF(ISBLANK('Post Process Calc.'!L15),"",'Post Process Calc.'!L15)</f>
        <v>-1.7161740402213991E-3</v>
      </c>
      <c r="EW15" s="245">
        <f>IF(ISBLANK('Post Process Calc.'!M15),"",'Post Process Calc.'!M15)</f>
        <v>3.5485147706391343E-4</v>
      </c>
      <c r="EX15" s="245">
        <f>IF(ISBLANK('Post Process Calc.'!N15),"",'Post Process Calc.'!N15)</f>
        <v>-2.4349336210818047E-4</v>
      </c>
      <c r="EY15" s="245">
        <f>IF(ISBLANK('Post Process Calc.'!O15),"",'Post Process Calc.'!O15)</f>
        <v>1.0979556500497541E-3</v>
      </c>
      <c r="EZ15" s="245">
        <f>IF(ISBLANK('Post Process Calc.'!P15),"",'Post Process Calc.'!P15)</f>
        <v>-4.9077625297796218E-2</v>
      </c>
      <c r="FA15" s="245">
        <f>IF(ISBLANK('Post Process Calc.'!Q15),"",'Post Process Calc.'!Q15)</f>
        <v>1.9311898233994899E-3</v>
      </c>
      <c r="FB15" s="245">
        <f>IF(ISBLANK('Post Process Calc.'!R15),"",'Post Process Calc.'!R15)</f>
        <v>9.4944084250936161E-4</v>
      </c>
      <c r="FC15" s="245">
        <f>IF(ISBLANK('Post Process Calc.'!S15),"",'Post Process Calc.'!S15)</f>
        <v>3.881626016591304E-4</v>
      </c>
      <c r="FD15" s="245">
        <f>IF(ISBLANK('Post Process Calc.'!T15),"",'Post Process Calc.'!T15)</f>
        <v>-1.3927754939437309E-3</v>
      </c>
      <c r="FE15" s="245">
        <f>IF(ISBLANK('Post Process Calc.'!U15),"",'Post Process Calc.'!U15)</f>
        <v>6.0829463948304128E-4</v>
      </c>
      <c r="FF15" s="245">
        <f>IF(ISBLANK('Post Process Calc.'!V15),"",'Post Process Calc.'!V15)</f>
        <v>1.2953328233230074E-3</v>
      </c>
      <c r="FG15" s="245">
        <f>IF(ISBLANK('Post Process Calc.'!W15),"",'Post Process Calc.'!W15)</f>
        <v>1.1415997152320191E-3</v>
      </c>
      <c r="FH15" s="245">
        <f>IF(ISBLANK('Post Process Calc.'!X15),"",'Post Process Calc.'!X15)</f>
        <v>1.5340706907896189E-3</v>
      </c>
      <c r="FI15" s="245">
        <f>IF(ISBLANK('Post Process Calc.'!Y15),"",'Post Process Calc.'!Y15)</f>
        <v>2.8601755533740368E-4</v>
      </c>
      <c r="FJ15" s="245">
        <f>IF(ISBLANK('Post Process Calc.'!Z15),"",'Post Process Calc.'!Z15)</f>
        <v>1.690286258499573E-4</v>
      </c>
      <c r="FK15" s="245">
        <f>IF(ISBLANK('Post Process Calc.'!AA15),"",'Post Process Calc.'!AA15)</f>
        <v>1.4977813714301079E-3</v>
      </c>
      <c r="FL15" s="245">
        <f>IF(ISBLANK('Post Process Calc.'!AB15),"",'Post Process Calc.'!AB15)</f>
        <v>0</v>
      </c>
      <c r="FM15" s="245">
        <f>IF(ISBLANK('Post Process Calc.'!AC15),"",'Post Process Calc.'!AC15)</f>
        <v>2.3708109017601977E-2</v>
      </c>
      <c r="FN15" s="245">
        <f>IF(ISBLANK('Post Process Calc.'!AD15),"",'Post Process Calc.'!AD15)</f>
        <v>2.8518545961608698E-2</v>
      </c>
      <c r="FO15" s="245">
        <f>IF(ISBLANK('Post Process Calc.'!AE15),"",'Post Process Calc.'!AE15)</f>
        <v>4.8332558018437478E-2</v>
      </c>
      <c r="FP15" s="245">
        <f>IF(ISBLANK('Post Process Calc.'!AF15),"",'Post Process Calc.'!AF15)</f>
        <v>-2.1928670658496547</v>
      </c>
      <c r="FQ15" s="245">
        <f>IF(ISBLANK('Post Process Calc.'!AG15),"",'Post Process Calc.'!AG15)</f>
        <v>7.690311661563471</v>
      </c>
      <c r="FR15" s="245">
        <f>IF(ISBLANK('Post Process Calc.'!AH15),"",'Post Process Calc.'!AH15)</f>
        <v>8.2725906924693393E-2</v>
      </c>
      <c r="FS15" s="245">
        <f>IF(ISBLANK('Post Process Calc.'!AI15),"",'Post Process Calc.'!AI15)</f>
        <v>-0.75226064880380727</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2.8615999999999999E-2</v>
      </c>
      <c r="EL19" s="245" t="str">
        <f>IF(ISBLANK('Post Process Calc.'!B19),"",'Post Process Calc.'!B19)</f>
        <v/>
      </c>
      <c r="EM19" s="245">
        <f>IF(ISBLANK('Post Process Calc.'!C19),"",'Post Process Calc.'!C19)</f>
        <v>0.29639480652535311</v>
      </c>
      <c r="EN19" s="245">
        <f>IF(ISBLANK('Post Process Calc.'!D19),"",'Post Process Calc.'!D19)</f>
        <v>0.35551579615874201</v>
      </c>
      <c r="EO19" s="245">
        <f>IF(ISBLANK('Post Process Calc.'!E19),"",'Post Process Calc.'!E19)</f>
        <v>5.3728223088635625E-2</v>
      </c>
      <c r="EP19" s="245">
        <f>IF(ISBLANK('Post Process Calc.'!F19),"",'Post Process Calc.'!F19)</f>
        <v>-4.3450276618641856E-2</v>
      </c>
      <c r="EQ19" s="245">
        <f>IF(ISBLANK('Post Process Calc.'!G19),"",'Post Process Calc.'!G19)</f>
        <v>-2.5006108565498408E-2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VS-002</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20</v>
      </c>
      <c r="I20" s="240">
        <f>IF(ISBLANK('Measured Data'!I15),"",'Measured Data'!I15)</f>
        <v>1.4362272240085758</v>
      </c>
      <c r="J20" s="240">
        <f>IF(ISBLANK('Measured Data'!J15),"",'Measured Data'!J15)</f>
        <v>21.436227224008576</v>
      </c>
      <c r="K20" s="240">
        <f>IF(ISBLANK('Measured Data'!K15),"",'Measured Data'!K15)</f>
        <v>93.3</v>
      </c>
      <c r="L20" s="240">
        <f>IF(ISBLANK('Measured Data'!L15),"",'Measured Data'!L15)</f>
        <v>7.01</v>
      </c>
      <c r="M20" s="240" t="str">
        <f>IF(ISBLANK('Measured Data'!M15),"",'Measured Data'!M15)</f>
        <v/>
      </c>
      <c r="N20" s="240">
        <f>IF(ISBLANK('Measured Data'!N15),"",'Measured Data'!N15)</f>
        <v>2.6085441781901251</v>
      </c>
      <c r="O20" s="240">
        <f>IF(ISBLANK('Measured Data'!O15),"",'Measured Data'!O15)</f>
        <v>0.13042720890950626</v>
      </c>
      <c r="P20" s="240">
        <f>IF(ISBLANK('Measured Data'!P15),"",'Measured Data'!P15)</f>
        <v>-20.79604865675185</v>
      </c>
      <c r="Q20" s="240" t="str">
        <f>IF(ISBLANK('Measured Data'!Q15),"",'Measured Data'!Q15)</f>
        <v/>
      </c>
      <c r="R20" s="240">
        <f>IF(ISBLANK('Measured Data'!R15),"",'Measured Data'!R15)</f>
        <v>320</v>
      </c>
      <c r="S20" s="240">
        <f>IF(ISBLANK('Measured Data'!S15),"",'Measured Data'!S15)</f>
        <v>75.43045697957271</v>
      </c>
      <c r="T20" s="240">
        <f>IF(ISBLANK('Measured Data'!T15),"",'Measured Data'!T15)</f>
        <v>8.0466763188348889</v>
      </c>
      <c r="U20" s="240">
        <f>IF(ISBLANK('Measured Data'!U15),"",'Measured Data'!U15)</f>
        <v>2.2697716776472863</v>
      </c>
      <c r="V20" s="240">
        <f>IF(ISBLANK('Measured Data'!V15),"",'Measured Data'!V15)</f>
        <v>0.18569384859043045</v>
      </c>
      <c r="W20" s="240">
        <f>IF(ISBLANK('Measured Data'!W15),"",'Measured Data'!W15)</f>
        <v>0.17445321111428858</v>
      </c>
      <c r="X20" s="240">
        <f>IF(ISBLANK('Measured Data'!X15),"",'Measured Data'!X15)</f>
        <v>0.13861316413458385</v>
      </c>
      <c r="Y20" s="240">
        <f>IF(ISBLANK('Measured Data'!Y15),"",'Measured Data'!Y15)</f>
        <v>12.085920140177999</v>
      </c>
      <c r="Z20" s="240">
        <f>IF(ISBLANK('Measured Data'!Z15),"",'Measured Data'!Z15)</f>
        <v>5.4634331431727808E-2</v>
      </c>
      <c r="AA20" s="240">
        <f>IF(ISBLANK('Measured Data'!AA15),"",'Measured Data'!AA15)</f>
        <v>0.29852272189955842</v>
      </c>
      <c r="AB20" s="240">
        <f>IF(ISBLANK('Measured Data'!AB15),"",'Measured Data'!AB15)</f>
        <v>1.88922929356772</v>
      </c>
      <c r="AC20" s="240">
        <f>IF(ISBLANK('Measured Data'!AC15),"",'Measured Data'!AC15)</f>
        <v>0.69804135739344708</v>
      </c>
      <c r="AD20" s="240">
        <f>IF(ISBLANK('Measured Data'!AD15),"",'Measured Data'!AD15)</f>
        <v>1.2668623103851844</v>
      </c>
      <c r="AE20" s="240">
        <f>IF(ISBLANK('Measured Data'!AE15),"",'Measured Data'!AE15)</f>
        <v>16.866243441100909</v>
      </c>
      <c r="AF20" s="240">
        <f>IF(ISBLANK('Measured Data'!AF15),"",'Measured Data'!AF15)</f>
        <v>2.5353120112754395</v>
      </c>
      <c r="AG20" s="240">
        <f>IF(ISBLANK('Measured Data'!AG15),"",'Measured Data'!AG15)</f>
        <v>2.2232283332121625</v>
      </c>
      <c r="AH20" s="240">
        <f>IF(ISBLANK('Measured Data'!AH15),"",'Measured Data'!AH15)</f>
        <v>0.58369822500726221</v>
      </c>
      <c r="AI20" s="240">
        <f>IF(ISBLANK('Measured Data'!AI15),"",'Measured Data'!AI15)</f>
        <v>6.8496503930000001</v>
      </c>
      <c r="AJ20" s="240">
        <f>IF(ISBLANK('Measured Data'!AJ15),"",'Measured Data'!AJ15)</f>
        <v>0.84595655707451178</v>
      </c>
      <c r="AK20" s="240">
        <f>IF(ISBLANK('Measured Data'!AK15),"",'Measured Data'!AK15)</f>
        <v>2.514730217490786</v>
      </c>
      <c r="AL20" s="240">
        <f>IF(ISBLANK('Measured Data'!AL15),"",'Measured Data'!AL15)</f>
        <v>3.6928603814267973</v>
      </c>
      <c r="AM20" s="240">
        <f>IF(ISBLANK('Measured Data'!AM15),"",'Measured Data'!AM15)</f>
        <v>3.6079983206586386</v>
      </c>
      <c r="AN20" s="240">
        <f>IF(ISBLANK('Measured Data'!AN15),"",'Measured Data'!AN15)</f>
        <v>0.35613880896713906</v>
      </c>
      <c r="AO20" s="240">
        <f>IF(ISBLANK('Measured Data'!AO15),"",'Measured Data'!AO15)</f>
        <v>0.79126068643558667</v>
      </c>
      <c r="AP20" s="240">
        <f>IF(ISBLANK('Measured Data'!AP15),"",'Measured Data'!AP15)</f>
        <v>1.9938954133429443</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1459.4738083349594</v>
      </c>
      <c r="BU20" s="240">
        <f>IF(ISBLANK('In Process Calc.'!K13),"",'In Process Calc.'!K13)</f>
        <v>1336.5015421930693</v>
      </c>
      <c r="BV20" s="245">
        <f>IF(ISBLANK('In Process Calc.'!L13),"",'In Process Calc.'!L13)</f>
        <v>3.7431347620631293E-2</v>
      </c>
      <c r="BW20" s="245">
        <f>IF(ISBLANK('In Process Calc.'!M13),"",'In Process Calc.'!M13)</f>
        <v>8.6933227960510937</v>
      </c>
      <c r="BX20" s="245">
        <f>IF(ISBLANK('In Process Calc.'!N13),"",'In Process Calc.'!N13)</f>
        <v>-0.54302367474942304</v>
      </c>
      <c r="BY20" s="245">
        <f>IF(ISBLANK('In Process Calc.'!O13),"",'In Process Calc.'!O13)</f>
        <v>0.11060284693496789</v>
      </c>
      <c r="BZ20" s="245">
        <f>IF(ISBLANK('In Process Calc.'!P13),"",'In Process Calc.'!P13)</f>
        <v>0.34868288823809779</v>
      </c>
      <c r="CA20" s="245">
        <f>IF(ISBLANK('In Process Calc.'!Q13),"",'In Process Calc.'!Q13)</f>
        <v>0.11027785704801574</v>
      </c>
      <c r="CB20" s="245">
        <f>IF(ISBLANK('In Process Calc.'!R13),"",'In Process Calc.'!R13)</f>
        <v>8.5533679216085734E-2</v>
      </c>
      <c r="CC20" s="245">
        <f>IF(ISBLANK('In Process Calc.'!S13),"",'In Process Calc.'!S13)</f>
        <v>5.0960465499648624</v>
      </c>
      <c r="CD20" s="245">
        <f>IF(ISBLANK('In Process Calc.'!T13),"",'In Process Calc.'!T13)</f>
        <v>0.46379117770074724</v>
      </c>
      <c r="CE20" s="245">
        <f>IF(ISBLANK('In Process Calc.'!U13),"",'In Process Calc.'!U13)</f>
        <v>0.13243004281616758</v>
      </c>
      <c r="CF20" s="245">
        <f>IF(ISBLANK('In Process Calc.'!V13),"",'In Process Calc.'!V13)</f>
        <v>3.6989085401479813E-2</v>
      </c>
      <c r="CG20" s="245">
        <f>IF(ISBLANK('In Process Calc.'!W13),"",'In Process Calc.'!W13)</f>
        <v>1.5211710788489152E-3</v>
      </c>
      <c r="CH20" s="245">
        <f>IF(ISBLANK('In Process Calc.'!X13),"",'In Process Calc.'!X13)</f>
        <v>0.14066229427699192</v>
      </c>
      <c r="CI20" s="245">
        <f>IF(ISBLANK('In Process Calc.'!Y13),"",'In Process Calc.'!Y13)</f>
        <v>1.7186528454629055</v>
      </c>
      <c r="CJ20" s="245">
        <f>IF(ISBLANK('In Process Calc.'!Z13),"",'In Process Calc.'!Z13)</f>
        <v>0.2892603652555365</v>
      </c>
      <c r="CK20" s="245">
        <f>IF(ISBLANK('In Process Calc.'!AA13),"",'In Process Calc.'!AA13)</f>
        <v>0.1659390979319032</v>
      </c>
      <c r="CL20" s="245">
        <f>IF(ISBLANK('In Process Calc.'!AB13),"",'In Process Calc.'!AB13)</f>
        <v>7.4270064752368178E-2</v>
      </c>
      <c r="CM20" s="245">
        <f>IF(ISBLANK('In Process Calc.'!AC13),"",'In Process Calc.'!AC13)</f>
        <v>-0.65145327942786291</v>
      </c>
      <c r="CN20" s="245">
        <f>IF(ISBLANK('In Process Calc.'!AD13),"",'In Process Calc.'!AD13)</f>
        <v>8.6800654412687667E-2</v>
      </c>
      <c r="CO20" s="245">
        <f>IF(ISBLANK('In Process Calc.'!AE13),"",'In Process Calc.'!AE13)</f>
        <v>0.13697275062459199</v>
      </c>
      <c r="CP20" s="245">
        <f>IF(ISBLANK('In Process Calc.'!AF13),"",'In Process Calc.'!AF13)</f>
        <v>0.29856246866964542</v>
      </c>
      <c r="CQ20" s="245">
        <f>IF(ISBLANK('In Process Calc.'!AG13),"",'In Process Calc.'!AG13)</f>
        <v>8.4163263399480812E-2</v>
      </c>
      <c r="CR20" s="245">
        <f>IF(ISBLANK('In Process Calc.'!AH13),"",'In Process Calc.'!AH13)</f>
        <v>3.5343861293658109E-2</v>
      </c>
      <c r="CS20" s="245">
        <f>IF(ISBLANK('In Process Calc.'!AI13),"",'In Process Calc.'!AI13)</f>
        <v>5.0724057497571827E-2</v>
      </c>
      <c r="CT20" s="245">
        <f>IF(ISBLANK('In Process Calc.'!AJ13),"",'In Process Calc.'!AJ13)</f>
        <v>0.16245099604119914</v>
      </c>
      <c r="CU20" s="245">
        <f>IF(ISBLANK('In Process Calc.'!AK13),"",'In Process Calc.'!AK13)</f>
        <v>0</v>
      </c>
      <c r="CV20" s="245">
        <f>IF(ISBLANK('In Process Calc.'!AL13),"",'In Process Calc.'!AL13)</f>
        <v>4.3575498146115796</v>
      </c>
      <c r="CW20" s="245">
        <f>IF(ISBLANK('In Process Calc.'!AM13),"",'In Process Calc.'!AM13)</f>
        <v>3.1630728604342933</v>
      </c>
      <c r="CX20" s="245">
        <f>IF(ISBLANK('In Process Calc.'!AN13),"",'In Process Calc.'!AN13)</f>
        <v>16.00842940506649</v>
      </c>
      <c r="CY20" s="245">
        <f>IF(ISBLANK('In Process Calc.'!AO13),"",'In Process Calc.'!AO13)</f>
        <v>8.4457028094536993E-2</v>
      </c>
      <c r="CZ20" s="245">
        <f>IF(ISBLANK('In Process Calc.'!AP13),"",'In Process Calc.'!AP13)</f>
        <v>8.4457028094536993E-2</v>
      </c>
      <c r="DA20" s="245">
        <f>IF(ISBLANK('In Process Calc.'!AQ13),"",'In Process Calc.'!AQ13)</f>
        <v>-4.6559106744872864E-3</v>
      </c>
      <c r="DB20" s="245">
        <f>IF(ISBLANK('In Process Calc.'!AR13),"",'In Process Calc.'!AR13)</f>
        <v>-1.223676676760134E-4</v>
      </c>
      <c r="DC20" s="245">
        <f>IF(ISBLANK('In Process Calc.'!AS13),"",'In Process Calc.'!AS13)</f>
        <v>4.533543006811273E-3</v>
      </c>
      <c r="DD20" s="245">
        <f>IF(ISBLANK('In Process Calc.'!AT13),"",'In Process Calc.'!AT13)</f>
        <v>5.8804084220688536E-2</v>
      </c>
      <c r="DE20" s="245">
        <f>IF(ISBLANK('In Process Calc.'!AU13),"",'In Process Calc.'!AU13)</f>
        <v>1.415590699120655E-3</v>
      </c>
      <c r="DF20" s="245">
        <f>IF(ISBLANK('In Process Calc.'!AV13),"",'In Process Calc.'!AV13)</f>
        <v>6.4285345686527823E-4</v>
      </c>
      <c r="DG20" s="245">
        <f>IF(ISBLANK('In Process Calc.'!AW13),"",'In Process Calc.'!AW13)</f>
        <v>1.0147897567215083E-3</v>
      </c>
      <c r="DH20" s="245">
        <f>IF(ISBLANK('In Process Calc.'!AX13),"",'In Process Calc.'!AX13)</f>
        <v>6.9043737819948417E-5</v>
      </c>
      <c r="DI20" s="245">
        <f>IF(ISBLANK('In Process Calc.'!AY13),"",'In Process Calc.'!AY13)</f>
        <v>4.3404993766799587E-4</v>
      </c>
      <c r="DJ20" s="245">
        <f>IF(ISBLANK('In Process Calc.'!AZ13),"",'In Process Calc.'!AZ13)</f>
        <v>3.5246413307710493E-2</v>
      </c>
      <c r="DK20" s="245">
        <f>IF(ISBLANK('In Process Calc.'!BA13),"",'In Process Calc.'!BA13)</f>
        <v>2.0479044092752527E-3</v>
      </c>
      <c r="DL20" s="245">
        <f>IF(ISBLANK('In Process Calc.'!BB13),"",'In Process Calc.'!BB13)</f>
        <v>6.1883475125011861E-4</v>
      </c>
      <c r="DM20" s="245">
        <f>IF(ISBLANK('In Process Calc.'!BC13),"",'In Process Calc.'!BC13)</f>
        <v>4.5787085995546337E-4</v>
      </c>
      <c r="DN20" s="245">
        <f>IF(ISBLANK('In Process Calc.'!BD13),"",'In Process Calc.'!BD13)</f>
        <v>-9.7100155721739271E-5</v>
      </c>
      <c r="DO20" s="245">
        <f>IF(ISBLANK('In Process Calc.'!BE13),"",'In Process Calc.'!BE13)</f>
        <v>9.2813461189908408E-4</v>
      </c>
      <c r="DP20" s="245">
        <f>IF(ISBLANK('In Process Calc.'!BF13),"",'In Process Calc.'!BF13)</f>
        <v>7.7378171724968919E-3</v>
      </c>
      <c r="DQ20" s="245">
        <f>IF(ISBLANK('In Process Calc.'!BG13),"",'In Process Calc.'!BG13)</f>
        <v>1.8601969185847867E-3</v>
      </c>
      <c r="DR20" s="245">
        <f>IF(ISBLANK('In Process Calc.'!BH13),"",'In Process Calc.'!BH13)</f>
        <v>9.5894171172198825E-4</v>
      </c>
      <c r="DS20" s="245">
        <f>IF(ISBLANK('In Process Calc.'!BI13),"",'In Process Calc.'!BI13)</f>
        <v>4.4205149267555996E-4</v>
      </c>
      <c r="DT20" s="245">
        <f>IF(ISBLANK('In Process Calc.'!BJ13),"",'In Process Calc.'!BJ13)</f>
        <v>-6.8731628832757923E-3</v>
      </c>
      <c r="DU20" s="245">
        <f>IF(ISBLANK('In Process Calc.'!BK13),"",'In Process Calc.'!BK13)</f>
        <v>5.5634054307259135E-4</v>
      </c>
      <c r="DV20" s="245">
        <f>IF(ISBLANK('In Process Calc.'!BL13),"",'In Process Calc.'!BL13)</f>
        <v>9.8038008979530258E-4</v>
      </c>
      <c r="DW20" s="245">
        <f>IF(ISBLANK('In Process Calc.'!BM13),"",'In Process Calc.'!BM13)</f>
        <v>1.5875292782110417E-3</v>
      </c>
      <c r="DX20" s="245">
        <f>IF(ISBLANK('In Process Calc.'!BN13),"",'In Process Calc.'!BN13)</f>
        <v>8.2442674521820817E-4</v>
      </c>
      <c r="DY20" s="245">
        <f>IF(ISBLANK('In Process Calc.'!BO13),"",'In Process Calc.'!BO13)</f>
        <v>2.6057008974843856E-4</v>
      </c>
      <c r="DZ20" s="245">
        <f>IF(ISBLANK('In Process Calc.'!BP13),"",'In Process Calc.'!BP13)</f>
        <v>2.3601271810689655E-4</v>
      </c>
      <c r="EA20" s="245">
        <f>IF(ISBLANK('In Process Calc.'!BQ13),"",'In Process Calc.'!BQ13)</f>
        <v>1.0857557987288035E-3</v>
      </c>
      <c r="EB20" s="245">
        <f>IF(ISBLANK('In Process Calc.'!BR13),"",'In Process Calc.'!BR13)</f>
        <v>0</v>
      </c>
      <c r="EC20" s="245">
        <f>IF(ISBLANK('In Process Calc.'!BS13),"",'In Process Calc.'!BS13)</f>
        <v>2.8953336270864081E-2</v>
      </c>
      <c r="ED20" s="245">
        <f>IF(ISBLANK('In Process Calc.'!BT13),"",'In Process Calc.'!BT13)</f>
        <v>2.0664582688467634E-2</v>
      </c>
      <c r="EE20" s="245">
        <f>IF(ISBLANK('In Process Calc.'!BU13),"",'In Process Calc.'!BU13)</f>
        <v>7.9968693915283384E-2</v>
      </c>
      <c r="EF20" s="245">
        <f>IF(ISBLANK('In Process Calc.'!BV13),"",'In Process Calc.'!BV13)</f>
        <v>8.0551294849613805E-2</v>
      </c>
      <c r="EG20" s="245">
        <f>IF(ISBLANK('In Process Calc.'!BW13),"",'In Process Calc.'!BW13)</f>
        <v>0.21953488160465309</v>
      </c>
      <c r="EH20" s="245">
        <f>IF(ISBLANK('In Process Calc.'!BX13),"",'In Process Calc.'!BX13)</f>
        <v>2.3961878718610272</v>
      </c>
      <c r="EI20" s="245">
        <f>IF(ISBLANK('In Process Calc.'!BY13),"",'In Process Calc.'!BY13)</f>
        <v>5.8102490922877927E-2</v>
      </c>
      <c r="EJ20" s="245">
        <f>IF(ISBLANK('In Process Calc.'!BZ13),"",'In Process Calc.'!BZ13)</f>
        <v>-3.3561932149500007</v>
      </c>
      <c r="EK20" s="245">
        <f>IF(ISBLANK('Post Process Calc.'!A20),"",'Post Process Calc.'!A20)</f>
        <v>5.6771000000000002E-2</v>
      </c>
      <c r="EL20" s="245" t="str">
        <f>IF(ISBLANK('Post Process Calc.'!B20),"",'Post Process Calc.'!B20)</f>
        <v/>
      </c>
      <c r="EM20" s="245">
        <f>IF(ISBLANK('Post Process Calc.'!C20),"",'Post Process Calc.'!C20)</f>
        <v>0.19098292082249846</v>
      </c>
      <c r="EN20" s="245">
        <f>IF(ISBLANK('Post Process Calc.'!D20),"",'Post Process Calc.'!D20)</f>
        <v>0.44578349585562038</v>
      </c>
      <c r="EO20" s="245">
        <f>IF(ISBLANK('Post Process Calc.'!E20),"",'Post Process Calc.'!E20)</f>
        <v>3.4460054306388897E-2</v>
      </c>
      <c r="EP20" s="245">
        <f>IF(ISBLANK('Post Process Calc.'!F20),"",'Post Process Calc.'!F20)</f>
        <v>2.3812093377538353E-3</v>
      </c>
      <c r="EQ20" s="245">
        <f>IF(ISBLANK('Post Process Calc.'!G20),"",'Post Process Calc.'!G20)</f>
        <v>-4.1305632812081742E-3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VS-002</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20.8</v>
      </c>
      <c r="I21" s="240">
        <f>IF(ISBLANK('Measured Data'!I16),"",'Measured Data'!I16)</f>
        <v>1.2105820105820086</v>
      </c>
      <c r="J21" s="240">
        <f>IF(ISBLANK('Measured Data'!J16),"",'Measured Data'!J16)</f>
        <v>22.010582010582009</v>
      </c>
      <c r="K21" s="240">
        <f>IF(ISBLANK('Measured Data'!K16),"",'Measured Data'!K16)</f>
        <v>94.5</v>
      </c>
      <c r="L21" s="240">
        <f>IF(ISBLANK('Measured Data'!L16),"",'Measured Data'!L16)</f>
        <v>6.6</v>
      </c>
      <c r="M21" s="240" t="str">
        <f>IF(ISBLANK('Measured Data'!M16),"",'Measured Data'!M16)</f>
        <v/>
      </c>
      <c r="N21" s="240">
        <f>IF(ISBLANK('Measured Data'!N16),"",'Measured Data'!N16)</f>
        <v>2.4656684450491362</v>
      </c>
      <c r="O21" s="240">
        <f>IF(ISBLANK('Measured Data'!O16),"",'Measured Data'!O16)</f>
        <v>0.11854175216582385</v>
      </c>
      <c r="P21" s="240">
        <f>IF(ISBLANK('Measured Data'!P16),"",'Measured Data'!P16)</f>
        <v>1.3467199536868826</v>
      </c>
      <c r="Q21" s="240" t="str">
        <f>IF(ISBLANK('Measured Data'!Q16),"",'Measured Data'!Q16)</f>
        <v/>
      </c>
      <c r="R21" s="240">
        <f>IF(ISBLANK('Measured Data'!R16),"",'Measured Data'!R16)</f>
        <v>334</v>
      </c>
      <c r="S21" s="240">
        <f>IF(ISBLANK('Measured Data'!S16),"",'Measured Data'!S16)</f>
        <v>105.27343257531042</v>
      </c>
      <c r="T21" s="240">
        <f>IF(ISBLANK('Measured Data'!T16),"",'Measured Data'!T16)</f>
        <v>8.6448444052211766</v>
      </c>
      <c r="U21" s="240">
        <f>IF(ISBLANK('Measured Data'!U16),"",'Measured Data'!U16)</f>
        <v>2.2495075416557162</v>
      </c>
      <c r="V21" s="240">
        <f>IF(ISBLANK('Measured Data'!V16),"",'Measured Data'!V16)</f>
        <v>4.3517752964203016E-2</v>
      </c>
      <c r="W21" s="240">
        <f>IF(ISBLANK('Measured Data'!W16),"",'Measured Data'!W16)</f>
        <v>0</v>
      </c>
      <c r="X21" s="240">
        <f>IF(ISBLANK('Measured Data'!X16),"",'Measured Data'!X16)</f>
        <v>0.11767106819877803</v>
      </c>
      <c r="Y21" s="240">
        <f>IF(ISBLANK('Measured Data'!Y16),"",'Measured Data'!Y16)</f>
        <v>6.8688435391751677</v>
      </c>
      <c r="Z21" s="240">
        <f>IF(ISBLANK('Measured Data'!Z16),"",'Measured Data'!Z16)</f>
        <v>0</v>
      </c>
      <c r="AA21" s="240">
        <f>IF(ISBLANK('Measured Data'!AA16),"",'Measured Data'!AA16)</f>
        <v>0</v>
      </c>
      <c r="AB21" s="240">
        <f>IF(ISBLANK('Measured Data'!AB16),"",'Measured Data'!AB16)</f>
        <v>1.6509738821057314</v>
      </c>
      <c r="AC21" s="240">
        <f>IF(ISBLANK('Measured Data'!AC16),"",'Measured Data'!AC16)</f>
        <v>0.74045804858063036</v>
      </c>
      <c r="AD21" s="240">
        <f>IF(ISBLANK('Measured Data'!AD16),"",'Measured Data'!AD16)</f>
        <v>1.0979592918028769</v>
      </c>
      <c r="AE21" s="240">
        <f>IF(ISBLANK('Measured Data'!AE16),"",'Measured Data'!AE16)</f>
        <v>19.502525770764763</v>
      </c>
      <c r="AF21" s="240">
        <f>IF(ISBLANK('Measured Data'!AF16),"",'Measured Data'!AF16)</f>
        <v>2.15373812367831</v>
      </c>
      <c r="AG21" s="240">
        <f>IF(ISBLANK('Measured Data'!AG16),"",'Measured Data'!AG16)</f>
        <v>2.1685770751303259</v>
      </c>
      <c r="AH21" s="240">
        <f>IF(ISBLANK('Measured Data'!AH16),"",'Measured Data'!AH16)</f>
        <v>0.49068719851631526</v>
      </c>
      <c r="AI21" s="240">
        <f>IF(ISBLANK('Measured Data'!AI16),"",'Measured Data'!AI16)</f>
        <v>8.4424701720000002</v>
      </c>
      <c r="AJ21" s="240">
        <f>IF(ISBLANK('Measured Data'!AJ16),"",'Measured Data'!AJ16)</f>
        <v>0.95679802074397502</v>
      </c>
      <c r="AK21" s="240">
        <f>IF(ISBLANK('Measured Data'!AK16),"",'Measured Data'!AK16)</f>
        <v>2.513359479051362</v>
      </c>
      <c r="AL21" s="240">
        <f>IF(ISBLANK('Measured Data'!AL16),"",'Measured Data'!AL16)</f>
        <v>4.0366006854693275</v>
      </c>
      <c r="AM21" s="240">
        <f>IF(ISBLANK('Measured Data'!AM16),"",'Measured Data'!AM16)</f>
        <v>3.8179426746865741</v>
      </c>
      <c r="AN21" s="240">
        <f>IF(ISBLANK('Measured Data'!AN16),"",'Measured Data'!AN16)</f>
        <v>0.35864302943677034</v>
      </c>
      <c r="AO21" s="240">
        <f>IF(ISBLANK('Measured Data'!AO16),"",'Measured Data'!AO16)</f>
        <v>0.61327615634649213</v>
      </c>
      <c r="AP21" s="240">
        <f>IF(ISBLANK('Measured Data'!AP16),"",'Measured Data'!AP16)</f>
        <v>2.0733837289966437</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1946.5404750020296</v>
      </c>
      <c r="BU21" s="240">
        <f>IF(ISBLANK('In Process Calc.'!K14),"",'In Process Calc.'!K14)</f>
        <v>1232.0087028630892</v>
      </c>
      <c r="BV21" s="245">
        <f>IF(ISBLANK('In Process Calc.'!L14),"",'In Process Calc.'!L14)</f>
        <v>5.721037758004513E-2</v>
      </c>
      <c r="BW21" s="245">
        <f>IF(ISBLANK('In Process Calc.'!M14),"",'In Process Calc.'!M14)</f>
        <v>10.781122114796361</v>
      </c>
      <c r="BX21" s="245">
        <f>IF(ISBLANK('In Process Calc.'!N14),"",'In Process Calc.'!N14)</f>
        <v>-0.50422811863010053</v>
      </c>
      <c r="BY21" s="245">
        <f>IF(ISBLANK('In Process Calc.'!O14),"",'In Process Calc.'!O14)</f>
        <v>0.1311066592836613</v>
      </c>
      <c r="BZ21" s="245">
        <f>IF(ISBLANK('In Process Calc.'!P14),"",'In Process Calc.'!P14)</f>
        <v>0.38119326421100042</v>
      </c>
      <c r="CA21" s="245">
        <f>IF(ISBLANK('In Process Calc.'!Q14),"",'In Process Calc.'!Q14)</f>
        <v>0.11510002228954451</v>
      </c>
      <c r="CB21" s="245">
        <f>IF(ISBLANK('In Process Calc.'!R14),"",'In Process Calc.'!R14)</f>
        <v>9.8576179474516981E-2</v>
      </c>
      <c r="CC21" s="245">
        <f>IF(ISBLANK('In Process Calc.'!S14),"",'In Process Calc.'!S14)</f>
        <v>5.8060973103282905</v>
      </c>
      <c r="CD21" s="245">
        <f>IF(ISBLANK('In Process Calc.'!T14),"",'In Process Calc.'!T14)</f>
        <v>0.52064089379381007</v>
      </c>
      <c r="CE21" s="245">
        <f>IF(ISBLANK('In Process Calc.'!U14),"",'In Process Calc.'!U14)</f>
        <v>0.15013518285280503</v>
      </c>
      <c r="CF21" s="245">
        <f>IF(ISBLANK('In Process Calc.'!V14),"",'In Process Calc.'!V14)</f>
        <v>4.9873784801117739E-2</v>
      </c>
      <c r="CG21" s="245">
        <f>IF(ISBLANK('In Process Calc.'!W14),"",'In Process Calc.'!W14)</f>
        <v>-8.415868157401296E-4</v>
      </c>
      <c r="CH21" s="245">
        <f>IF(ISBLANK('In Process Calc.'!X14),"",'In Process Calc.'!X14)</f>
        <v>0.16500909833474861</v>
      </c>
      <c r="CI21" s="245">
        <f>IF(ISBLANK('In Process Calc.'!Y14),"",'In Process Calc.'!Y14)</f>
        <v>1.5438087704514722</v>
      </c>
      <c r="CJ21" s="245">
        <f>IF(ISBLANK('In Process Calc.'!Z14),"",'In Process Calc.'!Z14)</f>
        <v>0.33673636006823127</v>
      </c>
      <c r="CK21" s="245">
        <f>IF(ISBLANK('In Process Calc.'!AA14),"",'In Process Calc.'!AA14)</f>
        <v>0.19805624075435319</v>
      </c>
      <c r="CL21" s="245">
        <f>IF(ISBLANK('In Process Calc.'!AB14),"",'In Process Calc.'!AB14)</f>
        <v>8.6170536956887922E-2</v>
      </c>
      <c r="CM21" s="245">
        <f>IF(ISBLANK('In Process Calc.'!AC14),"",'In Process Calc.'!AC14)</f>
        <v>-0.64836531990499402</v>
      </c>
      <c r="CN21" s="245">
        <f>IF(ISBLANK('In Process Calc.'!AD14),"",'In Process Calc.'!AD14)</f>
        <v>0.10315033450855532</v>
      </c>
      <c r="CO21" s="245">
        <f>IF(ISBLANK('In Process Calc.'!AE14),"",'In Process Calc.'!AE14)</f>
        <v>0.1655768549877262</v>
      </c>
      <c r="CP21" s="245">
        <f>IF(ISBLANK('In Process Calc.'!AF14),"",'In Process Calc.'!AF14)</f>
        <v>0.34365656501553793</v>
      </c>
      <c r="CQ21" s="245">
        <f>IF(ISBLANK('In Process Calc.'!AG14),"",'In Process Calc.'!AG14)</f>
        <v>0.11040049549706794</v>
      </c>
      <c r="CR21" s="245">
        <f>IF(ISBLANK('In Process Calc.'!AH14),"",'In Process Calc.'!AH14)</f>
        <v>4.2789453667535129E-2</v>
      </c>
      <c r="CS21" s="245">
        <f>IF(ISBLANK('In Process Calc.'!AI14),"",'In Process Calc.'!AI14)</f>
        <v>5.9919164878501727E-2</v>
      </c>
      <c r="CT21" s="245">
        <f>IF(ISBLANK('In Process Calc.'!AJ14),"",'In Process Calc.'!AJ14)</f>
        <v>0.19381856368725736</v>
      </c>
      <c r="CU21" s="245">
        <f>IF(ISBLANK('In Process Calc.'!AK14),"",'In Process Calc.'!AK14)</f>
        <v>0</v>
      </c>
      <c r="CV21" s="245">
        <f>IF(ISBLANK('In Process Calc.'!AL14),"",'In Process Calc.'!AL14)</f>
        <v>5.028098105642731</v>
      </c>
      <c r="CW21" s="245">
        <f>IF(ISBLANK('In Process Calc.'!AM14),"",'In Process Calc.'!AM14)</f>
        <v>3.8755046671076361</v>
      </c>
      <c r="CX21" s="245">
        <f>IF(ISBLANK('In Process Calc.'!AN14),"",'In Process Calc.'!AN14)</f>
        <v>18.162054101347067</v>
      </c>
      <c r="CY21" s="245">
        <f>IF(ISBLANK('In Process Calc.'!AO14),"",'In Process Calc.'!AO14)</f>
        <v>0.12561030781630692</v>
      </c>
      <c r="CZ21" s="245">
        <f>IF(ISBLANK('In Process Calc.'!AP14),"",'In Process Calc.'!AP14)</f>
        <v>0.12561030781630692</v>
      </c>
      <c r="DA21" s="245">
        <f>IF(ISBLANK('In Process Calc.'!AQ14),"",'In Process Calc.'!AQ14)</f>
        <v>-4.4001594660568223E-3</v>
      </c>
      <c r="DB21" s="245">
        <f>IF(ISBLANK('In Process Calc.'!AR14),"",'In Process Calc.'!AR14)</f>
        <v>4.4120812060824705E-3</v>
      </c>
      <c r="DC21" s="245">
        <f>IF(ISBLANK('In Process Calc.'!AS14),"",'In Process Calc.'!AS14)</f>
        <v>8.8122406721392928E-3</v>
      </c>
      <c r="DD21" s="245">
        <f>IF(ISBLANK('In Process Calc.'!AT14),"",'In Process Calc.'!AT14)</f>
        <v>8.7916550019214765E-2</v>
      </c>
      <c r="DE21" s="245">
        <f>IF(ISBLANK('In Process Calc.'!AU14),"",'In Process Calc.'!AU14)</f>
        <v>1.6336682455368786E-3</v>
      </c>
      <c r="DF21" s="245">
        <f>IF(ISBLANK('In Process Calc.'!AV14),"",'In Process Calc.'!AV14)</f>
        <v>8.6340886681668524E-4</v>
      </c>
      <c r="DG21" s="245">
        <f>IF(ISBLANK('In Process Calc.'!AW14),"",'In Process Calc.'!AW14)</f>
        <v>1.3690013545377068E-3</v>
      </c>
      <c r="DH21" s="245">
        <f>IF(ISBLANK('In Process Calc.'!AX14),"",'In Process Calc.'!AX14)</f>
        <v>2.0305980936547531E-4</v>
      </c>
      <c r="DI21" s="245">
        <f>IF(ISBLANK('In Process Calc.'!AY14),"",'In Process Calc.'!AY14)</f>
        <v>5.4921544233241292E-4</v>
      </c>
      <c r="DJ21" s="245">
        <f>IF(ISBLANK('In Process Calc.'!AZ14),"",'In Process Calc.'!AZ14)</f>
        <v>2.9900006494488811E-2</v>
      </c>
      <c r="DK21" s="245">
        <f>IF(ISBLANK('In Process Calc.'!BA14),"",'In Process Calc.'!BA14)</f>
        <v>2.3939230478711199E-3</v>
      </c>
      <c r="DL21" s="245">
        <f>IF(ISBLANK('In Process Calc.'!BB14),"",'In Process Calc.'!BB14)</f>
        <v>7.4555768634109636E-4</v>
      </c>
      <c r="DM21" s="245">
        <f>IF(ISBLANK('In Process Calc.'!BC14),"",'In Process Calc.'!BC14)</f>
        <v>5.4257049951122473E-4</v>
      </c>
      <c r="DN21" s="245">
        <f>IF(ISBLANK('In Process Calc.'!BD14),"",'In Process Calc.'!BD14)</f>
        <v>-9.9494966186583465E-5</v>
      </c>
      <c r="DO21" s="245">
        <f>IF(ISBLANK('In Process Calc.'!BE14),"",'In Process Calc.'!BE14)</f>
        <v>1.0252359973171102E-3</v>
      </c>
      <c r="DP21" s="245">
        <f>IF(ISBLANK('In Process Calc.'!BF14),"",'In Process Calc.'!BF14)</f>
        <v>-7.3626271108969158E-3</v>
      </c>
      <c r="DQ21" s="245">
        <f>IF(ISBLANK('In Process Calc.'!BG14),"",'In Process Calc.'!BG14)</f>
        <v>1.9991986946191363E-3</v>
      </c>
      <c r="DR21" s="245">
        <f>IF(ISBLANK('In Process Calc.'!BH14),"",'In Process Calc.'!BH14)</f>
        <v>1.3524424345157573E-3</v>
      </c>
      <c r="DS21" s="245">
        <f>IF(ISBLANK('In Process Calc.'!BI14),"",'In Process Calc.'!BI14)</f>
        <v>5.0112501255614606E-4</v>
      </c>
      <c r="DT21" s="245">
        <f>IF(ISBLANK('In Process Calc.'!BJ14),"",'In Process Calc.'!BJ14)</f>
        <v>1.3003297079949708E-4</v>
      </c>
      <c r="DU21" s="245">
        <f>IF(ISBLANK('In Process Calc.'!BK14),"",'In Process Calc.'!BK14)</f>
        <v>6.8847970925211654E-4</v>
      </c>
      <c r="DV21" s="245">
        <f>IF(ISBLANK('In Process Calc.'!BL14),"",'In Process Calc.'!BL14)</f>
        <v>1.2045095280075414E-3</v>
      </c>
      <c r="DW21" s="245">
        <f>IF(ISBLANK('In Process Calc.'!BM14),"",'In Process Calc.'!BM14)</f>
        <v>1.8988977251642933E-3</v>
      </c>
      <c r="DX21" s="245">
        <f>IF(ISBLANK('In Process Calc.'!BN14),"",'In Process Calc.'!BN14)</f>
        <v>1.1048413069985803E-3</v>
      </c>
      <c r="DY21" s="245">
        <f>IF(ISBLANK('In Process Calc.'!BO14),"",'In Process Calc.'!BO14)</f>
        <v>3.1353147234191138E-4</v>
      </c>
      <c r="DZ21" s="245">
        <f>IF(ISBLANK('In Process Calc.'!BP14),"",'In Process Calc.'!BP14)</f>
        <v>3.8720298006103895E-4</v>
      </c>
      <c r="EA21" s="245">
        <f>IF(ISBLANK('In Process Calc.'!BQ14),"",'In Process Calc.'!BQ14)</f>
        <v>1.3208780677221074E-3</v>
      </c>
      <c r="EB21" s="245">
        <f>IF(ISBLANK('In Process Calc.'!BR14),"",'In Process Calc.'!BR14)</f>
        <v>0</v>
      </c>
      <c r="EC21" s="245">
        <f>IF(ISBLANK('In Process Calc.'!BS14),"",'In Process Calc.'!BS14)</f>
        <v>2.7373823448883727E-2</v>
      </c>
      <c r="ED21" s="245">
        <f>IF(ISBLANK('In Process Calc.'!BT14),"",'In Process Calc.'!BT14)</f>
        <v>2.5870188174146345E-2</v>
      </c>
      <c r="EE21" s="245">
        <f>IF(ISBLANK('In Process Calc.'!BU14),"",'In Process Calc.'!BU14)</f>
        <v>9.8295724416896213E-2</v>
      </c>
      <c r="EF21" s="245">
        <f>IF(ISBLANK('In Process Calc.'!BV14),"",'In Process Calc.'!BV14)</f>
        <v>9.8892694214015753E-2</v>
      </c>
      <c r="EG21" s="245">
        <f>IF(ISBLANK('In Process Calc.'!BW14),"",'In Process Calc.'!BW14)</f>
        <v>-0.24624165590913835</v>
      </c>
      <c r="EH21" s="245">
        <f>IF(ISBLANK('In Process Calc.'!BX14),"",'In Process Calc.'!BX14)</f>
        <v>4.2010127268520661</v>
      </c>
      <c r="EI21" s="245">
        <f>IF(ISBLANK('In Process Calc.'!BY14),"",'In Process Calc.'!BY14)</f>
        <v>8.0064298591786903E-2</v>
      </c>
      <c r="EJ21" s="245">
        <f>IF(ISBLANK('In Process Calc.'!BZ14),"",'In Process Calc.'!BZ14)</f>
        <v>5.4317940969378052E-2</v>
      </c>
      <c r="EK21" s="245">
        <f>IF(ISBLANK('Post Process Calc.'!A21),"",'Post Process Calc.'!A21)</f>
        <v>9.1350000000000001E-2</v>
      </c>
      <c r="EL21" s="245" t="str">
        <f>IF(ISBLANK('Post Process Calc.'!B21),"",'Post Process Calc.'!B21)</f>
        <v/>
      </c>
      <c r="EM21" s="245">
        <f>IF(ISBLANK('Post Process Calc.'!C21),"",'Post Process Calc.'!C21)</f>
        <v>0.14455638387589093</v>
      </c>
      <c r="EN21" s="245">
        <f>IF(ISBLANK('Post Process Calc.'!D21),"",'Post Process Calc.'!D21)</f>
        <v>0.28280077432042755</v>
      </c>
      <c r="EO21" s="245">
        <f>IF(ISBLANK('Post Process Calc.'!E21),"",'Post Process Calc.'!E21)</f>
        <v>2.3830727438106422E-2</v>
      </c>
      <c r="EP21" s="245">
        <f>IF(ISBLANK('Post Process Calc.'!F21),"",'Post Process Calc.'!F21)</f>
        <v>9.4154535270368229E-3</v>
      </c>
      <c r="EQ21" s="245">
        <f>IF(ISBLANK('Post Process Calc.'!G21),"",'Post Process Calc.'!G21)</f>
        <v>5.2698195130944988E-4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2266.055474999529</v>
      </c>
      <c r="BU22" s="240">
        <f>IF(ISBLANK('In Process Calc.'!K15),"",'In Process Calc.'!K15)</f>
        <v>1233.7232376567813</v>
      </c>
      <c r="BV22" s="245">
        <f>IF(ISBLANK('In Process Calc.'!L15),"",'In Process Calc.'!L15)</f>
        <v>8.6231659477600781E-2</v>
      </c>
      <c r="BW22" s="245">
        <f>IF(ISBLANK('In Process Calc.'!M15),"",'In Process Calc.'!M15)</f>
        <v>15.130945146450273</v>
      </c>
      <c r="BX22" s="245">
        <f>IF(ISBLANK('In Process Calc.'!N15),"",'In Process Calc.'!N15)</f>
        <v>-0.52523145953628536</v>
      </c>
      <c r="BY22" s="245">
        <f>IF(ISBLANK('In Process Calc.'!O15),"",'In Process Calc.'!O15)</f>
        <v>0.14642365945769392</v>
      </c>
      <c r="BZ22" s="245">
        <f>IF(ISBLANK('In Process Calc.'!P15),"",'In Process Calc.'!P15)</f>
        <v>0.40866090732774446</v>
      </c>
      <c r="CA22" s="245">
        <f>IF(ISBLANK('In Process Calc.'!Q15),"",'In Process Calc.'!Q15)</f>
        <v>0.11888342559694426</v>
      </c>
      <c r="CB22" s="245">
        <f>IF(ISBLANK('In Process Calc.'!R15),"",'In Process Calc.'!R15)</f>
        <v>0.1102646985874111</v>
      </c>
      <c r="CC22" s="245">
        <f>IF(ISBLANK('In Process Calc.'!S15),"",'In Process Calc.'!S15)</f>
        <v>6.3673214936714739</v>
      </c>
      <c r="CD22" s="245">
        <f>IF(ISBLANK('In Process Calc.'!T15),"",'In Process Calc.'!T15)</f>
        <v>0.5684649576466615</v>
      </c>
      <c r="CE22" s="245">
        <f>IF(ISBLANK('In Process Calc.'!U15),"",'In Process Calc.'!U15)</f>
        <v>0.15294965616888342</v>
      </c>
      <c r="CF22" s="245">
        <f>IF(ISBLANK('In Process Calc.'!V15),"",'In Process Calc.'!V15)</f>
        <v>5.0889154457292071E-2</v>
      </c>
      <c r="CG22" s="245">
        <f>IF(ISBLANK('In Process Calc.'!W15),"",'In Process Calc.'!W15)</f>
        <v>-6.2188939890019269E-3</v>
      </c>
      <c r="CH22" s="245">
        <f>IF(ISBLANK('In Process Calc.'!X15),"",'In Process Calc.'!X15)</f>
        <v>0.18802129495224129</v>
      </c>
      <c r="CI22" s="245">
        <f>IF(ISBLANK('In Process Calc.'!Y15),"",'In Process Calc.'!Y15)</f>
        <v>1.2633749260331975</v>
      </c>
      <c r="CJ22" s="245">
        <f>IF(ISBLANK('In Process Calc.'!Z15),"",'In Process Calc.'!Z15)</f>
        <v>0.37440424428250541</v>
      </c>
      <c r="CK22" s="245">
        <f>IF(ISBLANK('In Process Calc.'!AA15),"",'In Process Calc.'!AA15)</f>
        <v>0.2202681880599604</v>
      </c>
      <c r="CL22" s="245">
        <f>IF(ISBLANK('In Process Calc.'!AB15),"",'In Process Calc.'!AB15)</f>
        <v>9.4416729571385152E-2</v>
      </c>
      <c r="CM22" s="245">
        <f>IF(ISBLANK('In Process Calc.'!AC15),"",'In Process Calc.'!AC15)</f>
        <v>-0.61672436838084266</v>
      </c>
      <c r="CN22" s="245">
        <f>IF(ISBLANK('In Process Calc.'!AD15),"",'In Process Calc.'!AD15)</f>
        <v>0.11794756721659448</v>
      </c>
      <c r="CO22" s="245">
        <f>IF(ISBLANK('In Process Calc.'!AE15),"",'In Process Calc.'!AE15)</f>
        <v>0.19473412922924901</v>
      </c>
      <c r="CP22" s="245">
        <f>IF(ISBLANK('In Process Calc.'!AF15),"",'In Process Calc.'!AF15)</f>
        <v>0.38525002576186845</v>
      </c>
      <c r="CQ22" s="245">
        <f>IF(ISBLANK('In Process Calc.'!AG15),"",'In Process Calc.'!AG15)</f>
        <v>0.14442684646987225</v>
      </c>
      <c r="CR22" s="245">
        <f>IF(ISBLANK('In Process Calc.'!AH15),"",'In Process Calc.'!AH15)</f>
        <v>4.7662510702220405E-2</v>
      </c>
      <c r="CS22" s="245">
        <f>IF(ISBLANK('In Process Calc.'!AI15),"",'In Process Calc.'!AI15)</f>
        <v>6.3857700423729999E-2</v>
      </c>
      <c r="CT22" s="245">
        <f>IF(ISBLANK('In Process Calc.'!AJ15),"",'In Process Calc.'!AJ15)</f>
        <v>0.22787386778700947</v>
      </c>
      <c r="CU22" s="245">
        <f>IF(ISBLANK('In Process Calc.'!AK15),"",'In Process Calc.'!AK15)</f>
        <v>0</v>
      </c>
      <c r="CV22" s="245">
        <f>IF(ISBLANK('In Process Calc.'!AL15),"",'In Process Calc.'!AL15)</f>
        <v>5.4828280312738977</v>
      </c>
      <c r="CW22" s="245">
        <f>IF(ISBLANK('In Process Calc.'!AM15),"",'In Process Calc.'!AM15)</f>
        <v>4.3408722033567697</v>
      </c>
      <c r="CX22" s="245">
        <f>IF(ISBLANK('In Process Calc.'!AN15),"",'In Process Calc.'!AN15)</f>
        <v>20.072818358995441</v>
      </c>
      <c r="CY22" s="245">
        <f>IF(ISBLANK('In Process Calc.'!AO15),"",'In Process Calc.'!AO15)</f>
        <v>0.17211359504058563</v>
      </c>
      <c r="CZ22" s="245">
        <f>IF(ISBLANK('In Process Calc.'!AP15),"",'In Process Calc.'!AP15)</f>
        <v>0.17211359504058563</v>
      </c>
      <c r="DA22" s="245">
        <f>IF(ISBLANK('In Process Calc.'!AQ15),"",'In Process Calc.'!AQ15)</f>
        <v>1.0225522554555054E-4</v>
      </c>
      <c r="DB22" s="245">
        <f>IF(ISBLANK('In Process Calc.'!AR15),"",'In Process Calc.'!AR15)</f>
        <v>7.8604617769978298E-3</v>
      </c>
      <c r="DC22" s="245">
        <f>IF(ISBLANK('In Process Calc.'!AS15),"",'In Process Calc.'!AS15)</f>
        <v>7.7582065514522789E-3</v>
      </c>
      <c r="DD22" s="245">
        <f>IF(ISBLANK('In Process Calc.'!AT15),"",'In Process Calc.'!AT15)</f>
        <v>0.25942438544929025</v>
      </c>
      <c r="DE22" s="245">
        <f>IF(ISBLANK('In Process Calc.'!AU15),"",'In Process Calc.'!AU15)</f>
        <v>-1.2526437897169293E-3</v>
      </c>
      <c r="DF22" s="245">
        <f>IF(ISBLANK('In Process Calc.'!AV15),"",'In Process Calc.'!AV15)</f>
        <v>9.1350919983616439E-4</v>
      </c>
      <c r="DG22" s="245">
        <f>IF(ISBLANK('In Process Calc.'!AW15),"",'In Process Calc.'!AW15)</f>
        <v>1.6381761702595869E-3</v>
      </c>
      <c r="DH22" s="245">
        <f>IF(ISBLANK('In Process Calc.'!AX15),"",'In Process Calc.'!AX15)</f>
        <v>2.2564299071169301E-4</v>
      </c>
      <c r="DI22" s="245">
        <f>IF(ISBLANK('In Process Calc.'!AY15),"",'In Process Calc.'!AY15)</f>
        <v>6.9710580536465826E-4</v>
      </c>
      <c r="DJ22" s="245">
        <f>IF(ISBLANK('In Process Calc.'!AZ15),"",'In Process Calc.'!AZ15)</f>
        <v>3.3471531555095517E-2</v>
      </c>
      <c r="DK22" s="245">
        <f>IF(ISBLANK('In Process Calc.'!BA15),"",'In Process Calc.'!BA15)</f>
        <v>2.8522375012567463E-3</v>
      </c>
      <c r="DL22" s="245">
        <f>IF(ISBLANK('In Process Calc.'!BB15),"",'In Process Calc.'!BB15)</f>
        <v>1.6785579667811119E-4</v>
      </c>
      <c r="DM22" s="245">
        <f>IF(ISBLANK('In Process Calc.'!BC15),"",'In Process Calc.'!BC15)</f>
        <v>6.0556865679367079E-5</v>
      </c>
      <c r="DN22" s="245">
        <f>IF(ISBLANK('In Process Calc.'!BD15),"",'In Process Calc.'!BD15)</f>
        <v>-3.2070376165742217E-4</v>
      </c>
      <c r="DO22" s="245">
        <f>IF(ISBLANK('In Process Calc.'!BE15),"",'In Process Calc.'!BE15)</f>
        <v>1.3724523783813242E-3</v>
      </c>
      <c r="DP22" s="245">
        <f>IF(ISBLANK('In Process Calc.'!BF15),"",'In Process Calc.'!BF15)</f>
        <v>-1.6725135072847071E-2</v>
      </c>
      <c r="DQ22" s="245">
        <f>IF(ISBLANK('In Process Calc.'!BG15),"",'In Process Calc.'!BG15)</f>
        <v>2.2465207532241932E-3</v>
      </c>
      <c r="DR22" s="245">
        <f>IF(ISBLANK('In Process Calc.'!BH15),"",'In Process Calc.'!BH15)</f>
        <v>1.3247253365151709E-3</v>
      </c>
      <c r="DS22" s="245">
        <f>IF(ISBLANK('In Process Calc.'!BI15),"",'In Process Calc.'!BI15)</f>
        <v>4.9180470923641654E-4</v>
      </c>
      <c r="DT22" s="245">
        <f>IF(ISBLANK('In Process Calc.'!BJ15),"",'In Process Calc.'!BJ15)</f>
        <v>1.887073185380302E-3</v>
      </c>
      <c r="DU22" s="245">
        <f>IF(ISBLANK('In Process Calc.'!BK15),"",'In Process Calc.'!BK15)</f>
        <v>8.8251015586112303E-4</v>
      </c>
      <c r="DV22" s="245">
        <f>IF(ISBLANK('In Process Calc.'!BL15),"",'In Process Calc.'!BL15)</f>
        <v>1.7389461356103521E-3</v>
      </c>
      <c r="DW22" s="245">
        <f>IF(ISBLANK('In Process Calc.'!BM15),"",'In Process Calc.'!BM15)</f>
        <v>2.4806429857729653E-3</v>
      </c>
      <c r="DX22" s="245">
        <f>IF(ISBLANK('In Process Calc.'!BN15),"",'In Process Calc.'!BN15)</f>
        <v>2.0293389238976163E-3</v>
      </c>
      <c r="DY22" s="245">
        <f>IF(ISBLANK('In Process Calc.'!BO15),"",'In Process Calc.'!BO15)</f>
        <v>2.9063017444226722E-4</v>
      </c>
      <c r="DZ22" s="245">
        <f>IF(ISBLANK('In Process Calc.'!BP15),"",'In Process Calc.'!BP15)</f>
        <v>2.3489511089432388E-4</v>
      </c>
      <c r="EA22" s="245">
        <f>IF(ISBLANK('In Process Calc.'!BQ15),"",'In Process Calc.'!BQ15)</f>
        <v>2.0310656946445202E-3</v>
      </c>
      <c r="EB22" s="245">
        <f>IF(ISBLANK('In Process Calc.'!BR15),"",'In Process Calc.'!BR15)</f>
        <v>0</v>
      </c>
      <c r="EC22" s="245">
        <f>IF(ISBLANK('In Process Calc.'!BS15),"",'In Process Calc.'!BS15)</f>
        <v>2.61324550357371E-2</v>
      </c>
      <c r="ED22" s="245">
        <f>IF(ISBLANK('In Process Calc.'!BT15),"",'In Process Calc.'!BT15)</f>
        <v>2.9272172010834329E-2</v>
      </c>
      <c r="EE22" s="245">
        <f>IF(ISBLANK('In Process Calc.'!BU15),"",'In Process Calc.'!BU15)</f>
        <v>0.10440811921468578</v>
      </c>
      <c r="EF22" s="245">
        <f>IF(ISBLANK('In Process Calc.'!BV15),"",'In Process Calc.'!BV15)</f>
        <v>0.1100902731537811</v>
      </c>
      <c r="EG22" s="245">
        <f>IF(ISBLANK('In Process Calc.'!BW15),"",'In Process Calc.'!BW15)</f>
        <v>-0.49968239562975514</v>
      </c>
      <c r="EH22" s="245">
        <f>IF(ISBLANK('In Process Calc.'!BX15),"",'In Process Calc.'!BX15)</f>
        <v>5.142089024437964</v>
      </c>
      <c r="EI22" s="245">
        <f>IF(ISBLANK('In Process Calc.'!BY15),"",'In Process Calc.'!BY15)</f>
        <v>8.5213833031866082E-2</v>
      </c>
      <c r="EJ22" s="245">
        <f>IF(ISBLANK('In Process Calc.'!BZ15),"",'In Process Calc.'!BZ15)</f>
        <v>0.66161151886854586</v>
      </c>
      <c r="EK22" s="245">
        <f>IF(ISBLANK('Post Process Calc.'!A22),"",'Post Process Calc.'!A22)</f>
        <v>0.15823499999999999</v>
      </c>
      <c r="EL22" s="245" t="str">
        <f>IF(ISBLANK('Post Process Calc.'!B22),"",'Post Process Calc.'!B22)</f>
        <v/>
      </c>
      <c r="EM22" s="245">
        <f>IF(ISBLANK('Post Process Calc.'!C22),"",'Post Process Calc.'!C22)</f>
        <v>0.1018199434355811</v>
      </c>
      <c r="EN22" s="245">
        <f>IF(ISBLANK('Post Process Calc.'!D22),"",'Post Process Calc.'!D22)</f>
        <v>0.1407116020532192</v>
      </c>
      <c r="EO22" s="245">
        <f>IF(ISBLANK('Post Process Calc.'!E22),"",'Post Process Calc.'!E22)</f>
        <v>1.4977990063488971E-2</v>
      </c>
      <c r="EP22" s="245">
        <f>IF(ISBLANK('Post Process Calc.'!F22),"",'Post Process Calc.'!F22)</f>
        <v>9.4390802268932272E-3</v>
      </c>
      <c r="EQ22" s="245">
        <f>IF(ISBLANK('Post Process Calc.'!G22),"",'Post Process Calc.'!G22)</f>
        <v>1.9970441332130165E-3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VS-002</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17.899999999999999</v>
      </c>
      <c r="I23" s="240">
        <f>IF(ISBLANK('Measured Data'!I17),"",'Measured Data'!I17)</f>
        <v>3.3085308056872016</v>
      </c>
      <c r="J23" s="240">
        <f>IF(ISBLANK('Measured Data'!J17),"",'Measured Data'!J17)</f>
        <v>21.2085308056872</v>
      </c>
      <c r="K23" s="240">
        <f>IF(ISBLANK('Measured Data'!K17),"",'Measured Data'!K17)</f>
        <v>84.4</v>
      </c>
      <c r="L23" s="240">
        <f>IF(ISBLANK('Measured Data'!L17),"",'Measured Data'!L17)</f>
        <v>6.4</v>
      </c>
      <c r="M23" s="240" t="str">
        <f>IF(ISBLANK('Measured Data'!M17),"",'Measured Data'!M17)</f>
        <v/>
      </c>
      <c r="N23" s="240">
        <f>IF(ISBLANK('Measured Data'!N17),"",'Measured Data'!N17)</f>
        <v>1.511780802892212</v>
      </c>
      <c r="O23" s="240">
        <f>IF(ISBLANK('Measured Data'!O17),"",'Measured Data'!O17)</f>
        <v>8.4457028094536993E-2</v>
      </c>
      <c r="P23" s="240">
        <f>IF(ISBLANK('Measured Data'!P17),"",'Measured Data'!P17)</f>
        <v>0.85461752375376143</v>
      </c>
      <c r="Q23" s="240" t="str">
        <f>IF(ISBLANK('Measured Data'!Q17),"",'Measured Data'!Q17)</f>
        <v/>
      </c>
      <c r="R23" s="240">
        <f>IF(ISBLANK('Measured Data'!R17),"",'Measured Data'!R17)</f>
        <v>310</v>
      </c>
      <c r="S23" s="240">
        <f>IF(ISBLANK('Measured Data'!S17),"",'Measured Data'!S17)</f>
        <v>129.45671938830134</v>
      </c>
      <c r="T23" s="240">
        <f>IF(ISBLANK('Measured Data'!T17),"",'Measured Data'!T17)</f>
        <v>7.6846432323595337</v>
      </c>
      <c r="U23" s="240">
        <f>IF(ISBLANK('Measured Data'!U17),"",'Measured Data'!U17)</f>
        <v>2.2291386617304658</v>
      </c>
      <c r="V23" s="240">
        <f>IF(ISBLANK('Measured Data'!V17),"",'Measured Data'!V17)</f>
        <v>4.604705512469634E-2</v>
      </c>
      <c r="W23" s="240">
        <f>IF(ISBLANK('Measured Data'!W17),"",'Measured Data'!W17)</f>
        <v>7.6311965126425518E-2</v>
      </c>
      <c r="X23" s="240">
        <f>IF(ISBLANK('Measured Data'!X17),"",'Measured Data'!X17)</f>
        <v>0.11518050659568257</v>
      </c>
      <c r="Y23" s="240">
        <f>IF(ISBLANK('Measured Data'!Y17),"",'Measured Data'!Y17)</f>
        <v>1.6018139774870723</v>
      </c>
      <c r="Z23" s="240">
        <f>IF(ISBLANK('Measured Data'!Z17),"",'Measured Data'!Z17)</f>
        <v>0</v>
      </c>
      <c r="AA23" s="240">
        <f>IF(ISBLANK('Measured Data'!AA17),"",'Measured Data'!AA17)</f>
        <v>4.3017790358559932E-2</v>
      </c>
      <c r="AB23" s="240">
        <f>IF(ISBLANK('Measured Data'!AB17),"",'Measured Data'!AB17)</f>
        <v>1.3791243387702539</v>
      </c>
      <c r="AC23" s="240">
        <f>IF(ISBLANK('Measured Data'!AC17),"",'Measured Data'!AC17)</f>
        <v>0.76122941745526918</v>
      </c>
      <c r="AD23" s="240">
        <f>IF(ISBLANK('Measured Data'!AD17),"",'Measured Data'!AD17)</f>
        <v>1.0356614391382963</v>
      </c>
      <c r="AE23" s="240">
        <f>IF(ISBLANK('Measured Data'!AE17),"",'Measured Data'!AE17)</f>
        <v>22.493655236509657</v>
      </c>
      <c r="AF23" s="240">
        <f>IF(ISBLANK('Measured Data'!AF17),"",'Measured Data'!AF17)</f>
        <v>1.9822171428763318</v>
      </c>
      <c r="AG23" s="240">
        <f>IF(ISBLANK('Measured Data'!AG17),"",'Measured Data'!AG17)</f>
        <v>2.1264605184110952</v>
      </c>
      <c r="AH23" s="240">
        <f>IF(ISBLANK('Measured Data'!AH17),"",'Measured Data'!AH17)</f>
        <v>0.42231602276986574</v>
      </c>
      <c r="AI23" s="240">
        <f>IF(ISBLANK('Measured Data'!AI17),"",'Measured Data'!AI17)</f>
        <v>11.399674770000001</v>
      </c>
      <c r="AJ23" s="240">
        <f>IF(ISBLANK('Measured Data'!AJ17),"",'Measured Data'!AJ17)</f>
        <v>1.0555160775104833</v>
      </c>
      <c r="AK23" s="240">
        <f>IF(ISBLANK('Measured Data'!AK17),"",'Measured Data'!AK17)</f>
        <v>2.5166363770859896</v>
      </c>
      <c r="AL23" s="240">
        <f>IF(ISBLANK('Measured Data'!AL17),"",'Measured Data'!AL17)</f>
        <v>4.2035285580394257</v>
      </c>
      <c r="AM23" s="240">
        <f>IF(ISBLANK('Measured Data'!AM17),"",'Measured Data'!AM17)</f>
        <v>3.8988125674099989</v>
      </c>
      <c r="AN23" s="240">
        <f>IF(ISBLANK('Measured Data'!AN17),"",'Measured Data'!AN17)</f>
        <v>0.35218396202040486</v>
      </c>
      <c r="AO23" s="240">
        <f>IF(ISBLANK('Measured Data'!AO17),"",'Measured Data'!AO17)</f>
        <v>0.48118859150696486</v>
      </c>
      <c r="AP23" s="240">
        <f>IF(ISBLANK('Measured Data'!AP17),"",'Measured Data'!AP17)</f>
        <v>2.1944362838126503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0.26548749999999999</v>
      </c>
      <c r="EL23" s="245" t="str">
        <f>IF(ISBLANK('Post Process Calc.'!B23),"",'Post Process Calc.'!B23)</f>
        <v/>
      </c>
      <c r="EM23" s="245">
        <f>IF(ISBLANK('Post Process Calc.'!C23),"",'Post Process Calc.'!C23)</f>
        <v>7.3238210483585212E-2</v>
      </c>
      <c r="EN23" s="245">
        <f>IF(ISBLANK('Post Process Calc.'!D23),"",'Post Process Calc.'!D23)</f>
        <v>6.1679127223392478E-2</v>
      </c>
      <c r="EO23" s="245">
        <f>IF(ISBLANK('Post Process Calc.'!E23),"",'Post Process Calc.'!E23)</f>
        <v>9.5511215314846177E-3</v>
      </c>
      <c r="EP23" s="245">
        <f>IF(ISBLANK('Post Process Calc.'!F23),"",'Post Process Calc.'!F23)</f>
        <v>7.6681299470526317E-3</v>
      </c>
      <c r="EQ23" s="245">
        <f>IF(ISBLANK('Post Process Calc.'!G23),"",'Post Process Calc.'!G23)</f>
        <v>2.1273545866756336E-3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VS-002</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15.6</v>
      </c>
      <c r="I24" s="240">
        <f>IF(ISBLANK('Measured Data'!I18),"",'Measured Data'!I18)</f>
        <v>6.5906116642958761</v>
      </c>
      <c r="J24" s="240">
        <f>IF(ISBLANK('Measured Data'!J18),"",'Measured Data'!J18)</f>
        <v>22.190611664295876</v>
      </c>
      <c r="K24" s="240">
        <f>IF(ISBLANK('Measured Data'!K18),"",'Measured Data'!K18)</f>
        <v>70.3</v>
      </c>
      <c r="L24" s="240">
        <f>IF(ISBLANK('Measured Data'!L18),"",'Measured Data'!L18)</f>
        <v>6.77</v>
      </c>
      <c r="M24" s="240" t="str">
        <f>IF(ISBLANK('Measured Data'!M18),"",'Measured Data'!M18)</f>
        <v/>
      </c>
      <c r="N24" s="240">
        <f>IF(ISBLANK('Measured Data'!N18),"",'Measured Data'!N18)</f>
        <v>1.9595208019343879</v>
      </c>
      <c r="O24" s="240">
        <f>IF(ISBLANK('Measured Data'!O18),"",'Measured Data'!O18)</f>
        <v>0.12561030781630692</v>
      </c>
      <c r="P24" s="240">
        <f>IF(ISBLANK('Measured Data'!P18),"",'Measured Data'!P18)</f>
        <v>1.1464977202511824</v>
      </c>
      <c r="Q24" s="240" t="str">
        <f>IF(ISBLANK('Measured Data'!Q18),"",'Measured Data'!Q18)</f>
        <v/>
      </c>
      <c r="R24" s="240">
        <f>IF(ISBLANK('Measured Data'!R18),"",'Measured Data'!R18)</f>
        <v>313</v>
      </c>
      <c r="S24" s="240">
        <f>IF(ISBLANK('Measured Data'!S18),"",'Measured Data'!S18)</f>
        <v>158.93930730793295</v>
      </c>
      <c r="T24" s="240">
        <f>IF(ISBLANK('Measured Data'!T18),"",'Measured Data'!T18)</f>
        <v>6.7955818986720899</v>
      </c>
      <c r="U24" s="240">
        <f>IF(ISBLANK('Measured Data'!U18),"",'Measured Data'!U18)</f>
        <v>2.1802163080154244</v>
      </c>
      <c r="V24" s="240">
        <f>IF(ISBLANK('Measured Data'!V18),"",'Measured Data'!V18)</f>
        <v>0</v>
      </c>
      <c r="W24" s="240">
        <f>IF(ISBLANK('Measured Data'!W18),"",'Measured Data'!W18)</f>
        <v>0.10441071966604966</v>
      </c>
      <c r="X24" s="240">
        <f>IF(ISBLANK('Measured Data'!X18),"",'Measured Data'!X18)</f>
        <v>0.10602926501164464</v>
      </c>
      <c r="Y24" s="240">
        <f>IF(ISBLANK('Measured Data'!Y18),"",'Measured Data'!Y18)</f>
        <v>1.6261024930418277</v>
      </c>
      <c r="Z24" s="240">
        <f>IF(ISBLANK('Measured Data'!Z18),"",'Measured Data'!Z18)</f>
        <v>4.4183387733638051E-2</v>
      </c>
      <c r="AA24" s="240">
        <f>IF(ISBLANK('Measured Data'!AA18),"",'Measured Data'!AA18)</f>
        <v>8.9396212198037978E-2</v>
      </c>
      <c r="AB24" s="240">
        <f>IF(ISBLANK('Measured Data'!AB18),"",'Measured Data'!AB18)</f>
        <v>1.1235206244716129</v>
      </c>
      <c r="AC24" s="240">
        <f>IF(ISBLANK('Measured Data'!AC18),"",'Measured Data'!AC18)</f>
        <v>0.77380704500027353</v>
      </c>
      <c r="AD24" s="240">
        <f>IF(ISBLANK('Measured Data'!AD18),"",'Measured Data'!AD18)</f>
        <v>1.0184947640191553</v>
      </c>
      <c r="AE24" s="240">
        <f>IF(ISBLANK('Measured Data'!AE18),"",'Measured Data'!AE18)</f>
        <v>18.897343677158972</v>
      </c>
      <c r="AF24" s="240">
        <f>IF(ISBLANK('Measured Data'!AF18),"",'Measured Data'!AF18)</f>
        <v>1.9241459133064407</v>
      </c>
      <c r="AG24" s="240">
        <f>IF(ISBLANK('Measured Data'!AG18),"",'Measured Data'!AG18)</f>
        <v>2.0173062782282409</v>
      </c>
      <c r="AH24" s="240">
        <f>IF(ISBLANK('Measured Data'!AH18),"",'Measured Data'!AH18)</f>
        <v>0.37180872012034744</v>
      </c>
      <c r="AI24" s="240">
        <f>IF(ISBLANK('Measured Data'!AI18),"",'Measured Data'!AI18)</f>
        <v>10.964097369999999</v>
      </c>
      <c r="AJ24" s="240">
        <f>IF(ISBLANK('Measured Data'!AJ18),"",'Measured Data'!AJ18)</f>
        <v>1.148210078674279</v>
      </c>
      <c r="AK24" s="240">
        <f>IF(ISBLANK('Measured Data'!AK18),"",'Measured Data'!AK18)</f>
        <v>2.5184301563662288</v>
      </c>
      <c r="AL24" s="240">
        <f>IF(ISBLANK('Measured Data'!AL18),"",'Measured Data'!AL18)</f>
        <v>4.3824489296608302</v>
      </c>
      <c r="AM24" s="240">
        <f>IF(ISBLANK('Measured Data'!AM18),"",'Measured Data'!AM18)</f>
        <v>3.9403843983901918</v>
      </c>
      <c r="AN24" s="240">
        <f>IF(ISBLANK('Measured Data'!AN18),"",'Measured Data'!AN18)</f>
        <v>0.34812390801594306</v>
      </c>
      <c r="AO24" s="240">
        <f>IF(ISBLANK('Measured Data'!AO18),"",'Measured Data'!AO18)</f>
        <v>0.3157884033389956</v>
      </c>
      <c r="AP24" s="240">
        <f>IF(ISBLANK('Measured Data'!AP18),"",'Measured Data'!AP18)</f>
        <v>2.3149199094760182</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0.46580325</v>
      </c>
      <c r="EL24" s="245" t="str">
        <f>IF(ISBLANK('Post Process Calc.'!B24),"",'Post Process Calc.'!B24)</f>
        <v/>
      </c>
      <c r="EM24" s="245">
        <f>IF(ISBLANK('Post Process Calc.'!C24),"",'Post Process Calc.'!C24)</f>
        <v>5.2208533298222184E-2</v>
      </c>
      <c r="EN24" s="245">
        <f>IF(ISBLANK('Post Process Calc.'!D24),"",'Post Process Calc.'!D24)</f>
        <v>1.6182436915677216E-2</v>
      </c>
      <c r="EO24" s="245">
        <f>IF(ISBLANK('Post Process Calc.'!E24),"",'Post Process Calc.'!E24)</f>
        <v>5.8222549089455835E-3</v>
      </c>
      <c r="EP24" s="245">
        <f>IF(ISBLANK('Post Process Calc.'!F24),"",'Post Process Calc.'!F24)</f>
        <v>5.6042167652048686E-3</v>
      </c>
      <c r="EQ24" s="245">
        <f>IF(ISBLANK('Post Process Calc.'!G24),"",'Post Process Calc.'!G24)</f>
        <v>1.8384873335124824E-3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VS-002</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15.1</v>
      </c>
      <c r="I25" s="240">
        <f>IF(ISBLANK('Measured Data'!I19),"",'Measured Data'!I19)</f>
        <v>8.4569422776911107</v>
      </c>
      <c r="J25" s="240">
        <f>IF(ISBLANK('Measured Data'!J19),"",'Measured Data'!J19)</f>
        <v>23.55694227769111</v>
      </c>
      <c r="K25" s="240">
        <f>IF(ISBLANK('Measured Data'!K19),"",'Measured Data'!K19)</f>
        <v>64.099999999999994</v>
      </c>
      <c r="L25" s="240">
        <f>IF(ISBLANK('Measured Data'!L19),"",'Measured Data'!L19)</f>
        <v>6.86</v>
      </c>
      <c r="M25" s="240" t="str">
        <f>IF(ISBLANK('Measured Data'!M19),"",'Measured Data'!M19)</f>
        <v/>
      </c>
      <c r="N25" s="240">
        <f>IF(ISBLANK('Measured Data'!N19),"",'Measured Data'!N19)</f>
        <v>2.598915285112843</v>
      </c>
      <c r="O25" s="240">
        <f>IF(ISBLANK('Measured Data'!O19),"",'Measured Data'!O19)</f>
        <v>0.17211359504058563</v>
      </c>
      <c r="P25" s="240">
        <f>IF(ISBLANK('Measured Data'!P19),"",'Measured Data'!P19)</f>
        <v>1.5738226469431666</v>
      </c>
      <c r="Q25" s="240" t="str">
        <f>IF(ISBLANK('Measured Data'!Q19),"",'Measured Data'!Q19)</f>
        <v/>
      </c>
      <c r="R25" s="240">
        <f>IF(ISBLANK('Measured Data'!R19),"",'Measured Data'!R19)</f>
        <v>312</v>
      </c>
      <c r="S25" s="240">
        <f>IF(ISBLANK('Measured Data'!S19),"",'Measured Data'!S19)</f>
        <v>223.42474349257998</v>
      </c>
      <c r="T25" s="240">
        <f>IF(ISBLANK('Measured Data'!T19),"",'Measured Data'!T19)</f>
        <v>6.9031031052752612</v>
      </c>
      <c r="U25" s="240">
        <f>IF(ISBLANK('Measured Data'!U19),"",'Measured Data'!U19)</f>
        <v>2.2194851093434211</v>
      </c>
      <c r="V25" s="240">
        <f>IF(ISBLANK('Measured Data'!V19),"",'Measured Data'!V19)</f>
        <v>4.1626726365043797E-2</v>
      </c>
      <c r="W25" s="240">
        <f>IF(ISBLANK('Measured Data'!W19),"",'Measured Data'!W19)</f>
        <v>0.1490028961284787</v>
      </c>
      <c r="X25" s="240">
        <f>IF(ISBLANK('Measured Data'!X19),"",'Measured Data'!X19)</f>
        <v>0.12099029937481544</v>
      </c>
      <c r="Y25" s="240">
        <f>IF(ISBLANK('Measured Data'!Y19),"",'Measured Data'!Y19)</f>
        <v>4.1517931534664392</v>
      </c>
      <c r="Z25" s="240">
        <f>IF(ISBLANK('Measured Data'!Z19),"",'Measured Data'!Z19)</f>
        <v>0.24079597186327747</v>
      </c>
      <c r="AA25" s="240">
        <f>IF(ISBLANK('Measured Data'!AA19),"",'Measured Data'!AA19)</f>
        <v>0.37615006185202299</v>
      </c>
      <c r="AB25" s="240">
        <f>IF(ISBLANK('Measured Data'!AB19),"",'Measured Data'!AB19)</f>
        <v>1.0692198611197314</v>
      </c>
      <c r="AC25" s="240">
        <f>IF(ISBLANK('Measured Data'!AC19),"",'Measured Data'!AC19)</f>
        <v>0.83400172896741487</v>
      </c>
      <c r="AD25" s="240">
        <f>IF(ISBLANK('Measured Data'!AD19),"",'Measured Data'!AD19)</f>
        <v>1.0271833374184207</v>
      </c>
      <c r="AE25" s="240">
        <f>IF(ISBLANK('Measured Data'!AE19),"",'Measured Data'!AE19)</f>
        <v>13.754404171633325</v>
      </c>
      <c r="AF25" s="240">
        <f>IF(ISBLANK('Measured Data'!AF19),"",'Measured Data'!AF19)</f>
        <v>2.0330498614265826</v>
      </c>
      <c r="AG25" s="240">
        <f>IF(ISBLANK('Measured Data'!AG19),"",'Measured Data'!AG19)</f>
        <v>2.0759912807345815</v>
      </c>
      <c r="AH25" s="240">
        <f>IF(ISBLANK('Measured Data'!AH19),"",'Measured Data'!AH19)</f>
        <v>0.38357594170211817</v>
      </c>
      <c r="AI25" s="240">
        <f>IF(ISBLANK('Measured Data'!AI19),"",'Measured Data'!AI19)</f>
        <v>10.08516229</v>
      </c>
      <c r="AJ25" s="240">
        <f>IF(ISBLANK('Measured Data'!AJ19),"",'Measured Data'!AJ19)</f>
        <v>1.2652814283974945</v>
      </c>
      <c r="AK25" s="240">
        <f>IF(ISBLANK('Measured Data'!AK19),"",'Measured Data'!AK19)</f>
        <v>2.5157909412682389</v>
      </c>
      <c r="AL25" s="240">
        <f>IF(ISBLANK('Measured Data'!AL19),"",'Measured Data'!AL19)</f>
        <v>4.618653561560925</v>
      </c>
      <c r="AM25" s="240">
        <f>IF(ISBLANK('Measured Data'!AM19),"",'Measured Data'!AM19)</f>
        <v>3.8595920176391805</v>
      </c>
      <c r="AN25" s="240">
        <f>IF(ISBLANK('Measured Data'!AN19),"",'Measured Data'!AN19)</f>
        <v>0.38669169414501564</v>
      </c>
      <c r="AO25" s="240">
        <f>IF(ISBLANK('Measured Data'!AO19),"",'Measured Data'!AO19)</f>
        <v>0.24185484275577748</v>
      </c>
      <c r="AP25" s="240">
        <f>IF(ISBLANK('Measured Data'!AP19),"",'Measured Data'!AP19)</f>
        <v>2.3931106267978715</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0.87335616562499996</v>
      </c>
      <c r="EL25" s="245" t="str">
        <f>IF(ISBLANK('Post Process Calc.'!B25),"",'Post Process Calc.'!B25)</f>
        <v/>
      </c>
      <c r="EM25" s="245">
        <f>IF(ISBLANK('Post Process Calc.'!C25),"",'Post Process Calc.'!C25)</f>
        <v>3.5958819850187923E-2</v>
      </c>
      <c r="EN25" s="245">
        <f>IF(ISBLANK('Post Process Calc.'!D25),"",'Post Process Calc.'!D25)</f>
        <v>-1.9598688988011698E-3</v>
      </c>
      <c r="EO25" s="245">
        <f>IF(ISBLANK('Post Process Calc.'!E25),"",'Post Process Calc.'!E25)</f>
        <v>3.2833004433158374E-3</v>
      </c>
      <c r="EP25" s="245">
        <f>IF(ISBLANK('Post Process Calc.'!F25),"",'Post Process Calc.'!F25)</f>
        <v>3.56171737004982E-3</v>
      </c>
      <c r="EQ25" s="245">
        <f>IF(ISBLANK('Post Process Calc.'!G25),"",'Post Process Calc.'!G25)</f>
        <v>1.3268761499457436E-3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1.0891744750000001</v>
      </c>
      <c r="EL26" s="245" t="str">
        <f>IF(ISBLANK('Post Process Calc.'!B26),"",'Post Process Calc.'!B26)</f>
        <v/>
      </c>
      <c r="EM26" s="245">
        <f>IF(ISBLANK('Post Process Calc.'!C26),"",'Post Process Calc.'!C26)</f>
        <v>3.4080588118339639E-2</v>
      </c>
      <c r="EN26" s="245">
        <f>IF(ISBLANK('Post Process Calc.'!D26),"",'Post Process Calc.'!D26)</f>
        <v>-2.5968257925080575E-3</v>
      </c>
      <c r="EO26" s="245">
        <f>IF(ISBLANK('Post Process Calc.'!E26),"",'Post Process Calc.'!E26)</f>
        <v>2.6624787791502172E-3</v>
      </c>
      <c r="EP26" s="245">
        <f>IF(ISBLANK('Post Process Calc.'!F26),"",'Post Process Calc.'!F26)</f>
        <v>2.940290649340651E-3</v>
      </c>
      <c r="EQ26" s="245">
        <f>IF(ISBLANK('Post Process Calc.'!G26),"",'Post Process Calc.'!G26)</f>
        <v>1.1673422333681742E-3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1.2139159923862501</v>
      </c>
      <c r="EL27" s="245" t="str">
        <f>IF(ISBLANK('Post Process Calc.'!B27),"",'Post Process Calc.'!B27)</f>
        <v/>
      </c>
      <c r="EM27" s="245">
        <f>IF(ISBLANK('Post Process Calc.'!C27),"",'Post Process Calc.'!C27)</f>
        <v>3.328067548035684E-2</v>
      </c>
      <c r="EN27" s="245">
        <f>IF(ISBLANK('Post Process Calc.'!D27),"",'Post Process Calc.'!D27)</f>
        <v>2.0617471848412713E-3</v>
      </c>
      <c r="EO27" s="245">
        <f>IF(ISBLANK('Post Process Calc.'!E27),"",'Post Process Calc.'!E27)</f>
        <v>2.3227301370245487E-3</v>
      </c>
      <c r="EP27" s="245">
        <f>IF(ISBLANK('Post Process Calc.'!F27),"",'Post Process Calc.'!F27)</f>
        <v>2.4058030935079772E-3</v>
      </c>
      <c r="EQ27" s="245">
        <f>IF(ISBLANK('Post Process Calc.'!G27),"",'Post Process Calc.'!G27)</f>
        <v>9.6481688999988159E-4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1.160303204107785</v>
      </c>
      <c r="EL28" s="245" t="str">
        <f>IF(ISBLANK('Post Process Calc.'!B28),"",'Post Process Calc.'!B28)</f>
        <v/>
      </c>
      <c r="EM28" s="245">
        <f>IF(ISBLANK('Post Process Calc.'!C28),"",'Post Process Calc.'!C28)</f>
        <v>3.4727304978175506E-2</v>
      </c>
      <c r="EN28" s="245">
        <f>IF(ISBLANK('Post Process Calc.'!D28),"",'Post Process Calc.'!D28)</f>
        <v>7.2927408642034924E-3</v>
      </c>
      <c r="EO28" s="245">
        <f>IF(ISBLANK('Post Process Calc.'!E28),"",'Post Process Calc.'!E28)</f>
        <v>2.2558635042635258E-3</v>
      </c>
      <c r="EP28" s="245">
        <f>IF(ISBLANK('Post Process Calc.'!F28),"",'Post Process Calc.'!F28)</f>
        <v>1.9245136281372717E-3</v>
      </c>
      <c r="EQ28" s="245">
        <f>IF(ISBLANK('Post Process Calc.'!G28),"",'Post Process Calc.'!G28)</f>
        <v>6.9386214261773279E-4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1.0141286225280794</v>
      </c>
      <c r="EL29" s="245" t="str">
        <f>IF(ISBLANK('Post Process Calc.'!B29),"",'Post Process Calc.'!B29)</f>
        <v/>
      </c>
      <c r="EM29" s="245">
        <f>IF(ISBLANK('Post Process Calc.'!C29),"",'Post Process Calc.'!C29)</f>
        <v>3.4888710326247074E-2</v>
      </c>
      <c r="EN29" s="245">
        <f>IF(ISBLANK('Post Process Calc.'!D29),"",'Post Process Calc.'!D29)</f>
        <v>2.7640614073940854E-3</v>
      </c>
      <c r="EO29" s="245">
        <f>IF(ISBLANK('Post Process Calc.'!E29),"",'Post Process Calc.'!E29)</f>
        <v>2.2646568024642555E-3</v>
      </c>
      <c r="EP29" s="245">
        <f>IF(ISBLANK('Post Process Calc.'!F29),"",'Post Process Calc.'!F29)</f>
        <v>1.135276334337447E-3</v>
      </c>
      <c r="EQ29" s="245">
        <f>IF(ISBLANK('Post Process Calc.'!G29),"",'Post Process Calc.'!G29)</f>
        <v>1.3282562657015908E-4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0.93933947025993558</v>
      </c>
      <c r="EL30" s="245" t="str">
        <f>IF(ISBLANK('Post Process Calc.'!B30),"",'Post Process Calc.'!B30)</f>
        <v/>
      </c>
      <c r="EM30" s="245">
        <f>IF(ISBLANK('Post Process Calc.'!C30),"",'Post Process Calc.'!C30)</f>
        <v>2.8164930811140243E-2</v>
      </c>
      <c r="EN30" s="245">
        <f>IF(ISBLANK('Post Process Calc.'!D30),"",'Post Process Calc.'!D30)</f>
        <v>-2.5921884192623285E-2</v>
      </c>
      <c r="EO30" s="245">
        <f>IF(ISBLANK('Post Process Calc.'!E30),"",'Post Process Calc.'!E30)</f>
        <v>2.0519590764467304E-3</v>
      </c>
      <c r="EP30" s="245">
        <f>IF(ISBLANK('Post Process Calc.'!F30),"",'Post Process Calc.'!F30)</f>
        <v>-9.4360854223668944E-5</v>
      </c>
      <c r="EQ30" s="245">
        <f>IF(ISBLANK('Post Process Calc.'!G30),"",'Post Process Calc.'!G30)</f>
        <v>-7.5825005034594966E-4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VS-002</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VS-002</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3.05</v>
      </c>
      <c r="I8" s="245">
        <f>IF('Measured Data'!$E13&gt;0,'Measured Data'!I11,"")</f>
        <v>9.7574819401444302E-2</v>
      </c>
      <c r="J8" s="245">
        <f>IF('Measured Data'!$E13&gt;0,'Measured Data'!J11,"")</f>
        <v>3.1475748194014441</v>
      </c>
      <c r="K8" s="245">
        <f>IF('Measured Data'!$E13&gt;0,'Measured Data'!K11,"")</f>
        <v>96.9</v>
      </c>
      <c r="L8" s="240">
        <f>IF('Measured Data'!$E13&gt;0,'Measured Data'!L11,"")</f>
        <v>6.87</v>
      </c>
      <c r="M8" s="240">
        <f>IF('Measured Data'!$E13&gt;0,'Measured Data'!M11,"")</f>
        <v>0</v>
      </c>
      <c r="N8" s="240">
        <f>IF('Measured Data'!$E13&gt;0,'Measured Data'!N11,"")</f>
        <v>0.6162523622110947</v>
      </c>
      <c r="O8" s="240">
        <f>IF('Measured Data'!$E13&gt;0,'Measured Data'!O11,"")</f>
        <v>0.20204995482330976</v>
      </c>
      <c r="P8" s="240">
        <f>IF('Measured Data'!$E13&gt;0,'Measured Data'!P11,"")</f>
        <v>-0.92437854331664204</v>
      </c>
      <c r="Q8" s="240">
        <f>IF('Measured Data'!$E13&gt;0,'Measured Data'!Q11,"")</f>
        <v>0</v>
      </c>
      <c r="R8" s="240">
        <f>IF('Measured Data'!$E13&gt;0,'Measured Data'!R11,"")</f>
        <v>348</v>
      </c>
      <c r="S8" s="240">
        <f>IF('Measured Data'!$E13&gt;0,'Measured Data'!S11,"")</f>
        <v>5.316625338432833</v>
      </c>
      <c r="T8" s="245">
        <f>IF('Measured Data'!$E13&gt;0,'Measured Data'!T11+'Measured Data'!$E13*'Measured Data'!AR11/'In Process Calc.'!$I9,"")</f>
        <v>0.68187416085259278</v>
      </c>
      <c r="U8" s="245">
        <f>IF('Measured Data'!$E13&gt;0,'Measured Data'!U11+'Measured Data'!$E13*'Measured Data'!AS11/'In Process Calc.'!$I9,"")</f>
        <v>3.028180460578747</v>
      </c>
      <c r="V8" s="245">
        <f>IF('Measured Data'!$E13&gt;0,'Measured Data'!V11+'Measured Data'!$E13*'Measured Data'!AT11/'In Process Calc.'!$I9,"")</f>
        <v>3.8843048752225648</v>
      </c>
      <c r="W8" s="245">
        <f>IF('Measured Data'!$E13&gt;0,'Measured Data'!W11+'Measured Data'!$E13*'Measured Data'!AU11/'In Process Calc.'!$I9,"")</f>
        <v>1.7788220948982716</v>
      </c>
      <c r="X8" s="245">
        <f>IF('Measured Data'!$E13&gt;0,'Measured Data'!X11+'Measured Data'!$E13*'Measured Data'!AV11/'In Process Calc.'!$I9,"")</f>
        <v>0.67537670436855235</v>
      </c>
      <c r="Y8" s="245">
        <f>IF('Measured Data'!$E13&gt;0,'Measured Data'!Y11+'Measured Data'!$E13*'Measured Data'!AW11/'In Process Calc.'!$I9,"")</f>
        <v>30.266423666989443</v>
      </c>
      <c r="Z8" s="245">
        <f>IF('Measured Data'!$E13&gt;0,'Measured Data'!Z11+'Measured Data'!$E13*'Measured Data'!AX11/'In Process Calc.'!$I9,"")</f>
        <v>6.6944555485894739</v>
      </c>
      <c r="AA8" s="245">
        <f>IF('Measured Data'!$E13&gt;0,'Measured Data'!AA11+'Measured Data'!$E13*'Measured Data'!AY11/'In Process Calc.'!$I9,"")</f>
        <v>1.6024345627099801</v>
      </c>
      <c r="AB8" s="245">
        <f>IF('Measured Data'!$E13&gt;0,'Measured Data'!AB11+'Measured Data'!$E13*'Measured Data'!AZ11/'In Process Calc.'!$I9,"")</f>
        <v>2.590744372779834</v>
      </c>
      <c r="AC8" s="245">
        <f>IF('Measured Data'!$E13&gt;0,'Measured Data'!AC11+'Measured Data'!$E13*'Measured Data'!BA11/'In Process Calc.'!$I9,"")</f>
        <v>0.74646391137062518</v>
      </c>
      <c r="AD8" s="245">
        <f>IF('Measured Data'!$E13&gt;0,'Measured Data'!AD11+'Measured Data'!$E13*'Measured Data'!BB11/'In Process Calc.'!$I9,"")</f>
        <v>1.972007418443821</v>
      </c>
      <c r="AE8" s="245">
        <f>IF('Measured Data'!$E13&gt;0,'Measured Data'!AE11+'Measured Data'!$E13*'Measured Data'!BD11/'In Process Calc.'!$I9,"")</f>
        <v>18.121101867480839</v>
      </c>
      <c r="AF8" s="245">
        <f>IF('Measured Data'!$E13&gt;0,'Measured Data'!AF11+'Measured Data'!$E13*'Measured Data'!BE11/'In Process Calc.'!$I9,"")</f>
        <v>3.7311998475911614</v>
      </c>
      <c r="AG8" s="245">
        <f>IF('Measured Data'!$E13&gt;0,'Measured Data'!AG11+'Measured Data'!$E13*'Measured Data'!BF11/'In Process Calc.'!$I9,"")</f>
        <v>2.9472897168668006</v>
      </c>
      <c r="AH8" s="245">
        <f>IF('Measured Data'!$E13&gt;0,'Measured Data'!AH11+'Measured Data'!$E13*'Measured Data'!BH11/'In Process Calc.'!$I9,"")</f>
        <v>1.3270241377245209</v>
      </c>
      <c r="AI8" s="245">
        <f>IF('Measured Data'!$E13&gt;0,'Measured Data'!AI11+'Measured Data'!$E13*'Measured Data'!BI11/'In Process Calc.'!$I9,"")</f>
        <v>5.1830941554510828</v>
      </c>
      <c r="AJ8" s="245">
        <f>IF('Measured Data'!$E13&gt;0,'Measured Data'!AJ11+'Measured Data'!$E13*'Measured Data'!BJ11/'In Process Calc.'!$I9,"")</f>
        <v>1.7591066462741103</v>
      </c>
      <c r="AK8" s="245">
        <f>IF('Measured Data'!$E13&gt;0,'Measured Data'!AK11+'Measured Data'!$E13*'Measured Data'!BK11/'In Process Calc.'!$I9,"")</f>
        <v>3.1339549646455325</v>
      </c>
      <c r="AL8" s="245">
        <f>IF('Measured Data'!$E13&gt;0,'Measured Data'!AL11+'Measured Data'!$E13*'Measured Data'!BL11/'In Process Calc.'!$I9,"")</f>
        <v>4.228836053793227</v>
      </c>
      <c r="AM8" s="245">
        <f>IF('Measured Data'!$E13&gt;0,'Measured Data'!AM11+'Measured Data'!$E13*'Measured Data'!BM11/'In Process Calc.'!$I9,"")</f>
        <v>3.1235746691890656</v>
      </c>
      <c r="AN8" s="245">
        <f>IF('Measured Data'!$E13&gt;0,'Measured Data'!AN11+'Measured Data'!$E13*'Measured Data'!BN11/'In Process Calc.'!$I9,"")</f>
        <v>1.0784261179118289</v>
      </c>
      <c r="AO8" s="245">
        <f>IF('Measured Data'!$E13&gt;0,'Measured Data'!AO11+'Measured Data'!$E13*'Measured Data'!BO11/'In Process Calc.'!$I9,"")</f>
        <v>1.4234646384987859</v>
      </c>
      <c r="AP8" s="245">
        <f>IF('Measured Data'!$E13&gt;0,'Measured Data'!AP11+'Measured Data'!$E13*'Measured Data'!BP11/'In Process Calc.'!$I9,"")</f>
        <v>1.7046318357011303</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VS-002</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9.1199999999999992</v>
      </c>
      <c r="I10" s="245">
        <f>IF('Measured Data'!$E14&gt;0,'Measured Data'!I13,"")</f>
        <v>0.33077720207253947</v>
      </c>
      <c r="J10" s="245">
        <f>IF('Measured Data'!$E14&gt;0,'Measured Data'!J13,"")</f>
        <v>9.4507772020725387</v>
      </c>
      <c r="K10" s="245">
        <f>IF('Measured Data'!$E14&gt;0,'Measured Data'!K13,"")</f>
        <v>96.5</v>
      </c>
      <c r="L10" s="240">
        <f>IF('Measured Data'!$E14&gt;0,'Measured Data'!L13,"")</f>
        <v>6.81</v>
      </c>
      <c r="M10" s="240">
        <f>IF('Measured Data'!$E14&gt;0,'Measured Data'!M13,"")</f>
        <v>0</v>
      </c>
      <c r="N10" s="240">
        <f>IF('Measured Data'!$E14&gt;0,'Measured Data'!N13,"")</f>
        <v>1.4136</v>
      </c>
      <c r="O10" s="240">
        <f>IF('Measured Data'!$E14&gt;0,'Measured Data'!O13,"")</f>
        <v>0.155</v>
      </c>
      <c r="P10" s="240">
        <f>IF('Measured Data'!$E14&gt;0,'Measured Data'!P13,"")</f>
        <v>0.19437000000000401</v>
      </c>
      <c r="Q10" s="240">
        <f>IF('Measured Data'!$E14&gt;0,'Measured Data'!Q13,"")</f>
        <v>0</v>
      </c>
      <c r="R10" s="240">
        <f>IF('Measured Data'!$E14&gt;0,'Measured Data'!R13,"")</f>
        <v>354</v>
      </c>
      <c r="S10" s="240">
        <f>IF('Measured Data'!$E14&gt;0,'Measured Data'!S13,"")</f>
        <v>17.93204156673243</v>
      </c>
      <c r="T10" s="245">
        <f>IF('Measured Data'!$E14&gt;0,'Measured Data'!T13+'Measured Data'!$E14*'Measured Data'!AR13/'In Process Calc.'!$I11,"")</f>
        <v>2.0221537673891192</v>
      </c>
      <c r="U10" s="245">
        <f>IF('Measured Data'!$E14&gt;0,'Measured Data'!U13+'Measured Data'!$E14*'Measured Data'!AS13/'In Process Calc.'!$I11,"")</f>
        <v>2.8735756094408709</v>
      </c>
      <c r="V10" s="245">
        <f>IF('Measured Data'!$E14&gt;0,'Measured Data'!V13+'Measured Data'!$E14*'Measured Data'!AT13/'In Process Calc.'!$I11,"")</f>
        <v>3.1937426550083128</v>
      </c>
      <c r="W10" s="245">
        <f>IF('Measured Data'!$E14&gt;0,'Measured Data'!W13+'Measured Data'!$E14*'Measured Data'!AU13/'In Process Calc.'!$I11,"")</f>
        <v>1.4948299517595325</v>
      </c>
      <c r="X10" s="245">
        <f>IF('Measured Data'!$E14&gt;0,'Measured Data'!X13+'Measured Data'!$E14*'Measured Data'!AV13/'In Process Calc.'!$I11,"")</f>
        <v>0.56397982682988967</v>
      </c>
      <c r="Y10" s="245">
        <f>IF('Measured Data'!$E14&gt;0,'Measured Data'!Y13+'Measured Data'!$E14*'Measured Data'!AW13/'In Process Calc.'!$I11,"")</f>
        <v>28.29160731444858</v>
      </c>
      <c r="Z10" s="245">
        <f>IF('Measured Data'!$E14&gt;0,'Measured Data'!Z13+'Measured Data'!$E14*'Measured Data'!AX13/'In Process Calc.'!$I11,"")</f>
        <v>6.0925556788426203</v>
      </c>
      <c r="AA10" s="245">
        <f>IF('Measured Data'!$E14&gt;0,'Measured Data'!AA13+'Measured Data'!$E14*'Measured Data'!AY13/'In Process Calc.'!$I11,"")</f>
        <v>1.7019114304483876</v>
      </c>
      <c r="AB10" s="245">
        <f>IF('Measured Data'!$E14&gt;0,'Measured Data'!AB13+'Measured Data'!$E14*'Measured Data'!AZ13/'In Process Calc.'!$I11,"")</f>
        <v>2.4324961113506949</v>
      </c>
      <c r="AC10" s="245">
        <f>IF('Measured Data'!$E14&gt;0,'Measured Data'!AC13+'Measured Data'!$E14*'Measured Data'!BA13/'In Process Calc.'!$I11,"")</f>
        <v>0.66968379314959736</v>
      </c>
      <c r="AD10" s="245">
        <f>IF('Measured Data'!$E14&gt;0,'Measured Data'!AD13+'Measured Data'!$E14*'Measured Data'!BB13/'In Process Calc.'!$I11,"")</f>
        <v>1.9549876599676346</v>
      </c>
      <c r="AE10" s="245">
        <f>IF('Measured Data'!$E14&gt;0,'Measured Data'!AE13+'Measured Data'!$E14*'Measured Data'!BD13/'In Process Calc.'!$I11,"")</f>
        <v>20.942616531340207</v>
      </c>
      <c r="AF10" s="245">
        <f>IF('Measured Data'!$E14&gt;0,'Measured Data'!AF13+'Measured Data'!$E14*'Measured Data'!BE13/'In Process Calc.'!$I11,"")</f>
        <v>3.5597753028698831</v>
      </c>
      <c r="AG10" s="245">
        <f>IF('Measured Data'!$E14&gt;0,'Measured Data'!AG13+'Measured Data'!$E14*'Measured Data'!BF13/'In Process Calc.'!$I11,"")</f>
        <v>2.7294568726323742</v>
      </c>
      <c r="AH10" s="245">
        <f>IF('Measured Data'!$E14&gt;0,'Measured Data'!AH13+'Measured Data'!$E14*'Measured Data'!BH13/'In Process Calc.'!$I11,"")</f>
        <v>1.2225991895642632</v>
      </c>
      <c r="AI10" s="245">
        <f>IF('Measured Data'!$E14&gt;0,'Measured Data'!AI13+'Measured Data'!$E14*'Measured Data'!BI13/'In Process Calc.'!$I11,"")</f>
        <v>6.9938083977482117</v>
      </c>
      <c r="AJ10" s="245">
        <f>IF('Measured Data'!$E14&gt;0,'Measured Data'!AJ13+'Measured Data'!$E14*'Measured Data'!BJ13/'In Process Calc.'!$I11,"")</f>
        <v>1.7631154419402084</v>
      </c>
      <c r="AK10" s="245">
        <f>IF('Measured Data'!$E14&gt;0,'Measured Data'!AK13+'Measured Data'!$E14*'Measured Data'!BK13/'In Process Calc.'!$I11,"")</f>
        <v>3.1270493489991464</v>
      </c>
      <c r="AL10" s="245">
        <f>IF('Measured Data'!$E14&gt;0,'Measured Data'!AL13+'Measured Data'!$E14*'Measured Data'!BL13/'In Process Calc.'!$I11,"")</f>
        <v>3.7982375412572846</v>
      </c>
      <c r="AM10" s="245">
        <f>IF('Measured Data'!$E14&gt;0,'Measured Data'!AM13+'Measured Data'!$E14*'Measured Data'!BM13/'In Process Calc.'!$I11,"")</f>
        <v>3.4341913188623994</v>
      </c>
      <c r="AN10" s="245">
        <f>IF('Measured Data'!$E14&gt;0,'Measured Data'!AN13+'Measured Data'!$E14*'Measured Data'!BN13/'In Process Calc.'!$I11,"")</f>
        <v>1.0646040240492498</v>
      </c>
      <c r="AO10" s="245">
        <f>IF('Measured Data'!$E14&gt;0,'Measured Data'!AO13+'Measured Data'!$E14*'Measured Data'!BO13/'In Process Calc.'!$I11,"")</f>
        <v>1.2501262815076604</v>
      </c>
      <c r="AP10" s="245">
        <f>IF('Measured Data'!$E14&gt;0,'Measured Data'!AP13+'Measured Data'!$E14*'Measured Data'!BP13/'In Process Calc.'!$I11,"")</f>
        <v>1.7954000544273658</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VS-002</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VS-002</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20</v>
      </c>
      <c r="I20" s="245">
        <f>IF('Measured Data'!$E16&gt;0,'Measured Data'!I15,"")</f>
        <v>1.4362272240085758</v>
      </c>
      <c r="J20" s="245">
        <f>IF('Measured Data'!$E16&gt;0,'Measured Data'!J15,"")</f>
        <v>21.436227224008576</v>
      </c>
      <c r="K20" s="245">
        <f>IF('Measured Data'!$E16&gt;0,'Measured Data'!K15,"")</f>
        <v>93.3</v>
      </c>
      <c r="L20" s="240">
        <f>IF('Measured Data'!$E16&gt;0,'Measured Data'!L15,"")</f>
        <v>7.01</v>
      </c>
      <c r="M20" s="240">
        <f>IF('Measured Data'!$E16&gt;0,'Measured Data'!M15,"")</f>
        <v>0</v>
      </c>
      <c r="N20" s="240">
        <f>IF('Measured Data'!$E16&gt;0,'Measured Data'!N15,"")</f>
        <v>2.6085441781901251</v>
      </c>
      <c r="O20" s="240">
        <f>IF('Measured Data'!$E16&gt;0,'Measured Data'!O15,"")</f>
        <v>0.13042720890950626</v>
      </c>
      <c r="P20" s="240">
        <f>IF('Measured Data'!$E16&gt;0,'Measured Data'!P15,"")</f>
        <v>-20.79604865675185</v>
      </c>
      <c r="Q20" s="240">
        <f>IF('Measured Data'!$E16&gt;0,'Measured Data'!Q15,"")</f>
        <v>0</v>
      </c>
      <c r="R20" s="240">
        <f>IF('Measured Data'!$E16&gt;0,'Measured Data'!R15,"")</f>
        <v>320</v>
      </c>
      <c r="S20" s="240">
        <f>IF('Measured Data'!$E16&gt;0,'Measured Data'!S15,"")</f>
        <v>75.43045697957271</v>
      </c>
      <c r="T20" s="246">
        <f>IF('Measured Data'!$E16&gt;0,'Measured Data'!T15+'Measured Data'!$E16*'Measured Data'!AR15/'In Process Calc.'!$I14,"")</f>
        <v>8.0466763188348889</v>
      </c>
      <c r="U20" s="246">
        <f>IF('Measured Data'!$E16&gt;0,'Measured Data'!U15+'Measured Data'!$E16*'Measured Data'!AS15/'In Process Calc.'!$I14,"")</f>
        <v>2.6342254359748463</v>
      </c>
      <c r="V20" s="246">
        <f>IF('Measured Data'!$E16&gt;0,'Measured Data'!V15+'Measured Data'!$E16*'Measured Data'!AT15/'In Process Calc.'!$I14,"")</f>
        <v>0.67580582934080968</v>
      </c>
      <c r="W20" s="246">
        <f>IF('Measured Data'!$E16&gt;0,'Measured Data'!W15+'Measured Data'!$E16*'Measured Data'!AU15/'In Process Calc.'!$I14,"")</f>
        <v>0.28499537236242067</v>
      </c>
      <c r="X20" s="246">
        <f>IF('Measured Data'!$E16&gt;0,'Measured Data'!X15+'Measured Data'!$E16*'Measured Data'!AV15/'In Process Calc.'!$I14,"")</f>
        <v>0.34801980196778892</v>
      </c>
      <c r="Y20" s="246">
        <f>IF('Measured Data'!$E16&gt;0,'Measured Data'!Y15+'Measured Data'!$E16*'Measured Data'!AW15/'In Process Calc.'!$I14,"")</f>
        <v>23.856449469879109</v>
      </c>
      <c r="Z20" s="246">
        <f>IF('Measured Data'!$E16&gt;0,'Measured Data'!Z15+'Measured Data'!$E16*'Measured Data'!AX15/'In Process Calc.'!$I14,"")</f>
        <v>5.9398989962822819</v>
      </c>
      <c r="AA20" s="246">
        <f>IF('Measured Data'!$E16&gt;0,'Measured Data'!AA15+'Measured Data'!$E16*'Measured Data'!AY15/'In Process Calc.'!$I14,"")</f>
        <v>0.63859579906631381</v>
      </c>
      <c r="AB20" s="246">
        <f>IF('Measured Data'!$E16&gt;0,'Measured Data'!AB15+'Measured Data'!$E16*'Measured Data'!AZ15/'In Process Calc.'!$I14,"")</f>
        <v>1.88922929356772</v>
      </c>
      <c r="AC20" s="246">
        <f>IF('Measured Data'!$E16&gt;0,'Measured Data'!AC15+'Measured Data'!$E16*'Measured Data'!BA15/'In Process Calc.'!$I14,"")</f>
        <v>0.69804135739344708</v>
      </c>
      <c r="AD20" s="246">
        <f>IF('Measured Data'!$E16&gt;0,'Measured Data'!AD15+'Measured Data'!$E16*'Measured Data'!BB15/'In Process Calc.'!$I14,"")</f>
        <v>1.6858560576474404</v>
      </c>
      <c r="AE20" s="246">
        <f>IF('Measured Data'!$E16&gt;0,'Measured Data'!AE15+'Measured Data'!$E16*'Measured Data'!BD15/'In Process Calc.'!$I14,"")</f>
        <v>17.657025162056271</v>
      </c>
      <c r="AF20" s="246">
        <f>IF('Measured Data'!$E16&gt;0,'Measured Data'!AF15+'Measured Data'!$E16*'Measured Data'!BE15/'In Process Calc.'!$I14,"")</f>
        <v>3.026304610300989</v>
      </c>
      <c r="AG20" s="246">
        <f>IF('Measured Data'!$E16&gt;0,'Measured Data'!AG15+'Measured Data'!$E16*'Measured Data'!BF15/'In Process Calc.'!$I14,"")</f>
        <v>2.3823908192890526</v>
      </c>
      <c r="AH20" s="246">
        <f>IF('Measured Data'!$E16&gt;0,'Measured Data'!AH15+'Measured Data'!$E16*'Measured Data'!BH15/'In Process Calc.'!$I14,"")</f>
        <v>0.98323359556597267</v>
      </c>
      <c r="AI20" s="246">
        <f>IF('Measured Data'!$E16&gt;0,'Measured Data'!AI15+'Measured Data'!$E16*'Measured Data'!BI15/'In Process Calc.'!$I14,"")</f>
        <v>7.4088316855750911</v>
      </c>
      <c r="AJ20" s="246">
        <f>IF('Measured Data'!$E16&gt;0,'Measured Data'!AJ15+'Measured Data'!$E16*'Measured Data'!BJ15/'In Process Calc.'!$I14,"")</f>
        <v>1.9143756798656495</v>
      </c>
      <c r="AK20" s="246">
        <f>IF('Measured Data'!$E16&gt;0,'Measured Data'!AK15+'Measured Data'!$E16*'Measured Data'!BK15/'In Process Calc.'!$I14,"")</f>
        <v>3.1227754038970499</v>
      </c>
      <c r="AL20" s="246">
        <f>IF('Measured Data'!$E16&gt;0,'Measured Data'!AL15+'Measured Data'!$E16*'Measured Data'!BL15/'In Process Calc.'!$I14,"")</f>
        <v>3.823419876685235</v>
      </c>
      <c r="AM20" s="246">
        <f>IF('Measured Data'!$E16&gt;0,'Measured Data'!AM15+'Measured Data'!$E16*'Measured Data'!BM15/'In Process Calc.'!$I14,"")</f>
        <v>3.6079983206586386</v>
      </c>
      <c r="AN20" s="246">
        <f>IF('Measured Data'!$E16&gt;0,'Measured Data'!AN15+'Measured Data'!$E16*'Measured Data'!BN15/'In Process Calc.'!$I14,"")</f>
        <v>1.0702536547086903</v>
      </c>
      <c r="AO20" s="246">
        <f>IF('Measured Data'!$E16&gt;0,'Measured Data'!AO15+'Measured Data'!$E16*'Measured Data'!BO15/'In Process Calc.'!$I14,"")</f>
        <v>0.79126068643558667</v>
      </c>
      <c r="AP20" s="246">
        <f>IF('Measured Data'!$E16&gt;0,'Measured Data'!AP15+'Measured Data'!$E16*'Measured Data'!BP15/'In Process Calc.'!$I14,"")</f>
        <v>1.9938954133429443</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VS-002</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VS-002</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17.899999999999999</v>
      </c>
      <c r="I23" s="245">
        <f>IF('Measured Data'!$E18&gt;0,'Measured Data'!I17,"")</f>
        <v>3.3085308056872016</v>
      </c>
      <c r="J23" s="245">
        <f>IF('Measured Data'!$E18&gt;0,'Measured Data'!J17,"")</f>
        <v>21.2085308056872</v>
      </c>
      <c r="K23" s="245">
        <f>IF('Measured Data'!$E18&gt;0,'Measured Data'!K17,"")</f>
        <v>84.4</v>
      </c>
      <c r="L23" s="240">
        <f>IF('Measured Data'!$E18&gt;0,'Measured Data'!L17,"")</f>
        <v>6.4</v>
      </c>
      <c r="M23" s="240">
        <f>IF('Measured Data'!$E18&gt;0,'Measured Data'!M17,"")</f>
        <v>0</v>
      </c>
      <c r="N23" s="240">
        <f>IF('Measured Data'!$E18&gt;0,'Measured Data'!N17,"")</f>
        <v>1.511780802892212</v>
      </c>
      <c r="O23" s="240">
        <f>IF('Measured Data'!$E18&gt;0,'Measured Data'!O17,"")</f>
        <v>8.4457028094536993E-2</v>
      </c>
      <c r="P23" s="240">
        <f>IF('Measured Data'!$E18&gt;0,'Measured Data'!P17,"")</f>
        <v>0.85461752375376143</v>
      </c>
      <c r="Q23" s="240">
        <f>IF('Measured Data'!$E18&gt;0,'Measured Data'!Q17,"")</f>
        <v>0</v>
      </c>
      <c r="R23" s="240">
        <f>IF('Measured Data'!$E18&gt;0,'Measured Data'!R17,"")</f>
        <v>310</v>
      </c>
      <c r="S23" s="240">
        <f>IF('Measured Data'!$E18&gt;0,'Measured Data'!S17,"")</f>
        <v>129.45671938830134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2022-07-14T19:52:58Z</dcterms:modified>
</cp:coreProperties>
</file>