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galileo/development/Reserch/UMN_Research/CCDPA_git/CCDPApy/input_files/"/>
    </mc:Choice>
  </mc:AlternateContent>
  <xr:revisionPtr revIDLastSave="0" documentId="13_ncr:1_{F03FFDA9-42DC-3B45-910C-401F1BD09A21}" xr6:coauthVersionLast="47" xr6:coauthVersionMax="47" xr10:uidLastSave="{00000000-0000-0000-0000-000000000000}"/>
  <bookViews>
    <workbookView xWindow="0" yWindow="500" windowWidth="28800" windowHeight="16240" tabRatio="874" firstSheet="1" activeTab="2" xr2:uid="{00000000-000D-0000-FFFF-FFFF00000000}"/>
  </bookViews>
  <sheets>
    <sheet name="Information" sheetId="1496" r:id="rId1"/>
    <sheet name="Medium" sheetId="1493" r:id="rId2"/>
    <sheet name="Glucose"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Glucose!$B$7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Glucose!$C$7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A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A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A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s="1"/>
  <c r="J20" i="1503"/>
  <c r="I20" i="1503" s="1"/>
  <c r="Q19" i="1503"/>
  <c r="M19" i="1503"/>
  <c r="L19" i="1503"/>
  <c r="K19" i="1503"/>
  <c r="J19" i="1503"/>
  <c r="I19" i="1503" s="1"/>
  <c r="H19" i="1503"/>
  <c r="J18" i="1503"/>
  <c r="I18" i="1503" s="1"/>
  <c r="J17" i="1503"/>
  <c r="I17" i="1503"/>
  <c r="J16" i="1503"/>
  <c r="I16" i="1503"/>
  <c r="Q15" i="1503"/>
  <c r="M15" i="1503"/>
  <c r="L15" i="1503"/>
  <c r="K15" i="1503"/>
  <c r="H15" i="1503"/>
  <c r="J15" i="1503" s="1"/>
  <c r="I15" i="1503" s="1"/>
  <c r="J14" i="1503"/>
  <c r="I14" i="1503" s="1"/>
  <c r="J13" i="1503"/>
  <c r="I13" i="1503" s="1"/>
  <c r="J12" i="1503"/>
  <c r="I12" i="1503" s="1"/>
  <c r="Q11" i="1503"/>
  <c r="M11" i="1503"/>
  <c r="L11" i="1503"/>
  <c r="K11" i="1503"/>
  <c r="H11" i="1503"/>
  <c r="J10" i="1503"/>
  <c r="I10" i="1503"/>
  <c r="J9" i="1503"/>
  <c r="I9" i="1503"/>
  <c r="J8" i="1503"/>
  <c r="I8" i="1503"/>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s="1"/>
  <c r="BY6" i="1503"/>
  <c r="CP6" i="1503"/>
  <c r="CS6" i="1503"/>
  <c r="BX6" i="1503"/>
  <c r="CY6" i="1503"/>
  <c r="CV6" i="1503"/>
  <c r="CR6" i="1503"/>
  <c r="CZ6" i="1503"/>
  <c r="CW6" i="1503"/>
  <c r="CU6" i="1503"/>
  <c r="BW6" i="1503"/>
  <c r="CX6" i="1503"/>
  <c r="CT6" i="1503"/>
  <c r="CQ6" i="1503"/>
  <c r="CB6" i="1503"/>
  <c r="BV6" i="1503"/>
  <c r="CO6" i="1503"/>
  <c r="CA6" i="1503"/>
  <c r="BZ6" i="1503"/>
  <c r="J11" i="1503" l="1"/>
  <c r="I11" i="1503" s="1"/>
  <c r="J23" i="1503"/>
  <c r="I23" i="1503" s="1"/>
  <c r="F12" i="1502"/>
  <c r="F13" i="1502"/>
  <c r="F14" i="1502"/>
  <c r="F15" i="1502"/>
  <c r="F16" i="1502"/>
  <c r="C12" i="1502"/>
  <c r="C13" i="1502"/>
  <c r="C14" i="1502"/>
  <c r="C15" i="1502"/>
  <c r="C16" i="1502"/>
  <c r="E15" i="1502" l="1"/>
  <c r="D15" i="1502" s="1"/>
  <c r="E16" i="1502"/>
  <c r="D16" i="1502" s="1"/>
  <c r="E14" i="1502"/>
  <c r="D14" i="1502" s="1"/>
  <c r="E13" i="1502"/>
  <c r="D13" i="1502" s="1"/>
  <c r="E12" i="1502"/>
  <c r="D12" i="1502" s="1"/>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R3" i="1504" l="1"/>
  <c r="AR4" i="1504"/>
  <c r="AR5" i="1504"/>
  <c r="AR6" i="1504"/>
  <c r="AR7" i="1504"/>
  <c r="AR8" i="1504"/>
  <c r="AR9" i="1504"/>
  <c r="AR10" i="1504"/>
  <c r="AR11" i="1504"/>
  <c r="AR12" i="1504"/>
  <c r="AR13" i="1504"/>
  <c r="AR14" i="1504"/>
  <c r="AR15" i="1504"/>
  <c r="AR16" i="1504"/>
  <c r="AR2" i="1504"/>
  <c r="AK2" i="1504"/>
  <c r="AH2" i="1504"/>
  <c r="AD2" i="1504"/>
  <c r="AJ2" i="1504" s="1"/>
  <c r="AG2" i="1504"/>
  <c r="AM2" i="1504" s="1"/>
  <c r="AF2" i="1504"/>
  <c r="AL2" i="1504" s="1"/>
  <c r="AH1" i="1504"/>
  <c r="AD1" i="1504"/>
  <c r="AG1" i="1504"/>
  <c r="AF1" i="1504"/>
  <c r="AC2" i="1504"/>
  <c r="AI2" i="1504" s="1"/>
  <c r="AE2" i="1504"/>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R11" i="1504" l="1"/>
  <c r="R13" i="1504"/>
  <c r="V13" i="1504"/>
  <c r="H12" i="1506"/>
  <c r="V7" i="1504"/>
  <c r="H6" i="1506"/>
  <c r="V12" i="1504"/>
  <c r="H11" i="1506"/>
  <c r="V15" i="1504"/>
  <c r="H14" i="1506"/>
  <c r="V3" i="1504"/>
  <c r="H2" i="1506"/>
  <c r="V8" i="1504"/>
  <c r="H7" i="1506"/>
  <c r="R12" i="1504"/>
  <c r="I12" i="1506" s="1"/>
  <c r="I11" i="1506"/>
  <c r="R5" i="1504"/>
  <c r="I5" i="1506" s="1"/>
  <c r="R4" i="1504"/>
  <c r="I4" i="1506" s="1"/>
  <c r="R14" i="1504"/>
  <c r="I14" i="1506" s="1"/>
  <c r="I13" i="1506"/>
  <c r="V4" i="1504"/>
  <c r="H3" i="1506"/>
  <c r="R6" i="1504"/>
  <c r="W6" i="1504" s="1"/>
  <c r="V6" i="1504"/>
  <c r="H5" i="1506"/>
  <c r="V11" i="1504"/>
  <c r="H10" i="1506"/>
  <c r="V16" i="1504"/>
  <c r="H15" i="1506"/>
  <c r="V10" i="1504"/>
  <c r="H9" i="1506"/>
  <c r="R9" i="1504"/>
  <c r="I9" i="1506" s="1"/>
  <c r="V9" i="1504"/>
  <c r="H8" i="1506"/>
  <c r="R3" i="1504"/>
  <c r="W3" i="1504" s="1"/>
  <c r="I2" i="1506"/>
  <c r="R7" i="1504"/>
  <c r="I7" i="1506" s="1"/>
  <c r="I15" i="1506"/>
  <c r="R10" i="1504"/>
  <c r="I10" i="1506" s="1"/>
  <c r="V5" i="1504"/>
  <c r="H4" i="1506"/>
  <c r="V14" i="1504"/>
  <c r="H13" i="1506"/>
  <c r="R8" i="1504"/>
  <c r="W8" i="1504" s="1"/>
  <c r="S8" i="1504"/>
  <c r="X8" i="1504" s="1"/>
  <c r="R15" i="1504"/>
  <c r="W15" i="1504" s="1"/>
  <c r="S2" i="1504"/>
  <c r="X2" i="1504" s="1"/>
  <c r="S7" i="1504"/>
  <c r="X7" i="1504" s="1"/>
  <c r="S11" i="1504"/>
  <c r="X11" i="1504" s="1"/>
  <c r="S16" i="1504"/>
  <c r="X16" i="1504"/>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11" i="1504"/>
  <c r="W2" i="1504"/>
  <c r="W5" i="1504"/>
  <c r="W4" i="1504"/>
  <c r="W14" i="1504"/>
  <c r="W13" i="1504"/>
  <c r="K2" i="1504"/>
  <c r="K1" i="1504"/>
  <c r="J1" i="1504"/>
  <c r="A16" i="1504"/>
  <c r="H16" i="1504"/>
  <c r="I16"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A15" i="1504"/>
  <c r="H15" i="1504"/>
  <c r="I15" i="1504"/>
  <c r="H1" i="1504"/>
  <c r="I1" i="1504"/>
  <c r="A1" i="1504"/>
  <c r="I6" i="1506" l="1"/>
  <c r="W12" i="1504"/>
  <c r="J15" i="1506"/>
  <c r="J4" i="1506"/>
  <c r="J13" i="1506"/>
  <c r="I8" i="1506"/>
  <c r="I3" i="1506"/>
  <c r="W10" i="1504"/>
  <c r="J8" i="1506"/>
  <c r="J14" i="1506"/>
  <c r="W7" i="1504"/>
  <c r="J3" i="1506"/>
  <c r="J9" i="1506"/>
  <c r="W9" i="1504"/>
  <c r="J5" i="1506"/>
  <c r="J12" i="1506"/>
  <c r="J10" i="1506"/>
  <c r="J6" i="1506"/>
  <c r="J2" i="1506"/>
  <c r="J11" i="1506"/>
  <c r="J7" i="1506"/>
  <c r="AV26" i="1495"/>
  <c r="AV27" i="1495"/>
  <c r="AV28" i="1495"/>
  <c r="AV29" i="1495"/>
  <c r="AV30" i="1495"/>
  <c r="AV31" i="1495"/>
  <c r="AV32" i="1495"/>
  <c r="AV33" i="1495"/>
  <c r="AV34" i="1495"/>
  <c r="AV35" i="1495"/>
  <c r="AV36" i="1495"/>
  <c r="AV37" i="1495"/>
  <c r="AV38" i="1495"/>
  <c r="AV39" i="1495"/>
  <c r="AV40" i="1495"/>
  <c r="A18" i="1495" l="1"/>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C9" i="1502"/>
  <c r="F9" i="1502"/>
  <c r="E9" i="1502" s="1"/>
  <c r="D9" i="1502" s="1"/>
  <c r="C10" i="1502"/>
  <c r="F10" i="1502"/>
  <c r="E10" i="1502" s="1"/>
  <c r="D10" i="1502" s="1"/>
  <c r="C11" i="1502"/>
  <c r="F11" i="1502"/>
  <c r="E7" i="1502" l="1"/>
  <c r="D7" i="1502" s="1"/>
  <c r="E8" i="1502"/>
  <c r="D8" i="1502" s="1"/>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S14" i="1502" s="1"/>
  <c r="G14" i="1506" s="1"/>
  <c r="C16" i="7"/>
  <c r="B15" i="1502" s="1"/>
  <c r="C17" i="7"/>
  <c r="B16" i="1502" s="1"/>
  <c r="C4" i="7"/>
  <c r="S12" i="1502" l="1"/>
  <c r="G12" i="1506" s="1"/>
  <c r="S15" i="1502"/>
  <c r="G15" i="1506" s="1"/>
  <c r="S13" i="1502"/>
  <c r="G13"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2" s="1"/>
  <c r="K7" i="1504"/>
  <c r="AJ40" i="1495"/>
  <c r="A8" i="1499"/>
  <c r="AH7" i="1499"/>
  <c r="B10" i="1502"/>
  <c r="A14" i="1499"/>
  <c r="A17" i="1499"/>
  <c r="A7" i="1499"/>
  <c r="G6" i="1502"/>
  <c r="H6" i="1502" s="1"/>
  <c r="I6" i="1502" s="1"/>
  <c r="K6" i="1502"/>
  <c r="A10" i="1499"/>
  <c r="AH5" i="1499"/>
  <c r="B5" i="1502"/>
  <c r="AJ17" i="1495"/>
  <c r="A13" i="1499"/>
  <c r="B4" i="1502"/>
  <c r="S4" i="1502" s="1"/>
  <c r="G4" i="1506" s="1"/>
  <c r="AH4" i="1499"/>
  <c r="AJ16" i="1495"/>
  <c r="A16" i="1499"/>
  <c r="AJ15" i="1495"/>
  <c r="AJ14" i="1495"/>
  <c r="AJ13" i="1495"/>
  <c r="AH6" i="1499"/>
  <c r="B8" i="1502"/>
  <c r="S8" i="1502" s="1"/>
  <c r="G8" i="1506" s="1"/>
  <c r="AJ38" i="1495"/>
  <c r="B11" i="1502"/>
  <c r="S11" i="1502" s="1"/>
  <c r="G11" i="1506" s="1"/>
  <c r="AH8" i="1499"/>
  <c r="F14" i="1499"/>
  <c r="F16" i="1499"/>
  <c r="F8" i="1499"/>
  <c r="F13" i="1499"/>
  <c r="F10" i="1499"/>
  <c r="F15" i="1499"/>
  <c r="F7" i="1499"/>
  <c r="G7" i="1502" l="1"/>
  <c r="H7" i="1502" s="1"/>
  <c r="I7" i="1502" s="1"/>
  <c r="S6" i="1502"/>
  <c r="G6" i="1506" s="1"/>
  <c r="S10" i="1502"/>
  <c r="G10" i="1506" s="1"/>
  <c r="G3" i="1502"/>
  <c r="H3" i="1502" s="1"/>
  <c r="I3" i="1502" s="1"/>
  <c r="S3" i="1502"/>
  <c r="G3" i="1506" s="1"/>
  <c r="G9" i="1502"/>
  <c r="H9" i="1502" s="1"/>
  <c r="I9" i="1502" s="1"/>
  <c r="S9" i="1502"/>
  <c r="G9" i="1506" s="1"/>
  <c r="S7" i="1502"/>
  <c r="G7" i="1506" s="1"/>
  <c r="S5" i="1502"/>
  <c r="G5"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A16" i="7"/>
  <c r="A17" i="7"/>
  <c r="A13" i="7"/>
  <c r="A14" i="7"/>
  <c r="A15"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G24" i="1502" l="1"/>
  <c r="J15" i="1504"/>
  <c r="A15" i="1502"/>
  <c r="J14" i="1504"/>
  <c r="A14" i="1502"/>
  <c r="R14" i="1502" s="1"/>
  <c r="F14" i="1506" s="1"/>
  <c r="J16" i="1504"/>
  <c r="A16" i="1502"/>
  <c r="J13" i="1504"/>
  <c r="A13" i="1502"/>
  <c r="J12" i="1504"/>
  <c r="A12" i="1502"/>
  <c r="R12" i="1502" s="1"/>
  <c r="F12" i="1506" s="1"/>
  <c r="A4" i="1502"/>
  <c r="J4" i="1504"/>
  <c r="A6" i="1502"/>
  <c r="R6" i="1502" s="1"/>
  <c r="F6" i="1506" s="1"/>
  <c r="J6" i="1504"/>
  <c r="A5" i="1502"/>
  <c r="R5" i="1502" s="1"/>
  <c r="F5" i="1506" s="1"/>
  <c r="J5" i="1504"/>
  <c r="A11" i="1502"/>
  <c r="J11" i="1504"/>
  <c r="A10" i="1502"/>
  <c r="J10" i="1504"/>
  <c r="A3" i="1502"/>
  <c r="J3" i="1504"/>
  <c r="A9" i="1502"/>
  <c r="R9" i="1502" s="1"/>
  <c r="F9" i="1506" s="1"/>
  <c r="J9" i="1504"/>
  <c r="A8" i="1502"/>
  <c r="J8" i="1504"/>
  <c r="A7" i="1502"/>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7" i="1502" l="1"/>
  <c r="F7" i="1506" s="1"/>
  <c r="R10" i="1502"/>
  <c r="F10" i="1506" s="1"/>
  <c r="R8" i="1502"/>
  <c r="F8" i="1506" s="1"/>
  <c r="R13" i="1502"/>
  <c r="F13" i="1506" s="1"/>
  <c r="R4" i="1502"/>
  <c r="F4" i="1506" s="1"/>
  <c r="R15" i="1502"/>
  <c r="F15" i="1506" s="1"/>
  <c r="R3" i="1502"/>
  <c r="F3" i="1506" s="1"/>
  <c r="R11" i="1502"/>
  <c r="F11" i="1506" s="1"/>
  <c r="L2" i="1502"/>
  <c r="AJ26" i="1495" l="1"/>
  <c r="AJ3" i="1495"/>
  <c r="CC9" i="1499"/>
  <c r="CG47" i="1499"/>
  <c r="CG48" i="1499"/>
  <c r="CG49" i="1499"/>
  <c r="CG50" i="1499"/>
  <c r="CG51" i="1499"/>
  <c r="CG52" i="1499"/>
  <c r="CG53" i="1499"/>
  <c r="CG54" i="1499"/>
  <c r="CG55" i="1499"/>
  <c r="CG56" i="1499"/>
  <c r="CG57" i="1499"/>
  <c r="CG58" i="1499"/>
  <c r="CG59" i="1499"/>
  <c r="CG60" i="1499"/>
  <c r="CG37" i="1499"/>
  <c r="CG3" i="1499"/>
  <c r="F2" i="1502" l="1"/>
  <c r="C2" i="1502"/>
  <c r="M24" i="1502" s="1"/>
  <c r="B2" i="1502"/>
  <c r="K2" i="1502" l="1"/>
  <c r="S2" i="1502"/>
  <c r="G2" i="1506" s="1"/>
  <c r="T9" i="1502"/>
  <c r="T10" i="1502"/>
  <c r="T11" i="1502"/>
  <c r="T12" i="1502"/>
  <c r="T13" i="1502"/>
  <c r="T14" i="1502"/>
  <c r="T15" i="1502"/>
  <c r="T2" i="1502"/>
  <c r="P2" i="1502"/>
  <c r="M2" i="1506" s="1"/>
  <c r="N2" i="1506" s="1"/>
  <c r="T3" i="1502"/>
  <c r="T4" i="1502"/>
  <c r="T5" i="1502"/>
  <c r="T6" i="1502"/>
  <c r="T7" i="1502"/>
  <c r="T8"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N2" i="1502" l="1"/>
  <c r="AA2" i="1504"/>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A23" i="1495" s="1"/>
  <c r="EK23" i="1500" s="1"/>
  <c r="T4" i="7"/>
  <c r="U4" i="7"/>
  <c r="A4" i="1495"/>
  <c r="Q2" i="1502" s="1"/>
  <c r="Y4" i="7"/>
  <c r="S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C4" i="7" l="1"/>
  <c r="BF4" i="7"/>
  <c r="AZ4" i="7"/>
  <c r="BB4" i="7"/>
  <c r="BJ4" i="7"/>
  <c r="BA4" i="7"/>
  <c r="BT4" i="1499" a="1"/>
  <c r="BP4" i="1499" a="1"/>
  <c r="AK4" i="7"/>
  <c r="M4" i="7"/>
  <c r="AT4" i="7" s="1"/>
  <c r="K4" i="7"/>
  <c r="AQ4" i="7" s="1"/>
  <c r="L4" i="7"/>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C5" i="7"/>
  <c r="BJ5" i="7" s="1"/>
  <c r="T5" i="7"/>
  <c r="BA5" i="7" s="1"/>
  <c r="S5" i="7"/>
  <c r="AZ5" i="7" s="1"/>
  <c r="BR4" i="7"/>
  <c r="BB5" i="7"/>
  <c r="AT4" i="1499"/>
  <c r="N5" i="7"/>
  <c r="A5" i="1495"/>
  <c r="Q3" i="1502" s="1"/>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S4" i="1499" l="1"/>
  <c r="AR4" i="1499"/>
  <c r="BZ5" i="7"/>
  <c r="W5" i="7"/>
  <c r="AN5" i="7" s="1"/>
  <c r="BM4" i="1499" s="1"/>
  <c r="AK5" i="7"/>
  <c r="A24" i="1495"/>
  <c r="EK24" i="1500" s="1"/>
  <c r="D6" i="7"/>
  <c r="AE6" i="7" s="1"/>
  <c r="BB4" i="1499"/>
  <c r="AX5" i="7"/>
  <c r="AP4" i="1499"/>
  <c r="BP5" i="7"/>
  <c r="BH4" i="1499"/>
  <c r="BQ5" i="7"/>
  <c r="BI4" i="1499"/>
  <c r="BN5" i="7"/>
  <c r="BF4" i="1499"/>
  <c r="AV5" i="7"/>
  <c r="AN4" i="1499"/>
  <c r="BM5" i="7"/>
  <c r="BE4" i="1499"/>
  <c r="AW5" i="7"/>
  <c r="AO4" i="1499"/>
  <c r="BL5" i="7"/>
  <c r="BD4" i="1499"/>
  <c r="BK5" i="7"/>
  <c r="BC4" i="1499"/>
  <c r="BI5" i="7"/>
  <c r="AB6" i="7"/>
  <c r="BA4" i="1499"/>
  <c r="BO5" i="7"/>
  <c r="BG4" i="1499"/>
  <c r="BH5" i="7"/>
  <c r="AZ4" i="1499"/>
  <c r="AY5" i="7"/>
  <c r="AQ4" i="1499"/>
  <c r="BG5" i="7"/>
  <c r="AY4" i="1499"/>
  <c r="AU5" i="7"/>
  <c r="AM4" i="1499"/>
  <c r="BF5" i="7"/>
  <c r="AX4" i="1499"/>
  <c r="BE5" i="7"/>
  <c r="AW4" i="1499"/>
  <c r="BC5" i="7"/>
  <c r="AU4" i="1499"/>
  <c r="AV4" i="1499"/>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I6" i="7" l="1"/>
  <c r="AK6" i="7"/>
  <c r="W6" i="7"/>
  <c r="O6" i="7"/>
  <c r="BD5" i="7"/>
  <c r="AL5" i="7"/>
  <c r="AM5" i="7" s="1"/>
  <c r="BL4" i="1499" s="1"/>
  <c r="P6" i="7"/>
  <c r="AO5" i="1499" s="1"/>
  <c r="BR5" i="7"/>
  <c r="BJ4" i="1499"/>
  <c r="V6" i="7"/>
  <c r="Z6" i="7"/>
  <c r="AA6" i="7"/>
  <c r="BH6" i="7" s="1"/>
  <c r="AG6" i="7"/>
  <c r="BN6" i="7" s="1"/>
  <c r="Q6" i="7"/>
  <c r="AP5" i="1499" s="1"/>
  <c r="N6" i="7"/>
  <c r="R6" i="7"/>
  <c r="AY6" i="7" s="1"/>
  <c r="AD6" i="7"/>
  <c r="BC5" i="1499" s="1"/>
  <c r="AF6" i="7"/>
  <c r="A25" i="1495"/>
  <c r="EK25" i="1500" s="1"/>
  <c r="Y6" i="7"/>
  <c r="BF6" i="7" s="1"/>
  <c r="T6" i="7"/>
  <c r="AH6" i="7"/>
  <c r="AJ6" i="7"/>
  <c r="BQ6" i="7" s="1"/>
  <c r="X6" i="7"/>
  <c r="AW5" i="1499" s="1"/>
  <c r="A6" i="1495"/>
  <c r="Q4" i="1502" s="1"/>
  <c r="S6" i="7"/>
  <c r="U6" i="7"/>
  <c r="AC6" i="7"/>
  <c r="BD5" i="1499"/>
  <c r="BL6" i="7"/>
  <c r="AW6" i="7"/>
  <c r="BS5" i="7"/>
  <c r="BI6" i="7"/>
  <c r="BA5" i="1499"/>
  <c r="BH5" i="1499"/>
  <c r="BP6" i="7"/>
  <c r="AV5" i="1499"/>
  <c r="BD6" i="7"/>
  <c r="AU5" i="1499"/>
  <c r="BC6" i="7"/>
  <c r="BE5" i="1499"/>
  <c r="BM6" i="7"/>
  <c r="BR6" i="7"/>
  <c r="BJ5" i="1499"/>
  <c r="AX5" i="1499"/>
  <c r="BO6" i="7"/>
  <c r="BG5" i="1499"/>
  <c r="BA6" i="7"/>
  <c r="AS5" i="1499"/>
  <c r="AN5" i="1499"/>
  <c r="AV6" i="7"/>
  <c r="BG6" i="7"/>
  <c r="AY5" i="1499"/>
  <c r="BM8" i="1501"/>
  <c r="BM8" i="1500"/>
  <c r="AN3" i="7"/>
  <c r="BM3" i="1499" s="1"/>
  <c r="AL3" i="7"/>
  <c r="BK3" i="1499" s="1"/>
  <c r="B3" i="7"/>
  <c r="J2" i="1504" s="1"/>
  <c r="AN6" i="7" l="1"/>
  <c r="BM5" i="1499" s="1"/>
  <c r="BE6" i="7"/>
  <c r="BI5" i="1499"/>
  <c r="AU6" i="7"/>
  <c r="BF5" i="1499"/>
  <c r="AX6" i="7"/>
  <c r="BK4" i="1499"/>
  <c r="AQ5" i="1499"/>
  <c r="AZ5" i="1499"/>
  <c r="AM5" i="1499"/>
  <c r="BK6" i="7"/>
  <c r="BJ6" i="7"/>
  <c r="BZ6" i="7" s="1"/>
  <c r="BB5" i="1499"/>
  <c r="AT5" i="1499"/>
  <c r="BB6" i="7"/>
  <c r="AZ6" i="7"/>
  <c r="AR5" i="1499"/>
  <c r="AL6" i="7"/>
  <c r="AM6" i="7" s="1"/>
  <c r="BL5" i="1499" s="1"/>
  <c r="BN3" i="1501"/>
  <c r="A2" i="1502"/>
  <c r="R2" i="1502" s="1"/>
  <c r="F2" i="1506" s="1"/>
  <c r="AD3" i="1499"/>
  <c r="CV3" i="1500"/>
  <c r="CX3" i="1500"/>
  <c r="AF3" i="1499"/>
  <c r="BM9" i="1500"/>
  <c r="BM9" i="1501"/>
  <c r="AM3" i="7"/>
  <c r="BL3" i="1499" s="1"/>
  <c r="BS6" i="7" l="1"/>
  <c r="BK5" i="1499"/>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C7" i="7"/>
  <c r="AK7" i="7"/>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P7" i="7" l="1"/>
  <c r="AS7" i="7"/>
  <c r="A26" i="1495"/>
  <c r="EK26" i="1500" s="1"/>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s="1"/>
  <c r="L5" i="1502"/>
  <c r="L6" i="1502"/>
  <c r="U8" i="7"/>
  <c r="M8" i="1499" s="1"/>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P8" i="1499"/>
  <c r="DO7" i="1500"/>
  <c r="BT12" i="1500"/>
  <c r="J13" i="7"/>
  <c r="BX7" i="7"/>
  <c r="EH7" i="1500" s="1"/>
  <c r="DH7" i="1500"/>
  <c r="I8" i="1499"/>
  <c r="DS7" i="1500"/>
  <c r="T8" i="1499"/>
  <c r="AF7" i="1499"/>
  <c r="I8" i="7"/>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D9" i="7" l="1"/>
  <c r="A28" i="1495" s="1"/>
  <c r="EK28" i="1500" s="1"/>
  <c r="A9" i="1495"/>
  <c r="Q7" i="1502" s="1"/>
  <c r="P9" i="7"/>
  <c r="Z9" i="7"/>
  <c r="R9" i="1499" s="1"/>
  <c r="AH9" i="7"/>
  <c r="AA9" i="7"/>
  <c r="S9" i="1499" s="1"/>
  <c r="X9" i="7"/>
  <c r="AG9" i="7"/>
  <c r="Y9" i="1499" s="1"/>
  <c r="N9" i="7"/>
  <c r="AF9" i="7"/>
  <c r="AI9" i="7"/>
  <c r="AA9" i="1499" s="1"/>
  <c r="AD9" i="7"/>
  <c r="W9" i="7"/>
  <c r="O9" i="1499" s="1"/>
  <c r="AB9" i="7"/>
  <c r="O9" i="7"/>
  <c r="G9" i="1499" s="1"/>
  <c r="AJ9" i="7"/>
  <c r="Q9" i="7"/>
  <c r="I9" i="1499" s="1"/>
  <c r="AE9" i="7"/>
  <c r="R9" i="7"/>
  <c r="V9" i="7"/>
  <c r="S9" i="7"/>
  <c r="AZ8" i="7"/>
  <c r="K8" i="1499"/>
  <c r="AC9" i="7"/>
  <c r="U9" i="1499" s="1"/>
  <c r="BJ8" i="7"/>
  <c r="DT8" i="1500" s="1"/>
  <c r="Y9" i="7"/>
  <c r="Q9" i="1499" s="1"/>
  <c r="BF8" i="7"/>
  <c r="DP8" i="1500" s="1"/>
  <c r="T9" i="7"/>
  <c r="BA8" i="7"/>
  <c r="DK8" i="1500" s="1"/>
  <c r="AK9" i="7"/>
  <c r="BR8" i="7"/>
  <c r="EB8" i="1500" s="1"/>
  <c r="AC8" i="1499"/>
  <c r="U9" i="7"/>
  <c r="BB8" i="7"/>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L8" i="1500"/>
  <c r="DK7" i="1500"/>
  <c r="Z9" i="1499"/>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L9" i="7"/>
  <c r="AN9" i="7"/>
  <c r="BM6" i="1499" s="1"/>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29" i="1495" l="1"/>
  <c r="EK29" i="1500" s="1"/>
  <c r="D11" i="7"/>
  <c r="A11" i="1495" s="1"/>
  <c r="Q9" i="1502" s="1"/>
  <c r="L8" i="1502"/>
  <c r="BY9" i="7"/>
  <c r="AI11" i="7"/>
  <c r="BP11" i="7" s="1"/>
  <c r="N11" i="7"/>
  <c r="F11" i="1499" s="1"/>
  <c r="AD11" i="7"/>
  <c r="BK11" i="7"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O11" i="7"/>
  <c r="G11" i="1499" s="1"/>
  <c r="BZ9" i="7"/>
  <c r="Y11" i="7"/>
  <c r="BF10" i="7"/>
  <c r="AC11" i="7"/>
  <c r="BJ10" i="7"/>
  <c r="BS9" i="7"/>
  <c r="BT9" i="7" s="1"/>
  <c r="P11" i="7"/>
  <c r="Z11" i="7"/>
  <c r="R11" i="1499" s="1"/>
  <c r="S11" i="7"/>
  <c r="AZ10" i="7"/>
  <c r="BX10" i="7" s="1"/>
  <c r="K10" i="1499"/>
  <c r="AF11" i="7"/>
  <c r="X11" i="1499" s="1"/>
  <c r="AF9" i="1499"/>
  <c r="Q10" i="1499"/>
  <c r="AJ11" i="7"/>
  <c r="AB11" i="1499" s="1"/>
  <c r="AD9" i="1499"/>
  <c r="BW9" i="7"/>
  <c r="I11" i="7"/>
  <c r="AS11" i="7"/>
  <c r="AP11" i="7"/>
  <c r="EE8" i="1500"/>
  <c r="L11" i="7"/>
  <c r="AA11" i="1499"/>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U11" i="7" l="1"/>
  <c r="AZ7" i="1499"/>
  <c r="AB11" i="7"/>
  <c r="T11" i="1499" s="1"/>
  <c r="Q11" i="7"/>
  <c r="V11" i="7"/>
  <c r="BC11" i="7" s="1"/>
  <c r="A30" i="1495"/>
  <c r="EK30" i="1500" s="1"/>
  <c r="AM7" i="1499"/>
  <c r="BH7" i="1499"/>
  <c r="D12" i="7"/>
  <c r="S12" i="7" s="1"/>
  <c r="BH11" i="7"/>
  <c r="AY11" i="7"/>
  <c r="L9" i="1502"/>
  <c r="N11" i="1499"/>
  <c r="H11" i="1499"/>
  <c r="AU7" i="1499"/>
  <c r="BO11" i="7"/>
  <c r="AV7" i="1499"/>
  <c r="AE9" i="1499"/>
  <c r="V11" i="1499"/>
  <c r="BC7" i="1499"/>
  <c r="AD12" i="7"/>
  <c r="BK12" i="7" s="1"/>
  <c r="BZ10" i="7"/>
  <c r="W12" i="7"/>
  <c r="O12" i="1499" s="1"/>
  <c r="BD11" i="7"/>
  <c r="AE12" i="7"/>
  <c r="BD8" i="1499" s="1"/>
  <c r="BF7" i="1499"/>
  <c r="BD7" i="1499"/>
  <c r="BN11" i="7"/>
  <c r="W11" i="1499"/>
  <c r="AN11" i="7"/>
  <c r="BM7" i="1499" s="1"/>
  <c r="J11" i="1499"/>
  <c r="T12" i="7"/>
  <c r="L12" i="1499" s="1"/>
  <c r="BA11" i="7"/>
  <c r="AS7" i="1499"/>
  <c r="BJ11" i="7"/>
  <c r="BB7" i="1499"/>
  <c r="AL7" i="1499"/>
  <c r="E11" i="1499"/>
  <c r="BD12" i="7"/>
  <c r="AV8" i="1499"/>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BQ11" i="7"/>
  <c r="AJ12" i="7"/>
  <c r="AB12" i="1499" s="1"/>
  <c r="BI7" i="1499"/>
  <c r="BM11" i="7"/>
  <c r="BE7" i="1499"/>
  <c r="AF12" i="7"/>
  <c r="AW11" i="7"/>
  <c r="AO7" i="1499"/>
  <c r="AK12" i="7"/>
  <c r="AC12" i="1499" s="1"/>
  <c r="BR11" i="7"/>
  <c r="BJ7" i="1499"/>
  <c r="U12" i="7"/>
  <c r="BB11" i="7"/>
  <c r="AT7" i="1499"/>
  <c r="BF11" i="7"/>
  <c r="AX7" i="1499"/>
  <c r="M11" i="1499"/>
  <c r="Q11" i="1499"/>
  <c r="AV11" i="7"/>
  <c r="O12" i="7"/>
  <c r="G12" i="1499" s="1"/>
  <c r="AN7" i="1499"/>
  <c r="U11" i="1499"/>
  <c r="I11" i="1499"/>
  <c r="BI11" i="7"/>
  <c r="BA7" i="1499"/>
  <c r="AB12" i="7"/>
  <c r="T12" i="1499" s="1"/>
  <c r="AL11" i="7"/>
  <c r="AE10" i="1499"/>
  <c r="AD10" i="1499"/>
  <c r="BW10" i="7"/>
  <c r="J17" i="7"/>
  <c r="BT24" i="1500" s="1"/>
  <c r="BT23" i="1500"/>
  <c r="M12" i="1499"/>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AG12" i="7" l="1"/>
  <c r="Y12" i="1499" s="1"/>
  <c r="P12" i="7"/>
  <c r="AC12" i="7"/>
  <c r="BJ12" i="7" s="1"/>
  <c r="A12" i="1495"/>
  <c r="Q10" i="1502" s="1"/>
  <c r="A31" i="1495"/>
  <c r="EK31" i="1500" s="1"/>
  <c r="A32" i="1495"/>
  <c r="EK32" i="1500" s="1"/>
  <c r="Y12" i="7"/>
  <c r="AX8" i="1499" s="1"/>
  <c r="AH12" i="7"/>
  <c r="Z12" i="1499" s="1"/>
  <c r="D13" i="7"/>
  <c r="A13" i="1495" s="1"/>
  <c r="Q11" i="1502" s="1"/>
  <c r="L10" i="1502"/>
  <c r="BF8" i="1499"/>
  <c r="BN12" i="7"/>
  <c r="W12" i="1499"/>
  <c r="BL12" i="7"/>
  <c r="V12" i="1499"/>
  <c r="BS11" i="7"/>
  <c r="BT11" i="7" s="1"/>
  <c r="AF11" i="1499"/>
  <c r="BZ11" i="7"/>
  <c r="I13" i="7"/>
  <c r="BC8" i="1499"/>
  <c r="AK13" i="7"/>
  <c r="AC13" i="1499" s="1"/>
  <c r="BR12" i="7"/>
  <c r="BJ8" i="1499"/>
  <c r="AC13" i="7"/>
  <c r="U13" i="1499" s="1"/>
  <c r="BH12" i="7"/>
  <c r="AZ8" i="1499"/>
  <c r="AX12" i="7"/>
  <c r="AP8" i="1499"/>
  <c r="BM12" i="7"/>
  <c r="BE8" i="1499"/>
  <c r="AW12" i="7"/>
  <c r="AO8" i="1499"/>
  <c r="T13" i="7"/>
  <c r="BA12" i="7"/>
  <c r="AS8" i="1499"/>
  <c r="BF12" i="7"/>
  <c r="Y13" i="7"/>
  <c r="AZ12" i="7"/>
  <c r="BX12" i="7" s="1"/>
  <c r="AR8" i="1499"/>
  <c r="S13" i="7"/>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BB8" i="1499" l="1"/>
  <c r="D14" i="7"/>
  <c r="A14" i="1495" s="1"/>
  <c r="Q12" i="1502" s="1"/>
  <c r="L11" i="1502"/>
  <c r="BS20" i="1500"/>
  <c r="AE11" i="1499"/>
  <c r="T14" i="7"/>
  <c r="L14" i="1499" s="1"/>
  <c r="BA13" i="7"/>
  <c r="DK20" i="1500" s="1"/>
  <c r="BF13" i="7"/>
  <c r="BZ12" i="7"/>
  <c r="AC14" i="7"/>
  <c r="U14" i="1499" s="1"/>
  <c r="BJ13" i="7"/>
  <c r="L13" i="1499"/>
  <c r="U14" i="7"/>
  <c r="M14" i="1499" s="1"/>
  <c r="BB13" i="7"/>
  <c r="DL20" i="1500" s="1"/>
  <c r="Q13" i="1499"/>
  <c r="AM12" i="7"/>
  <c r="BL8" i="1499" s="1"/>
  <c r="BK8" i="1499"/>
  <c r="AF12" i="1499"/>
  <c r="S14" i="7"/>
  <c r="AZ13" i="7"/>
  <c r="K13" i="1499"/>
  <c r="AK14" i="7"/>
  <c r="AC14" i="1499" s="1"/>
  <c r="BR13" i="7"/>
  <c r="EB20" i="1500" s="1"/>
  <c r="AD12" i="1499"/>
  <c r="BW12" i="7"/>
  <c r="BY12" i="7"/>
  <c r="AB14" i="1499"/>
  <c r="EA20" i="1500"/>
  <c r="CT20" i="1500"/>
  <c r="L14" i="7"/>
  <c r="D14" i="1499" s="1"/>
  <c r="BV20" i="1500"/>
  <c r="X14" i="1499"/>
  <c r="DW20" i="1500"/>
  <c r="CP20" i="1500"/>
  <c r="W14" i="1499"/>
  <c r="DV20" i="1500"/>
  <c r="CO20" i="1500"/>
  <c r="DU20" i="1500"/>
  <c r="V14" i="1499"/>
  <c r="CN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BX13" i="7"/>
  <c r="EH20" i="1500" s="1"/>
  <c r="CC20" i="1500"/>
  <c r="G14" i="1499"/>
  <c r="DF20" i="1500"/>
  <c r="BY20" i="1500"/>
  <c r="DI20" i="1500"/>
  <c r="J14" i="1499"/>
  <c r="CB20" i="1500"/>
  <c r="CE20" i="1500"/>
  <c r="CI20" i="1500"/>
  <c r="H14" i="1499"/>
  <c r="DG20" i="1500"/>
  <c r="BZ20" i="1500"/>
  <c r="DQ20" i="1500"/>
  <c r="R14" i="1499"/>
  <c r="CJ20" i="1500"/>
  <c r="CD20" i="1500"/>
  <c r="BU12" i="7"/>
  <c r="BV12" i="7" s="1"/>
  <c r="BS12" i="7"/>
  <c r="BT12" i="7" s="1"/>
  <c r="DR20" i="1500"/>
  <c r="S14" i="1499"/>
  <c r="CK20" i="1500"/>
  <c r="K14" i="7"/>
  <c r="C14" i="1499" s="1"/>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Y14" i="7" l="1"/>
  <c r="Q14" i="1499" s="1"/>
  <c r="A33" i="1495"/>
  <c r="EK33" i="1500" s="1"/>
  <c r="BF14" i="7"/>
  <c r="AE12" i="1499"/>
  <c r="BA14" i="7"/>
  <c r="BR14" i="7"/>
  <c r="EB21" i="1500" s="1"/>
  <c r="AZ14" i="7"/>
  <c r="DJ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C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AQ14" i="7"/>
  <c r="DA21" i="1500" s="1"/>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34" i="1495" l="1"/>
  <c r="EK34" i="1500"/>
  <c r="DB20" i="1500"/>
  <c r="U15" i="7"/>
  <c r="M15" i="1499" s="1"/>
  <c r="S15" i="7"/>
  <c r="AZ15" i="7" s="1"/>
  <c r="DJ22" i="1500" s="1"/>
  <c r="AK15" i="7"/>
  <c r="BR15" i="7" s="1"/>
  <c r="EB22" i="1500" s="1"/>
  <c r="K15" i="7"/>
  <c r="C15" i="1499" s="1"/>
  <c r="L15" i="7"/>
  <c r="D15" i="1499" s="1"/>
  <c r="BF15" i="7"/>
  <c r="AR14" i="7"/>
  <c r="L13" i="1502" s="1"/>
  <c r="T15" i="7"/>
  <c r="CD22" i="1500" s="1"/>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A22" i="1500"/>
  <c r="DS22" i="1500"/>
  <c r="CL22" i="1500"/>
  <c r="ED20" i="1500"/>
  <c r="EC20" i="1500"/>
  <c r="DT21" i="1500"/>
  <c r="DI22" i="1500"/>
  <c r="CB22" i="1500"/>
  <c r="AE14" i="1499"/>
  <c r="CV21" i="1500"/>
  <c r="DU22" i="1500"/>
  <c r="CN22" i="1500"/>
  <c r="DE21" i="1500"/>
  <c r="DF22" i="1500"/>
  <c r="BY22" i="1500"/>
  <c r="CW20" i="1500"/>
  <c r="CX21" i="1500"/>
  <c r="BX22" i="1500"/>
  <c r="BW14" i="7"/>
  <c r="EG21" i="1500" s="1"/>
  <c r="DP21" i="1500"/>
  <c r="BX14" i="7"/>
  <c r="EH21" i="1500" s="1"/>
  <c r="EA22" i="1500"/>
  <c r="CT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Q15" i="7" l="1"/>
  <c r="CC22" i="1500"/>
  <c r="AC15" i="1499"/>
  <c r="CU22" i="1500"/>
  <c r="K15" i="1499"/>
  <c r="BU22" i="1500"/>
  <c r="BV22" i="1500"/>
  <c r="DB21" i="1500"/>
  <c r="BJ15" i="7"/>
  <c r="U15" i="1499"/>
  <c r="BA15" i="7"/>
  <c r="BY15" i="7" s="1"/>
  <c r="EI22" i="1500" s="1"/>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CI22" i="1500"/>
  <c r="AR15" i="7"/>
  <c r="L14" i="1502" s="1"/>
  <c r="DA22" i="1500"/>
  <c r="DN22" i="1500"/>
  <c r="CG22" i="1500"/>
  <c r="DE22" i="1500"/>
  <c r="AT15" i="7"/>
  <c r="DD22" i="1500" s="1"/>
  <c r="BW22" i="1500"/>
  <c r="DT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DK22" i="1500" l="1"/>
  <c r="A35" i="1495"/>
  <c r="EK35" i="1500" s="1"/>
  <c r="DB22" i="1500"/>
  <c r="T16" i="7"/>
  <c r="A16" i="1495"/>
  <c r="Q14" i="1502" s="1"/>
  <c r="Y16" i="7"/>
  <c r="CI23" i="1500" s="1"/>
  <c r="S16" i="7"/>
  <c r="U16" i="7"/>
  <c r="CE23" i="1500" s="1"/>
  <c r="BZ15" i="7"/>
  <c r="EJ22" i="1500" s="1"/>
  <c r="AC16" i="7"/>
  <c r="CM23" i="1500" s="1"/>
  <c r="AK16" i="7"/>
  <c r="DO23" i="1500"/>
  <c r="CH23" i="1500"/>
  <c r="DF23" i="1500"/>
  <c r="BY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D17" i="7"/>
  <c r="S17" i="7" s="1"/>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A36" i="1495"/>
  <c r="EK36" i="1500"/>
  <c r="L17" i="7"/>
  <c r="AK9" i="1499" s="1"/>
  <c r="K17" i="7"/>
  <c r="AJ9" i="1499" s="1"/>
  <c r="AK17" i="7"/>
  <c r="AC17" i="1499" s="1"/>
  <c r="BZ16" i="7"/>
  <c r="EJ23" i="1500" s="1"/>
  <c r="Q17" i="1499"/>
  <c r="A17" i="1495"/>
  <c r="Q15" i="1502" s="1"/>
  <c r="W17" i="7"/>
  <c r="O17" i="1499" s="1"/>
  <c r="AE17" i="7"/>
  <c r="CO24" i="1500" s="1"/>
  <c r="AG17" i="7"/>
  <c r="Y17" i="1499" s="1"/>
  <c r="AD17" i="7"/>
  <c r="V17" i="7"/>
  <c r="N17" i="1499" s="1"/>
  <c r="R17" i="7"/>
  <c r="AI17" i="7"/>
  <c r="AJ17" i="7"/>
  <c r="AB17" i="1499" s="1"/>
  <c r="AH17" i="7"/>
  <c r="Z17" i="7"/>
  <c r="N17" i="7"/>
  <c r="BX24" i="1500" s="1"/>
  <c r="AF17" i="7"/>
  <c r="CP24" i="1500" s="1"/>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BX16" i="7"/>
  <c r="EH23" i="1500" s="1"/>
  <c r="BU24" i="1500"/>
  <c r="AS17" i="7"/>
  <c r="DC24" i="1500" s="1"/>
  <c r="AP17" i="7"/>
  <c r="M17" i="7"/>
  <c r="AR16" i="7"/>
  <c r="L15" i="1502" s="1"/>
  <c r="DA23" i="1500"/>
  <c r="CD24" i="1500"/>
  <c r="AA17" i="1499"/>
  <c r="I17" i="7"/>
  <c r="A37" i="1495" s="1"/>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BV24" i="1500" l="1"/>
  <c r="BR17" i="7"/>
  <c r="BJ9" i="1499"/>
  <c r="D17" i="1499"/>
  <c r="BS24" i="1500"/>
  <c r="EK37" i="1500"/>
  <c r="BV36" i="1499" a="1"/>
  <c r="BP36" i="1499" a="1"/>
  <c r="DB23" i="1500"/>
  <c r="AQ17" i="7"/>
  <c r="C17" i="1499"/>
  <c r="BI9" i="1499"/>
  <c r="BQ17" i="7"/>
  <c r="EA24" i="1500" s="1"/>
  <c r="BH9" i="1499"/>
  <c r="BP17" i="7"/>
  <c r="DZ24" i="1500" s="1"/>
  <c r="AU9" i="1499"/>
  <c r="BC17" i="7"/>
  <c r="DM24" i="1500" s="1"/>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DE24" i="1500" s="1"/>
  <c r="F17" i="1499"/>
  <c r="CE24" i="1500"/>
  <c r="EF23" i="1500"/>
  <c r="EE23" i="1500"/>
  <c r="CH24" i="1500"/>
  <c r="DJ24" i="1500"/>
  <c r="CC24" i="1500"/>
  <c r="CG24" i="1500"/>
  <c r="CT24" i="1500"/>
  <c r="CL24" i="1500"/>
  <c r="ED23" i="1500"/>
  <c r="EC23" i="1500"/>
  <c r="CS24" i="1500"/>
  <c r="DK24" i="1500"/>
  <c r="AR17" i="7"/>
  <c r="L16" i="1502" s="1"/>
  <c r="DA24" i="1500"/>
  <c r="EB24" i="1500"/>
  <c r="CU24" i="1500"/>
  <c r="CA24" i="1500"/>
  <c r="CQ24" i="1500"/>
  <c r="CJ24" i="1500"/>
  <c r="CB24" i="1500"/>
  <c r="CW23" i="1500"/>
  <c r="BY24" i="1500"/>
  <c r="CR24" i="1500"/>
  <c r="CZ24" i="1500"/>
  <c r="C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AF17" i="1499" l="1"/>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D29" i="1495" l="1"/>
  <c r="D30" i="1495"/>
  <c r="D31" i="1495"/>
  <c r="D32" i="1495"/>
  <c r="D33" i="1495"/>
  <c r="D36" i="1495"/>
  <c r="D34" i="1495"/>
  <c r="D35" i="1495"/>
  <c r="D25" i="1495"/>
  <c r="D37" i="1495"/>
  <c r="EN37" i="1500" s="1"/>
  <c r="D23" i="1495"/>
  <c r="D28" i="1495"/>
  <c r="D24" i="1495"/>
  <c r="D26" i="1495"/>
  <c r="D27" i="1495"/>
  <c r="BR10" i="1499"/>
  <c r="BQ10" i="1499"/>
  <c r="BS10" i="1499"/>
  <c r="BP10" i="1499"/>
  <c r="BT29" i="1499"/>
  <c r="BU29" i="1499"/>
  <c r="BV29" i="1499"/>
  <c r="BW29" i="1499"/>
  <c r="BX29" i="1499"/>
  <c r="BT12" i="1499"/>
  <c r="BX12" i="1499"/>
  <c r="BV12" i="1499"/>
  <c r="BW12" i="1499"/>
  <c r="BU12" i="1499"/>
  <c r="BW10" i="1499"/>
  <c r="BV10" i="1499"/>
  <c r="BU10" i="1499"/>
  <c r="BT10" i="1499"/>
  <c r="BX10" i="1499"/>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6" i="1506" l="1"/>
  <c r="EN27" i="1500"/>
  <c r="P5" i="1506"/>
  <c r="EN26" i="1500"/>
  <c r="P3" i="1506"/>
  <c r="EN24" i="1500"/>
  <c r="P14" i="1506"/>
  <c r="EN35" i="1500"/>
  <c r="P13" i="1506"/>
  <c r="EN34" i="1500"/>
  <c r="P15" i="1506"/>
  <c r="EN36" i="1500"/>
  <c r="P7" i="1506"/>
  <c r="EN28" i="1500"/>
  <c r="P4" i="1506"/>
  <c r="EN25" i="1500"/>
  <c r="P12" i="1506"/>
  <c r="EN33" i="1500"/>
  <c r="P11" i="1506"/>
  <c r="EN32" i="1500"/>
  <c r="P2" i="1506"/>
  <c r="EN23" i="1500"/>
  <c r="P10" i="1506"/>
  <c r="EN31" i="1500"/>
  <c r="P9" i="1506"/>
  <c r="EN30"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4" i="1506" l="1"/>
  <c r="V9" i="1506"/>
  <c r="V10" i="1506"/>
  <c r="V7" i="1506"/>
  <c r="V15" i="1506"/>
  <c r="V13" i="1506"/>
  <c r="V14" i="1506"/>
  <c r="V3" i="1506"/>
  <c r="V5" i="1506"/>
  <c r="V8" i="1506"/>
  <c r="V2" i="1506"/>
  <c r="V11" i="1506"/>
  <c r="V12" i="1506"/>
  <c r="V6"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28" i="1495"/>
  <c r="G29" i="1495"/>
  <c r="G30" i="1495"/>
  <c r="G31" i="1495"/>
  <c r="G32" i="1495"/>
  <c r="G33" i="1495"/>
  <c r="G36" i="1495"/>
  <c r="G34" i="1495"/>
  <c r="G35" i="1495"/>
  <c r="G37" i="1495"/>
  <c r="EQ37" i="1500" s="1"/>
  <c r="G23" i="1495"/>
  <c r="G24" i="1495"/>
  <c r="G25" i="1495"/>
  <c r="CT48" i="1499"/>
  <c r="M4" i="1495"/>
  <c r="EW4" i="1500" s="1"/>
  <c r="DA23" i="1499"/>
  <c r="Q15" i="1495"/>
  <c r="I6" i="1495"/>
  <c r="CV17" i="1499"/>
  <c r="Q19" i="1495"/>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66" i="1499" s="1"/>
  <c r="CT40" i="1499"/>
  <c r="CT68" i="1499" s="1"/>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I12" i="1495"/>
  <c r="ES12" i="1500" s="1"/>
  <c r="L16" i="1495"/>
  <c r="EV16" i="1500" s="1"/>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AA12" i="1495"/>
  <c r="FK12" i="1500" s="1"/>
  <c r="AA15" i="1495"/>
  <c r="FK15" i="1500" s="1"/>
  <c r="AA6" i="1495"/>
  <c r="AA13" i="1495"/>
  <c r="FK13" i="1500" s="1"/>
  <c r="AA16" i="1495"/>
  <c r="FK16" i="1500" s="1"/>
  <c r="AA10" i="1495"/>
  <c r="FK10" i="1500" s="1"/>
  <c r="AA7" i="1495"/>
  <c r="FK7" i="1500" s="1"/>
  <c r="AA9" i="1495"/>
  <c r="AA8" i="1495"/>
  <c r="FK8" i="1500" s="1"/>
  <c r="AA11" i="1495"/>
  <c r="AA18" i="1495"/>
  <c r="FK18" i="1500" s="1"/>
  <c r="AA19" i="1495"/>
  <c r="FK19" i="1500" s="1"/>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EV12" i="1500" s="1"/>
  <c r="Q7" i="1495"/>
  <c r="FA7" i="1500" s="1"/>
  <c r="P7" i="1495"/>
  <c r="P10" i="1495"/>
  <c r="P5" i="1495"/>
  <c r="P15" i="1495"/>
  <c r="P8" i="1495"/>
  <c r="P14" i="1495"/>
  <c r="AD13" i="1504" s="1"/>
  <c r="AJ13" i="1504" s="1"/>
  <c r="P6" i="1495"/>
  <c r="P16" i="1495"/>
  <c r="P9" i="1495"/>
  <c r="AD8" i="1504" s="1"/>
  <c r="AJ8" i="1504" s="1"/>
  <c r="P12" i="1495"/>
  <c r="P13" i="1495"/>
  <c r="AD12" i="1504" s="1"/>
  <c r="AJ12" i="1504" s="1"/>
  <c r="P11" i="1495"/>
  <c r="P17" i="1495"/>
  <c r="AD16" i="1504" s="1"/>
  <c r="AJ16" i="1504" s="1"/>
  <c r="P19" i="1495"/>
  <c r="EZ19" i="1500" s="1"/>
  <c r="P18" i="1495"/>
  <c r="EZ18" i="1500" s="1"/>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X10" i="1495"/>
  <c r="X13" i="1495"/>
  <c r="FH13" i="1500" s="1"/>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R15" i="1495"/>
  <c r="FB15" i="1500" s="1"/>
  <c r="R6" i="1495"/>
  <c r="FB6" i="1500" s="1"/>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W14" i="1495"/>
  <c r="FG14" i="1500" s="1"/>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FD13" i="1500" s="1"/>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M17" i="1492" s="1"/>
  <c r="Q5" i="1495"/>
  <c r="FA5" i="1500" s="1"/>
  <c r="I7" i="1495"/>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DA24" i="1499"/>
  <c r="DA4" i="1499"/>
  <c r="DA7" i="1499"/>
  <c r="DA11" i="1499"/>
  <c r="DA22" i="1499"/>
  <c r="CV39" i="1499"/>
  <c r="CV67" i="1499" s="1"/>
  <c r="CV50" i="1499"/>
  <c r="CV47" i="1499"/>
  <c r="CA29" i="1499"/>
  <c r="BY29" i="1499"/>
  <c r="CB29" i="1499"/>
  <c r="BZ29" i="1499"/>
  <c r="CV38" i="1499"/>
  <c r="CV66" i="1499" s="1"/>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A1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EZ17" i="1500"/>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DE46" i="1499"/>
  <c r="CS44" i="1499"/>
  <c r="CS72" i="1499" s="1"/>
  <c r="CO40" i="1499"/>
  <c r="CW11" i="1499"/>
  <c r="CW14" i="1499"/>
  <c r="BZ10" i="1499"/>
  <c r="BY10" i="1499"/>
  <c r="CW24" i="1499"/>
  <c r="CW7" i="1499"/>
  <c r="P4" i="1495"/>
  <c r="CW3" i="1499"/>
  <c r="CW5" i="1499"/>
  <c r="CW19" i="1499"/>
  <c r="CW9" i="1499"/>
  <c r="I26" i="1492"/>
  <c r="DH8" i="1499"/>
  <c r="DH11" i="1499"/>
  <c r="DH12" i="1499"/>
  <c r="DH14" i="1499"/>
  <c r="FK6" i="1500"/>
  <c r="DH15" i="1499"/>
  <c r="DH20" i="1499"/>
  <c r="DH23" i="1499"/>
  <c r="DH17" i="1499"/>
  <c r="DH4" i="1499"/>
  <c r="DH5" i="1499"/>
  <c r="DH16" i="1499"/>
  <c r="DH6" i="1499"/>
  <c r="DH18" i="1499"/>
  <c r="DH13" i="1499"/>
  <c r="DH21" i="1499"/>
  <c r="DH26" i="1499"/>
  <c r="DH25" i="1499"/>
  <c r="DH22" i="1499"/>
  <c r="DH3" i="1499"/>
  <c r="FK17" i="1500"/>
  <c r="O18" i="1492"/>
  <c r="CP6" i="1499"/>
  <c r="CP20" i="1499"/>
  <c r="DE11" i="1499"/>
  <c r="DE22" i="1499"/>
  <c r="FA19" i="1500"/>
  <c r="DE4" i="1499"/>
  <c r="F18" i="1492"/>
  <c r="DH24" i="1499"/>
  <c r="DH10" i="1499"/>
  <c r="CP4" i="1499"/>
  <c r="DH19" i="1499"/>
  <c r="FA18" i="1500"/>
  <c r="Q4" i="1495"/>
  <c r="FA4" i="1500" s="1"/>
  <c r="AA4" i="1495"/>
  <c r="DH9" i="1499"/>
  <c r="DH7" i="1499"/>
  <c r="CX25" i="1499"/>
  <c r="CS20" i="1499"/>
  <c r="DE20" i="1499"/>
  <c r="FA15" i="1500"/>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CP15" i="1499"/>
  <c r="CO18" i="1499"/>
  <c r="CP16" i="1499"/>
  <c r="CX5" i="1499"/>
  <c r="CX16" i="1499"/>
  <c r="CS5" i="1499"/>
  <c r="CX18" i="1499"/>
  <c r="CX11" i="1499"/>
  <c r="CP5" i="1499"/>
  <c r="CX21" i="1499"/>
  <c r="CP23" i="1499"/>
  <c r="CX12" i="1499"/>
  <c r="CS6" i="1499"/>
  <c r="CX17" i="1499"/>
  <c r="CX6" i="1499"/>
  <c r="O26" i="1492"/>
  <c r="CO20" i="1499"/>
  <c r="N21" i="1492"/>
  <c r="CC24" i="1499"/>
  <c r="FH7" i="1500"/>
  <c r="DE3" i="1499"/>
  <c r="CS3" i="1499"/>
  <c r="EV7" i="1500"/>
  <c r="CP3" i="1499"/>
  <c r="EV10" i="1500"/>
  <c r="EV14" i="1500"/>
  <c r="H4" i="1495"/>
  <c r="CC25" i="1499"/>
  <c r="L4" i="1495"/>
  <c r="EV4" i="1500" s="1"/>
  <c r="BZ25" i="1499"/>
  <c r="CA25" i="1499"/>
  <c r="I20" i="1492"/>
  <c r="CC7" i="1499"/>
  <c r="CO15" i="1499"/>
  <c r="CO12" i="1499"/>
  <c r="CO26" i="1499"/>
  <c r="CO14" i="1499"/>
  <c r="CO8" i="1499"/>
  <c r="CO10" i="1499"/>
  <c r="ER10" i="1500"/>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DE7" i="1499"/>
  <c r="DE12" i="1499"/>
  <c r="DE10" i="1499"/>
  <c r="O35" i="1492"/>
  <c r="CP8" i="1499"/>
  <c r="CP11" i="1499"/>
  <c r="CP13" i="1499"/>
  <c r="ES6" i="1500"/>
  <c r="ES7" i="1500"/>
  <c r="I4" i="1495"/>
  <c r="ES4" i="1500" s="1"/>
  <c r="FB16" i="1500"/>
  <c r="R4" i="1495"/>
  <c r="FB4" i="1500" s="1"/>
  <c r="FB13" i="1500"/>
  <c r="CC5"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B10"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FG10" i="1500"/>
  <c r="W4" i="1495"/>
  <c r="FG4" i="1500" s="1"/>
  <c r="CA22" i="1499"/>
  <c r="BY22" i="1499"/>
  <c r="BZ22" i="1499"/>
  <c r="CA17" i="1499"/>
  <c r="CB17" i="1499"/>
  <c r="BY17" i="1499"/>
  <c r="BZ9" i="1499"/>
  <c r="BY9" i="1499"/>
  <c r="CC28" i="1499"/>
  <c r="BY14" i="1499"/>
  <c r="CB14" i="1499"/>
  <c r="BZ14" i="1499"/>
  <c r="CA14" i="1499"/>
  <c r="ER11" i="1500" l="1"/>
  <c r="J18" i="1492"/>
  <c r="J20" i="1492"/>
  <c r="K20" i="1492"/>
  <c r="EZ9" i="1500"/>
  <c r="L26" i="1492"/>
  <c r="J26" i="1492"/>
  <c r="F26" i="1492"/>
  <c r="BG4" i="1495"/>
  <c r="F31" i="1495"/>
  <c r="R10" i="1506" s="1"/>
  <c r="X10" i="1506" s="1"/>
  <c r="K26" i="1492"/>
  <c r="E28" i="1495"/>
  <c r="E31" i="1495"/>
  <c r="E33" i="1495"/>
  <c r="E34" i="1495"/>
  <c r="E23" i="1495"/>
  <c r="E27" i="1495"/>
  <c r="E29" i="1495"/>
  <c r="E32" i="1495"/>
  <c r="E37" i="1495"/>
  <c r="EO37" i="1500" s="1"/>
  <c r="E36" i="1495"/>
  <c r="E26" i="1495"/>
  <c r="E30" i="1495"/>
  <c r="E35" i="1495"/>
  <c r="E25" i="1495"/>
  <c r="E24" i="1495"/>
  <c r="F34" i="1495"/>
  <c r="S4" i="1506"/>
  <c r="Y4" i="1506" s="1"/>
  <c r="EQ25" i="1500"/>
  <c r="F36" i="1495"/>
  <c r="S3" i="1506"/>
  <c r="Y3" i="1506" s="1"/>
  <c r="EQ24" i="1500"/>
  <c r="F37" i="1495"/>
  <c r="EP37" i="1500" s="1"/>
  <c r="S2" i="1506"/>
  <c r="Y2" i="1506" s="1"/>
  <c r="EQ23" i="1500"/>
  <c r="F23" i="1495"/>
  <c r="F24" i="1495"/>
  <c r="S14" i="1506"/>
  <c r="Y14" i="1506" s="1"/>
  <c r="EQ35" i="1500"/>
  <c r="F26" i="1495"/>
  <c r="S13" i="1506"/>
  <c r="Y13" i="1506" s="1"/>
  <c r="EQ34" i="1500"/>
  <c r="F25" i="1495"/>
  <c r="S15" i="1506"/>
  <c r="Y15" i="1506" s="1"/>
  <c r="EQ36" i="1500"/>
  <c r="F27" i="1495"/>
  <c r="S12" i="1506"/>
  <c r="Y12" i="1506" s="1"/>
  <c r="EQ33" i="1500"/>
  <c r="F35" i="1495"/>
  <c r="S11" i="1506"/>
  <c r="Y11" i="1506" s="1"/>
  <c r="EQ32" i="1500"/>
  <c r="F28" i="1495"/>
  <c r="S10" i="1506"/>
  <c r="Y10" i="1506" s="1"/>
  <c r="EQ31" i="1500"/>
  <c r="F29" i="1495"/>
  <c r="S9" i="1506"/>
  <c r="Y9" i="1506" s="1"/>
  <c r="EQ30" i="1500"/>
  <c r="F30" i="1495"/>
  <c r="S8" i="1506"/>
  <c r="Y8" i="1506" s="1"/>
  <c r="EQ29" i="1500"/>
  <c r="F32" i="1495"/>
  <c r="S7" i="1506"/>
  <c r="Y7" i="1506" s="1"/>
  <c r="EQ28" i="1500"/>
  <c r="F33" i="1495"/>
  <c r="S6" i="1506"/>
  <c r="Y6" i="1506" s="1"/>
  <c r="EQ27" i="1500"/>
  <c r="S5" i="1506"/>
  <c r="Y5" i="1506" s="1"/>
  <c r="EQ26" i="1500"/>
  <c r="AO4" i="1495"/>
  <c r="AO5" i="1495" s="1"/>
  <c r="AO6" i="1495" s="1"/>
  <c r="B18" i="1495"/>
  <c r="EL18" i="1500" s="1"/>
  <c r="B19" i="1495"/>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G5" i="1495"/>
  <c r="BG6" i="1495" s="1"/>
  <c r="BG7" i="1495" s="1"/>
  <c r="BG8" i="1495" s="1"/>
  <c r="BG9" i="1495" s="1"/>
  <c r="BG10" i="1495" s="1"/>
  <c r="BG11" i="1495" s="1"/>
  <c r="BG12" i="1495" s="1"/>
  <c r="BG13" i="1495" s="1"/>
  <c r="BG14" i="1495" s="1"/>
  <c r="BG15" i="1495" s="1"/>
  <c r="BG16" i="1495" s="1"/>
  <c r="BG17" i="1495" s="1"/>
  <c r="BG18" i="1495" s="1"/>
  <c r="BG19" i="1495"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G10" i="1495"/>
  <c r="AF9" i="1504" s="1"/>
  <c r="AL9" i="1504"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G7" i="1495"/>
  <c r="G16" i="1495"/>
  <c r="G13" i="1495"/>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EU10" i="1500" s="1"/>
  <c r="K11" i="1495"/>
  <c r="K19" i="1495"/>
  <c r="EU19" i="1500" s="1"/>
  <c r="K13" i="1495"/>
  <c r="K8" i="1495"/>
  <c r="K14" i="1495"/>
  <c r="K7" i="1495"/>
  <c r="K17" i="1495"/>
  <c r="K15" i="1495"/>
  <c r="K9" i="1495"/>
  <c r="K18" i="1495"/>
  <c r="AI18" i="1495" s="1"/>
  <c r="K16" i="1495"/>
  <c r="K12" i="1495"/>
  <c r="AE11" i="1504" s="1"/>
  <c r="AK11" i="1504" s="1"/>
  <c r="K5" i="1495"/>
  <c r="EY13" i="1500"/>
  <c r="G5" i="1495"/>
  <c r="G15" i="1495"/>
  <c r="EY14" i="1500"/>
  <c r="G6" i="1495"/>
  <c r="CV69" i="1499"/>
  <c r="C11" i="1495"/>
  <c r="EM11" i="1500" s="1"/>
  <c r="C13" i="1495"/>
  <c r="EM13" i="1500" s="1"/>
  <c r="C5" i="1495"/>
  <c r="C7" i="1495"/>
  <c r="C17" i="1495"/>
  <c r="C14" i="1495"/>
  <c r="C18" i="1495"/>
  <c r="EM18" i="1500" s="1"/>
  <c r="C12" i="1495"/>
  <c r="EM12" i="1500" s="1"/>
  <c r="C8" i="1495"/>
  <c r="EM8" i="1500" s="1"/>
  <c r="C6" i="1495"/>
  <c r="EM6" i="1500" s="1"/>
  <c r="C10" i="1495"/>
  <c r="EM10" i="1500" s="1"/>
  <c r="C19" i="1495"/>
  <c r="EM19" i="1500" s="1"/>
  <c r="C15" i="1495"/>
  <c r="C16" i="1495"/>
  <c r="EM16" i="1500" s="1"/>
  <c r="C9" i="1495"/>
  <c r="EM9" i="1500" s="1"/>
  <c r="G18" i="1495"/>
  <c r="EQ18" i="1500" s="1"/>
  <c r="DE70" i="1499"/>
  <c r="CO69" i="1499"/>
  <c r="G8" i="1495"/>
  <c r="P18" i="1492"/>
  <c r="G26" i="1492"/>
  <c r="CP69" i="1499"/>
  <c r="EL8" i="1500"/>
  <c r="EL17" i="1500"/>
  <c r="EL19" i="1500"/>
  <c r="EL9" i="1500"/>
  <c r="EL16" i="1500"/>
  <c r="EL6" i="1500"/>
  <c r="EL7" i="1500"/>
  <c r="EL12" i="1500"/>
  <c r="EL11" i="1500"/>
  <c r="G11" i="1495"/>
  <c r="DB41" i="1499"/>
  <c r="DB69" i="1499" s="1"/>
  <c r="U8" i="1495"/>
  <c r="FE8" i="1500" s="1"/>
  <c r="U15" i="1495"/>
  <c r="FE15" i="1500" s="1"/>
  <c r="U16" i="1495"/>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FL5" i="1500" s="1"/>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G19" i="1495"/>
  <c r="EQ19" i="1500" s="1"/>
  <c r="CS69" i="1499"/>
  <c r="G17" i="1495"/>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G12" i="1495"/>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G9" i="1495"/>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G14" i="1495"/>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FE16" i="1500"/>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M17" i="1500"/>
  <c r="EM15" i="1500"/>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G4" i="1495"/>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EP31" i="1500" l="1"/>
  <c r="C34" i="1495"/>
  <c r="C37" i="1495"/>
  <c r="EM37" i="1500" s="1"/>
  <c r="K34" i="1492"/>
  <c r="C35" i="1495"/>
  <c r="O14" i="1506" s="1"/>
  <c r="O13" i="1506"/>
  <c r="EM34" i="1500"/>
  <c r="Q14" i="1506"/>
  <c r="W14" i="1506" s="1"/>
  <c r="EO35" i="1500"/>
  <c r="R5" i="1506"/>
  <c r="X5" i="1506" s="1"/>
  <c r="EP26" i="1500"/>
  <c r="C33" i="1495"/>
  <c r="Q9" i="1506"/>
  <c r="W9" i="1506" s="1"/>
  <c r="EO30" i="1500"/>
  <c r="R8" i="1506"/>
  <c r="X8" i="1506" s="1"/>
  <c r="EP29" i="1500"/>
  <c r="C32" i="1495"/>
  <c r="Q5" i="1506"/>
  <c r="W5" i="1506" s="1"/>
  <c r="EO26" i="1500"/>
  <c r="C31" i="1495"/>
  <c r="Q15" i="1506"/>
  <c r="W15" i="1506" s="1"/>
  <c r="EO36" i="1500"/>
  <c r="R3" i="1506"/>
  <c r="X3" i="1506" s="1"/>
  <c r="EP24" i="1500"/>
  <c r="C30" i="1495"/>
  <c r="R7" i="1506"/>
  <c r="X7" i="1506" s="1"/>
  <c r="EP28" i="1500"/>
  <c r="R2" i="1506"/>
  <c r="X2" i="1506" s="1"/>
  <c r="EP23" i="1500"/>
  <c r="Q11" i="1506"/>
  <c r="W11" i="1506" s="1"/>
  <c r="EO32" i="1500"/>
  <c r="Q4" i="1506"/>
  <c r="W4" i="1506" s="1"/>
  <c r="EO25" i="1500"/>
  <c r="C28" i="1495"/>
  <c r="Q8" i="1506"/>
  <c r="W8" i="1506" s="1"/>
  <c r="EO29" i="1500"/>
  <c r="C27" i="1495"/>
  <c r="Q6" i="1506"/>
  <c r="W6" i="1506" s="1"/>
  <c r="EO27" i="1500"/>
  <c r="R9" i="1506"/>
  <c r="X9" i="1506" s="1"/>
  <c r="EP30" i="1500"/>
  <c r="R14" i="1506"/>
  <c r="X14" i="1506" s="1"/>
  <c r="EP35" i="1500"/>
  <c r="C29" i="1495"/>
  <c r="Q2" i="1506"/>
  <c r="W2" i="1506" s="1"/>
  <c r="EO23" i="1500"/>
  <c r="R12" i="1506"/>
  <c r="X12" i="1506" s="1"/>
  <c r="EP33" i="1500"/>
  <c r="C25" i="1495"/>
  <c r="Q13" i="1506"/>
  <c r="W13" i="1506" s="1"/>
  <c r="EO34" i="1500"/>
  <c r="C23" i="1495"/>
  <c r="R15" i="1506"/>
  <c r="X15" i="1506" s="1"/>
  <c r="EP36" i="1500"/>
  <c r="Q12" i="1506"/>
  <c r="W12" i="1506" s="1"/>
  <c r="EO33" i="1500"/>
  <c r="R6" i="1506"/>
  <c r="X6" i="1506" s="1"/>
  <c r="EP27" i="1500"/>
  <c r="C24" i="1495"/>
  <c r="Q10" i="1506"/>
  <c r="W10" i="1506" s="1"/>
  <c r="EO31" i="1500"/>
  <c r="R11" i="1506"/>
  <c r="X11" i="1506" s="1"/>
  <c r="EP32" i="1500"/>
  <c r="C26" i="1495"/>
  <c r="Q7" i="1506"/>
  <c r="W7" i="1506" s="1"/>
  <c r="EO28" i="1500"/>
  <c r="C36" i="1495"/>
  <c r="R13" i="1506"/>
  <c r="X13" i="1506" s="1"/>
  <c r="EP34" i="1500"/>
  <c r="R4" i="1506"/>
  <c r="X4" i="1506" s="1"/>
  <c r="EP25" i="1500"/>
  <c r="Q3" i="1506"/>
  <c r="W3" i="1506" s="1"/>
  <c r="EO24"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FS14" i="1500" s="1"/>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FS16" i="1500" s="1"/>
  <c r="AE15" i="1504"/>
  <c r="AK15" i="1504" s="1"/>
  <c r="AI7" i="1495"/>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AE14" i="1504"/>
  <c r="AK14" i="1504" s="1"/>
  <c r="EQ7" i="1500"/>
  <c r="AF6" i="1504"/>
  <c r="AL6" i="1504" s="1"/>
  <c r="EQ4" i="1500"/>
  <c r="AF3" i="1504"/>
  <c r="AL3" i="1504" s="1"/>
  <c r="AI17" i="1495"/>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FS7" i="1500"/>
  <c r="I16" i="1492"/>
  <c r="G8" i="1492"/>
  <c r="AD4" i="1495"/>
  <c r="FN4" i="1500" s="1"/>
  <c r="M11" i="1492"/>
  <c r="P11" i="1492"/>
  <c r="H42" i="1492"/>
  <c r="H12" i="1492" s="1"/>
  <c r="Q25" i="1492"/>
  <c r="K25" i="1492"/>
  <c r="K9" i="1492"/>
  <c r="N19" i="1492"/>
  <c r="P16" i="1492"/>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FS15" i="1500"/>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Q8" i="1492"/>
  <c r="O11" i="1492"/>
  <c r="L42" i="1492"/>
  <c r="L12" i="1492" s="1"/>
  <c r="N25" i="1492"/>
  <c r="N9" i="1492"/>
  <c r="O19" i="1492"/>
  <c r="M9" i="1492"/>
  <c r="AI4" i="1495"/>
  <c r="FS4" i="1500" s="1"/>
  <c r="F16" i="1492"/>
  <c r="FS17" i="1500"/>
  <c r="P8" i="1492"/>
  <c r="EM35" i="1500" l="1"/>
  <c r="Z11" i="1504"/>
  <c r="L10" i="1506"/>
  <c r="O15" i="1506"/>
  <c r="EM36" i="1500"/>
  <c r="O11" i="1506"/>
  <c r="EM32" i="1500"/>
  <c r="Z3" i="1504"/>
  <c r="L2" i="1506"/>
  <c r="O5" i="1506"/>
  <c r="EM26" i="1500"/>
  <c r="Z12" i="1504"/>
  <c r="L11" i="1506"/>
  <c r="O7" i="1506"/>
  <c r="EM28" i="1500"/>
  <c r="O8" i="1506"/>
  <c r="EM29" i="1500"/>
  <c r="O12" i="1506"/>
  <c r="EM33" i="1500"/>
  <c r="O3" i="1506"/>
  <c r="EM24" i="1500"/>
  <c r="Z7" i="1504"/>
  <c r="L6" i="1506"/>
  <c r="O9" i="1506"/>
  <c r="EM30" i="1500"/>
  <c r="Z8" i="1504"/>
  <c r="L7" i="1506"/>
  <c r="P10" i="1504"/>
  <c r="U13" i="1506"/>
  <c r="T13" i="1506"/>
  <c r="O6" i="1506"/>
  <c r="EM27" i="1500"/>
  <c r="O4" i="1506"/>
  <c r="EM25" i="1500"/>
  <c r="O2" i="1506"/>
  <c r="EM23" i="1500"/>
  <c r="O10" i="1506"/>
  <c r="EM31" i="1500"/>
  <c r="U14" i="1506"/>
  <c r="T14"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4" i="1506"/>
  <c r="T4" i="1506"/>
  <c r="U8" i="1506"/>
  <c r="T8" i="1506"/>
  <c r="U7" i="1506"/>
  <c r="T7" i="1506"/>
  <c r="Z10" i="1504"/>
  <c r="L9" i="1506"/>
  <c r="U6" i="1506"/>
  <c r="T6" i="1506"/>
  <c r="U5" i="1506"/>
  <c r="T5" i="1506"/>
  <c r="U9" i="1506"/>
  <c r="T9" i="1506"/>
  <c r="Y12" i="1504"/>
  <c r="K11" i="1506"/>
  <c r="Z4" i="1504"/>
  <c r="L3" i="1506"/>
  <c r="U11" i="1506"/>
  <c r="T11" i="1506"/>
  <c r="Z5" i="1504"/>
  <c r="L4" i="1506"/>
  <c r="U10" i="1506"/>
  <c r="T10" i="1506"/>
  <c r="Y6" i="1504"/>
  <c r="K5" i="1506"/>
  <c r="U3" i="1506"/>
  <c r="T3" i="1506"/>
  <c r="U15" i="1506"/>
  <c r="T15" i="1506"/>
  <c r="Y3" i="1504"/>
  <c r="K2" i="1506"/>
  <c r="U2" i="1506"/>
  <c r="T2" i="1506"/>
  <c r="U12" i="1506"/>
  <c r="T12"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0" i="1504" l="1"/>
  <c r="K9" i="1506"/>
  <c r="Y13" i="1504"/>
  <c r="K12" i="1506"/>
  <c r="Y11" i="1504"/>
  <c r="K10" i="1506"/>
  <c r="Y4" i="1504"/>
  <c r="K3" i="1506"/>
  <c r="Y5" i="1504"/>
  <c r="K4" i="1506"/>
  <c r="Y7" i="1504"/>
  <c r="K6" i="1506"/>
  <c r="Y8" i="1504"/>
  <c r="K7" i="1506"/>
  <c r="Z14" i="1504"/>
  <c r="L13"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<sst xmlns="http://schemas.openxmlformats.org/spreadsheetml/2006/main" count="1449" uniqueCount="659">
  <si>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</si>
  <si>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</si>
  <si>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</si>
  <si>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</si>
  <si>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</si>
  <si>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</si>
  <si>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</si>
  <si>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</si>
  <si>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</si>
  <si>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</si>
  <si>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</si>
  <si>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</si>
  <si>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</si>
  <si>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</si>
  <si>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</si>
  <si>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</si>
  <si>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</si>
  <si>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</si>
  <si>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</si>
  <si>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</si>
  <si>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</si>
  <si>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</si>
  <si>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</si>
  <si>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</si>
  <si>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</si>
  <si>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</si>
  <si>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</si>
  <si>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</si>
  <si>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</si>
  <si>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</si>
  <si>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</si>
  <si>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</si>
  <si>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</si>
  <si>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</si>
  <si>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</si>
  <si>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</si>
  <si>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</si>
  <si>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</si>
  <si>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</si>
  <si>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</si>
  <si>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</si>
  <si>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</si>
  <si>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</si>
  <si>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</si>
  <si>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</si>
  <si>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</si>
  <si>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</si>
  <si>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</si>
  <si>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</si>
  <si>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</si>
  <si>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</si>
  <si>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</si>
  <si>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</si>
  <si>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</si>
  <si>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</si>
  <si>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</si>
  <si>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</si>
  <si>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</si>
  <si>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</si>
  <si>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</si>
  <si>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</si>
  <si>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</si>
  <si>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</si>
  <si>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</si>
  <si>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</si>
  <si>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</si>
  <si>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</si>
  <si>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</si>
  <si>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</si>
  <si>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</si>
  <si>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</si>
  <si>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</si>
  <si>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</si>
  <si>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</si>
  <si>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</si>
  <si>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</si>
  <si>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</si>
  <si>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</si>
  <si>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</si>
  <si>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</si>
  <si>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</si>
  <si>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</si>
  <si>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</si>
  <si>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</si>
  <si>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</si>
  <si>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</si>
  <si>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</si>
  <si>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</si>
  <si>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</si>
  <si>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</si>
  <si>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</si>
  <si>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</si>
  <si>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</si>
  <si>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</si>
  <si>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</si>
  <si>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</si>
  <si>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</si>
  <si>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</si>
  <si>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</si>
  <si>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</si>
  <si>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</si>
  <si>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</si>
  <si>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</si>
  <si>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</si>
  <si>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</si>
  <si>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</si>
  <si>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</si>
  <si>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</si>
  <si>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</si>
  <si>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</si>
  <si>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</si>
  <si>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</si>
  <si>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</si>
  <si>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</si>
  <si>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</si>
  <si>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</si>
  <si>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</si>
  <si>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</si>
  <si>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</si>
  <si>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</si>
  <si>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</si>
  <si>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</si>
  <si>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</si>
  <si>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</si>
  <si>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</si>
  <si>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</si>
  <si>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</si>
  <si>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</si>
  <si>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</si>
  <si>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</si>
  <si>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</si>
  <si>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</si>
  <si>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</si>
  <si>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</si>
  <si>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</si>
  <si>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</si>
  <si>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</si>
  <si>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</si>
  <si>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</si>
  <si>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</si>
  <si>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</si>
  <si>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</si>
  <si>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</si>
  <si>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</si>
  <si>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</si>
  <si>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</si>
  <si>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</si>
  <si>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</si>
  <si>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</si>
  <si>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</si>
  <si>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</si>
  <si>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</si>
  <si>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</si>
  <si>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</si>
  <si>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</si>
  <si>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</si>
  <si>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</si>
  <si>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</si>
  <si>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</si>
  <si>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</si>
  <si>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</si>
  <si>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</si>
  <si>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</si>
  <si>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</si>
  <si>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</si>
  <si>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</si>
  <si>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</si>
  <si>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</si>
  <si>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</si>
  <si>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</si>
  <si>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</si>
  <si>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</si>
  <si>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</si>
  <si>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</si>
  <si>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</si>
  <si>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</si>
  <si>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</si>
  <si>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</si>
  <si>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</si>
  <si>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</si>
  <si>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</si>
  <si>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</si>
  <si>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</si>
  <si>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</si>
  <si>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</si>
  <si>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</si>
  <si>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</si>
  <si>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</si>
  <si>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</si>
  <si>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</si>
  <si>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</si>
  <si>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</si>
  <si>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</si>
  <si>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</si>
  <si>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</si>
  <si>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</si>
  <si>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</si>
  <si>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</si>
  <si>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</si>
  <si>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</si>
  <si>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</si>
  <si>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</si>
  <si>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</si>
  <si>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</si>
  <si>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</si>
  <si>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</si>
  <si>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</si>
  <si>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</si>
  <si>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</si>
  <si>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</si>
  <si>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</si>
  <si>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</si>
  <si>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</si>
  <si>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</si>
  <si>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</si>
  <si>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</si>
  <si>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</si>
  <si>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</si>
  <si>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</si>
  <si>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</si>
  <si>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</si>
  <si>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</si>
  <si>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</si>
  <si>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</si>
  <si>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</si>
  <si>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</si>
  <si>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</si>
  <si>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</si>
  <si>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</si>
  <si>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</si>
  <si>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</si>
  <si>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</si>
  <si>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</si>
  <si>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</si>
  <si>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</si>
  <si>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</si>
  <si>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</si>
  <si>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</si>
  <si>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</si>
  <si>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</si>
  <si>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</si>
  <si>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</si>
  <si>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</si>
  <si>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</si>
  <si>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</si>
  <si>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</si>
  <si>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</si>
  <si>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</si>
  <si>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</si>
  <si>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</si>
  <si>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</si>
  <si>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</si>
  <si>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</si>
  <si>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</si>
  <si>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</si>
  <si>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</si>
  <si>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</si>
  <si>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</si>
  <si>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</si>
  <si>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</si>
  <si>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</si>
  <si>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</si>
  <si>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</si>
  <si>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</si>
  <si>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</si>
  <si>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</si>
  <si>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</si>
  <si>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</si>
  <si>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</si>
  <si>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</si>
  <si>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</si>
  <si>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</si>
  <si>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</si>
  <si>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</si>
  <si>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</si>
  <si>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</si>
  <si>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</si>
  <si>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</si>
  <si>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</si>
  <si>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</si>
  <si>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</si>
  <si>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</si>
  <si>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</si>
  <si>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</si>
  <si>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</si>
  <si>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</si>
  <si>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</si>
  <si>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</si>
  <si>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</si>
  <si>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</si>
  <si>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</si>
  <si>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</si>
  <si>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</si>
  <si>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</si>
  <si>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</si>
  <si>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</si>
  <si>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</si>
  <si>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</si>
  <si>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</si>
  <si>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</si>
  <si>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</si>
  <si>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</si>
  <si>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</si>
  <si>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</si>
  <si>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</si>
  <si>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</si>
  <si>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</si>
  <si>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</si>
  <si>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</si>
  <si>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</si>
  <si>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</si>
  <si>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</si>
  <si>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</si>
  <si>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</si>
  <si>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</si>
  <si>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</si>
  <si>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</si>
  <si>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</si>
  <si>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</si>
  <si>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</si>
  <si>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</si>
  <si>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</si>
  <si>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</si>
  <si>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</si>
  <si>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</si>
  <si>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</si>
  <si>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</si>
  <si>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</si>
  <si>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</si>
  <si>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</si>
  <si>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</si>
  <si>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</si>
  <si>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</si>
  <si>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</si>
  <si>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</si>
  <si>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</si>
  <si>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</si>
  <si>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</si>
  <si>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</si>
  <si>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</si>
  <si>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</si>
  <si>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</si>
  <si>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</si>
  <si>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</si>
  <si>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</si>
  <si>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</si>
  <si>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</si>
  <si>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</si>
  <si>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</si>
  <si>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</si>
  <si>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</si>
  <si>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</si>
  <si>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</si>
  <si>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</si>
  <si>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</si>
  <si>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</si>
  <si>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</si>
  <si>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</si>
  <si>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</si>
  <si>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</si>
  <si>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</si>
  <si>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</si>
  <si>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</si>
  <si>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</si>
  <si>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</si>
  <si>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</si>
  <si>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</si>
  <si>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</si>
  <si>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</si>
  <si>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</si>
  <si>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</si>
  <si>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</si>
  <si>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</si>
  <si>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</si>
  <si>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</si>
  <si>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</si>
  <si>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</si>
  <si>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</si>
  <si>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</si>
  <si>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</si>
  <si>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</si>
  <si>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</si>
  <si>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</si>
  <si>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</si>
  <si>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</si>
  <si>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</si>
  <si>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</si>
  <si>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</si>
  <si>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</si>
  <si>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</si>
  <si>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</si>
  <si>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</si>
  <si>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</si>
  <si>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</si>
  <si>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</si>
  <si>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</si>
  <si>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</si>
  <si>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</si>
  <si>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</si>
  <si>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</si>
  <si>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</si>
  <si>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</si>
  <si>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</si>
  <si>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</si>
  <si>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</si>
  <si>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</si>
  <si>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</si>
  <si>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</si>
  <si>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</si>
  <si>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</si>
  <si>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</si>
  <si>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</si>
  <si>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</si>
  <si>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</si>
  <si>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</si>
  <si>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</si>
  <si>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</si>
  <si>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</si>
  <si>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</si>
  <si>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</si>
  <si>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</si>
  <si>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</si>
  <si>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</si>
  <si>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</si>
  <si>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</si>
  <si>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</si>
  <si>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</si>
  <si>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</si>
  <si>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</si>
  <si>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</si>
  <si>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</si>
  <si>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</si>
  <si>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</si>
  <si>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</si>
  <si>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</si>
  <si>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</si>
  <si>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</si>
  <si>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</si>
  <si>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</si>
  <si>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</si>
  <si>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</si>
  <si>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</si>
  <si>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</si>
  <si>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</si>
  <si>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</si>
  <si>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</si>
  <si>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</si>
  <si>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</si>
  <si>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</si>
  <si>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</si>
  <si>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</si>
  <si>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</si>
  <si>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</si>
  <si>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</si>
  <si>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</si>
  <si>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</si>
  <si>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</si>
  <si>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</si>
  <si>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</si>
  <si>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</si>
  <si>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</si>
  <si>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</si>
  <si>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</si>
  <si>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</si>
  <si>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</si>
  <si>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</si>
  <si>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</si>
  <si>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</si>
  <si>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</si>
  <si>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</si>
  <si>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</si>
  <si>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</si>
  <si>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</si>
  <si>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</si>
  <si>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</si>
  <si>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</si>
  <si>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</si>
  <si>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</si>
  <si>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</si>
  <si>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</si>
  <si>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</si>
  <si>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</si>
  <si>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</si>
  <si>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</si>
  <si>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</si>
  <si>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</si>
  <si>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</si>
  <si>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</si>
  <si>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</si>
  <si>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</si>
  <si>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</si>
  <si>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</si>
  <si>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</si>
  <si>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</si>
  <si>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</si>
  <si>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</si>
  <si>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</si>
  <si>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</si>
  <si>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</si>
  <si>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</si>
  <si>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</si>
  <si>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</si>
  <si>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</si>
  <si>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</si>
  <si>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</si>
  <si>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</si>
  <si>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</si>
  <si>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</si>
  <si>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</si>
  <si>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</si>
  <si>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</si>
  <si>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</si>
  <si>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</si>
  <si>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</si>
  <si>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</si>
  <si>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</si>
  <si>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</si>
  <si>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</si>
  <si>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</si>
  <si>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</si>
  <si>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</si>
  <si>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</si>
  <si>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</si>
  <si>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</si>
  <si>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</si>
  <si>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</si>
  <si>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</si>
  <si>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</si>
  <si>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</si>
  <si>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</si>
  <si>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</si>
  <si>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</si>
  <si>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</si>
  <si>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</si>
  <si>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</si>
  <si>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</si>
  <si>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</si>
  <si>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</si>
  <si>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</si>
  <si>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</si>
  <si>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</si>
  <si>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</si>
  <si>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</si>
  <si>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</si>
  <si>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</si>
  <si>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</si>
  <si>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</si>
  <si>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</si>
  <si>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</si>
  <si>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</si>
  <si>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</si>
  <si>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</si>
  <si>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</si>
  <si>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</si>
  <si>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</si>
  <si>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</si>
  <si>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</si>
  <si>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</si>
  <si>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</si>
  <si>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</si>
  <si>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</si>
  <si>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</si>
  <si>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</si>
  <si>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</si>
  <si>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</si>
  <si>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</si>
  <si>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</si>
  <si>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</si>
  <si>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</si>
  <si>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</si>
  <si>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</si>
  <si>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</si>
  <si>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</si>
  <si>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</si>
  <si>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</si>
  <si>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</si>
  <si>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</si>
  <si>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</si>
  <si>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</si>
  <si>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</si>
  <si>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</si>
  <si>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</si>
  <si>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</si>
  <si>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</si>
  <si>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</si>
  <si>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</si>
  <si>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</si>
  <si>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</si>
  <si>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</si>
  <si>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</si>
  <si>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</si>
  <si>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</si>
  <si>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</si>
  <si>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</si>
  <si>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</si>
  <si>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</si>
  <si>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</si>
  <si>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</si>
  <si>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</si>
  <si>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</si>
  <si>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</si>
  <si>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</si>
  <si>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</si>
  <si>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</si>
  <si>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</si>
  <si>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</si>
  <si>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</si>
  <si>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</si>
  <si>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</si>
  <si>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</si>
  <si>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</si>
  <si>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</si>
  <si>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</si>
  <si>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</si>
  <si>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</si>
  <si>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</si>
  <si>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</si>
  <si>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</si>
  <si>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</si>
  <si>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</si>
  <si>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</si>
  <si>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</si>
  <si>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</si>
  <si>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</si>
  <si>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</si>
  <si>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</si>
  <si>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</si>
  <si>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</si>
  <si>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</si>
  <si>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</si>
  <si>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</si>
  <si>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</si>
  <si>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</si>
  <si>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</si>
  <si>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</si>
  <si>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</si>
  <si>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</si>
  <si>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</si>
  <si>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</si>
  <si>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</si>
  <si>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</si>
  <si>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</si>
  <si>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</si>
  <si>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</si>
  <si>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</si>
  <si>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</si>
  <si>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</si>
  <si>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</si>
  <si>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</si>
  <si>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</si>
  <si>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GLUTAMINE CONC. (mM)</t>
  </si>
  <si>
    <t>ISOLEUCINE CONC. (mM)</t>
  </si>
  <si>
    <t>LEUCINE CONC. (mM)</t>
  </si>
  <si>
    <t>LYSINE CONC. (mM)</t>
  </si>
  <si>
    <t>THREONINE CONC. (mM)</t>
  </si>
  <si>
    <t>VALINE CONC. (mM)</t>
  </si>
  <si>
    <t>TYROSINE CONC. (mM)</t>
  </si>
  <si>
    <t>GS Sigma CHOZN Clone 23</t>
  </si>
  <si>
    <t>GLUCOSE FEED ADDED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</si>
</sst>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Regression'!$E$2:$E$18</c:f>
              <c:numCache>
                <c:formatCode>0.0000</c:formatCode>
                <c:ptCount val="17"/>
                <c:pt idx="0">
                  <c:v>0.46584382353593967</c:v>
                </c:pt>
                <c:pt idx="1">
                  <c:v>0.75203472144536532</c:v>
                </c:pt>
                <c:pt idx="2">
                  <c:v>1.139423429720785</c:v>
                </c:pt>
                <c:pt idx="3">
                  <c:v>1.8315033416370252</c:v>
                </c:pt>
                <c:pt idx="4">
                  <c:v>2.4397933973989496</c:v>
                </c:pt>
                <c:pt idx="5">
                  <c:v>2.8348007861970781</c:v>
                </c:pt>
                <c:pt idx="6">
                  <c:v>3.6346096860463506</c:v>
                </c:pt>
                <c:pt idx="7">
                  <c:v>3.9186233555888168</c:v>
                </c:pt>
                <c:pt idx="8">
                  <c:v>4.1852266650971091</c:v>
                </c:pt>
                <c:pt idx="9">
                  <c:v>4.1721690547555914</c:v>
                </c:pt>
                <c:pt idx="10">
                  <c:v>3.6683437124639484</c:v>
                </c:pt>
                <c:pt idx="11">
                  <c:v>3.8609503816466524</c:v>
                </c:pt>
                <c:pt idx="12">
                  <c:v>3.9610638626691554</c:v>
                </c:pt>
                <c:pt idx="13">
                  <c:v>3.6269942696130895</c:v>
                </c:pt>
                <c:pt idx="14">
                  <c:v>3.7978385371055379</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Regression'!$M$2:$M$22</c:f>
              <c:numCache>
                <c:formatCode>General</c:formatCode>
                <c:ptCount val="21"/>
                <c:pt idx="0">
                  <c:v>0.44516382942199706</c:v>
                </c:pt>
                <c:pt idx="1">
                  <c:v>0.70189437428999102</c:v>
                </c:pt>
                <c:pt idx="2">
                  <c:v>1.0895597649464841</c:v>
                </c:pt>
                <c:pt idx="3">
                  <c:v>1.7619497758329896</c:v>
                </c:pt>
                <c:pt idx="4">
                  <c:v>2.4328551447775171</c:v>
                </c:pt>
                <c:pt idx="5">
                  <c:v>2.9398885048084984</c:v>
                </c:pt>
                <c:pt idx="6">
                  <c:v>3.6023613866630293</c:v>
                </c:pt>
                <c:pt idx="7">
                  <c:v>3.9246288602385433</c:v>
                </c:pt>
                <c:pt idx="8">
                  <c:v>4.169308706264907</c:v>
                </c:pt>
                <c:pt idx="9">
                  <c:v>4.3271570125202725</c:v>
                </c:pt>
                <c:pt idx="10">
                  <c:v>4.4243243365170013</c:v>
                </c:pt>
                <c:pt idx="11">
                  <c:v>4.4721585462094628</c:v>
                </c:pt>
                <c:pt idx="12">
                  <c:v>4.5039943075741613</c:v>
                </c:pt>
                <c:pt idx="13">
                  <c:v>4.5163164207606661</c:v>
                </c:pt>
                <c:pt idx="14">
                  <c:v>4.5272830605166385</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Regression'!$L$2:$L$16</c:f>
              <c:numCache>
                <c:formatCode>General</c:formatCode>
                <c:ptCount val="15"/>
                <c:pt idx="0">
                  <c:v>0</c:v>
                </c:pt>
                <c:pt idx="1">
                  <c:v>2.3415468106202257E-2</c:v>
                </c:pt>
                <c:pt idx="2">
                  <c:v>1.9332079654947491E-2</c:v>
                </c:pt>
                <c:pt idx="3">
                  <c:v>1.7079512860035558E-2</c:v>
                </c:pt>
                <c:pt idx="4">
                  <c:v>1.4188292690640368E-2</c:v>
                </c:pt>
                <c:pt idx="5">
                  <c:v>8.2222549040039342E-3</c:v>
                </c:pt>
                <c:pt idx="6">
                  <c:v>8.5267937768488209E-3</c:v>
                </c:pt>
                <c:pt idx="7">
                  <c:v>6.7579142937551949E-3</c:v>
                </c:pt>
                <c:pt idx="8">
                  <c:v>2.9350496319150454E-3</c:v>
                </c:pt>
                <c:pt idx="9">
                  <c:v>-1.335607909725267E-4</c:v>
                </c:pt>
                <c:pt idx="10">
                  <c:v>-3.1190709689249388E-3</c:v>
                </c:pt>
                <c:pt idx="11">
                  <c:v>2.336099236285809E-3</c:v>
                </c:pt>
                <c:pt idx="12">
                  <c:v>9.7782819107825676E-4</c:v>
                </c:pt>
                <c:pt idx="13">
                  <c:v>-4.3452696028276703E-3</c:v>
                </c:pt>
                <c:pt idx="14">
                  <c:v>1.6645542992378777E-3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Regression'!$P$2:$P$22</c:f>
              <c:numCache>
                <c:formatCode>General</c:formatCode>
                <c:ptCount val="21"/>
                <c:pt idx="0">
                  <c:v>2.2243624532534312E-2</c:v>
                </c:pt>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Calc.'!$AP$26:$AP$42</c:f>
              <c:numCache>
                <c:formatCode>General</c:formatCode>
                <c:ptCount val="17"/>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c:v>10.944444444444445</c:v>
                </c:pt>
                <c:pt idx="12">
                  <c:v>4.8888888888888884</c:v>
                </c:pt>
                <c:pt idx="13">
                  <c:v>28.666666666666668</c:v>
                </c:pt>
                <c:pt idx="14">
                  <c:v>23.333333333333336</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Calc.'!$AP$3:$AP$20</c:f>
              <c:numCache>
                <c:formatCode>General</c:formatCode>
                <c:ptCount val="18"/>
                <c:pt idx="0">
                  <c:v>29.666666666666668</c:v>
                </c:pt>
                <c:pt idx="1">
                  <c:v>28.133695875876224</c:v>
                </c:pt>
                <c:pt idx="2">
                  <c:v>26.558323862917064</c:v>
                </c:pt>
                <c:pt idx="3">
                  <c:v>24.251783725260637</c:v>
                </c:pt>
                <c:pt idx="4">
                  <c:v>21.357100265223448</c:v>
                </c:pt>
                <c:pt idx="5">
                  <c:v>19.469579309490491</c:v>
                </c:pt>
                <c:pt idx="6">
                  <c:v>15.954103153138274</c:v>
                </c:pt>
                <c:pt idx="7">
                  <c:v>29.222612862625898</c:v>
                </c:pt>
                <c:pt idx="8">
                  <c:v>25.603566487570411</c:v>
                </c:pt>
                <c:pt idx="9">
                  <c:v>21.192537077730307</c:v>
                </c:pt>
                <c:pt idx="10">
                  <c:v>16.039145087975147</c:v>
                </c:pt>
                <c:pt idx="11">
                  <c:v>11.324599325917015</c:v>
                </c:pt>
                <c:pt idx="12">
                  <c:v>5.4113671195138044</c:v>
                </c:pt>
                <c:pt idx="13">
                  <c:v>28.911066973249689</c:v>
                </c:pt>
                <c:pt idx="14">
                  <c:v>22.774802048549965</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Calc.'!$AQ$26:$AQ$42</c:f>
              <c:numCache>
                <c:formatCode>General</c:formatCode>
                <c:ptCount val="17"/>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c:v>0.19</c:v>
                </c:pt>
                <c:pt idx="14">
                  <c:v>0.21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Calc.'!$AQ$3:$AQ$20</c:f>
              <c:numCache>
                <c:formatCode>General</c:formatCode>
                <c:ptCount val="18"/>
                <c:pt idx="0">
                  <c:v>0.14000000000000001</c:v>
                </c:pt>
                <c:pt idx="1">
                  <c:v>0.19460241157243369</c:v>
                </c:pt>
                <c:pt idx="2">
                  <c:v>0.24337265596497001</c:v>
                </c:pt>
                <c:pt idx="3">
                  <c:v>0.2969187895460772</c:v>
                </c:pt>
                <c:pt idx="4">
                  <c:v>0.27029998193686006</c:v>
                </c:pt>
                <c:pt idx="5">
                  <c:v>0.28851265899496786</c:v>
                </c:pt>
                <c:pt idx="6">
                  <c:v>0.30630137684707842</c:v>
                </c:pt>
                <c:pt idx="7">
                  <c:v>0.3346849311077949</c:v>
                </c:pt>
                <c:pt idx="8">
                  <c:v>0.3342158154186281</c:v>
                </c:pt>
                <c:pt idx="9">
                  <c:v>0.32738045247698655</c:v>
                </c:pt>
                <c:pt idx="10">
                  <c:v>0.25336838006803836</c:v>
                </c:pt>
                <c:pt idx="11">
                  <c:v>0.23824960140800064</c:v>
                </c:pt>
                <c:pt idx="12">
                  <c:v>0.21660246469898417</c:v>
                </c:pt>
                <c:pt idx="13">
                  <c:v>0.28067598580844899</c:v>
                </c:pt>
                <c:pt idx="14">
                  <c:v>0.25478363740758758</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Calc.'!$AV$26:$AV$42</c:f>
              <c:numCache>
                <c:formatCode>General</c:formatCode>
                <c:ptCount val="17"/>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c:v>0.9991119005328597</c:v>
                </c:pt>
                <c:pt idx="12">
                  <c:v>0.9991119005328597</c:v>
                </c:pt>
                <c:pt idx="13">
                  <c:v>0</c:v>
                </c:pt>
                <c:pt idx="14">
                  <c:v>0.55506216696269994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Calc.'!$AV$3:$AV$20</c:f>
              <c:numCache>
                <c:formatCode>General</c:formatCode>
                <c:ptCount val="18"/>
                <c:pt idx="0">
                  <c:v>1.9982238010657194</c:v>
                </c:pt>
                <c:pt idx="1">
                  <c:v>2.6935713951865141</c:v>
                </c:pt>
                <c:pt idx="2">
                  <c:v>3.802957003275194</c:v>
                </c:pt>
                <c:pt idx="3">
                  <c:v>4.4747560468686904</c:v>
                </c:pt>
                <c:pt idx="4">
                  <c:v>3.9940923206717334</c:v>
                </c:pt>
                <c:pt idx="5">
                  <c:v>3.1581702170922759</c:v>
                </c:pt>
                <c:pt idx="6">
                  <c:v>1.6361110408937689</c:v>
                </c:pt>
                <c:pt idx="7">
                  <c:v>0.84188144600410175</c:v>
                </c:pt>
                <c:pt idx="8">
                  <c:v>0.43521225593501839</c:v>
                </c:pt>
                <c:pt idx="9">
                  <c:v>0.5479105507027392</c:v>
                </c:pt>
                <c:pt idx="10">
                  <c:v>0.96344141389222782</c:v>
                </c:pt>
                <c:pt idx="11">
                  <c:v>1.1843844891280011</c:v>
                </c:pt>
                <c:pt idx="12">
                  <c:v>0.89820691139072883</c:v>
                </c:pt>
                <c:pt idx="13">
                  <c:v>0.45572705884312276</c:v>
                </c:pt>
                <c:pt idx="14">
                  <c:v>0.69967347024984272</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Calc.'!$AM$26:$AM$42</c:f>
              <c:numCache>
                <c:formatCode>General</c:formatCode>
                <c:ptCount val="17"/>
                <c:pt idx="0">
                  <c:v>4.4981834695731147</c:v>
                </c:pt>
                <c:pt idx="2">
                  <c:v>3.268240993036633</c:v>
                </c:pt>
                <c:pt idx="3">
                  <c:v>2.0186194368755674</c:v>
                </c:pt>
                <c:pt idx="6">
                  <c:v>0.13321223130487433</c:v>
                </c:pt>
                <c:pt idx="8">
                  <c:v>0</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Calc.'!$AM$3:$AM$20</c:f>
              <c:numCache>
                <c:formatCode>General</c:formatCode>
                <c:ptCount val="18"/>
                <c:pt idx="0">
                  <c:v>4.4981834695731147</c:v>
                </c:pt>
                <c:pt idx="1">
                  <c:v>3.9959253813345144</c:v>
                </c:pt>
                <c:pt idx="2">
                  <c:v>3.259437200241182</c:v>
                </c:pt>
                <c:pt idx="3">
                  <c:v>2.0760113328846899</c:v>
                </c:pt>
                <c:pt idx="4">
                  <c:v>1.6598946016261773</c:v>
                </c:pt>
                <c:pt idx="5">
                  <c:v>0.96576541885092615</c:v>
                </c:pt>
                <c:pt idx="6">
                  <c:v>5.3748242795411724E-2</c:v>
                </c:pt>
                <c:pt idx="7">
                  <c:v>0.5272960447723628</c:v>
                </c:pt>
                <c:pt idx="8">
                  <c:v>0.18804876608828527</c:v>
                </c:pt>
                <c:pt idx="9">
                  <c:v>1.3102997961158661E-2</c:v>
                </c:pt>
                <c:pt idx="10">
                  <c:v>0.84185836699677519</c:v>
                </c:pt>
                <c:pt idx="11">
                  <c:v>0.88661295658472816</c:v>
                </c:pt>
                <c:pt idx="12">
                  <c:v>0.88028916331227636</c:v>
                </c:pt>
                <c:pt idx="13">
                  <c:v>0.73863297596979716</c:v>
                </c:pt>
                <c:pt idx="14">
                  <c:v>6.5128096248640216E-2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Glucose!$H$6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Glucose!$H$7:$H$81</c:f>
              <c:numCache>
                <c:formatCode>0.000</c:formatCode>
                <c:ptCount val="75"/>
                <c:pt idx="0">
                  <c:v>0.44516382942199706</c:v>
                </c:pt>
                <c:pt idx="1">
                  <c:v>0.71394322643280028</c:v>
                </c:pt>
                <c:pt idx="2">
                  <c:v>1.1002455783843994</c:v>
                </c:pt>
                <c:pt idx="3">
                  <c:v>1.7651208473205566</c:v>
                </c:pt>
                <c:pt idx="4">
                  <c:v>2.3549121452331545</c:v>
                </c:pt>
                <c:pt idx="5">
                  <c:v>2.7423025203704836</c:v>
                </c:pt>
                <c:pt idx="6">
                  <c:v>3.5214363170623781</c:v>
                </c:pt>
                <c:pt idx="7">
                  <c:v>3.8065384460449221</c:v>
                </c:pt>
                <c:pt idx="8">
                  <c:v>4.0579069686889646</c:v>
                </c:pt>
                <c:pt idx="9">
                  <c:v>4.0274380279541013</c:v>
                </c:pt>
                <c:pt idx="10">
                  <c:v>3.5421117378234865</c:v>
                </c:pt>
                <c:pt idx="11">
                  <c:v>3.7434242797851565</c:v>
                </c:pt>
                <c:pt idx="12">
                  <c:v>3.7847748828887942</c:v>
                </c:pt>
                <c:pt idx="13">
                  <c:v>3.4615868164062502</c:v>
                </c:pt>
                <c:pt idx="14">
                  <c:v>3.5965205265045168</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Regression!$CH$3:$CH$26</c:f>
              <c:numCache>
                <c:formatCode>0.000</c:formatCode>
                <c:ptCount val="24"/>
                <c:pt idx="0">
                  <c:v>0.47443807260565229</c:v>
                </c:pt>
                <c:pt idx="1">
                  <c:v>0.60844161366808014</c:v>
                </c:pt>
                <c:pt idx="2">
                  <c:v>0.87843515064631716</c:v>
                </c:pt>
                <c:pt idx="3">
                  <c:v>1.240993936027128</c:v>
                </c:pt>
                <c:pt idx="4">
                  <c:v>1.6576760328402149</c:v>
                </c:pt>
                <c:pt idx="5">
                  <c:v>2.0950223146582143</c:v>
                </c:pt>
                <c:pt idx="6">
                  <c:v>2.524556465596703</c:v>
                </c:pt>
                <c:pt idx="7">
                  <c:v>2.9227849803141916</c:v>
                </c:pt>
                <c:pt idx="8">
                  <c:v>3.2711971640121296</c:v>
                </c:pt>
                <c:pt idx="9">
                  <c:v>3.5562651324348993</c:v>
                </c:pt>
                <c:pt idx="10">
                  <c:v>3.7694438118698268</c:v>
                </c:pt>
                <c:pt idx="11">
                  <c:v>3.9071709391471701</c:v>
                </c:pt>
                <c:pt idx="12">
                  <c:v>3.9708670616401243</c:v>
                </c:pt>
                <c:pt idx="13">
                  <c:v>3.9669355372648196</c:v>
                </c:pt>
                <c:pt idx="14">
                  <c:v>3.9067625344803218</c:v>
                </c:pt>
                <c:pt idx="15">
                  <c:v>3.8067170322886561</c:v>
                </c:pt>
                <c:pt idx="16">
                  <c:v>3.6881508202347426</c:v>
                </c:pt>
                <c:pt idx="17">
                  <c:v>3.5773984984064668</c:v>
                </c:pt>
                <c:pt idx="18">
                  <c:v>3.5057774774346555</c:v>
                </c:pt>
                <c:pt idx="19">
                  <c:v>3.509587978493041</c:v>
                </c:pt>
                <c:pt idx="20">
                  <c:v>3.6301130332983362</c:v>
                </c:pt>
                <c:pt idx="21">
                  <c:v>3.9136184841101525</c:v>
                </c:pt>
                <c:pt idx="22">
                  <c:v>4.4113529837310637</c:v>
                </c:pt>
                <c:pt idx="23">
                  <c:v>5.1795479955065673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Glucose!$K$6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Glucose!$K$7:$K$81</c:f>
              <c:numCache>
                <c:formatCode>0.00</c:formatCode>
                <c:ptCount val="75"/>
                <c:pt idx="0">
                  <c:v>95.560745239257812</c:v>
                </c:pt>
                <c:pt idx="1">
                  <c:v>94.93487548828125</c:v>
                </c:pt>
                <c:pt idx="2">
                  <c:v>96.561607360839844</c:v>
                </c:pt>
                <c:pt idx="3">
                  <c:v>96.375518798828125</c:v>
                </c:pt>
                <c:pt idx="4">
                  <c:v>96.520965576171875</c:v>
                </c:pt>
                <c:pt idx="5">
                  <c:v>96.737045288085938</c:v>
                </c:pt>
                <c:pt idx="6">
                  <c:v>96.88623046875</c:v>
                </c:pt>
                <c:pt idx="7">
                  <c:v>97.139686584472656</c:v>
                </c:pt>
                <c:pt idx="8">
                  <c:v>96.957878112792969</c:v>
                </c:pt>
                <c:pt idx="9">
                  <c:v>96.531036376953125</c:v>
                </c:pt>
                <c:pt idx="10">
                  <c:v>96.558883666992188</c:v>
                </c:pt>
                <c:pt idx="11">
                  <c:v>96.956031799316406</c:v>
                </c:pt>
                <c:pt idx="12">
                  <c:v>95.549453735351562</c:v>
                </c:pt>
                <c:pt idx="13">
                  <c:v>95.439544677734375</c:v>
                </c:pt>
                <c:pt idx="14">
                  <c:v>94.699142456054688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Glucose!$H$6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21.089166666730307</c:v>
                </c:pt>
                <c:pt idx="1">
                  <c:v>43.239166666637175</c:v>
                </c:pt>
                <c:pt idx="2">
                  <c:v>71.522499999962747</c:v>
                </c:pt>
                <c:pt idx="3">
                  <c:v>95.822500000067521</c:v>
                </c:pt>
                <c:pt idx="4">
                  <c:v>114.67250000004424</c:v>
                </c:pt>
                <c:pt idx="5">
                  <c:v>144.62250000005588</c:v>
                </c:pt>
                <c:pt idx="6">
                  <c:v>165.22249999997439</c:v>
                </c:pt>
                <c:pt idx="7">
                  <c:v>188.32250000000931</c:v>
                </c:pt>
                <c:pt idx="8">
                  <c:v>212.50583333341638</c:v>
                </c:pt>
                <c:pt idx="9">
                  <c:v>238.48916666675359</c:v>
                </c:pt>
                <c:pt idx="10">
                  <c:v>261.12249999999767</c:v>
                </c:pt>
                <c:pt idx="11">
                  <c:v>288.32249999995111</c:v>
                </c:pt>
                <c:pt idx="12">
                  <c:v>306.82250000000931</c:v>
                </c:pt>
                <c:pt idx="13">
                  <c:v>335.90583333332324</c:v>
                </c:pt>
              </c:numCache>
            </c:numRef>
          </c:xVal>
          <c:yVal>
            <c:numRef>
              <c:f>Glucose!$H$8:$H$86</c:f>
              <c:numCache>
                <c:formatCode>0.000</c:formatCode>
                <c:ptCount val="79"/>
                <c:pt idx="0">
                  <c:v>0.71394322643280028</c:v>
                </c:pt>
                <c:pt idx="1">
                  <c:v>1.1002455783843994</c:v>
                </c:pt>
                <c:pt idx="2">
                  <c:v>1.7651208473205566</c:v>
                </c:pt>
                <c:pt idx="3">
                  <c:v>2.3549121452331545</c:v>
                </c:pt>
                <c:pt idx="4">
                  <c:v>2.7423025203704836</c:v>
                </c:pt>
                <c:pt idx="5">
                  <c:v>3.5214363170623781</c:v>
                </c:pt>
                <c:pt idx="6">
                  <c:v>3.8065384460449221</c:v>
                </c:pt>
                <c:pt idx="7">
                  <c:v>4.0579069686889646</c:v>
                </c:pt>
                <c:pt idx="8">
                  <c:v>4.0274380279541013</c:v>
                </c:pt>
                <c:pt idx="9">
                  <c:v>3.5421117378234865</c:v>
                </c:pt>
                <c:pt idx="10">
                  <c:v>3.7434242797851565</c:v>
                </c:pt>
                <c:pt idx="11">
                  <c:v>3.7847748828887942</c:v>
                </c:pt>
                <c:pt idx="12">
                  <c:v>3.4615868164062502</c:v>
                </c:pt>
                <c:pt idx="13">
                  <c:v>3.5965205265045168</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Glucose!$AP$6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Glucose!$AP$7:$AP$86</c:f>
              <c:numCache>
                <c:formatCode>General</c:formatCode>
                <c:ptCount val="80"/>
                <c:pt idx="0">
                  <c:v>2.8083653435766109</c:v>
                </c:pt>
                <c:pt idx="2">
                  <c:v>2.6248399487836105</c:v>
                </c:pt>
                <c:pt idx="3">
                  <c:v>2.5206999573196756</c:v>
                </c:pt>
                <c:pt idx="6">
                  <c:v>2.0887750746905676</c:v>
                </c:pt>
                <c:pt idx="8">
                  <c:v>1.9368331199317115</c:v>
                </c:pt>
                <c:pt idx="9">
                  <c:v>1.6722151088348272</c:v>
                </c:pt>
                <c:pt idx="14">
                  <c:v>1.0055484421681604</c:v>
                </c:pt>
              </c:numCache>
            </c:numRef>
          </c:yVal>
          <c:smooth val="0"/>
          <c:extLst>
            <c:ext xmlns:c16="http://schemas.microsoft.com/office/drawing/2014/chart" uri="{C3380CC4-5D6E-409C-BE32-E72D297353CC}">
              <c16:uniqueId val="{00000000-86C9-4B70-8B52-4FE285014218}"/>
            </c:ext>
          </c:extLst>
        </c:ser>
        <c:ser>
          <c:idx val="1"/>
          <c:order val="1"/>
          <c:tx>
            <c:strRef>
              <c:f>Glucose!$AD$6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Glucose!$AD$7:$AD$86</c:f>
              <c:numCache>
                <c:formatCode>General</c:formatCode>
                <c:ptCount val="80"/>
                <c:pt idx="0">
                  <c:v>2.5356407715178779</c:v>
                </c:pt>
                <c:pt idx="2">
                  <c:v>2.3991766410002286</c:v>
                </c:pt>
                <c:pt idx="3">
                  <c:v>2.1239612716322331</c:v>
                </c:pt>
                <c:pt idx="6">
                  <c:v>1.9890218800030495</c:v>
                </c:pt>
                <c:pt idx="8">
                  <c:v>2.078219104978273</c:v>
                </c:pt>
                <c:pt idx="9">
                  <c:v>1.8700922467027521</c:v>
                </c:pt>
                <c:pt idx="14">
                  <c:v>1.4759472440344592</c:v>
                </c:pt>
              </c:numCache>
            </c:numRef>
          </c:yVal>
          <c:smooth val="0"/>
          <c:extLst>
            <c:ext xmlns:c16="http://schemas.microsoft.com/office/drawing/2014/chart" uri="{C3380CC4-5D6E-409C-BE32-E72D297353CC}">
              <c16:uniqueId val="{00000001-86C9-4B70-8B52-4FE285014218}"/>
            </c:ext>
          </c:extLst>
        </c:ser>
        <c:ser>
          <c:idx val="2"/>
          <c:order val="2"/>
          <c:tx>
            <c:strRef>
              <c:f>Glucose!$AF$6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Glucose!$AF$7:$AF$86</c:f>
              <c:numCache>
                <c:formatCode>General</c:formatCode>
                <c:ptCount val="80"/>
                <c:pt idx="0">
                  <c:v>4.3096744682473132</c:v>
                </c:pt>
                <c:pt idx="2">
                  <c:v>4.0832507433102085</c:v>
                </c:pt>
                <c:pt idx="3">
                  <c:v>3.7386597545170392</c:v>
                </c:pt>
                <c:pt idx="6">
                  <c:v>2.9023404741937946</c:v>
                </c:pt>
                <c:pt idx="8">
                  <c:v>2.4555919798734469</c:v>
                </c:pt>
                <c:pt idx="9">
                  <c:v>2.0721201494244115</c:v>
                </c:pt>
                <c:pt idx="14">
                  <c:v>0.96515971639856679</c:v>
                </c:pt>
              </c:numCache>
            </c:numRef>
          </c:yVal>
          <c:smooth val="0"/>
          <c:extLst>
            <c:ext xmlns:c16="http://schemas.microsoft.com/office/drawing/2014/chart" uri="{C3380CC4-5D6E-409C-BE32-E72D297353CC}">
              <c16:uniqueId val="{00000002-86C9-4B70-8B52-4FE285014218}"/>
            </c:ext>
          </c:extLst>
        </c:ser>
        <c:ser>
          <c:idx val="3"/>
          <c:order val="3"/>
          <c:tx>
            <c:strRef>
              <c:f>Glucose!$AG$6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Glucose!$AG$7:$AG$86</c:f>
              <c:numCache>
                <c:formatCode>General</c:formatCode>
                <c:ptCount val="80"/>
                <c:pt idx="0">
                  <c:v>2.3147958136671454</c:v>
                </c:pt>
                <c:pt idx="2">
                  <c:v>2.2094534509884398</c:v>
                </c:pt>
                <c:pt idx="3">
                  <c:v>2.0794856009302962</c:v>
                </c:pt>
                <c:pt idx="6">
                  <c:v>1.7771393392160888</c:v>
                </c:pt>
                <c:pt idx="8">
                  <c:v>1.6731650591695739</c:v>
                </c:pt>
                <c:pt idx="9">
                  <c:v>1.499418564881319</c:v>
                </c:pt>
                <c:pt idx="14">
                  <c:v>1.0588959573158219</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Glucose!$AM$6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Glucose!$AM$7:$AM$86</c:f>
              <c:numCache>
                <c:formatCode>General</c:formatCode>
                <c:ptCount val="80"/>
                <c:pt idx="0">
                  <c:v>2.5100738750839491</c:v>
                </c:pt>
                <c:pt idx="2">
                  <c:v>2.4194089993284082</c:v>
                </c:pt>
                <c:pt idx="3">
                  <c:v>2.3262256548018803</c:v>
                </c:pt>
                <c:pt idx="6">
                  <c:v>2.2624244459368703</c:v>
                </c:pt>
                <c:pt idx="8">
                  <c:v>2.4051376762928141</c:v>
                </c:pt>
                <c:pt idx="9">
                  <c:v>2.2162525184687709</c:v>
                </c:pt>
                <c:pt idx="14">
                  <c:v>1.9618871725990599</c:v>
                </c:pt>
              </c:numCache>
            </c:numRef>
          </c:yVal>
          <c:smooth val="0"/>
          <c:extLst>
            <c:ext xmlns:c16="http://schemas.microsoft.com/office/drawing/2014/chart" uri="{C3380CC4-5D6E-409C-BE32-E72D297353CC}">
              <c16:uniqueId val="{00000000-7C78-4BDC-A3B3-ADC485D012A2}"/>
            </c:ext>
          </c:extLst>
        </c:ser>
        <c:ser>
          <c:idx val="1"/>
          <c:order val="1"/>
          <c:tx>
            <c:strRef>
              <c:f>Glucose!$U$6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Glucose!$U$7:$U$86</c:f>
              <c:numCache>
                <c:formatCode>0.0000</c:formatCode>
                <c:ptCount val="80"/>
                <c:pt idx="0">
                  <c:v>1.6050516647531572</c:v>
                </c:pt>
                <c:pt idx="2">
                  <c:v>1.5109070034443168</c:v>
                </c:pt>
                <c:pt idx="3">
                  <c:v>1.4685000000000001</c:v>
                </c:pt>
                <c:pt idx="6">
                  <c:v>1.5774971297359359</c:v>
                </c:pt>
                <c:pt idx="8">
                  <c:v>1.9345579793340988</c:v>
                </c:pt>
                <c:pt idx="9">
                  <c:v>1.8042479908151547</c:v>
                </c:pt>
                <c:pt idx="14" formatCode="General">
                  <c:v>1.9672789896670495</c:v>
                </c:pt>
              </c:numCache>
            </c:numRef>
          </c:yVal>
          <c:smooth val="0"/>
          <c:extLst>
            <c:ext xmlns:c16="http://schemas.microsoft.com/office/drawing/2014/chart" uri="{C3380CC4-5D6E-409C-BE32-E72D297353CC}">
              <c16:uniqueId val="{00000001-7C78-4BDC-A3B3-ADC485D012A2}"/>
            </c:ext>
          </c:extLst>
        </c:ser>
        <c:ser>
          <c:idx val="3"/>
          <c:order val="2"/>
          <c:tx>
            <c:strRef>
              <c:f>Glucose!$Z$6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2-7C78-4BDC-A3B3-ADC485D012A2}"/>
            </c:ext>
          </c:extLst>
        </c:ser>
        <c:ser>
          <c:idx val="4"/>
          <c:order val="3"/>
          <c:tx>
            <c:strRef>
              <c:f>Glucose!$AJ$6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Glucose!$AJ$7:$AJ$86</c:f>
              <c:numCache>
                <c:formatCode>General</c:formatCode>
                <c:ptCount val="80"/>
                <c:pt idx="0">
                  <c:v>1.6411405048731762</c:v>
                </c:pt>
                <c:pt idx="2">
                  <c:v>1.6011865125007567</c:v>
                </c:pt>
                <c:pt idx="3">
                  <c:v>1.4873781705914402</c:v>
                </c:pt>
                <c:pt idx="6">
                  <c:v>1.3045583873115805</c:v>
                </c:pt>
                <c:pt idx="8">
                  <c:v>1.2894242992917246</c:v>
                </c:pt>
                <c:pt idx="9">
                  <c:v>1.1931714994854412</c:v>
                </c:pt>
                <c:pt idx="14">
                  <c:v>1.0497003450572069</c:v>
                </c:pt>
              </c:numCache>
            </c:numRef>
          </c:yVal>
          <c:smooth val="0"/>
          <c:extLst>
            <c:ext xmlns:c16="http://schemas.microsoft.com/office/drawing/2014/chart" uri="{C3380CC4-5D6E-409C-BE32-E72D297353CC}">
              <c16:uniqueId val="{00000003-7C78-4BDC-A3B3-ADC485D012A2}"/>
            </c:ext>
          </c:extLst>
        </c:ser>
        <c:ser>
          <c:idx val="2"/>
          <c:order val="4"/>
          <c:tx>
            <c:strRef>
              <c:f>Glucose!$AN$6</c:f>
              <c:strCache>
                <c:ptCount val="1"/>
                <c:pt idx="0">
                  <c:v>TRYPTOPHAN CONC. (mM)</c:v>
                </c:pt>
              </c:strCache>
            </c:strRef>
          </c:tx>
          <c:spPr>
            <a:ln w="15875"/>
          </c:spP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numRef>
          </c:xVal>
          <c:yVal>
            <c:numRef>
              <c:f>Glucose!$AN$7:$AN$14</c:f>
              <c:numCache>
                <c:formatCode>General</c:formatCode>
                <c:ptCount val="8"/>
                <c:pt idx="0">
                  <c:v>0.63898545757234493</c:v>
                </c:pt>
                <c:pt idx="2">
                  <c:v>0.61499290016158248</c:v>
                </c:pt>
                <c:pt idx="3">
                  <c:v>0.55133917641874353</c:v>
                </c:pt>
                <c:pt idx="6">
                  <c:v>0.47789257210008323</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Glucose!$T$6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Glucose!$T$7:$T$50</c:f>
              <c:numCache>
                <c:formatCode>0.0000</c:formatCode>
                <c:ptCount val="44"/>
                <c:pt idx="0">
                  <c:v>0.21102256145470871</c:v>
                </c:pt>
                <c:pt idx="2">
                  <c:v>0.36367718037939162</c:v>
                </c:pt>
                <c:pt idx="3">
                  <c:v>0.53765854753619935</c:v>
                </c:pt>
                <c:pt idx="6">
                  <c:v>1.2941968795599954</c:v>
                </c:pt>
                <c:pt idx="8">
                  <c:v>1.1493994836682007</c:v>
                </c:pt>
                <c:pt idx="9">
                  <c:v>0.83062072061959813</c:v>
                </c:pt>
                <c:pt idx="14" formatCode="General">
                  <c:v>0.79245706588842735</c:v>
                </c:pt>
              </c:numCache>
            </c:numRef>
          </c:yVal>
          <c:smooth val="0"/>
          <c:extLst>
            <c:ext xmlns:c16="http://schemas.microsoft.com/office/drawing/2014/chart" uri="{C3380CC4-5D6E-409C-BE32-E72D297353CC}">
              <c16:uniqueId val="{00000000-F30A-41AE-A307-8076B794C993}"/>
            </c:ext>
          </c:extLst>
        </c:ser>
        <c:ser>
          <c:idx val="1"/>
          <c:order val="1"/>
          <c:tx>
            <c:strRef>
              <c:f>Glucose!$V$6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Glucose!$V$7:$V$50</c:f>
              <c:numCache>
                <c:formatCode>0.0000</c:formatCode>
                <c:ptCount val="44"/>
                <c:pt idx="0">
                  <c:v>4.4981834695731147</c:v>
                </c:pt>
                <c:pt idx="2">
                  <c:v>3.268240993036633</c:v>
                </c:pt>
                <c:pt idx="3">
                  <c:v>2.0186194368755674</c:v>
                </c:pt>
                <c:pt idx="6">
                  <c:v>0.13321223130487433</c:v>
                </c:pt>
                <c:pt idx="8">
                  <c:v>0</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Glucose!$AA$6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Glucose!$AA$7:$AA$50</c:f>
              <c:numCache>
                <c:formatCode>General</c:formatCode>
                <c:ptCount val="44"/>
                <c:pt idx="0">
                  <c:v>2.37</c:v>
                </c:pt>
                <c:pt idx="1">
                  <c:v>2.4500000000000002</c:v>
                </c:pt>
                <c:pt idx="2">
                  <c:v>2.5299999999999998</c:v>
                </c:pt>
                <c:pt idx="3">
                  <c:v>2.64</c:v>
                </c:pt>
                <c:pt idx="4">
                  <c:v>2.38</c:v>
                </c:pt>
                <c:pt idx="5">
                  <c:v>2.86</c:v>
                </c:pt>
                <c:pt idx="6">
                  <c:v>2.91</c:v>
                </c:pt>
                <c:pt idx="7">
                  <c:v>2.99</c:v>
                </c:pt>
                <c:pt idx="8">
                  <c:v>2.94</c:v>
                </c:pt>
                <c:pt idx="9">
                  <c:v>2.9</c:v>
                </c:pt>
                <c:pt idx="10">
                  <c:v>2.89</c:v>
                </c:pt>
                <c:pt idx="11">
                  <c:v>2.79</c:v>
                </c:pt>
                <c:pt idx="12">
                  <c:v>2.62</c:v>
                </c:pt>
                <c:pt idx="13">
                  <c:v>2.62</c:v>
                </c:pt>
                <c:pt idx="14">
                  <c:v>2.2400000000000002</c:v>
                </c:pt>
              </c:numCache>
            </c:numRef>
          </c:yVal>
          <c:smooth val="0"/>
          <c:extLst>
            <c:ext xmlns:c16="http://schemas.microsoft.com/office/drawing/2014/chart" uri="{C3380CC4-5D6E-409C-BE32-E72D297353CC}">
              <c16:uniqueId val="{00000002-F30A-41AE-A307-8076B794C993}"/>
            </c:ext>
          </c:extLst>
        </c:ser>
        <c:ser>
          <c:idx val="4"/>
          <c:order val="3"/>
          <c:tx>
            <c:strRef>
              <c:f>Glucose!$AC$6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Glucose!$AC$7:$AC$86</c:f>
              <c:numCache>
                <c:formatCode>0.000</c:formatCode>
                <c:ptCount val="80"/>
                <c:pt idx="0">
                  <c:v>0.69092376249237863</c:v>
                </c:pt>
                <c:pt idx="2">
                  <c:v>0.43440542529837989</c:v>
                </c:pt>
                <c:pt idx="3">
                  <c:v>0.65225265638273056</c:v>
                </c:pt>
                <c:pt idx="6">
                  <c:v>0.51561474812864072</c:v>
                </c:pt>
                <c:pt idx="8">
                  <c:v>0.67609983848368016</c:v>
                </c:pt>
                <c:pt idx="9">
                  <c:v>0.60778088435663524</c:v>
                </c:pt>
                <c:pt idx="14" formatCode="General">
                  <c:v>0.81982744952453879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Glucose!$AH$6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Glucose!$AH$7:$AH$86</c:f>
              <c:numCache>
                <c:formatCode>General</c:formatCode>
                <c:ptCount val="80"/>
                <c:pt idx="0">
                  <c:v>1.01333690771396</c:v>
                </c:pt>
                <c:pt idx="2">
                  <c:v>0.95570002010589095</c:v>
                </c:pt>
                <c:pt idx="3">
                  <c:v>0.89672273976275052</c:v>
                </c:pt>
                <c:pt idx="6">
                  <c:v>0.90342470343810743</c:v>
                </c:pt>
                <c:pt idx="8">
                  <c:v>1.0106561222438175</c:v>
                </c:pt>
                <c:pt idx="9">
                  <c:v>0.94430668185778432</c:v>
                </c:pt>
                <c:pt idx="14">
                  <c:v>0.93559412907982031</c:v>
                </c:pt>
              </c:numCache>
            </c:numRef>
          </c:yVal>
          <c:smooth val="0"/>
          <c:extLst>
            <c:ext xmlns:c16="http://schemas.microsoft.com/office/drawing/2014/chart" uri="{C3380CC4-5D6E-409C-BE32-E72D297353CC}">
              <c16:uniqueId val="{00000000-E26B-4E17-B9A8-0AF55337374C}"/>
            </c:ext>
          </c:extLst>
        </c:ser>
        <c:ser>
          <c:idx val="3"/>
          <c:order val="1"/>
          <c:tx>
            <c:strRef>
              <c:f>Glucose!$AL$6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Glucose!$AL$7:$AL$86</c:f>
              <c:numCache>
                <c:formatCode>0.000</c:formatCode>
                <c:ptCount val="80"/>
                <c:pt idx="0">
                  <c:v>5.6123322866114753</c:v>
                </c:pt>
                <c:pt idx="2">
                  <c:v>5.0794557046341229</c:v>
                </c:pt>
                <c:pt idx="3">
                  <c:v>4.6674279189266343</c:v>
                </c:pt>
                <c:pt idx="6">
                  <c:v>3.0935388714435241</c:v>
                </c:pt>
                <c:pt idx="8">
                  <c:v>2.5425825482919402</c:v>
                </c:pt>
                <c:pt idx="9">
                  <c:v>1.9859168331905985</c:v>
                </c:pt>
                <c:pt idx="14" formatCode="General">
                  <c:v>0.76886478256732338</c:v>
                </c:pt>
              </c:numCache>
            </c:numRef>
          </c:yVal>
          <c:smooth val="0"/>
          <c:extLst>
            <c:ext xmlns:c16="http://schemas.microsoft.com/office/drawing/2014/chart" uri="{C3380CC4-5D6E-409C-BE32-E72D297353CC}">
              <c16:uniqueId val="{00000001-E26B-4E17-B9A8-0AF55337374C}"/>
            </c:ext>
          </c:extLst>
        </c:ser>
        <c:ser>
          <c:idx val="4"/>
          <c:order val="2"/>
          <c:tx>
            <c:strRef>
              <c:f>Glucose!$AO$6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Glucose!$AO$7:$AO$86</c:f>
              <c:numCache>
                <c:formatCode>General</c:formatCode>
                <c:ptCount val="80"/>
                <c:pt idx="0">
                  <c:v>1.0502787129532536</c:v>
                </c:pt>
                <c:pt idx="2">
                  <c:v>0.9338263701087256</c:v>
                </c:pt>
                <c:pt idx="3">
                  <c:v>0.85048843755174119</c:v>
                </c:pt>
                <c:pt idx="6">
                  <c:v>0.5932998509851537</c:v>
                </c:pt>
                <c:pt idx="8">
                  <c:v>0.76163143661349963</c:v>
                </c:pt>
                <c:pt idx="9">
                  <c:v>0.57343120481262755</c:v>
                </c:pt>
                <c:pt idx="14">
                  <c:v>0.76439097080412832</c:v>
                </c:pt>
              </c:numCache>
            </c:numRef>
          </c:yVal>
          <c:smooth val="0"/>
          <c:extLst>
            <c:ext xmlns:c16="http://schemas.microsoft.com/office/drawing/2014/chart" uri="{C3380CC4-5D6E-409C-BE32-E72D297353CC}">
              <c16:uniqueId val="{00000002-E26B-4E17-B9A8-0AF55337374C}"/>
            </c:ext>
          </c:extLst>
        </c:ser>
        <c:ser>
          <c:idx val="5"/>
          <c:order val="3"/>
          <c:tx>
            <c:strRef>
              <c:f>Glucose!$AB$6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Glucose!$AB$7:$AB$86</c:f>
              <c:numCache>
                <c:formatCode>General</c:formatCode>
                <c:ptCount val="80"/>
                <c:pt idx="0">
                  <c:v>0.22645530837884642</c:v>
                </c:pt>
                <c:pt idx="2">
                  <c:v>0.53017183961635816</c:v>
                </c:pt>
                <c:pt idx="3">
                  <c:v>0.80191820967097382</c:v>
                </c:pt>
                <c:pt idx="6">
                  <c:v>2.0953776475289727</c:v>
                </c:pt>
                <c:pt idx="8">
                  <c:v>3.0957772745437593</c:v>
                </c:pt>
                <c:pt idx="9">
                  <c:v>3.3075795923804452</c:v>
                </c:pt>
                <c:pt idx="14">
                  <c:v>4.8075129878779803</c:v>
                </c:pt>
              </c:numCache>
            </c:numRef>
          </c:yVal>
          <c:smooth val="0"/>
          <c:extLst>
            <c:ext xmlns:c16="http://schemas.microsoft.com/office/drawing/2014/chart" uri="{C3380CC4-5D6E-409C-BE32-E72D297353CC}">
              <c16:uniqueId val="{00000003-E26B-4E17-B9A8-0AF55337374C}"/>
            </c:ext>
          </c:extLst>
        </c:ser>
        <c:ser>
          <c:idx val="1"/>
          <c:order val="4"/>
          <c:tx>
            <c:strRef>
              <c:f>Glucose!$W$6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Glucose!$W$7:$W$86</c:f>
              <c:numCache>
                <c:formatCode>0.0000</c:formatCode>
                <c:ptCount val="80"/>
                <c:pt idx="0">
                  <c:v>9.0030801592667711</c:v>
                </c:pt>
                <c:pt idx="2">
                  <c:v>8.9933138006160309</c:v>
                </c:pt>
                <c:pt idx="3">
                  <c:v>8.6868003906543443</c:v>
                </c:pt>
                <c:pt idx="6">
                  <c:v>7.3300277965592358</c:v>
                </c:pt>
                <c:pt idx="8">
                  <c:v>5.878596649387724</c:v>
                </c:pt>
                <c:pt idx="9">
                  <c:v>4.8831793253699942</c:v>
                </c:pt>
                <c:pt idx="14" formatCode="General">
                  <c:v>1.2899106002554279</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Glucose!$Y$6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Glucose!$Y$7:$Y$86</c:f>
              <c:numCache>
                <c:formatCode>0.0000</c:formatCode>
                <c:ptCount val="80"/>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formatCode="General">
                  <c:v>10.944444444444445</c:v>
                </c:pt>
                <c:pt idx="12" formatCode="General">
                  <c:v>4.8888888888888884</c:v>
                </c:pt>
                <c:pt idx="13" formatCode="General">
                  <c:v>28.666666666666668</c:v>
                </c:pt>
                <c:pt idx="14" formatCode="General">
                  <c:v>23.333333333333336</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Glucose!$Z$6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Glucose!$AE$6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Glucose!$AE$7:$AE$86</c:f>
              <c:numCache>
                <c:formatCode>0.0000</c:formatCode>
                <c:ptCount val="80"/>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formatCode="General">
                  <c:v>0.9991119005328597</c:v>
                </c:pt>
                <c:pt idx="12" formatCode="General">
                  <c:v>0.9991119005328597</c:v>
                </c:pt>
                <c:pt idx="13" formatCode="General">
                  <c:v>0</c:v>
                </c:pt>
                <c:pt idx="14" formatCode="General">
                  <c:v>0.55506216696269994</c:v>
                </c:pt>
              </c:numCache>
            </c:numRef>
          </c:yVal>
          <c:smooth val="0"/>
          <c:extLst>
            <c:ext xmlns:c16="http://schemas.microsoft.com/office/drawing/2014/chart" uri="{C3380CC4-5D6E-409C-BE32-E72D297353CC}">
              <c16:uniqueId val="{00000000-D80A-47CD-A6CF-11E92BB1C381}"/>
            </c:ext>
          </c:extLst>
        </c:ser>
        <c:ser>
          <c:idx val="0"/>
          <c:order val="1"/>
          <c:tx>
            <c:strRef>
              <c:f>Glucose!$AI$6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Glucose!$AI$7:$AI$86</c:f>
              <c:numCache>
                <c:formatCode>0.0000</c:formatCode>
                <c:ptCount val="80"/>
                <c:pt idx="0">
                  <c:v>0.54</c:v>
                </c:pt>
                <c:pt idx="1">
                  <c:v>0.87</c:v>
                </c:pt>
                <c:pt idx="2">
                  <c:v>1.43</c:v>
                </c:pt>
                <c:pt idx="3">
                  <c:v>2.4</c:v>
                </c:pt>
                <c:pt idx="4">
                  <c:v>3.19</c:v>
                </c:pt>
                <c:pt idx="5">
                  <c:v>3.77</c:v>
                </c:pt>
                <c:pt idx="6">
                  <c:v>4.17</c:v>
                </c:pt>
                <c:pt idx="7">
                  <c:v>4.8899999999999997</c:v>
                </c:pt>
                <c:pt idx="8">
                  <c:v>5.77</c:v>
                </c:pt>
                <c:pt idx="9">
                  <c:v>6.59</c:v>
                </c:pt>
                <c:pt idx="10">
                  <c:v>7.54</c:v>
                </c:pt>
                <c:pt idx="11" formatCode="General">
                  <c:v>7.9</c:v>
                </c:pt>
                <c:pt idx="12" formatCode="General">
                  <c:v>8.11</c:v>
                </c:pt>
                <c:pt idx="13" formatCode="General">
                  <c:v>8.5399999999999991</c:v>
                </c:pt>
                <c:pt idx="14" formatCode="General">
                  <c:v>9.1</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Glucose!$R$6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Glucose!$R$7:$R$81</c:f>
              <c:numCache>
                <c:formatCode>General</c:formatCode>
                <c:ptCount val="75"/>
                <c:pt idx="0">
                  <c:v>325</c:v>
                </c:pt>
                <c:pt idx="1">
                  <c:v>325</c:v>
                </c:pt>
                <c:pt idx="2">
                  <c:v>329</c:v>
                </c:pt>
                <c:pt idx="3">
                  <c:v>327</c:v>
                </c:pt>
                <c:pt idx="4">
                  <c:v>322</c:v>
                </c:pt>
                <c:pt idx="5">
                  <c:v>323</c:v>
                </c:pt>
                <c:pt idx="6">
                  <c:v>325</c:v>
                </c:pt>
                <c:pt idx="7">
                  <c:v>339</c:v>
                </c:pt>
                <c:pt idx="8">
                  <c:v>333</c:v>
                </c:pt>
                <c:pt idx="9">
                  <c:v>332</c:v>
                </c:pt>
                <c:pt idx="10">
                  <c:v>325</c:v>
                </c:pt>
                <c:pt idx="11">
                  <c:v>319</c:v>
                </c:pt>
                <c:pt idx="12">
                  <c:v>315</c:v>
                </c:pt>
                <c:pt idx="13">
                  <c:v>335</c:v>
                </c:pt>
                <c:pt idx="14">
                  <c:v>332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Glucose!$S$6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Glucose!$S$7:$S$86</c:f>
              <c:numCache>
                <c:formatCode>General</c:formatCode>
                <c:ptCount val="80"/>
                <c:pt idx="0">
                  <c:v>10</c:v>
                </c:pt>
                <c:pt idx="1">
                  <c:v>10</c:v>
                </c:pt>
                <c:pt idx="2">
                  <c:v>84.35</c:v>
                </c:pt>
                <c:pt idx="3">
                  <c:v>92.7</c:v>
                </c:pt>
                <c:pt idx="4">
                  <c:v>127.2</c:v>
                </c:pt>
                <c:pt idx="5">
                  <c:v>187.35</c:v>
                </c:pt>
                <c:pt idx="6">
                  <c:v>305.25</c:v>
                </c:pt>
                <c:pt idx="7">
                  <c:v>358.85</c:v>
                </c:pt>
                <c:pt idx="8">
                  <c:v>456.1</c:v>
                </c:pt>
                <c:pt idx="9">
                  <c:v>545.85</c:v>
                </c:pt>
                <c:pt idx="10">
                  <c:v>619.79999999999995</c:v>
                </c:pt>
                <c:pt idx="11">
                  <c:v>709.8</c:v>
                </c:pt>
                <c:pt idx="12">
                  <c:v>809.59999999999991</c:v>
                </c:pt>
                <c:pt idx="13">
                  <c:v>803.1</c:v>
                </c:pt>
                <c:pt idx="14">
                  <c:v>1034.3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Calc.'!$J$3:$J$93</c:f>
              <c:numCache>
                <c:formatCode>0.00</c:formatCode>
                <c:ptCount val="91"/>
                <c:pt idx="0">
                  <c:v>0</c:v>
                </c:pt>
                <c:pt idx="1">
                  <c:v>12.222300942752447</c:v>
                </c:pt>
                <c:pt idx="2">
                  <c:v>32.314441956018456</c:v>
                </c:pt>
                <c:pt idx="3">
                  <c:v>72.835498826184931</c:v>
                </c:pt>
                <c:pt idx="4">
                  <c:v>115.7279354162594</c:v>
                </c:pt>
                <c:pt idx="5">
                  <c:v>160.11802935384952</c:v>
                </c:pt>
                <c:pt idx="6">
                  <c:v>236.44881897129369</c:v>
                </c:pt>
                <c:pt idx="7">
                  <c:v>300.96532899659695</c:v>
                </c:pt>
                <c:pt idx="8">
                  <c:v>382.31050792086086</c:v>
                </c:pt>
                <c:pt idx="9">
                  <c:v>474.36529600799452</c:v>
                </c:pt>
                <c:pt idx="10">
                  <c:v>579.8032454111119</c:v>
                </c:pt>
                <c:pt idx="11">
                  <c:v>670.9575927767803</c:v>
                </c:pt>
                <c:pt idx="12">
                  <c:v>767.30303204541417</c:v>
                </c:pt>
                <c:pt idx="13">
                  <c:v>836.55638122165749</c:v>
                </c:pt>
                <c:pt idx="14">
                  <c:v>946.63025073226652</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Calc.'!$K$3:$K$94</c:f>
              <c:numCache>
                <c:formatCode>0.00</c:formatCode>
                <c:ptCount val="92"/>
                <c:pt idx="0">
                  <c:v>0</c:v>
                </c:pt>
                <c:pt idx="1">
                  <c:v>241.90145730972296</c:v>
                </c:pt>
                <c:pt idx="2">
                  <c:v>580.62995849380502</c:v>
                </c:pt>
                <c:pt idx="3">
                  <c:v>1105.2165456844332</c:v>
                </c:pt>
                <c:pt idx="4">
                  <c:v>1655.9157491245273</c:v>
                </c:pt>
                <c:pt idx="5">
                  <c:v>1968.5397818603517</c:v>
                </c:pt>
                <c:pt idx="6">
                  <c:v>2589.5094178237914</c:v>
                </c:pt>
                <c:pt idx="7">
                  <c:v>2973.2078400235746</c:v>
                </c:pt>
                <c:pt idx="8">
                  <c:v>3167.1637920957178</c:v>
                </c:pt>
                <c:pt idx="9">
                  <c:v>3144.7813082318876</c:v>
                </c:pt>
                <c:pt idx="10">
                  <c:v>2928.5399493138889</c:v>
                </c:pt>
                <c:pt idx="11">
                  <c:v>3077.8333304326629</c:v>
                </c:pt>
                <c:pt idx="12">
                  <c:v>3108.0440810601808</c:v>
                </c:pt>
                <c:pt idx="13">
                  <c:v>2903.7937285775452</c:v>
                </c:pt>
                <c:pt idx="14">
                  <c:v>3000.5115133017798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Regression!$CI$3:$CI$26</c:f>
              <c:numCache>
                <c:formatCode>0.000</c:formatCode>
                <c:ptCount val="24"/>
                <c:pt idx="0">
                  <c:v>-195.1535514635317</c:v>
                </c:pt>
                <c:pt idx="1">
                  <c:v>180.55198177142856</c:v>
                </c:pt>
                <c:pt idx="2">
                  <c:v>541.86073412686096</c:v>
                </c:pt>
                <c:pt idx="3">
                  <c:v>887.20218033573371</c:v>
                </c:pt>
                <c:pt idx="4">
                  <c:v>1215.0057951310152</c:v>
                </c:pt>
                <c:pt idx="5">
                  <c:v>1523.7010532456736</c:v>
                </c:pt>
                <c:pt idx="6">
                  <c:v>1811.7174294126771</c:v>
                </c:pt>
                <c:pt idx="7">
                  <c:v>2077.4843983649939</c:v>
                </c:pt>
                <c:pt idx="8">
                  <c:v>2319.4314348355929</c:v>
                </c:pt>
                <c:pt idx="9">
                  <c:v>2535.9880135574413</c:v>
                </c:pt>
                <c:pt idx="10">
                  <c:v>2725.5836092635082</c:v>
                </c:pt>
                <c:pt idx="11">
                  <c:v>2886.6476966867608</c:v>
                </c:pt>
                <c:pt idx="12">
                  <c:v>3017.6097505601688</c:v>
                </c:pt>
                <c:pt idx="13">
                  <c:v>3116.8992456166998</c:v>
                </c:pt>
                <c:pt idx="14">
                  <c:v>3182.9456565893215</c:v>
                </c:pt>
                <c:pt idx="15">
                  <c:v>3214.1784582110022</c:v>
                </c:pt>
                <c:pt idx="16">
                  <c:v>3209.0271252147108</c:v>
                </c:pt>
                <c:pt idx="17">
                  <c:v>3165.9211323334166</c:v>
                </c:pt>
                <c:pt idx="18">
                  <c:v>3083.2899543000849</c:v>
                </c:pt>
                <c:pt idx="19">
                  <c:v>2959.5630658476857</c:v>
                </c:pt>
                <c:pt idx="20">
                  <c:v>2793.1699417091872</c:v>
                </c:pt>
                <c:pt idx="21">
                  <c:v>2582.5400566175585</c:v>
                </c:pt>
                <c:pt idx="22">
                  <c:v>2326.102885305766</c:v>
                </c:pt>
                <c:pt idx="23">
                  <c:v>2022.2879025067791</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Regression!$CK$3:$CK$26</c:f>
              <c:numCache>
                <c:formatCode>0.000</c:formatCode>
                <c:ptCount val="24"/>
                <c:pt idx="0">
                  <c:v>-2.104511361558707</c:v>
                </c:pt>
                <c:pt idx="1">
                  <c:v>8.1478355118194834</c:v>
                </c:pt>
                <c:pt idx="2">
                  <c:v>24.055162486664099</c:v>
                </c:pt>
                <c:pt idx="3">
                  <c:v>45.192903136045267</c:v>
                </c:pt>
                <c:pt idx="4">
                  <c:v>71.13649103303311</c:v>
                </c:pt>
                <c:pt idx="5">
                  <c:v>101.46135975069774</c:v>
                </c:pt>
                <c:pt idx="6">
                  <c:v>135.74294286210929</c:v>
                </c:pt>
                <c:pt idx="7">
                  <c:v>173.55667394033787</c:v>
                </c:pt>
                <c:pt idx="8">
                  <c:v>214.47798655845369</c:v>
                </c:pt>
                <c:pt idx="9">
                  <c:v>258.08231428952678</c:v>
                </c:pt>
                <c:pt idx="10">
                  <c:v>303.94509070662724</c:v>
                </c:pt>
                <c:pt idx="11">
                  <c:v>351.64174938282537</c:v>
                </c:pt>
                <c:pt idx="12">
                  <c:v>400.74772389119101</c:v>
                </c:pt>
                <c:pt idx="13">
                  <c:v>450.83844780479455</c:v>
                </c:pt>
                <c:pt idx="14">
                  <c:v>501.48935469670607</c:v>
                </c:pt>
                <c:pt idx="15">
                  <c:v>552.27587813999548</c:v>
                </c:pt>
                <c:pt idx="16">
                  <c:v>602.77345170773299</c:v>
                </c:pt>
                <c:pt idx="17">
                  <c:v>652.5575089729889</c:v>
                </c:pt>
                <c:pt idx="18">
                  <c:v>701.20348350883319</c:v>
                </c:pt>
                <c:pt idx="19">
                  <c:v>748.28680888833605</c:v>
                </c:pt>
                <c:pt idx="20">
                  <c:v>793.38291868456736</c:v>
                </c:pt>
                <c:pt idx="21">
                  <c:v>836.06724647059775</c:v>
                </c:pt>
                <c:pt idx="22">
                  <c:v>875.91522581949698</c:v>
                </c:pt>
                <c:pt idx="23">
                  <c:v>912.50229030433513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Calc.'!$S$3:$S$94</c:f>
              <c:numCache>
                <c:formatCode>0.0000</c:formatCode>
                <c:ptCount val="92"/>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Calc.'!$T$3:$T$94</c:f>
              <c:numCache>
                <c:formatCode>0.0000</c:formatCode>
                <c:ptCount val="92"/>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Regression!$CQ$3:$CQ$26</c:f>
              <c:numCache>
                <c:formatCode>0.000</c:formatCode>
                <c:ptCount val="24"/>
                <c:pt idx="0">
                  <c:v>-0.18537561950042836</c:v>
                </c:pt>
                <c:pt idx="1">
                  <c:v>0.92212521053842267</c:v>
                </c:pt>
                <c:pt idx="2">
                  <c:v>1.9741432617072787</c:v>
                </c:pt>
                <c:pt idx="3">
                  <c:v>3.0198371574638596</c:v>
                </c:pt>
                <c:pt idx="4">
                  <c:v>4.1022124544864917</c:v>
                </c:pt>
                <c:pt idx="5">
                  <c:v>5.2581216426741104</c:v>
                </c:pt>
                <c:pt idx="6">
                  <c:v>6.5182641451462553</c:v>
                </c:pt>
                <c:pt idx="7">
                  <c:v>7.9071863182430775</c:v>
                </c:pt>
                <c:pt idx="8">
                  <c:v>9.4432814515253316</c:v>
                </c:pt>
                <c:pt idx="9">
                  <c:v>11.138789767774382</c:v>
                </c:pt>
                <c:pt idx="10">
                  <c:v>12.999798422992198</c:v>
                </c:pt>
                <c:pt idx="11">
                  <c:v>15.026241506401364</c:v>
                </c:pt>
                <c:pt idx="12">
                  <c:v>17.211900040445055</c:v>
                </c:pt>
                <c:pt idx="13">
                  <c:v>19.544401980787075</c:v>
                </c:pt>
                <c:pt idx="14">
                  <c:v>22.005222216311811</c:v>
                </c:pt>
                <c:pt idx="15">
                  <c:v>24.569682569124289</c:v>
                </c:pt>
                <c:pt idx="16">
                  <c:v>27.206951794550097</c:v>
                </c:pt>
                <c:pt idx="17">
                  <c:v>29.880045581135477</c:v>
                </c:pt>
                <c:pt idx="18">
                  <c:v>32.545826550647263</c:v>
                </c:pt>
                <c:pt idx="19">
                  <c:v>35.155004258072886</c:v>
                </c:pt>
                <c:pt idx="20">
                  <c:v>37.652135191620395</c:v>
                </c:pt>
                <c:pt idx="21">
                  <c:v>39.975622772718417</c:v>
                </c:pt>
                <c:pt idx="22">
                  <c:v>42.057717356016241</c:v>
                </c:pt>
                <c:pt idx="23">
                  <c:v>43.824516229383718</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Regression!$CR$3:$CR$26</c:f>
              <c:numCache>
                <c:formatCode>0.000</c:formatCode>
                <c:ptCount val="24"/>
                <c:pt idx="0">
                  <c:v>2.119212012511941E-2</c:v>
                </c:pt>
                <c:pt idx="1">
                  <c:v>-1.8637653231043612E-2</c:v>
                </c:pt>
                <c:pt idx="2">
                  <c:v>-5.3118501109772363E-2</c:v>
                </c:pt>
                <c:pt idx="3">
                  <c:v>-8.254927152928819E-2</c:v>
                </c:pt>
                <c:pt idx="4">
                  <c:v>-0.10722881250781245</c:v>
                </c:pt>
                <c:pt idx="5">
                  <c:v>-0.1274559720635664</c:v>
                </c:pt>
                <c:pt idx="6">
                  <c:v>-0.14352959821477157</c:v>
                </c:pt>
                <c:pt idx="7">
                  <c:v>-0.15574853897964908</c:v>
                </c:pt>
                <c:pt idx="8">
                  <c:v>-0.16441164237642042</c:v>
                </c:pt>
                <c:pt idx="9">
                  <c:v>-0.1698177564233069</c:v>
                </c:pt>
                <c:pt idx="10">
                  <c:v>-0.17226572913852983</c:v>
                </c:pt>
                <c:pt idx="11">
                  <c:v>-0.17205440854031057</c:v>
                </c:pt>
                <c:pt idx="12">
                  <c:v>-0.16948264264687049</c:v>
                </c:pt>
                <c:pt idx="13">
                  <c:v>-0.16484927947643091</c:v>
                </c:pt>
                <c:pt idx="14">
                  <c:v>-0.15845316704721318</c:v>
                </c:pt>
                <c:pt idx="15">
                  <c:v>-0.15059315337743856</c:v>
                </c:pt>
                <c:pt idx="16">
                  <c:v>-0.14156808648532843</c:v>
                </c:pt>
                <c:pt idx="17">
                  <c:v>-0.13167681438910436</c:v>
                </c:pt>
                <c:pt idx="18">
                  <c:v>-0.12121818510698734</c:v>
                </c:pt>
                <c:pt idx="19">
                  <c:v>-0.110491046657199</c:v>
                </c:pt>
                <c:pt idx="20">
                  <c:v>-9.9794247057960583E-2</c:v>
                </c:pt>
                <c:pt idx="21">
                  <c:v>-8.9426634327493315E-2</c:v>
                </c:pt>
                <c:pt idx="22">
                  <c:v>-7.9687056484018748E-2</c:v>
                </c:pt>
                <c:pt idx="23">
                  <c:v>-7.0874361545757991E-2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Calc.'!$AC$3:$AC$94</c:f>
              <c:numCache>
                <c:formatCode>0.0000</c:formatCode>
                <c:ptCount val="92"/>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Calc.'!$Y$3:$Y$94</c:f>
              <c:numCache>
                <c:formatCode>0.0000</c:formatCode>
                <c:ptCount val="92"/>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pt idx="10">
                  <c:v>-0.60721580817051557</c:v>
                </c:pt>
                <c:pt idx="11">
                  <c:v>-0.44256216696270034</c:v>
                </c:pt>
                <c:pt idx="12">
                  <c:v>-0.44256216696270034</c:v>
                </c:pt>
                <c:pt idx="13">
                  <c:v>-1.161523090586146</c:v>
                </c:pt>
                <c:pt idx="14">
                  <c:v>-0.76366563055062198</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Regression!$CW$3:$CW$26</c:f>
              <c:numCache>
                <c:formatCode>0.000</c:formatCode>
                <c:ptCount val="24"/>
                <c:pt idx="0">
                  <c:v>8.8083013786217634E-2</c:v>
                </c:pt>
                <c:pt idx="1">
                  <c:v>0.52729110705773918</c:v>
                </c:pt>
                <c:pt idx="2">
                  <c:v>1.2878578216515733</c:v>
                </c:pt>
                <c:pt idx="3">
                  <c:v>1.9189762137350672</c:v>
                </c:pt>
                <c:pt idx="4">
                  <c:v>2.2053617131320067</c:v>
                </c:pt>
                <c:pt idx="5">
                  <c:v>2.1001710572463623</c:v>
                </c:pt>
                <c:pt idx="6">
                  <c:v>1.6667476060720028</c:v>
                </c:pt>
                <c:pt idx="7">
                  <c:v>1.0291930382882351</c:v>
                </c:pt>
                <c:pt idx="8">
                  <c:v>0.33176542844136359</c:v>
                </c:pt>
                <c:pt idx="9">
                  <c:v>-0.29289629478803558</c:v>
                </c:pt>
                <c:pt idx="10">
                  <c:v>-0.74672150923155911</c:v>
                </c:pt>
                <c:pt idx="11">
                  <c:v>-0.98033067879396896</c:v>
                </c:pt>
                <c:pt idx="12">
                  <c:v>-0.9983317519281627</c:v>
                </c:pt>
                <c:pt idx="13">
                  <c:v>-0.85579017902367838</c:v>
                </c:pt>
                <c:pt idx="14">
                  <c:v>-0.64587254871031519</c:v>
                </c:pt>
                <c:pt idx="15">
                  <c:v>-0.47866384307434373</c:v>
                </c:pt>
                <c:pt idx="16">
                  <c:v>-0.45115831179160182</c:v>
                </c:pt>
                <c:pt idx="17">
                  <c:v>-0.60842396517068664</c:v>
                </c:pt>
                <c:pt idx="18">
                  <c:v>-0.89594068611324928</c:v>
                </c:pt>
                <c:pt idx="19">
                  <c:v>-1.1031119609880307</c:v>
                </c:pt>
                <c:pt idx="20">
                  <c:v>-0.79795022941800653</c:v>
                </c:pt>
                <c:pt idx="21">
                  <c:v>0.74706414701904578</c:v>
                </c:pt>
                <c:pt idx="22">
                  <c:v>4.6379502971717557</c:v>
                </c:pt>
                <c:pt idx="23">
                  <c:v>12.451020633789767</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Regression!$DA$3:$DA$26</c:f>
              <c:numCache>
                <c:formatCode>0.000</c:formatCode>
                <c:ptCount val="24"/>
                <c:pt idx="0">
                  <c:v>-2.0372727397776069E-2</c:v>
                </c:pt>
                <c:pt idx="1">
                  <c:v>0.28375421280991142</c:v>
                </c:pt>
                <c:pt idx="2">
                  <c:v>0.62323040019267739</c:v>
                </c:pt>
                <c:pt idx="3">
                  <c:v>0.99318195011928856</c:v>
                </c:pt>
                <c:pt idx="4">
                  <c:v>1.3887349779585119</c:v>
                </c:pt>
                <c:pt idx="5">
                  <c:v>1.8050155990791139</c:v>
                </c:pt>
                <c:pt idx="6">
                  <c:v>2.2371499288498615</c:v>
                </c:pt>
                <c:pt idx="7">
                  <c:v>2.6802640826395212</c:v>
                </c:pt>
                <c:pt idx="8">
                  <c:v>3.1294841758168617</c:v>
                </c:pt>
                <c:pt idx="9">
                  <c:v>3.5799363237506459</c:v>
                </c:pt>
                <c:pt idx="10">
                  <c:v>4.0267466418096456</c:v>
                </c:pt>
                <c:pt idx="11">
                  <c:v>4.4650412453626238</c:v>
                </c:pt>
                <c:pt idx="12">
                  <c:v>4.8899462497783492</c:v>
                </c:pt>
                <c:pt idx="13">
                  <c:v>5.2965877704255879</c:v>
                </c:pt>
                <c:pt idx="14">
                  <c:v>5.6800919226731059</c:v>
                </c:pt>
                <c:pt idx="15">
                  <c:v>6.035584821889671</c:v>
                </c:pt>
                <c:pt idx="16">
                  <c:v>6.3581925834440511</c:v>
                </c:pt>
                <c:pt idx="17">
                  <c:v>6.6430413227050087</c:v>
                </c:pt>
                <c:pt idx="18">
                  <c:v>6.8852571550413169</c:v>
                </c:pt>
                <c:pt idx="19">
                  <c:v>7.079966195821739</c:v>
                </c:pt>
                <c:pt idx="20">
                  <c:v>7.2222945604150386</c:v>
                </c:pt>
                <c:pt idx="21">
                  <c:v>7.3073683641899887</c:v>
                </c:pt>
                <c:pt idx="22">
                  <c:v>7.3303137225153545</c:v>
                </c:pt>
                <c:pt idx="23">
                  <c:v>7.2862567507598985</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Calc.'!$N$3:$N$94</c:f>
              <c:numCache>
                <c:formatCode>0.0000</c:formatCode>
                <c:ptCount val="92"/>
                <c:pt idx="0" formatCode="General">
                  <c:v>0</c:v>
                </c:pt>
                <c:pt idx="2">
                  <c:v>-0.13357279155909754</c:v>
                </c:pt>
                <c:pt idx="3">
                  <c:v>-0.27084409024581885</c:v>
                </c:pt>
                <c:pt idx="6">
                  <c:v>-0.56874621169603778</c:v>
                </c:pt>
                <c:pt idx="8">
                  <c:v>-0.18766640475923213</c:v>
                </c:pt>
                <c:pt idx="9">
                  <c:v>4.6508474576271303E-2</c:v>
                </c:pt>
                <c:pt idx="14">
                  <c:v>0.38924983724323725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Calc.'!$P$3:$P$94</c:f>
              <c:numCache>
                <c:formatCode>0.0000</c:formatCode>
                <c:ptCount val="92"/>
                <c:pt idx="0" formatCode="General">
                  <c:v>0</c:v>
                </c:pt>
                <c:pt idx="2">
                  <c:v>1.0761996669694218</c:v>
                </c:pt>
                <c:pt idx="3">
                  <c:v>2.0621510747805023</c:v>
                </c:pt>
                <c:pt idx="6">
                  <c:v>4.0534445958219791</c:v>
                </c:pt>
                <c:pt idx="8">
                  <c:v>4.8149995458673924</c:v>
                </c:pt>
                <c:pt idx="9">
                  <c:v>4.8149995458673924</c:v>
                </c:pt>
                <c:pt idx="14">
                  <c:v>5.4329320466242805</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Calc.'!$U$3:$U$94</c:f>
              <c:numCache>
                <c:formatCode>0.0000</c:formatCode>
                <c:ptCount val="92"/>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pt idx="10">
                  <c:v>-0.77365400000000017</c:v>
                </c:pt>
                <c:pt idx="11">
                  <c:v>-0.69949400000000028</c:v>
                </c:pt>
                <c:pt idx="12">
                  <c:v>-0.57529200000000025</c:v>
                </c:pt>
                <c:pt idx="13">
                  <c:v>-0.59672360000000035</c:v>
                </c:pt>
                <c:pt idx="14">
                  <c:v>-0.3243472000000005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Calc.'!$W$3:$W$94</c:f>
              <c:numCache>
                <c:formatCode>0.0000</c:formatCode>
                <c:ptCount val="92"/>
                <c:pt idx="0" formatCode="General">
                  <c:v>0</c:v>
                </c:pt>
                <c:pt idx="2">
                  <c:v>0.22445354504474899</c:v>
                </c:pt>
                <c:pt idx="3">
                  <c:v>5.2572079719196335E-2</c:v>
                </c:pt>
                <c:pt idx="6">
                  <c:v>-3.7322129024856321E-2</c:v>
                </c:pt>
                <c:pt idx="8">
                  <c:v>-5.211576066707635E-4</c:v>
                </c:pt>
                <c:pt idx="9">
                  <c:v>4.9665946095056444E-2</c:v>
                </c:pt>
                <c:pt idx="14">
                  <c:v>8.1080444923966488E-2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extLst xmlns:c15="http://schemas.microsoft.com/office/drawing/2012/chart"/>
            </c:numRef>
          </c:xVal>
          <c:yVal>
            <c:numRef>
              <c:f>'In Process Calc.'!$AE$3:$AE$12</c:f>
              <c:numCache>
                <c:formatCode>0.0000</c:formatCode>
                <c:ptCount val="10"/>
                <c:pt idx="0" formatCode="General">
                  <c:v>0</c:v>
                </c:pt>
                <c:pt idx="2">
                  <c:v>9.7281334144010537E-2</c:v>
                </c:pt>
                <c:pt idx="3">
                  <c:v>0.15142100234517464</c:v>
                </c:pt>
                <c:pt idx="6">
                  <c:v>0.47470685312255634</c:v>
                </c:pt>
                <c:pt idx="8">
                  <c:v>0.63488439155736909</c:v>
                </c:pt>
                <c:pt idx="9">
                  <c:v>0.76122053331017037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Regression!$CL$3:$CL$26</c:f>
              <c:numCache>
                <c:formatCode>0.000</c:formatCode>
                <c:ptCount val="24"/>
                <c:pt idx="0">
                  <c:v>7.3337902760982954E-2</c:v>
                </c:pt>
                <c:pt idx="1">
                  <c:v>-7.3908337421185896E-2</c:v>
                </c:pt>
                <c:pt idx="2">
                  <c:v>-0.1896538071109109</c:v>
                </c:pt>
                <c:pt idx="3">
                  <c:v>-0.2762731139581871</c:v>
                </c:pt>
                <c:pt idx="4">
                  <c:v>-0.33614086561300932</c:v>
                </c:pt>
                <c:pt idx="5">
                  <c:v>-0.37163166972537282</c:v>
                </c:pt>
                <c:pt idx="6">
                  <c:v>-0.38512013394527245</c:v>
                </c:pt>
                <c:pt idx="7">
                  <c:v>-0.37898086592270319</c:v>
                </c:pt>
                <c:pt idx="8">
                  <c:v>-0.35558847330765997</c:v>
                </c:pt>
                <c:pt idx="9">
                  <c:v>-0.31731756375013809</c:v>
                </c:pt>
                <c:pt idx="10">
                  <c:v>-0.26654274490013224</c:v>
                </c:pt>
                <c:pt idx="11">
                  <c:v>-0.20563862440763792</c:v>
                </c:pt>
                <c:pt idx="12">
                  <c:v>-0.13697980992264946</c:v>
                </c:pt>
                <c:pt idx="13">
                  <c:v>-6.2940909095162034E-2</c:v>
                </c:pt>
                <c:pt idx="14">
                  <c:v>1.410347042482929E-2</c:v>
                </c:pt>
                <c:pt idx="15">
                  <c:v>9.1778720987329754E-2</c:v>
                </c:pt>
                <c:pt idx="16">
                  <c:v>0.16771023494234361</c:v>
                </c:pt>
                <c:pt idx="17">
                  <c:v>0.23952340463987598</c:v>
                </c:pt>
                <c:pt idx="18">
                  <c:v>0.3048436224299329</c:v>
                </c:pt>
                <c:pt idx="19">
                  <c:v>0.36129628066251751</c:v>
                </c:pt>
                <c:pt idx="20">
                  <c:v>0.40650677168763627</c:v>
                </c:pt>
                <c:pt idx="21">
                  <c:v>0.43810048785529476</c:v>
                </c:pt>
                <c:pt idx="22">
                  <c:v>0.45370282151549723</c:v>
                </c:pt>
                <c:pt idx="23">
                  <c:v>0.45093916501824616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Regression!$CN$3:$CN$26</c:f>
              <c:numCache>
                <c:formatCode>0.000</c:formatCode>
                <c:ptCount val="24"/>
                <c:pt idx="0">
                  <c:v>-1.5341613767887452E-3</c:v>
                </c:pt>
                <c:pt idx="1">
                  <c:v>0.34274849993278333</c:v>
                </c:pt>
                <c:pt idx="2">
                  <c:v>0.79890016715747525</c:v>
                </c:pt>
                <c:pt idx="3">
                  <c:v>1.3246597513388447</c:v>
                </c:pt>
                <c:pt idx="4">
                  <c:v>1.8830232535264479</c:v>
                </c:pt>
                <c:pt idx="5">
                  <c:v>2.4422437647778397</c:v>
                </c:pt>
                <c:pt idx="6">
                  <c:v>2.9758314661585734</c:v>
                </c:pt>
                <c:pt idx="7">
                  <c:v>3.4625536287422025</c:v>
                </c:pt>
                <c:pt idx="8">
                  <c:v>3.886434613610279</c:v>
                </c:pt>
                <c:pt idx="9">
                  <c:v>4.2367558718523526</c:v>
                </c:pt>
                <c:pt idx="10">
                  <c:v>4.5080559445659727</c:v>
                </c:pt>
                <c:pt idx="11">
                  <c:v>4.7001304628566842</c:v>
                </c:pt>
                <c:pt idx="12">
                  <c:v>4.8180321478380419</c:v>
                </c:pt>
                <c:pt idx="13">
                  <c:v>4.8720708106315778</c:v>
                </c:pt>
                <c:pt idx="14">
                  <c:v>4.8778133523668501</c:v>
                </c:pt>
                <c:pt idx="15">
                  <c:v>4.8560837641813972</c:v>
                </c:pt>
                <c:pt idx="16">
                  <c:v>4.8329631272207649</c:v>
                </c:pt>
                <c:pt idx="17">
                  <c:v>4.8397896126384694</c:v>
                </c:pt>
                <c:pt idx="18">
                  <c:v>4.9131584815960885</c:v>
                </c:pt>
                <c:pt idx="19">
                  <c:v>5.094922085263125</c:v>
                </c:pt>
                <c:pt idx="20">
                  <c:v>5.4321898648171398</c:v>
                </c:pt>
                <c:pt idx="21">
                  <c:v>5.9773283514436741</c:v>
                </c:pt>
                <c:pt idx="22">
                  <c:v>6.7879611663362454</c:v>
                </c:pt>
                <c:pt idx="23">
                  <c:v>7.9269690206963688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Regression!$CS$3:$CS$26</c:f>
              <c:numCache>
                <c:formatCode>0.000</c:formatCode>
                <c:ptCount val="24"/>
                <c:pt idx="0">
                  <c:v>-3.0817156281517599E-2</c:v>
                </c:pt>
                <c:pt idx="1">
                  <c:v>-3.4532474591818234E-2</c:v>
                </c:pt>
                <c:pt idx="2">
                  <c:v>-6.5646966080391056E-2</c:v>
                </c:pt>
                <c:pt idx="3">
                  <c:v>-0.11793963392286032</c:v>
                </c:pt>
                <c:pt idx="4">
                  <c:v>-0.18562764889448868</c:v>
                </c:pt>
                <c:pt idx="5">
                  <c:v>-0.26336634937017739</c:v>
                </c:pt>
                <c:pt idx="6">
                  <c:v>-0.34624924132446627</c:v>
                </c:pt>
                <c:pt idx="7">
                  <c:v>-0.42980799833153355</c:v>
                </c:pt>
                <c:pt idx="8">
                  <c:v>-0.51001246156519642</c:v>
                </c:pt>
                <c:pt idx="9">
                  <c:v>-0.58327063979890936</c:v>
                </c:pt>
                <c:pt idx="10">
                  <c:v>-0.64642870940576724</c:v>
                </c:pt>
                <c:pt idx="11">
                  <c:v>-0.69677101435850175</c:v>
                </c:pt>
                <c:pt idx="12">
                  <c:v>-0.73202006622948401</c:v>
                </c:pt>
                <c:pt idx="13">
                  <c:v>-0.75033654419072282</c:v>
                </c:pt>
                <c:pt idx="14">
                  <c:v>-0.75031929501386752</c:v>
                </c:pt>
                <c:pt idx="15">
                  <c:v>-0.73100533307020354</c:v>
                </c:pt>
                <c:pt idx="16">
                  <c:v>-0.69186984033065757</c:v>
                </c:pt>
                <c:pt idx="17">
                  <c:v>-0.63282616636578859</c:v>
                </c:pt>
                <c:pt idx="18">
                  <c:v>-0.55422582834580436</c:v>
                </c:pt>
                <c:pt idx="19">
                  <c:v>-0.45685851104054187</c:v>
                </c:pt>
                <c:pt idx="20">
                  <c:v>-0.34195206681947932</c:v>
                </c:pt>
                <c:pt idx="21">
                  <c:v>-0.21117251565173811</c:v>
                </c:pt>
                <c:pt idx="22">
                  <c:v>-6.6624045106074448E-2</c:v>
                </c:pt>
                <c:pt idx="23">
                  <c:v>8.9150989649122714E-2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Regression!$CU$3:$CU$26</c:f>
              <c:numCache>
                <c:formatCode>0.000</c:formatCode>
                <c:ptCount val="24"/>
                <c:pt idx="0">
                  <c:v>5.1435610182511193E-2</c:v>
                </c:pt>
                <c:pt idx="1">
                  <c:v>7.5025779333205228E-2</c:v>
                </c:pt>
                <c:pt idx="2">
                  <c:v>8.9872399477368581E-2</c:v>
                </c:pt>
                <c:pt idx="3">
                  <c:v>9.7052010480822751E-2</c:v>
                </c:pt>
                <c:pt idx="4">
                  <c:v>9.7641152209389181E-2</c:v>
                </c:pt>
                <c:pt idx="5">
                  <c:v>9.2716364528889331E-2</c:v>
                </c:pt>
                <c:pt idx="6">
                  <c:v>8.3354187305144656E-2</c:v>
                </c:pt>
                <c:pt idx="7">
                  <c:v>7.0631160403976614E-2</c:v>
                </c:pt>
                <c:pt idx="8">
                  <c:v>5.5623823691206623E-2</c:v>
                </c:pt>
                <c:pt idx="9">
                  <c:v>3.9408717032656276E-2</c:v>
                </c:pt>
                <c:pt idx="10">
                  <c:v>2.3062380294146839E-2</c:v>
                </c:pt>
                <c:pt idx="11">
                  <c:v>7.6613533414998936E-3</c:v>
                </c:pt>
                <c:pt idx="12">
                  <c:v>-5.7178239594630753E-3</c:v>
                </c:pt>
                <c:pt idx="13">
                  <c:v>-1.5998611742920665E-2</c:v>
                </c:pt>
                <c:pt idx="14">
                  <c:v>-2.2104470143051336E-2</c:v>
                </c:pt>
                <c:pt idx="15">
                  <c:v>-2.295885929403374E-2</c:v>
                </c:pt>
                <c:pt idx="16">
                  <c:v>-1.7485239330046531E-2</c:v>
                </c:pt>
                <c:pt idx="17">
                  <c:v>-4.6070703852678641E-3</c:v>
                </c:pt>
                <c:pt idx="18">
                  <c:v>1.6752187406123165E-2</c:v>
                </c:pt>
                <c:pt idx="19">
                  <c:v>4.7669073909949011E-2</c:v>
                </c:pt>
                <c:pt idx="20">
                  <c:v>8.9220128992029801E-2</c:v>
                </c:pt>
                <c:pt idx="21">
                  <c:v>0.14248189251818788</c:v>
                </c:pt>
                <c:pt idx="22">
                  <c:v>0.20853090435424448</c:v>
                </c:pt>
                <c:pt idx="23">
                  <c:v>0.28844370436602151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Regression!$DC$3:$DC$26</c:f>
              <c:numCache>
                <c:formatCode>0.000</c:formatCode>
                <c:ptCount val="24"/>
                <c:pt idx="0">
                  <c:v>1.6672368319578523E-3</c:v>
                </c:pt>
                <c:pt idx="1">
                  <c:v>2.6328545277624106E-2</c:v>
                </c:pt>
                <c:pt idx="2">
                  <c:v>6.0824637648718594E-2</c:v>
                </c:pt>
                <c:pt idx="3">
                  <c:v>0.10407214868574183</c:v>
                </c:pt>
                <c:pt idx="4">
                  <c:v>0.15498771312919435</c:v>
                </c:pt>
                <c:pt idx="5">
                  <c:v>0.21248796571957668</c:v>
                </c:pt>
                <c:pt idx="6">
                  <c:v>0.27548954119738928</c:v>
                </c:pt>
                <c:pt idx="7">
                  <c:v>0.34290907430313272</c:v>
                </c:pt>
                <c:pt idx="8">
                  <c:v>0.41366319977730776</c:v>
                </c:pt>
                <c:pt idx="9">
                  <c:v>0.48666855236041451</c:v>
                </c:pt>
                <c:pt idx="10">
                  <c:v>0.56084176679295372</c:v>
                </c:pt>
                <c:pt idx="11">
                  <c:v>0.63509947781542597</c:v>
                </c:pt>
                <c:pt idx="12">
                  <c:v>0.70835832016833178</c:v>
                </c:pt>
                <c:pt idx="13">
                  <c:v>0.77953492859217122</c:v>
                </c:pt>
                <c:pt idx="14">
                  <c:v>0.84754593782744569</c:v>
                </c:pt>
                <c:pt idx="15">
                  <c:v>0.91130798261465473</c:v>
                </c:pt>
                <c:pt idx="16">
                  <c:v>0.96973769769429952</c:v>
                </c:pt>
                <c:pt idx="17">
                  <c:v>1.0217517178068807</c:v>
                </c:pt>
                <c:pt idx="18">
                  <c:v>1.066266677692898</c:v>
                </c:pt>
                <c:pt idx="19">
                  <c:v>1.1021992120928528</c:v>
                </c:pt>
                <c:pt idx="20">
                  <c:v>1.128465955747245</c:v>
                </c:pt>
                <c:pt idx="21">
                  <c:v>1.1439835433965753</c:v>
                </c:pt>
                <c:pt idx="22">
                  <c:v>1.1476686097813447</c:v>
                </c:pt>
                <c:pt idx="23">
                  <c:v>1.1384377896420532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Calc.'!$AB$3:$AB$94</c:f>
              <c:numCache>
                <c:formatCode>0.0000</c:formatCode>
                <c:ptCount val="92"/>
                <c:pt idx="0" formatCode="General">
                  <c:v>0</c:v>
                </c:pt>
                <c:pt idx="2">
                  <c:v>5.0432276657060356E-2</c:v>
                </c:pt>
                <c:pt idx="3">
                  <c:v>9.6965350847798171E-2</c:v>
                </c:pt>
                <c:pt idx="6">
                  <c:v>0.23103612358420991</c:v>
                </c:pt>
                <c:pt idx="8">
                  <c:v>0.28016285771731086</c:v>
                </c:pt>
                <c:pt idx="9">
                  <c:v>0.32890315662489078</c:v>
                </c:pt>
                <c:pt idx="14">
                  <c:v>0.47493969573084882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Calc.'!$AF$3:$AF$94</c:f>
              <c:numCache>
                <c:formatCode>0.0000</c:formatCode>
                <c:ptCount val="92"/>
                <c:pt idx="0" formatCode="General">
                  <c:v>0</c:v>
                </c:pt>
                <c:pt idx="2">
                  <c:v>0.46626700923018327</c:v>
                </c:pt>
                <c:pt idx="3">
                  <c:v>0.79135693215339198</c:v>
                </c:pt>
                <c:pt idx="6">
                  <c:v>2.2232115329717379</c:v>
                </c:pt>
                <c:pt idx="8">
                  <c:v>2.9133856694262055</c:v>
                </c:pt>
                <c:pt idx="9">
                  <c:v>3.3223123037396514</c:v>
                </c:pt>
                <c:pt idx="14">
                  <c:v>4.5391126843657812</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Calc.'!$AI$3:$AI$94</c:f>
              <c:numCache>
                <c:formatCode>0.0000</c:formatCode>
                <c:ptCount val="92"/>
                <c:pt idx="0" formatCode="General">
                  <c:v>0</c:v>
                </c:pt>
                <c:pt idx="2">
                  <c:v>0.10189579998896205</c:v>
                </c:pt>
                <c:pt idx="3">
                  <c:v>0.16764942877642275</c:v>
                </c:pt>
                <c:pt idx="6">
                  <c:v>0.34843589602075187</c:v>
                </c:pt>
                <c:pt idx="8">
                  <c:v>0.24793498537446895</c:v>
                </c:pt>
                <c:pt idx="9">
                  <c:v>0.38618687565538956</c:v>
                </c:pt>
                <c:pt idx="14">
                  <c:v>0.25801384182350029</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Calc.'!$V$3:$V$94</c:f>
              <c:numCache>
                <c:formatCode>0.0000</c:formatCode>
                <c:ptCount val="92"/>
                <c:pt idx="0" formatCode="General">
                  <c:v>0</c:v>
                </c:pt>
                <c:pt idx="2">
                  <c:v>-0.26575196483282276</c:v>
                </c:pt>
                <c:pt idx="3">
                  <c:v>-0.48015985080591461</c:v>
                </c:pt>
                <c:pt idx="6">
                  <c:v>-1.1989143466098307</c:v>
                </c:pt>
                <c:pt idx="8">
                  <c:v>-1.7087233248967628</c:v>
                </c:pt>
                <c:pt idx="9">
                  <c:v>-1.8643133075795923</c:v>
                </c:pt>
                <c:pt idx="14">
                  <c:v>-2.6549005461569197</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Calc.'!$Q$3:$Q$98</c:f>
              <c:numCache>
                <c:formatCode>0.0000</c:formatCode>
                <c:ptCount val="96"/>
                <c:pt idx="0" formatCode="General">
                  <c:v>0</c:v>
                </c:pt>
                <c:pt idx="2">
                  <c:v>8.5455638193980121E-3</c:v>
                </c:pt>
                <c:pt idx="3">
                  <c:v>0.25038464427916823</c:v>
                </c:pt>
                <c:pt idx="6">
                  <c:v>1.1736616332356697</c:v>
                </c:pt>
                <c:pt idx="8">
                  <c:v>2.0988164675832013</c:v>
                </c:pt>
                <c:pt idx="9">
                  <c:v>2.8300500338066259</c:v>
                </c:pt>
                <c:pt idx="14">
                  <c:v>5.3964789121778969</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Calc.'!$R$3:$R$94</c:f>
              <c:numCache>
                <c:formatCode>0.0000</c:formatCode>
                <c:ptCount val="92"/>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Regression!$CZ$3:$CZ$26</c:f>
              <c:numCache>
                <c:formatCode>0.000</c:formatCode>
                <c:ptCount val="24"/>
                <c:pt idx="0">
                  <c:v>-3.0427118256326768E-3</c:v>
                </c:pt>
                <c:pt idx="1">
                  <c:v>1.8685725701818538E-2</c:v>
                </c:pt>
                <c:pt idx="2">
                  <c:v>4.1942327244488431E-2</c:v>
                </c:pt>
                <c:pt idx="3">
                  <c:v>6.651008409218763E-2</c:v>
                </c:pt>
                <c:pt idx="4">
                  <c:v>9.2171987534726732E-2</c:v>
                </c:pt>
                <c:pt idx="5">
                  <c:v>0.11871102886191637</c:v>
                </c:pt>
                <c:pt idx="6">
                  <c:v>0.14591019936356717</c:v>
                </c:pt>
                <c:pt idx="7">
                  <c:v>0.17355249032948972</c:v>
                </c:pt>
                <c:pt idx="8">
                  <c:v>0.20142089304949473</c:v>
                </c:pt>
                <c:pt idx="9">
                  <c:v>0.22929839881339273</c:v>
                </c:pt>
                <c:pt idx="10">
                  <c:v>0.25696799891099437</c:v>
                </c:pt>
                <c:pt idx="11">
                  <c:v>0.2842126846321103</c:v>
                </c:pt>
                <c:pt idx="12">
                  <c:v>0.31081544726655103</c:v>
                </c:pt>
                <c:pt idx="13">
                  <c:v>0.33655927810412728</c:v>
                </c:pt>
                <c:pt idx="14">
                  <c:v>0.36122716843464964</c:v>
                </c:pt>
                <c:pt idx="15">
                  <c:v>0.38460210954792878</c:v>
                </c:pt>
                <c:pt idx="16">
                  <c:v>0.40646709273377513</c:v>
                </c:pt>
                <c:pt idx="17">
                  <c:v>0.42660510928199963</c:v>
                </c:pt>
                <c:pt idx="18">
                  <c:v>0.44479915048241259</c:v>
                </c:pt>
                <c:pt idx="19">
                  <c:v>0.4608322076248248</c:v>
                </c:pt>
                <c:pt idx="20">
                  <c:v>0.47448727199904672</c:v>
                </c:pt>
                <c:pt idx="21">
                  <c:v>0.48554733489488938</c:v>
                </c:pt>
                <c:pt idx="22">
                  <c:v>0.49379538760216274</c:v>
                </c:pt>
                <c:pt idx="23">
                  <c:v>0.49901442141067803</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Regression!$DD$3:$DD$26</c:f>
              <c:numCache>
                <c:formatCode>0.000</c:formatCode>
                <c:ptCount val="24"/>
                <c:pt idx="0">
                  <c:v>-8.90862709201512E-3</c:v>
                </c:pt>
                <c:pt idx="1">
                  <c:v>0.14069618658532065</c:v>
                </c:pt>
                <c:pt idx="2">
                  <c:v>0.32706726336619801</c:v>
                </c:pt>
                <c:pt idx="3">
                  <c:v>0.54543818850391934</c:v>
                </c:pt>
                <c:pt idx="4">
                  <c:v>0.79104254725178724</c:v>
                </c:pt>
                <c:pt idx="5">
                  <c:v>1.0591139248631039</c:v>
                </c:pt>
                <c:pt idx="6">
                  <c:v>1.3448859065911722</c:v>
                </c:pt>
                <c:pt idx="7">
                  <c:v>1.6435920776892943</c:v>
                </c:pt>
                <c:pt idx="8">
                  <c:v>1.9504660234107727</c:v>
                </c:pt>
                <c:pt idx="9">
                  <c:v>2.2607413290089102</c:v>
                </c:pt>
                <c:pt idx="10">
                  <c:v>2.569651579737009</c:v>
                </c:pt>
                <c:pt idx="11">
                  <c:v>2.8724303608483712</c:v>
                </c:pt>
                <c:pt idx="12">
                  <c:v>3.1643112575963004</c:v>
                </c:pt>
                <c:pt idx="13">
                  <c:v>3.4405278552340963</c:v>
                </c:pt>
                <c:pt idx="14">
                  <c:v>3.6963137390150651</c:v>
                </c:pt>
                <c:pt idx="15">
                  <c:v>3.926902494192507</c:v>
                </c:pt>
                <c:pt idx="16">
                  <c:v>4.1275277060197251</c:v>
                </c:pt>
                <c:pt idx="17">
                  <c:v>4.2934229597500204</c:v>
                </c:pt>
                <c:pt idx="18">
                  <c:v>4.4198218406366987</c:v>
                </c:pt>
                <c:pt idx="19">
                  <c:v>4.5019579339330571</c:v>
                </c:pt>
                <c:pt idx="20">
                  <c:v>4.5350648248924017</c:v>
                </c:pt>
                <c:pt idx="21">
                  <c:v>4.5143760987680386</c:v>
                </c:pt>
                <c:pt idx="22">
                  <c:v>4.4351253408132632</c:v>
                </c:pt>
                <c:pt idx="23">
                  <c:v>4.2925461362813788</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Regression!$DG$3:$DG$26</c:f>
              <c:numCache>
                <c:formatCode>0.000</c:formatCode>
                <c:ptCount val="24"/>
                <c:pt idx="0">
                  <c:v>-5.669182979984309E-3</c:v>
                </c:pt>
                <c:pt idx="1">
                  <c:v>4.2569076006537213E-2</c:v>
                </c:pt>
                <c:pt idx="2">
                  <c:v>8.742330867533292E-2</c:v>
                </c:pt>
                <c:pt idx="3">
                  <c:v>0.12884291660790745</c:v>
                </c:pt>
                <c:pt idx="4">
                  <c:v>0.16677730138576538</c:v>
                </c:pt>
                <c:pt idx="5">
                  <c:v>0.20117586459041134</c:v>
                </c:pt>
                <c:pt idx="6">
                  <c:v>0.23198800780334997</c:v>
                </c:pt>
                <c:pt idx="7">
                  <c:v>0.25916313260608587</c:v>
                </c:pt>
                <c:pt idx="8">
                  <c:v>0.28265064058012362</c:v>
                </c:pt>
                <c:pt idx="9">
                  <c:v>0.30239993330696802</c:v>
                </c:pt>
                <c:pt idx="10">
                  <c:v>0.3183604123681234</c:v>
                </c:pt>
                <c:pt idx="11">
                  <c:v>0.33048147934509453</c:v>
                </c:pt>
                <c:pt idx="12">
                  <c:v>0.33871253581938604</c:v>
                </c:pt>
                <c:pt idx="13">
                  <c:v>0.34300298337250246</c:v>
                </c:pt>
                <c:pt idx="14">
                  <c:v>0.34330222358594853</c:v>
                </c:pt>
                <c:pt idx="15">
                  <c:v>0.33955965804122856</c:v>
                </c:pt>
                <c:pt idx="16">
                  <c:v>0.33172468831984769</c:v>
                </c:pt>
                <c:pt idx="17">
                  <c:v>0.31974671600331017</c:v>
                </c:pt>
                <c:pt idx="18">
                  <c:v>0.30357514267312047</c:v>
                </c:pt>
                <c:pt idx="19">
                  <c:v>0.28315936991078361</c:v>
                </c:pt>
                <c:pt idx="20">
                  <c:v>0.25844879929780401</c:v>
                </c:pt>
                <c:pt idx="21">
                  <c:v>0.22939283241568637</c:v>
                </c:pt>
                <c:pt idx="22">
                  <c:v>0.19594087084593531</c:v>
                </c:pt>
                <c:pt idx="23">
                  <c:v>0.15804231617005515</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Regression!$CT$3:$CT$26</c:f>
              <c:numCache>
                <c:formatCode>0.000</c:formatCode>
                <c:ptCount val="24"/>
                <c:pt idx="0">
                  <c:v>1.0063345230637566E-4</c:v>
                </c:pt>
                <c:pt idx="1">
                  <c:v>-8.5396762059339798E-2</c:v>
                </c:pt>
                <c:pt idx="2">
                  <c:v>-0.19085181383368163</c:v>
                </c:pt>
                <c:pt idx="3">
                  <c:v>-0.3137659701973155</c:v>
                </c:pt>
                <c:pt idx="4">
                  <c:v>-0.45164067947683761</c:v>
                </c:pt>
                <c:pt idx="5">
                  <c:v>-0.6019773899988442</c:v>
                </c:pt>
                <c:pt idx="6">
                  <c:v>-0.76227755008993192</c:v>
                </c:pt>
                <c:pt idx="7">
                  <c:v>-0.93004260807669681</c:v>
                </c:pt>
                <c:pt idx="8">
                  <c:v>-1.1027740122857352</c:v>
                </c:pt>
                <c:pt idx="9">
                  <c:v>-1.2779732110436435</c:v>
                </c:pt>
                <c:pt idx="10">
                  <c:v>-1.4531416526770178</c:v>
                </c:pt>
                <c:pt idx="11">
                  <c:v>-1.6257807855124546</c:v>
                </c:pt>
                <c:pt idx="12">
                  <c:v>-1.7933920578765503</c:v>
                </c:pt>
                <c:pt idx="13">
                  <c:v>-1.9534769180959004</c:v>
                </c:pt>
                <c:pt idx="14">
                  <c:v>-2.1035368144971027</c:v>
                </c:pt>
                <c:pt idx="15">
                  <c:v>-2.2410731954067526</c:v>
                </c:pt>
                <c:pt idx="16">
                  <c:v>-2.3635875091514462</c:v>
                </c:pt>
                <c:pt idx="17">
                  <c:v>-2.4685812040577799</c:v>
                </c:pt>
                <c:pt idx="18">
                  <c:v>-2.5535557284523502</c:v>
                </c:pt>
                <c:pt idx="19">
                  <c:v>-2.6160125306617537</c:v>
                </c:pt>
                <c:pt idx="20">
                  <c:v>-2.6534530590125853</c:v>
                </c:pt>
                <c:pt idx="21">
                  <c:v>-2.6633787618314435</c:v>
                </c:pt>
                <c:pt idx="22">
                  <c:v>-2.6432910874449238</c:v>
                </c:pt>
                <c:pt idx="23">
                  <c:v>-2.5906914841796223</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Regression!$CO$3:$CO$26</c:f>
              <c:numCache>
                <c:formatCode>0.000</c:formatCode>
                <c:ptCount val="24"/>
                <c:pt idx="0">
                  <c:v>-1.1061304961590857E-2</c:v>
                </c:pt>
                <c:pt idx="1">
                  <c:v>3.5498218530791328E-3</c:v>
                </c:pt>
                <c:pt idx="2">
                  <c:v>3.1981445127613362E-2</c:v>
                </c:pt>
                <c:pt idx="3">
                  <c:v>8.5498586527239351E-2</c:v>
                </c:pt>
                <c:pt idx="4">
                  <c:v>0.17322971676588633</c:v>
                </c:pt>
                <c:pt idx="5">
                  <c:v>0.30216675560618528</c:v>
                </c:pt>
                <c:pt idx="6">
                  <c:v>0.47716507185946888</c:v>
                </c:pt>
                <c:pt idx="7">
                  <c:v>0.7009434833857715</c:v>
                </c:pt>
                <c:pt idx="8">
                  <c:v>0.97408425709382951</c:v>
                </c:pt>
                <c:pt idx="9">
                  <c:v>1.2950331089410811</c:v>
                </c:pt>
                <c:pt idx="10">
                  <c:v>1.6600992039336655</c:v>
                </c:pt>
                <c:pt idx="11">
                  <c:v>2.0634551561264232</c:v>
                </c:pt>
                <c:pt idx="12">
                  <c:v>2.4971370286228982</c:v>
                </c:pt>
                <c:pt idx="13">
                  <c:v>2.9510443335753367</c:v>
                </c:pt>
                <c:pt idx="14">
                  <c:v>3.4129400321846819</c:v>
                </c:pt>
                <c:pt idx="15">
                  <c:v>3.8684505347005844</c:v>
                </c:pt>
                <c:pt idx="16">
                  <c:v>4.3010657004213915</c:v>
                </c:pt>
                <c:pt idx="17">
                  <c:v>4.6921388376941602</c:v>
                </c:pt>
                <c:pt idx="18">
                  <c:v>5.0208867039146394</c:v>
                </c:pt>
                <c:pt idx="19">
                  <c:v>5.2643895055272854</c:v>
                </c:pt>
                <c:pt idx="20">
                  <c:v>5.3975908980252569</c:v>
                </c:pt>
                <c:pt idx="21">
                  <c:v>5.3932979859504044</c:v>
                </c:pt>
                <c:pt idx="22">
                  <c:v>5.2221813228933023</c:v>
                </c:pt>
                <c:pt idx="23">
                  <c:v>4.8527749114931993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Regression!$CP$3:$CP$26</c:f>
              <c:numCache>
                <c:formatCode>0.000</c:formatCode>
                <c:ptCount val="24"/>
                <c:pt idx="0">
                  <c:v>-1.0480099635272189E-3</c:v>
                </c:pt>
                <c:pt idx="1">
                  <c:v>6.3193978254105179E-2</c:v>
                </c:pt>
                <c:pt idx="2">
                  <c:v>0.13232669078936815</c:v>
                </c:pt>
                <c:pt idx="3">
                  <c:v>0.20525379309296554</c:v>
                </c:pt>
                <c:pt idx="4">
                  <c:v>0.28087895061560098</c:v>
                </c:pt>
                <c:pt idx="5">
                  <c:v>0.3581058288079782</c:v>
                </c:pt>
                <c:pt idx="6">
                  <c:v>0.43583809312080113</c:v>
                </c:pt>
                <c:pt idx="7">
                  <c:v>0.51297940900477335</c:v>
                </c:pt>
                <c:pt idx="8">
                  <c:v>0.58843344191059876</c:v>
                </c:pt>
                <c:pt idx="9">
                  <c:v>0.66110385728898091</c:v>
                </c:pt>
                <c:pt idx="10">
                  <c:v>0.72989432059062376</c:v>
                </c:pt>
                <c:pt idx="11">
                  <c:v>0.79370849726623116</c:v>
                </c:pt>
                <c:pt idx="12">
                  <c:v>0.85145005276650654</c:v>
                </c:pt>
                <c:pt idx="13">
                  <c:v>0.90202265254215352</c:v>
                </c:pt>
                <c:pt idx="14">
                  <c:v>0.94432996204387631</c:v>
                </c:pt>
                <c:pt idx="15">
                  <c:v>0.97727564672237865</c:v>
                </c:pt>
                <c:pt idx="16">
                  <c:v>0.99976337202836374</c:v>
                </c:pt>
                <c:pt idx="17">
                  <c:v>1.0106968034125363</c:v>
                </c:pt>
                <c:pt idx="18">
                  <c:v>1.0089796063255989</c:v>
                </c:pt>
                <c:pt idx="19">
                  <c:v>0.99351544621825583</c:v>
                </c:pt>
                <c:pt idx="20">
                  <c:v>0.96320798854121081</c:v>
                </c:pt>
                <c:pt idx="21">
                  <c:v>0.91696089874516784</c:v>
                </c:pt>
                <c:pt idx="22">
                  <c:v>0.85367784228083088</c:v>
                </c:pt>
                <c:pt idx="23">
                  <c:v>0.77226248459890279</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Calc.'!$AL$3:$AL$94</c:f>
              <c:numCache>
                <c:formatCode>0</c:formatCode>
                <c:ptCount val="92"/>
                <c:pt idx="0">
                  <c:v>0</c:v>
                </c:pt>
                <c:pt idx="2">
                  <c:v>3.5769662774686251</c:v>
                </c:pt>
                <c:pt idx="3">
                  <c:v>5.9964613569548488</c:v>
                </c:pt>
                <c:pt idx="6">
                  <c:v>14.471712477200017</c:v>
                </c:pt>
                <c:pt idx="8">
                  <c:v>18.630825062415859</c:v>
                </c:pt>
                <c:pt idx="9">
                  <c:v>21.646616019500634</c:v>
                </c:pt>
                <c:pt idx="14">
                  <c:v>30.474047610295521</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Calc.'!$AM$3:$AM$94</c:f>
              <c:numCache>
                <c:formatCode>0</c:formatCode>
                <c:ptCount val="92"/>
                <c:pt idx="0">
                  <c:v>0</c:v>
                </c:pt>
                <c:pt idx="2">
                  <c:v>4.2312634859095279</c:v>
                </c:pt>
                <c:pt idx="3">
                  <c:v>7.2788172667090292</c:v>
                </c:pt>
                <c:pt idx="6">
                  <c:v>16.982056265503978</c:v>
                </c:pt>
                <c:pt idx="8">
                  <c:v>22.954880657656627</c:v>
                </c:pt>
                <c:pt idx="9">
                  <c:v>26.807218494076906</c:v>
                </c:pt>
                <c:pt idx="14">
                  <c:v>38.137275447538755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Calc.'!$AN$3:$AN$94</c:f>
              <c:numCache>
                <c:formatCode>0</c:formatCode>
                <c:ptCount val="92"/>
                <c:pt idx="0">
                  <c:v>0</c:v>
                </c:pt>
                <c:pt idx="2">
                  <c:v>13.193833417373959</c:v>
                </c:pt>
                <c:pt idx="3">
                  <c:v>25.32772634383668</c:v>
                </c:pt>
                <c:pt idx="6">
                  <c:v>61.573323050383834</c:v>
                </c:pt>
                <c:pt idx="8">
                  <c:v>78.614313902661848</c:v>
                </c:pt>
                <c:pt idx="9">
                  <c:v>91.875339992192039</c:v>
                </c:pt>
                <c:pt idx="14">
                  <c:v>132.76310727698404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Regression!$DJ$3:$DJ$26</c:f>
              <c:numCache>
                <c:formatCode>0.000</c:formatCode>
                <c:ptCount val="24"/>
                <c:pt idx="0">
                  <c:v>-6.1676091953701828E-3</c:v>
                </c:pt>
                <c:pt idx="1">
                  <c:v>1.233816842155453</c:v>
                </c:pt>
                <c:pt idx="2">
                  <c:v>2.6241613583577248</c:v>
                </c:pt>
                <c:pt idx="3">
                  <c:v>4.1447865274582609</c:v>
                </c:pt>
                <c:pt idx="4">
                  <c:v>5.7756129375038761</c:v>
                </c:pt>
                <c:pt idx="5">
                  <c:v>7.4965611765413858</c:v>
                </c:pt>
                <c:pt idx="6">
                  <c:v>9.2875518326176056</c:v>
                </c:pt>
                <c:pt idx="7">
                  <c:v>11.128505493779356</c:v>
                </c:pt>
                <c:pt idx="8">
                  <c:v>12.999342748073445</c:v>
                </c:pt>
                <c:pt idx="9">
                  <c:v>14.879984183546689</c:v>
                </c:pt>
                <c:pt idx="10">
                  <c:v>16.750350388245906</c:v>
                </c:pt>
                <c:pt idx="11">
                  <c:v>18.590361950217915</c:v>
                </c:pt>
                <c:pt idx="12">
                  <c:v>20.379939457509522</c:v>
                </c:pt>
                <c:pt idx="13">
                  <c:v>22.099003498167551</c:v>
                </c:pt>
                <c:pt idx="14">
                  <c:v>23.727474660238812</c:v>
                </c:pt>
                <c:pt idx="15">
                  <c:v>25.245273531770128</c:v>
                </c:pt>
                <c:pt idx="16">
                  <c:v>26.6323207008083</c:v>
                </c:pt>
                <c:pt idx="17">
                  <c:v>27.868536755400161</c:v>
                </c:pt>
                <c:pt idx="18">
                  <c:v>28.933842283592515</c:v>
                </c:pt>
                <c:pt idx="19">
                  <c:v>29.808157873432172</c:v>
                </c:pt>
                <c:pt idx="20">
                  <c:v>30.471404112965956</c:v>
                </c:pt>
                <c:pt idx="21">
                  <c:v>30.903501590240694</c:v>
                </c:pt>
                <c:pt idx="22">
                  <c:v>31.084370893303195</c:v>
                </c:pt>
                <c:pt idx="23">
                  <c:v>30.993932610200247</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Regression!$DK$3:$DK$26</c:f>
              <c:numCache>
                <c:formatCode>0.000</c:formatCode>
                <c:ptCount val="24"/>
                <c:pt idx="0">
                  <c:v>9.7779212010181027E-2</c:v>
                </c:pt>
                <c:pt idx="1">
                  <c:v>1.45663243343034</c:v>
                </c:pt>
                <c:pt idx="2">
                  <c:v>3.0378771547243288</c:v>
                </c:pt>
                <c:pt idx="3">
                  <c:v>4.8139982456328614</c:v>
                </c:pt>
                <c:pt idx="4">
                  <c:v>6.7574805758966487</c:v>
                </c:pt>
                <c:pt idx="5">
                  <c:v>8.8408090152564061</c:v>
                </c:pt>
                <c:pt idx="6">
                  <c:v>11.036468433452844</c:v>
                </c:pt>
                <c:pt idx="7">
                  <c:v>13.31694370022668</c:v>
                </c:pt>
                <c:pt idx="8">
                  <c:v>15.654719685318621</c:v>
                </c:pt>
                <c:pt idx="9">
                  <c:v>18.022281258469388</c:v>
                </c:pt>
                <c:pt idx="10">
                  <c:v>20.39211328941969</c:v>
                </c:pt>
                <c:pt idx="11">
                  <c:v>22.73670064791024</c:v>
                </c:pt>
                <c:pt idx="12">
                  <c:v>25.028528203681748</c:v>
                </c:pt>
                <c:pt idx="13">
                  <c:v>27.24008082647493</c:v>
                </c:pt>
                <c:pt idx="14">
                  <c:v>29.343843386030493</c:v>
                </c:pt>
                <c:pt idx="15">
                  <c:v>31.312300752089172</c:v>
                </c:pt>
                <c:pt idx="16">
                  <c:v>33.117937794391651</c:v>
                </c:pt>
                <c:pt idx="17">
                  <c:v>34.733239382678661</c:v>
                </c:pt>
                <c:pt idx="18">
                  <c:v>36.130690386690908</c:v>
                </c:pt>
                <c:pt idx="19">
                  <c:v>37.282775676169109</c:v>
                </c:pt>
                <c:pt idx="20">
                  <c:v>38.161980120853961</c:v>
                </c:pt>
                <c:pt idx="21">
                  <c:v>38.740788590486204</c:v>
                </c:pt>
                <c:pt idx="22">
                  <c:v>38.991685954806542</c:v>
                </c:pt>
                <c:pt idx="23">
                  <c:v>38.887157083555685</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Regression!$DL$3:$DL$26</c:f>
              <c:numCache>
                <c:formatCode>0.000</c:formatCode>
                <c:ptCount val="24"/>
                <c:pt idx="0">
                  <c:v>-0.48515200990917506</c:v>
                </c:pt>
                <c:pt idx="1">
                  <c:v>4.6700897289155101</c:v>
                </c:pt>
                <c:pt idx="2">
                  <c:v>10.485570492842175</c:v>
                </c:pt>
                <c:pt idx="3">
                  <c:v>16.877634681828642</c:v>
                </c:pt>
                <c:pt idx="4">
                  <c:v>23.762626695832726</c:v>
                </c:pt>
                <c:pt idx="5">
                  <c:v>31.056890934812245</c:v>
                </c:pt>
                <c:pt idx="6">
                  <c:v>38.676771798725028</c:v>
                </c:pt>
                <c:pt idx="7">
                  <c:v>46.53861368752888</c:v>
                </c:pt>
                <c:pt idx="8">
                  <c:v>54.558761001181651</c:v>
                </c:pt>
                <c:pt idx="9">
                  <c:v>62.653558139641127</c:v>
                </c:pt>
                <c:pt idx="10">
                  <c:v>70.739349502865139</c:v>
                </c:pt>
                <c:pt idx="11">
                  <c:v>78.732479490811528</c:v>
                </c:pt>
                <c:pt idx="12">
                  <c:v>86.549292503438082</c:v>
                </c:pt>
                <c:pt idx="13">
                  <c:v>94.106132940702622</c:v>
                </c:pt>
                <c:pt idx="14">
                  <c:v>101.31934520256297</c:v>
                </c:pt>
                <c:pt idx="15">
                  <c:v>108.10527368897698</c:v>
                </c:pt>
                <c:pt idx="16">
                  <c:v>114.38026279990245</c:v>
                </c:pt>
                <c:pt idx="17">
                  <c:v>120.06065693529717</c:v>
                </c:pt>
                <c:pt idx="18">
                  <c:v>125.06280049511896</c:v>
                </c:pt>
                <c:pt idx="19">
                  <c:v>129.3030378793257</c:v>
                </c:pt>
                <c:pt idx="20">
                  <c:v>132.69771348787515</c:v>
                </c:pt>
                <c:pt idx="21">
                  <c:v>135.16317172072522</c:v>
                </c:pt>
                <c:pt idx="22">
                  <c:v>136.6157569778336</c:v>
                </c:pt>
                <c:pt idx="23">
                  <c:v>136.9718136591581</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Calc.'!$AG$3:$AG$94</c:f>
              <c:numCache>
                <c:formatCode>0.0000</c:formatCode>
                <c:ptCount val="92"/>
                <c:pt idx="0" formatCode="General">
                  <c:v>0</c:v>
                </c:pt>
                <c:pt idx="2">
                  <c:v>7.9331766286098171E-2</c:v>
                </c:pt>
                <c:pt idx="3">
                  <c:v>0.15285342511752856</c:v>
                </c:pt>
                <c:pt idx="6">
                  <c:v>0.4960879785090665</c:v>
                </c:pt>
                <c:pt idx="8">
                  <c:v>0.67745802552048329</c:v>
                </c:pt>
                <c:pt idx="9">
                  <c:v>0.8162130624580255</c:v>
                </c:pt>
                <c:pt idx="14">
                  <c:v>1.325276091336467</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Calc.'!$O$3:$O$94</c:f>
              <c:numCache>
                <c:formatCode>0.0000</c:formatCode>
                <c:ptCount val="92"/>
                <c:pt idx="0" formatCode="General">
                  <c:v>0</c:v>
                </c:pt>
                <c:pt idx="2">
                  <c:v>8.237657864523544E-2</c:v>
                </c:pt>
                <c:pt idx="3">
                  <c:v>0.11583570436280138</c:v>
                </c:pt>
                <c:pt idx="6">
                  <c:v>0.36655671469575168</c:v>
                </c:pt>
                <c:pt idx="8">
                  <c:v>0.46356038863375398</c:v>
                </c:pt>
                <c:pt idx="9">
                  <c:v>0.55928610619977026</c:v>
                </c:pt>
                <c:pt idx="14">
                  <c:v>0.83949688691159552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Calc.'!$AD$3:$AD$94</c:f>
              <c:numCache>
                <c:formatCode>0.0000</c:formatCode>
                <c:ptCount val="92"/>
                <c:pt idx="0" formatCode="General">
                  <c:v>0</c:v>
                </c:pt>
                <c:pt idx="2">
                  <c:v>3.4959743325866842E-2</c:v>
                </c:pt>
                <c:pt idx="3">
                  <c:v>0.12475452509231741</c:v>
                </c:pt>
                <c:pt idx="6">
                  <c:v>0.32546401113868861</c:v>
                </c:pt>
                <c:pt idx="8">
                  <c:v>0.4403702403293176</c:v>
                </c:pt>
                <c:pt idx="9">
                  <c:v>0.51107754706701347</c:v>
                </c:pt>
                <c:pt idx="14">
                  <c:v>0.7249963920334157</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Calc.'!$AH$3:$AH$94</c:f>
              <c:numCache>
                <c:formatCode>0.0000</c:formatCode>
                <c:ptCount val="92"/>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Regression!$DE$3:$DE$26</c:f>
              <c:numCache>
                <c:formatCode>0.000</c:formatCode>
                <c:ptCount val="24"/>
                <c:pt idx="0">
                  <c:v>-2.2901122418198527E-3</c:v>
                </c:pt>
                <c:pt idx="1">
                  <c:v>2.0462343079611908E-2</c:v>
                </c:pt>
                <c:pt idx="2">
                  <c:v>5.4132330189492844E-2</c:v>
                </c:pt>
                <c:pt idx="3">
                  <c:v>9.7665088653536486E-2</c:v>
                </c:pt>
                <c:pt idx="4">
                  <c:v>0.15000585803745631</c:v>
                </c:pt>
                <c:pt idx="5">
                  <c:v>0.21009987790696583</c:v>
                </c:pt>
                <c:pt idx="6">
                  <c:v>0.27689238782777853</c:v>
                </c:pt>
                <c:pt idx="7">
                  <c:v>0.34932862736560799</c:v>
                </c:pt>
                <c:pt idx="8">
                  <c:v>0.42635383608616773</c:v>
                </c:pt>
                <c:pt idx="9">
                  <c:v>0.50691325355517125</c:v>
                </c:pt>
                <c:pt idx="10">
                  <c:v>0.58995211933833192</c:v>
                </c:pt>
                <c:pt idx="11">
                  <c:v>0.67441567300136362</c:v>
                </c:pt>
                <c:pt idx="12">
                  <c:v>0.75924915410997929</c:v>
                </c:pt>
                <c:pt idx="13">
                  <c:v>0.8433978022298928</c:v>
                </c:pt>
                <c:pt idx="14">
                  <c:v>0.92580685692681786</c:v>
                </c:pt>
                <c:pt idx="15">
                  <c:v>1.0054215577664678</c:v>
                </c:pt>
                <c:pt idx="16">
                  <c:v>1.0811871443145558</c:v>
                </c:pt>
                <c:pt idx="17">
                  <c:v>1.1520488561367954</c:v>
                </c:pt>
                <c:pt idx="18">
                  <c:v>1.2169519327989005</c:v>
                </c:pt>
                <c:pt idx="19">
                  <c:v>1.2748416138665841</c:v>
                </c:pt>
                <c:pt idx="20">
                  <c:v>1.3246631389055603</c:v>
                </c:pt>
                <c:pt idx="21">
                  <c:v>1.3653617474815432</c:v>
                </c:pt>
                <c:pt idx="22">
                  <c:v>1.3958826791602446</c:v>
                </c:pt>
                <c:pt idx="23">
                  <c:v>1.4151711735073791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Regression!$CM$3:$CM$26</c:f>
              <c:numCache>
                <c:formatCode>0.000</c:formatCode>
                <c:ptCount val="24"/>
                <c:pt idx="0">
                  <c:v>3.0679348729853451E-4</c:v>
                </c:pt>
                <c:pt idx="1">
                  <c:v>2.3413256241657434E-2</c:v>
                </c:pt>
                <c:pt idx="2">
                  <c:v>5.2367032664543997E-2</c:v>
                </c:pt>
                <c:pt idx="3">
                  <c:v>8.652397259875319E-2</c:v>
                </c:pt>
                <c:pt idx="4">
                  <c:v>0.12523992588707997</c:v>
                </c:pt>
                <c:pt idx="5">
                  <c:v>0.16787074237231933</c:v>
                </c:pt>
                <c:pt idx="6">
                  <c:v>0.21377227189726622</c:v>
                </c:pt>
                <c:pt idx="7">
                  <c:v>0.26230036430471554</c:v>
                </c:pt>
                <c:pt idx="8">
                  <c:v>0.31281086943746256</c:v>
                </c:pt>
                <c:pt idx="9">
                  <c:v>0.36465963713830185</c:v>
                </c:pt>
                <c:pt idx="10">
                  <c:v>0.41720251725002855</c:v>
                </c:pt>
                <c:pt idx="11">
                  <c:v>0.46979535961543778</c:v>
                </c:pt>
                <c:pt idx="12">
                  <c:v>0.52179401407732429</c:v>
                </c:pt>
                <c:pt idx="13">
                  <c:v>0.57255433047848303</c:v>
                </c:pt>
                <c:pt idx="14">
                  <c:v>0.62143215866170909</c:v>
                </c:pt>
                <c:pt idx="15">
                  <c:v>0.66778334846979748</c:v>
                </c:pt>
                <c:pt idx="16">
                  <c:v>0.71096374974554311</c:v>
                </c:pt>
                <c:pt idx="17">
                  <c:v>0.75032921233174044</c:v>
                </c:pt>
                <c:pt idx="18">
                  <c:v>0.7852355860711856</c:v>
                </c:pt>
                <c:pt idx="19">
                  <c:v>0.81503872080667261</c:v>
                </c:pt>
                <c:pt idx="20">
                  <c:v>0.83909446638099627</c:v>
                </c:pt>
                <c:pt idx="21">
                  <c:v>0.8567586726369526</c:v>
                </c:pt>
                <c:pt idx="22">
                  <c:v>0.86738718941733595</c:v>
                </c:pt>
                <c:pt idx="23">
                  <c:v>0.87033586656494055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Regression!$DB$3:$DB$26</c:f>
              <c:numCache>
                <c:formatCode>0.000</c:formatCode>
                <c:ptCount val="24"/>
                <c:pt idx="0">
                  <c:v>-6.7089871323656181E-3</c:v>
                </c:pt>
                <c:pt idx="1">
                  <c:v>1.1794173735611124E-2</c:v>
                </c:pt>
                <c:pt idx="2">
                  <c:v>3.7060984394305836E-2</c:v>
                </c:pt>
                <c:pt idx="3">
                  <c:v>6.8280736517791374E-2</c:v>
                </c:pt>
                <c:pt idx="4">
                  <c:v>0.10464272178014063</c:v>
                </c:pt>
                <c:pt idx="5">
                  <c:v>0.14533623185542638</c:v>
                </c:pt>
                <c:pt idx="6">
                  <c:v>0.18955055841772159</c:v>
                </c:pt>
                <c:pt idx="7">
                  <c:v>0.23647499314109907</c:v>
                </c:pt>
                <c:pt idx="8">
                  <c:v>0.28529882769963177</c:v>
                </c:pt>
                <c:pt idx="9">
                  <c:v>0.33521135376739247</c:v>
                </c:pt>
                <c:pt idx="10">
                  <c:v>0.38540186301845403</c:v>
                </c:pt>
                <c:pt idx="11">
                  <c:v>0.43505964712688933</c:v>
                </c:pt>
                <c:pt idx="12">
                  <c:v>0.48337399776677126</c:v>
                </c:pt>
                <c:pt idx="13">
                  <c:v>0.52953420661217254</c:v>
                </c:pt>
                <c:pt idx="14">
                  <c:v>0.57272956533716624</c:v>
                </c:pt>
                <c:pt idx="15">
                  <c:v>0.61214936561582523</c:v>
                </c:pt>
                <c:pt idx="16">
                  <c:v>0.64698289912222229</c:v>
                </c:pt>
                <c:pt idx="17">
                  <c:v>0.67641945753042998</c:v>
                </c:pt>
                <c:pt idx="18">
                  <c:v>0.69964833251452185</c:v>
                </c:pt>
                <c:pt idx="19">
                  <c:v>0.7158588157485698</c:v>
                </c:pt>
                <c:pt idx="20">
                  <c:v>0.72424019890664781</c:v>
                </c:pt>
                <c:pt idx="21">
                  <c:v>0.72398177366282779</c:v>
                </c:pt>
                <c:pt idx="22">
                  <c:v>0.71427283169118327</c:v>
                </c:pt>
                <c:pt idx="23">
                  <c:v>0.69430266466578638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Regression!$DF$3:$DF$26</c:f>
              <c:numCache>
                <c:formatCode>0.000</c:formatCode>
                <c:ptCount val="24"/>
                <c:pt idx="0">
                  <c:v>-3.2019699310831956E-3</c:v>
                </c:pt>
                <c:pt idx="1">
                  <c:v>8.3325926905850663E-3</c:v>
                </c:pt>
                <c:pt idx="2">
                  <c:v>2.262509959164721E-2</c:v>
                </c:pt>
                <c:pt idx="3">
                  <c:v>3.9349978385566593E-2</c:v>
                </c:pt>
                <c:pt idx="4">
                  <c:v>5.8181656685806542E-2</c:v>
                </c:pt>
                <c:pt idx="5">
                  <c:v>7.8794562105830412E-2</c:v>
                </c:pt>
                <c:pt idx="6">
                  <c:v>0.10086312225910153</c:v>
                </c:pt>
                <c:pt idx="7">
                  <c:v>0.1240617647590833</c:v>
                </c:pt>
                <c:pt idx="8">
                  <c:v>0.14806491721923901</c:v>
                </c:pt>
                <c:pt idx="9">
                  <c:v>0.17254700725303201</c:v>
                </c:pt>
                <c:pt idx="10">
                  <c:v>0.19718246247392571</c:v>
                </c:pt>
                <c:pt idx="11">
                  <c:v>0.22164571049538337</c:v>
                </c:pt>
                <c:pt idx="12">
                  <c:v>0.24561117893086837</c:v>
                </c:pt>
                <c:pt idx="13">
                  <c:v>0.26875329539384407</c:v>
                </c:pt>
                <c:pt idx="14">
                  <c:v>0.29074648749777371</c:v>
                </c:pt>
                <c:pt idx="15">
                  <c:v>0.31126518285612081</c:v>
                </c:pt>
                <c:pt idx="16">
                  <c:v>0.32998380908234848</c:v>
                </c:pt>
                <c:pt idx="17">
                  <c:v>0.3465767937899204</c:v>
                </c:pt>
                <c:pt idx="18">
                  <c:v>0.36071856459229956</c:v>
                </c:pt>
                <c:pt idx="19">
                  <c:v>0.37208354910294961</c:v>
                </c:pt>
                <c:pt idx="20">
                  <c:v>0.38034617493533357</c:v>
                </c:pt>
                <c:pt idx="21">
                  <c:v>0.38518086970291521</c:v>
                </c:pt>
                <c:pt idx="22">
                  <c:v>0.3862620610191575</c:v>
                </c:pt>
                <c:pt idx="23">
                  <c:v>0.38326417649752398</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Calc.'!$AJ$3:$AJ$94</c:f>
              <c:numCache>
                <c:formatCode>0.0000</c:formatCode>
                <c:ptCount val="92"/>
                <c:pt idx="0" formatCode="General">
                  <c:v>0</c:v>
                </c:pt>
                <c:pt idx="2">
                  <c:v>0.16058472044387553</c:v>
                </c:pt>
                <c:pt idx="3">
                  <c:v>0.24275117370892008</c:v>
                </c:pt>
                <c:pt idx="6">
                  <c:v>0.77068288518992767</c:v>
                </c:pt>
                <c:pt idx="8">
                  <c:v>1.0558752027315408</c:v>
                </c:pt>
                <c:pt idx="9">
                  <c:v>1.250263593683312</c:v>
                </c:pt>
                <c:pt idx="14">
                  <c:v>1.9520533162612037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Calc.'!$X$3:$X$94</c:f>
              <c:numCache>
                <c:formatCode>0.0000</c:formatCode>
                <c:ptCount val="92"/>
                <c:pt idx="0" formatCode="General">
                  <c:v>0</c:v>
                </c:pt>
                <c:pt idx="2">
                  <c:v>0.11940611420294317</c:v>
                </c:pt>
                <c:pt idx="3">
                  <c:v>0.33655104063429164</c:v>
                </c:pt>
                <c:pt idx="6">
                  <c:v>0.71569871159563991</c:v>
                </c:pt>
                <c:pt idx="8">
                  <c:v>0.91864298238926656</c:v>
                </c:pt>
                <c:pt idx="9">
                  <c:v>1.0715329724784644</c:v>
                </c:pt>
                <c:pt idx="14">
                  <c:v>1.6802795761225904</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Calc.'!$Z$3:$Z$94</c:f>
              <c:numCache>
                <c:formatCode>0.0000</c:formatCode>
                <c:ptCount val="92"/>
                <c:pt idx="0" formatCode="General">
                  <c:v>0</c:v>
                </c:pt>
                <c:pt idx="2">
                  <c:v>0.19812075931996651</c:v>
                </c:pt>
                <c:pt idx="3">
                  <c:v>0.47000304947777705</c:v>
                </c:pt>
                <c:pt idx="6">
                  <c:v>1.2574635968590377</c:v>
                </c:pt>
                <c:pt idx="8">
                  <c:v>1.7551182435008008</c:v>
                </c:pt>
                <c:pt idx="9">
                  <c:v>2.036816650148662</c:v>
                </c:pt>
                <c:pt idx="14">
                  <c:v>3.0707022642372497</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Calc.'!$AA$3:$AA$94</c:f>
              <c:numCache>
                <c:formatCode>0.0000</c:formatCode>
                <c:ptCount val="92"/>
                <c:pt idx="0" formatCode="General">
                  <c:v>0</c:v>
                </c:pt>
                <c:pt idx="2">
                  <c:v>9.2174567343867461E-2</c:v>
                </c:pt>
                <c:pt idx="3">
                  <c:v>0.19471920103974275</c:v>
                </c:pt>
                <c:pt idx="6">
                  <c:v>0.58343320336548321</c:v>
                </c:pt>
                <c:pt idx="8">
                  <c:v>0.80405622819618294</c:v>
                </c:pt>
                <c:pt idx="9">
                  <c:v>0.93169040290033489</c:v>
                </c:pt>
                <c:pt idx="14">
                  <c:v>1.425919994527669</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Regression!$DH$3:$DH$26</c:f>
              <c:numCache>
                <c:formatCode>0.000</c:formatCode>
                <c:ptCount val="24"/>
                <c:pt idx="0">
                  <c:v>3.253711853998642E-3</c:v>
                </c:pt>
                <c:pt idx="1">
                  <c:v>4.3086122481851029E-2</c:v>
                </c:pt>
                <c:pt idx="2">
                  <c:v>9.8752668551122164E-2</c:v>
                </c:pt>
                <c:pt idx="3">
                  <c:v>0.16862464791645765</c:v>
                </c:pt>
                <c:pt idx="4">
                  <c:v>0.25107335843250306</c:v>
                </c:pt>
                <c:pt idx="5">
                  <c:v>0.34447009795390415</c:v>
                </c:pt>
                <c:pt idx="6">
                  <c:v>0.44718616433530634</c:v>
                </c:pt>
                <c:pt idx="7">
                  <c:v>0.55759285543135551</c:v>
                </c:pt>
                <c:pt idx="8">
                  <c:v>0.67406146909669706</c:v>
                </c:pt>
                <c:pt idx="9">
                  <c:v>0.79496330318597663</c:v>
                </c:pt>
                <c:pt idx="10">
                  <c:v>0.91866965555383984</c:v>
                </c:pt>
                <c:pt idx="11">
                  <c:v>1.0435518240549326</c:v>
                </c:pt>
                <c:pt idx="12">
                  <c:v>1.1679811065438999</c:v>
                </c:pt>
                <c:pt idx="13">
                  <c:v>1.2903288008753879</c:v>
                </c:pt>
                <c:pt idx="14">
                  <c:v>1.4089662049040426</c:v>
                </c:pt>
                <c:pt idx="15">
                  <c:v>1.5222646164845084</c:v>
                </c:pt>
                <c:pt idx="16">
                  <c:v>1.6285953334714316</c:v>
                </c:pt>
                <c:pt idx="17">
                  <c:v>1.7263296537194577</c:v>
                </c:pt>
                <c:pt idx="18">
                  <c:v>1.8138388750832322</c:v>
                </c:pt>
                <c:pt idx="19">
                  <c:v>1.8894942954174012</c:v>
                </c:pt>
                <c:pt idx="20">
                  <c:v>1.9516672125766101</c:v>
                </c:pt>
                <c:pt idx="21">
                  <c:v>1.9987289244155044</c:v>
                </c:pt>
                <c:pt idx="22">
                  <c:v>2.0290507287887301</c:v>
                </c:pt>
                <c:pt idx="23">
                  <c:v>2.0410039235509312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Regression!$CV$3:$CV$26</c:f>
              <c:numCache>
                <c:formatCode>0.000</c:formatCode>
                <c:ptCount val="24"/>
                <c:pt idx="0">
                  <c:v>-1.6134217213221419E-2</c:v>
                </c:pt>
                <c:pt idx="1">
                  <c:v>5.2252500955059643E-2</c:v>
                </c:pt>
                <c:pt idx="2">
                  <c:v>0.12552173263297528</c:v>
                </c:pt>
                <c:pt idx="3">
                  <c:v>0.20314681083395283</c:v>
                </c:pt>
                <c:pt idx="4">
                  <c:v>0.28460106857141959</c:v>
                </c:pt>
                <c:pt idx="5">
                  <c:v>0.36935783885880286</c:v>
                </c:pt>
                <c:pt idx="6">
                  <c:v>0.45689045470952994</c:v>
                </c:pt>
                <c:pt idx="7">
                  <c:v>0.54667224913702817</c:v>
                </c:pt>
                <c:pt idx="8">
                  <c:v>0.63817655515472482</c:v>
                </c:pt>
                <c:pt idx="9">
                  <c:v>0.73087670577604724</c:v>
                </c:pt>
                <c:pt idx="10">
                  <c:v>0.82424603401442276</c:v>
                </c:pt>
                <c:pt idx="11">
                  <c:v>0.9177578728832787</c:v>
                </c:pt>
                <c:pt idx="12">
                  <c:v>1.0108855553960421</c:v>
                </c:pt>
                <c:pt idx="13">
                  <c:v>1.1031024145661406</c:v>
                </c:pt>
                <c:pt idx="14">
                  <c:v>1.1938817834070012</c:v>
                </c:pt>
                <c:pt idx="15">
                  <c:v>1.2826969949320515</c:v>
                </c:pt>
                <c:pt idx="16">
                  <c:v>1.3690213821547186</c:v>
                </c:pt>
                <c:pt idx="17">
                  <c:v>1.4523282780884297</c:v>
                </c:pt>
                <c:pt idx="18">
                  <c:v>1.5320910157466123</c:v>
                </c:pt>
                <c:pt idx="19">
                  <c:v>1.6077829281426941</c:v>
                </c:pt>
                <c:pt idx="20">
                  <c:v>1.6788773482901018</c:v>
                </c:pt>
                <c:pt idx="21">
                  <c:v>1.7448476092022633</c:v>
                </c:pt>
                <c:pt idx="22">
                  <c:v>1.8051670438926051</c:v>
                </c:pt>
                <c:pt idx="23">
                  <c:v>1.8593089853745548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Regression!$CX$3:$CX$26</c:f>
              <c:numCache>
                <c:formatCode>0.000</c:formatCode>
                <c:ptCount val="24"/>
                <c:pt idx="0">
                  <c:v>-1.0054836559292402E-2</c:v>
                </c:pt>
                <c:pt idx="1">
                  <c:v>6.1785470458465365E-2</c:v>
                </c:pt>
                <c:pt idx="2">
                  <c:v>0.15911329991455658</c:v>
                </c:pt>
                <c:pt idx="3">
                  <c:v>0.27912165898055702</c:v>
                </c:pt>
                <c:pt idx="4">
                  <c:v>0.41900355482804219</c:v>
                </c:pt>
                <c:pt idx="5">
                  <c:v>0.57595199462858782</c:v>
                </c:pt>
                <c:pt idx="6">
                  <c:v>0.74715998555376972</c:v>
                </c:pt>
                <c:pt idx="7">
                  <c:v>0.92982053477516358</c:v>
                </c:pt>
                <c:pt idx="8">
                  <c:v>1.121126649464345</c:v>
                </c:pt>
                <c:pt idx="9">
                  <c:v>1.3182713367928898</c:v>
                </c:pt>
                <c:pt idx="10">
                  <c:v>1.5184476039323733</c:v>
                </c:pt>
                <c:pt idx="11">
                  <c:v>1.7188484580543721</c:v>
                </c:pt>
                <c:pt idx="12">
                  <c:v>1.9166669063304607</c:v>
                </c:pt>
                <c:pt idx="13">
                  <c:v>2.1090959559322151</c:v>
                </c:pt>
                <c:pt idx="14">
                  <c:v>2.2933286140312115</c:v>
                </c:pt>
                <c:pt idx="15">
                  <c:v>2.4665578877990253</c:v>
                </c:pt>
                <c:pt idx="16">
                  <c:v>2.6259767844072313</c:v>
                </c:pt>
                <c:pt idx="17">
                  <c:v>2.7687783110274067</c:v>
                </c:pt>
                <c:pt idx="18">
                  <c:v>2.8921554748311267</c:v>
                </c:pt>
                <c:pt idx="19">
                  <c:v>2.9933012829899659</c:v>
                </c:pt>
                <c:pt idx="20">
                  <c:v>3.0694087426755017</c:v>
                </c:pt>
                <c:pt idx="21">
                  <c:v>3.1176708610593087</c:v>
                </c:pt>
                <c:pt idx="22">
                  <c:v>3.135280645312962</c:v>
                </c:pt>
                <c:pt idx="23">
                  <c:v>3.1194311026080381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Regression!$CY$3:$CY$26</c:f>
              <c:numCache>
                <c:formatCode>0.000</c:formatCode>
                <c:ptCount val="24"/>
                <c:pt idx="0">
                  <c:v>-4.7517188467816052E-3</c:v>
                </c:pt>
                <c:pt idx="1">
                  <c:v>2.5473044960044627E-2</c:v>
                </c:pt>
                <c:pt idx="2">
                  <c:v>6.8077754445414015E-2</c:v>
                </c:pt>
                <c:pt idx="3">
                  <c:v>0.1217227644141111</c:v>
                </c:pt>
                <c:pt idx="4">
                  <c:v>0.18506842967092033</c:v>
                </c:pt>
                <c:pt idx="5">
                  <c:v>0.25677510502062628</c:v>
                </c:pt>
                <c:pt idx="6">
                  <c:v>0.33550314526801339</c:v>
                </c:pt>
                <c:pt idx="7">
                  <c:v>0.41991290521786628</c:v>
                </c:pt>
                <c:pt idx="8">
                  <c:v>0.50866473967496939</c:v>
                </c:pt>
                <c:pt idx="9">
                  <c:v>0.60041900344410726</c:v>
                </c:pt>
                <c:pt idx="10">
                  <c:v>0.69383605133006432</c:v>
                </c:pt>
                <c:pt idx="11">
                  <c:v>0.78757623813762545</c:v>
                </c:pt>
                <c:pt idx="12">
                  <c:v>0.88029991867157431</c:v>
                </c:pt>
                <c:pt idx="13">
                  <c:v>0.97066744773669633</c:v>
                </c:pt>
                <c:pt idx="14">
                  <c:v>1.0573391801377754</c:v>
                </c:pt>
                <c:pt idx="15">
                  <c:v>1.1389754706795965</c:v>
                </c:pt>
                <c:pt idx="16">
                  <c:v>1.2142366741669437</c:v>
                </c:pt>
                <c:pt idx="17">
                  <c:v>1.2817831454046016</c:v>
                </c:pt>
                <c:pt idx="18">
                  <c:v>1.3402752391973547</c:v>
                </c:pt>
                <c:pt idx="19">
                  <c:v>1.3883733103499885</c:v>
                </c:pt>
                <c:pt idx="20">
                  <c:v>1.4247377136672856</c:v>
                </c:pt>
                <c:pt idx="21">
                  <c:v>1.4480288039540321</c:v>
                </c:pt>
                <c:pt idx="22">
                  <c:v>1.4569069360150113</c:v>
                </c:pt>
                <c:pt idx="23">
                  <c:v>1.4500324646550093</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Calc.'!$B$3:$B$97</c:f>
              <c:numCache>
                <c:formatCode>0.0000000</c:formatCode>
                <c:ptCount val="95"/>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Calc.'!$D$3:$D$97</c:f>
              <c:numCache>
                <c:formatCode>0.0000</c:formatCode>
                <c:ptCount val="95"/>
                <c:pt idx="1">
                  <c:v>1.3512553005827224</c:v>
                </c:pt>
                <c:pt idx="2">
                  <c:v>1.3314310128557649</c:v>
                </c:pt>
                <c:pt idx="3">
                  <c:v>1.2536429765130044</c:v>
                </c:pt>
                <c:pt idx="4">
                  <c:v>1.0849676608577195</c:v>
                </c:pt>
                <c:pt idx="5">
                  <c:v>1.0464851404495585</c:v>
                </c:pt>
                <c:pt idx="6">
                  <c:v>0.93117973186957848</c:v>
                </c:pt>
                <c:pt idx="7">
                  <c:v>0.93031836106035593</c:v>
                </c:pt>
                <c:pt idx="8">
                  <c:v>0.9272633644493663</c:v>
                </c:pt>
                <c:pt idx="9">
                  <c:v>1.0106985986418011</c:v>
                </c:pt>
                <c:pt idx="10">
                  <c:v>1.1347988860224862</c:v>
                </c:pt>
                <c:pt idx="11">
                  <c:v>1.082899261515242</c:v>
                </c:pt>
                <c:pt idx="12">
                  <c:v>1.0570253678878432</c:v>
                </c:pt>
                <c:pt idx="13">
                  <c:v>1.1226327287767184</c:v>
                </c:pt>
                <c:pt idx="14">
                  <c:v>1.0153397563337931</c:v>
                </c:pt>
                <c:pt idx="15">
                  <c:v>0</c:v>
                </c:pt>
                <c:pt idx="16">
                  <c:v>0</c:v>
                </c:pt>
                <c:pt idx="19" formatCode="General">
                  <c:v>0</c:v>
                </c:pt>
                <c:pt idx="20" formatCode="General">
                  <c:v>6.2209208108002657E-2</c:v>
                </c:pt>
                <c:pt idx="21" formatCode="General">
                  <c:v>5.707198923870737E-2</c:v>
                </c:pt>
                <c:pt idx="22" formatCode="General">
                  <c:v>1.6910597565437169E-2</c:v>
                </c:pt>
                <c:pt idx="23" formatCode="General">
                  <c:v>-1.0126087104025804E-2</c:v>
                </c:pt>
                <c:pt idx="24" formatCode="General">
                  <c:v>-1.7622556700887214E-2</c:v>
                </c:pt>
                <c:pt idx="25" formatCode="General">
                  <c:v>-1.6632882423377689E-2</c:v>
                </c:pt>
                <c:pt idx="26" formatCode="General">
                  <c:v>-1.0912184100819376E-2</c:v>
                </c:pt>
                <c:pt idx="27" formatCode="General">
                  <c:v>-4.4672420033458589E-3</c:v>
                </c:pt>
                <c:pt idx="28" formatCode="General">
                  <c:v>1.2829712132575828E-3</c:v>
                </c:pt>
                <c:pt idx="29" formatCode="General">
                  <c:v>4.5798082871160526E-3</c:v>
                </c:pt>
                <c:pt idx="30" formatCode="General">
                  <c:v>2.8247512533024037E-3</c:v>
                </c:pt>
                <c:pt idx="31" formatCode="General">
                  <c:v>-2.8707350768233091E-3</c:v>
                </c:pt>
                <c:pt idx="32" formatCode="General">
                  <c:v>-6.9222401495457973E-3</c:v>
                </c:pt>
                <c:pt idx="33" formatCode="General">
                  <c:v>6.026737424968475E-4</c:v>
                </c:pt>
                <c:pt idx="34" formatCode="General">
                  <c:v>2.5563643610238551E-3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Calc.'!$AT$3:$AT$98</c:f>
              <c:numCache>
                <c:formatCode>0.0000</c:formatCode>
                <c:ptCount val="96"/>
                <c:pt idx="1">
                  <c:v>0</c:v>
                </c:pt>
                <c:pt idx="2">
                  <c:v>3.7026859295320298</c:v>
                </c:pt>
                <c:pt idx="3">
                  <c:v>0.2060657012662393</c:v>
                </c:pt>
                <c:pt idx="4">
                  <c:v>0.79382824013942965</c:v>
                </c:pt>
                <c:pt idx="5">
                  <c:v>1.2520490666785722</c:v>
                </c:pt>
                <c:pt idx="6">
                  <c:v>1.2569364838024828</c:v>
                </c:pt>
                <c:pt idx="7">
                  <c:v>0.97303008594886231</c:v>
                </c:pt>
                <c:pt idx="8">
                  <c:v>1.0706302829855165</c:v>
                </c:pt>
                <c:pt idx="9">
                  <c:v>0.91801491055916296</c:v>
                </c:pt>
                <c:pt idx="10">
                  <c:v>1.0523851648242888</c:v>
                </c:pt>
                <c:pt idx="11">
                  <c:v>1.0915973582736322</c:v>
                </c:pt>
                <c:pt idx="12">
                  <c:v>0.97476635986390914</c:v>
                </c:pt>
                <c:pt idx="13">
                  <c:v>3.9012758703243312E-2</c:v>
                </c:pt>
                <c:pt idx="14">
                  <c:v>2.2526067724268857</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Calc.'!$X$3:$X$97</c:f>
              <c:numCache>
                <c:formatCode>0.0000</c:formatCode>
                <c:ptCount val="95"/>
                <c:pt idx="1">
                  <c:v>2.8858693732937736E-3</c:v>
                </c:pt>
                <c:pt idx="2">
                  <c:v>2.7378862720688784E-3</c:v>
                </c:pt>
                <c:pt idx="3">
                  <c:v>2.4951206529021564E-3</c:v>
                </c:pt>
                <c:pt idx="4">
                  <c:v>2.1068972381055435E-3</c:v>
                </c:pt>
                <c:pt idx="5">
                  <c:v>1.9936165856972721E-3</c:v>
                </c:pt>
                <c:pt idx="6">
                  <c:v>1.7169022391868806E-3</c:v>
                </c:pt>
                <c:pt idx="7">
                  <c:v>1.6725210702639754E-3</c:v>
                </c:pt>
                <c:pt idx="8">
                  <c:v>1.6140581435880133E-3</c:v>
                </c:pt>
                <c:pt idx="9">
                  <c:v>1.6903906407135525E-3</c:v>
                </c:pt>
                <c:pt idx="10">
                  <c:v>1.8003890719573636E-3</c:v>
                </c:pt>
                <c:pt idx="11">
                  <c:v>1.6214426803078967E-3</c:v>
                </c:pt>
                <c:pt idx="12">
                  <c:v>1.443731532196215E-3</c:v>
                </c:pt>
                <c:pt idx="13">
                  <c:v>1.4098161063263125E-3</c:v>
                </c:pt>
                <c:pt idx="14">
                  <c:v>1.0494041621046254E-3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Calc.'!$F$3:$F$97</c:f>
              <c:numCache>
                <c:formatCode>0.0000</c:formatCode>
                <c:ptCount val="95"/>
                <c:pt idx="1">
                  <c:v>2.558549745065274E-3</c:v>
                </c:pt>
                <c:pt idx="2">
                  <c:v>2.1365191619077319E-3</c:v>
                </c:pt>
                <c:pt idx="3">
                  <c:v>1.7858193173560302E-3</c:v>
                </c:pt>
                <c:pt idx="4">
                  <c:v>1.4396512264927359E-3</c:v>
                </c:pt>
                <c:pt idx="5">
                  <c:v>1.325726803680027E-3</c:v>
                </c:pt>
                <c:pt idx="6">
                  <c:v>1.1028254989184456E-3</c:v>
                </c:pt>
                <c:pt idx="7">
                  <c:v>1.0524744728417142E-3</c:v>
                </c:pt>
                <c:pt idx="8">
                  <c:v>9.9381313685567487E-4</c:v>
                </c:pt>
                <c:pt idx="9">
                  <c:v>1.0171374346374855E-3</c:v>
                </c:pt>
                <c:pt idx="10">
                  <c:v>1.0543077617032248E-3</c:v>
                </c:pt>
                <c:pt idx="11">
                  <c:v>9.2311729412470202E-4</c:v>
                </c:pt>
                <c:pt idx="12">
                  <c:v>7.8572305679176974E-4</c:v>
                </c:pt>
                <c:pt idx="13">
                  <c:v>7.3429379440090824E-4</c:v>
                </c:pt>
                <c:pt idx="14">
                  <c:v>4.8426964412776383E-4</c:v>
                </c:pt>
                <c:pt idx="15">
                  <c:v>0</c:v>
                </c:pt>
                <c:pt idx="16">
                  <c:v>0</c:v>
                </c:pt>
                <c:pt idx="19" formatCode="General">
                  <c:v>0</c:v>
                </c:pt>
                <c:pt idx="20" formatCode="General">
                  <c:v>4.1444882784510625E-2</c:v>
                </c:pt>
                <c:pt idx="21" formatCode="General">
                  <c:v>3.6890012939458344E-2</c:v>
                </c:pt>
                <c:pt idx="22" formatCode="General">
                  <c:v>2.9405528407328241E-2</c:v>
                </c:pt>
                <c:pt idx="23" formatCode="General">
                  <c:v>1.9894180409043224E-2</c:v>
                </c:pt>
                <c:pt idx="24" formatCode="General">
                  <c:v>1.4474747005560411E-2</c:v>
                </c:pt>
                <c:pt idx="25" formatCode="General">
                  <c:v>9.7532833989789069E-3</c:v>
                </c:pt>
                <c:pt idx="26" formatCode="General">
                  <c:v>6.2679705927433538E-3</c:v>
                </c:pt>
                <c:pt idx="27" formatCode="General">
                  <c:v>3.726771278684351E-3</c:v>
                </c:pt>
                <c:pt idx="28" formatCode="General">
                  <c:v>1.7676499680085204E-3</c:v>
                </c:pt>
                <c:pt idx="29" formatCode="General">
                  <c:v>1.6756360064504655E-4</c:v>
                </c:pt>
                <c:pt idx="30" formatCode="General">
                  <c:v>-5.8959310094998699E-4</c:v>
                </c:pt>
                <c:pt idx="31" formatCode="General">
                  <c:v>-2.3043032203278607E-5</c:v>
                </c:pt>
                <c:pt idx="32" formatCode="General">
                  <c:v>2.0764706965186661E-3</c:v>
                </c:pt>
                <c:pt idx="33" formatCode="General">
                  <c:v>6.4136857906284999E-3</c:v>
                </c:pt>
                <c:pt idx="34" formatCode="General">
                  <c:v>1.2804677690979628E-2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Calc.'!$U$3:$U$97</c:f>
              <c:numCache>
                <c:formatCode>0.0000</c:formatCode>
                <c:ptCount val="95"/>
                <c:pt idx="1">
                  <c:v>2.1982253541764541E-3</c:v>
                </c:pt>
                <c:pt idx="2">
                  <c:v>1.9583353334708545E-3</c:v>
                </c:pt>
                <c:pt idx="3">
                  <c:v>1.6996414545707563E-3</c:v>
                </c:pt>
                <c:pt idx="4">
                  <c:v>1.3886038219519988E-3</c:v>
                </c:pt>
                <c:pt idx="5">
                  <c:v>1.2825298461868341E-3</c:v>
                </c:pt>
                <c:pt idx="6">
                  <c:v>1.0610913977220594E-3</c:v>
                </c:pt>
                <c:pt idx="7">
                  <c:v>1.0020393212895151E-3</c:v>
                </c:pt>
                <c:pt idx="8">
                  <c:v>9.2830043596097171E-4</c:v>
                </c:pt>
                <c:pt idx="9">
                  <c:v>9.215912410478666E-4</c:v>
                </c:pt>
                <c:pt idx="10">
                  <c:v>9.0841594729830727E-4</c:v>
                </c:pt>
                <c:pt idx="11">
                  <c:v>7.4272145950175696E-4</c:v>
                </c:pt>
                <c:pt idx="12">
                  <c:v>5.4736914896980743E-4</c:v>
                </c:pt>
                <c:pt idx="13">
                  <c:v>4.2404396200949965E-4</c:v>
                </c:pt>
                <c:pt idx="14">
                  <c:v>9.6926224128422391E-5</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Calc.'!$Y$3:$Y$100</c:f>
              <c:numCache>
                <c:formatCode>0.0000</c:formatCode>
                <c:ptCount val="98"/>
                <c:pt idx="1">
                  <c:v>1.2659849233520335E-3</c:v>
                </c:pt>
                <c:pt idx="2">
                  <c:v>1.0456121296429856E-3</c:v>
                </c:pt>
                <c:pt idx="3">
                  <c:v>8.6471524022938874E-4</c:v>
                </c:pt>
                <c:pt idx="4">
                  <c:v>6.9137350513944699E-4</c:v>
                </c:pt>
                <c:pt idx="5">
                  <c:v>6.3256781336561683E-4</c:v>
                </c:pt>
                <c:pt idx="6">
                  <c:v>5.2036617419015988E-4</c:v>
                </c:pt>
                <c:pt idx="7">
                  <c:v>4.922200646103735E-4</c:v>
                </c:pt>
                <c:pt idx="8">
                  <c:v>4.5933634222656699E-4</c:v>
                </c:pt>
                <c:pt idx="9">
                  <c:v>4.628977217453636E-4</c:v>
                </c:pt>
                <c:pt idx="10">
                  <c:v>4.6923959828909495E-4</c:v>
                </c:pt>
                <c:pt idx="11">
                  <c:v>3.9975417518281362E-4</c:v>
                </c:pt>
                <c:pt idx="12">
                  <c:v>3.2316032901081617E-4</c:v>
                </c:pt>
                <c:pt idx="13">
                  <c:v>2.8480679417774133E-4</c:v>
                </c:pt>
                <c:pt idx="14">
                  <c:v>1.5250364313007677E-4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Calc.'!$BN$3:$BN$94</c:f>
              <c:numCache>
                <c:formatCode>0.0000</c:formatCode>
                <c:ptCount val="92"/>
                <c:pt idx="2">
                  <c:v>2.3115818105863719E-3</c:v>
                </c:pt>
                <c:pt idx="3">
                  <c:v>2.2996276929571837E-3</c:v>
                </c:pt>
                <c:pt idx="6">
                  <c:v>1.8810990204534389E-3</c:v>
                </c:pt>
                <c:pt idx="8">
                  <c:v>1.3678982780474858E-3</c:v>
                </c:pt>
                <c:pt idx="9">
                  <c:v>1.9320266436300005E-3</c:v>
                </c:pt>
                <c:pt idx="14">
                  <c:v>1.6308433807064213E-3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Calc.'!$AV$3:$AV$94</c:f>
              <c:numCache>
                <c:formatCode>0.0000</c:formatCode>
                <c:ptCount val="92"/>
                <c:pt idx="2">
                  <c:v>2.4003020445547874E-3</c:v>
                </c:pt>
                <c:pt idx="3">
                  <c:v>1.0465423836350835E-3</c:v>
                </c:pt>
                <c:pt idx="6">
                  <c:v>1.3740779950158618E-3</c:v>
                </c:pt>
                <c:pt idx="8">
                  <c:v>7.3160458813643328E-4</c:v>
                </c:pt>
                <c:pt idx="9">
                  <c:v>1.3328859326482896E-3</c:v>
                </c:pt>
                <c:pt idx="14">
                  <c:v>8.9768824487857358E-4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Calc.'!$BK$3:$BK$94</c:f>
              <c:numCache>
                <c:formatCode>0.0000</c:formatCode>
                <c:ptCount val="92"/>
                <c:pt idx="2">
                  <c:v>1.0186626437057329E-3</c:v>
                </c:pt>
                <c:pt idx="3">
                  <c:v>2.8086222497594186E-3</c:v>
                </c:pt>
                <c:pt idx="6">
                  <c:v>1.0999895373786984E-3</c:v>
                </c:pt>
                <c:pt idx="8">
                  <c:v>8.6662619124147351E-4</c:v>
                </c:pt>
                <c:pt idx="9">
                  <c:v>9.8452930813631664E-4</c:v>
                </c:pt>
                <c:pt idx="14">
                  <c:v>6.8531421951902537E-4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Calc.'!$BO$3:$BO$93</c:f>
              <c:numCache>
                <c:formatCode>0.0000</c:formatCode>
                <c:ptCount val="91"/>
                <c:pt idx="2">
                  <c:v>6.1171163405888669E-4</c:v>
                </c:pt>
                <c:pt idx="3">
                  <c:v>1.5708801462605438E-3</c:v>
                </c:pt>
                <c:pt idx="6">
                  <c:v>5.1757680521466183E-4</c:v>
                </c:pt>
                <c:pt idx="8">
                  <c:v>4.3311627852901451E-4</c:v>
                </c:pt>
                <c:pt idx="9">
                  <c:v>5.3589476952335853E-4</c:v>
                </c:pt>
                <c:pt idx="14">
                  <c:v>3.8115949054451614E-4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Calc.'!$J$3:$J$97</c:f>
              <c:numCache>
                <c:formatCode>0.0000</c:formatCode>
                <c:ptCount val="95"/>
                <c:pt idx="1">
                  <c:v>9.8101363751143728E-2</c:v>
                </c:pt>
                <c:pt idx="2">
                  <c:v>6.4644806168454014E-2</c:v>
                </c:pt>
                <c:pt idx="3">
                  <c:v>4.8471167859939171E-2</c:v>
                </c:pt>
                <c:pt idx="4">
                  <c:v>3.9729881702903175E-2</c:v>
                </c:pt>
                <c:pt idx="5">
                  <c:v>3.8600734301927966E-2</c:v>
                </c:pt>
                <c:pt idx="6">
                  <c:v>3.6350079558714853E-2</c:v>
                </c:pt>
                <c:pt idx="7">
                  <c:v>3.8319302700952407E-2</c:v>
                </c:pt>
                <c:pt idx="8">
                  <c:v>4.0720238727690802E-2</c:v>
                </c:pt>
                <c:pt idx="9">
                  <c:v>4.7379108167798022E-2</c:v>
                </c:pt>
                <c:pt idx="10">
                  <c:v>5.6675289767759852E-2</c:v>
                </c:pt>
                <c:pt idx="11">
                  <c:v>5.6651077452319828E-2</c:v>
                </c:pt>
                <c:pt idx="12">
                  <c:v>5.7606892426197445E-2</c:v>
                </c:pt>
                <c:pt idx="13">
                  <c:v>6.2139652032878953E-2</c:v>
                </c:pt>
                <c:pt idx="14">
                  <c:v>5.5918385319812754E-2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Calc.'!$P$3:$P$97</c:f>
              <c:numCache>
                <c:formatCode>0.0000</c:formatCode>
                <c:ptCount val="95"/>
                <c:pt idx="1">
                  <c:v>7.0009575547034769E-2</c:v>
                </c:pt>
                <c:pt idx="2">
                  <c:v>3.8248964802928789E-2</c:v>
                </c:pt>
                <c:pt idx="3">
                  <c:v>-6.4593613598199937E-4</c:v>
                </c:pt>
                <c:pt idx="4">
                  <c:v>-1.5235464898585214E-2</c:v>
                </c:pt>
                <c:pt idx="5">
                  <c:v>-1.8272811178360698E-2</c:v>
                </c:pt>
                <c:pt idx="6">
                  <c:v>-1.3019329565485857E-2</c:v>
                </c:pt>
                <c:pt idx="7">
                  <c:v>-7.6686622706964589E-3</c:v>
                </c:pt>
                <c:pt idx="8">
                  <c:v>-1.4180297620699793E-3</c:v>
                </c:pt>
                <c:pt idx="9">
                  <c:v>3.2949615883453806E-3</c:v>
                </c:pt>
                <c:pt idx="10">
                  <c:v>4.3780470904448091E-3</c:v>
                </c:pt>
                <c:pt idx="11">
                  <c:v>4.5335527123332531E-4</c:v>
                </c:pt>
                <c:pt idx="12">
                  <c:v>-5.6972021299210021E-3</c:v>
                </c:pt>
                <c:pt idx="13">
                  <c:v>-6.3874630483253944E-3</c:v>
                </c:pt>
                <c:pt idx="14">
                  <c:v>1.7904453329037597E-2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Calc.'!$AZ$3:$AZ$94</c:f>
              <c:numCache>
                <c:formatCode>0.0000</c:formatCode>
                <c:ptCount val="92"/>
                <c:pt idx="1">
                  <c:v>9.9999355927082839E-2</c:v>
                </c:pt>
                <c:pt idx="2">
                  <c:v>6.912597756365868E-2</c:v>
                </c:pt>
                <c:pt idx="3">
                  <c:v>5.8954259177965734E-2</c:v>
                </c:pt>
                <c:pt idx="4">
                  <c:v>5.0835496107454067E-2</c:v>
                </c:pt>
                <c:pt idx="5">
                  <c:v>4.163089166013547E-2</c:v>
                </c:pt>
                <c:pt idx="6">
                  <c:v>4.145959563951266E-2</c:v>
                </c:pt>
                <c:pt idx="7">
                  <c:v>2.3710423291672326E-2</c:v>
                </c:pt>
                <c:pt idx="8">
                  <c:v>4.2812979039695047E-2</c:v>
                </c:pt>
                <c:pt idx="9">
                  <c:v>4.3187330982665625E-2</c:v>
                </c:pt>
                <c:pt idx="10">
                  <c:v>5.049546469751625E-2</c:v>
                </c:pt>
                <c:pt idx="11">
                  <c:v>6.266577427126413E-2</c:v>
                </c:pt>
                <c:pt idx="12">
                  <c:v>5.9145810078582724E-2</c:v>
                </c:pt>
                <c:pt idx="13">
                  <c:v>6.3650560713505791E-2</c:v>
                </c:pt>
                <c:pt idx="14">
                  <c:v>5.1963247345487573E-2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Calc.'!$BF$3:$BF$94</c:f>
              <c:numCache>
                <c:formatCode>0.0000</c:formatCode>
                <c:ptCount val="92"/>
                <c:pt idx="1">
                  <c:v>9.0827769593063323E-2</c:v>
                </c:pt>
                <c:pt idx="2">
                  <c:v>2.762583472792747E-2</c:v>
                </c:pt>
                <c:pt idx="3">
                  <c:v>1.369811672832656E-2</c:v>
                </c:pt>
                <c:pt idx="4">
                  <c:v>6.2403876039282026E-3</c:v>
                </c:pt>
                <c:pt idx="5">
                  <c:v>-2.0796959643717746E-2</c:v>
                </c:pt>
                <c:pt idx="6">
                  <c:v>-2.6037173105250909E-2</c:v>
                </c:pt>
                <c:pt idx="7">
                  <c:v>-7.8519771099800522E-4</c:v>
                </c:pt>
                <c:pt idx="8">
                  <c:v>0</c:v>
                </c:pt>
                <c:pt idx="9">
                  <c:v>-7.9484956410323538E-3</c:v>
                </c:pt>
                <c:pt idx="10">
                  <c:v>7.9019585052345145E-3</c:v>
                </c:pt>
                <c:pt idx="11">
                  <c:v>2.6929084228183176E-3</c:v>
                </c:pt>
                <c:pt idx="12">
                  <c:v>0</c:v>
                </c:pt>
                <c:pt idx="13">
                  <c:v>-1.4738165509791011E-2</c:v>
                </c:pt>
                <c:pt idx="14">
                  <c:v>5.408031126375959E-3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Calc.'!$BA$3:$BA$94</c:f>
              <c:numCache>
                <c:formatCode>0.0000</c:formatCode>
                <c:ptCount val="92"/>
                <c:pt idx="1">
                  <c:v>-1.6363530969886269E-3</c:v>
                </c:pt>
                <c:pt idx="2">
                  <c:v>-1.9908281538333649E-3</c:v>
                </c:pt>
                <c:pt idx="3">
                  <c:v>-1.2339263548876577E-3</c:v>
                </c:pt>
                <c:pt idx="4">
                  <c:v>-1.2372329811791991E-3</c:v>
                </c:pt>
                <c:pt idx="5">
                  <c:v>-4.1630891660135466E-4</c:v>
                </c:pt>
                <c:pt idx="6">
                  <c:v>-3.1983116636195467E-4</c:v>
                </c:pt>
                <c:pt idx="7">
                  <c:v>-2.7019160663354171E-4</c:v>
                </c:pt>
                <c:pt idx="8">
                  <c:v>2.2018103506128838E-4</c:v>
                </c:pt>
                <c:pt idx="9">
                  <c:v>5.1142891953156707E-4</c:v>
                </c:pt>
                <c:pt idx="10">
                  <c:v>1.6508248171761392E-4</c:v>
                </c:pt>
                <c:pt idx="11">
                  <c:v>1.2128859536373717E-4</c:v>
                </c:pt>
                <c:pt idx="12">
                  <c:v>-5.8603187967770057E-4</c:v>
                </c:pt>
                <c:pt idx="13">
                  <c:v>1.5907793242692489E-3</c:v>
                </c:pt>
                <c:pt idx="14">
                  <c:v>-1.9486217754557857E-4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Calc.'!$BJ$3:$BJ$94</c:f>
              <c:numCache>
                <c:formatCode>0.0000</c:formatCode>
                <c:ptCount val="92"/>
                <c:pt idx="1">
                  <c:v>2.699982610031236E-2</c:v>
                </c:pt>
                <c:pt idx="2">
                  <c:v>2.7921080453490968E-2</c:v>
                </c:pt>
                <c:pt idx="3">
                  <c:v>2.3938171284820564E-2</c:v>
                </c:pt>
                <c:pt idx="4">
                  <c:v>1.8070203361281897E-2</c:v>
                </c:pt>
                <c:pt idx="5">
                  <c:v>1.2072958581439272E-2</c:v>
                </c:pt>
                <c:pt idx="6">
                  <c:v>4.2644155514927305E-3</c:v>
                </c:pt>
                <c:pt idx="7">
                  <c:v>1.2758325774285496E-2</c:v>
                </c:pt>
                <c:pt idx="8">
                  <c:v>9.6879655426967051E-3</c:v>
                </c:pt>
                <c:pt idx="9">
                  <c:v>8.3874342803177022E-3</c:v>
                </c:pt>
                <c:pt idx="10">
                  <c:v>1.2954745741598311E-2</c:v>
                </c:pt>
                <c:pt idx="11">
                  <c:v>4.3663894330945438E-3</c:v>
                </c:pt>
                <c:pt idx="12">
                  <c:v>2.0511115788719465E-3</c:v>
                </c:pt>
                <c:pt idx="13">
                  <c:v>7.7750651938656781E-3</c:v>
                </c:pt>
                <c:pt idx="14">
                  <c:v>5.456140971276207E-3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Calc.'!$K$3:$K$97</c:f>
              <c:numCache>
                <c:formatCode>0.0000</c:formatCode>
                <c:ptCount val="95"/>
                <c:pt idx="1">
                  <c:v>-3.3124945160150007E-3</c:v>
                </c:pt>
                <c:pt idx="2">
                  <c:v>-1.7968953470892898E-3</c:v>
                </c:pt>
                <c:pt idx="3">
                  <c:v>-9.0903043480483256E-4</c:v>
                </c:pt>
                <c:pt idx="4">
                  <c:v>-4.7179481185715419E-4</c:v>
                </c:pt>
                <c:pt idx="5">
                  <c:v>-2.9617655151596277E-4</c:v>
                </c:pt>
                <c:pt idx="6">
                  <c:v>-1.0715236479264537E-4</c:v>
                </c:pt>
                <c:pt idx="7">
                  <c:v>-3.0075865387768955E-5</c:v>
                </c:pt>
                <c:pt idx="8">
                  <c:v>3.6832425625593163E-5</c:v>
                </c:pt>
                <c:pt idx="9">
                  <c:v>9.9302552745231075E-5</c:v>
                </c:pt>
                <c:pt idx="10">
                  <c:v>1.6671608722459654E-4</c:v>
                </c:pt>
                <c:pt idx="11">
                  <c:v>1.9485535021403081E-4</c:v>
                </c:pt>
                <c:pt idx="12">
                  <c:v>2.2211266924536776E-4</c:v>
                </c:pt>
                <c:pt idx="13">
                  <c:v>2.5297799405107305E-4</c:v>
                </c:pt>
                <c:pt idx="14">
                  <c:v>2.4440628303564019E-4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Calc.'!$T$3:$T$97</c:f>
              <c:numCache>
                <c:formatCode>0.0000</c:formatCode>
                <c:ptCount val="95"/>
                <c:pt idx="1">
                  <c:v>3.0717033239799879E-2</c:v>
                </c:pt>
                <c:pt idx="2">
                  <c:v>2.3021069563500821E-2</c:v>
                </c:pt>
                <c:pt idx="3">
                  <c:v>1.7610763849626707E-2</c:v>
                </c:pt>
                <c:pt idx="4">
                  <c:v>1.3461527852349345E-2</c:v>
                </c:pt>
                <c:pt idx="5">
                  <c:v>1.1995461011079239E-2</c:v>
                </c:pt>
                <c:pt idx="6">
                  <c:v>9.5569876860237442E-3</c:v>
                </c:pt>
                <c:pt idx="7">
                  <c:v>8.8878075615244252E-3</c:v>
                </c:pt>
                <c:pt idx="8">
                  <c:v>8.1664445284798833E-3</c:v>
                </c:pt>
                <c:pt idx="9">
                  <c:v>8.1229281755794466E-3</c:v>
                </c:pt>
                <c:pt idx="10">
                  <c:v>8.1437428068013382E-3</c:v>
                </c:pt>
                <c:pt idx="11">
                  <c:v>6.8874396847232993E-3</c:v>
                </c:pt>
                <c:pt idx="12">
                  <c:v>5.5373363593396851E-3</c:v>
                </c:pt>
                <c:pt idx="13">
                  <c:v>4.8768777003281609E-3</c:v>
                </c:pt>
                <c:pt idx="14">
                  <c:v>2.6448456399351759E-3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Calc.'!$E$3:$E$101</c:f>
              <c:numCache>
                <c:formatCode>0.0000</c:formatCode>
                <c:ptCount val="99"/>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Calc.'!$AA$3:$AA$97</c:f>
              <c:numCache>
                <c:formatCode>0.0000</c:formatCode>
                <c:ptCount val="95"/>
                <c:pt idx="1">
                  <c:v>4.8199434478394124E-3</c:v>
                </c:pt>
                <c:pt idx="2">
                  <c:v>4.3869362778762404E-3</c:v>
                </c:pt>
                <c:pt idx="3">
                  <c:v>3.8891761203135025E-3</c:v>
                </c:pt>
                <c:pt idx="4">
                  <c:v>3.2338111963771221E-3</c:v>
                </c:pt>
                <c:pt idx="5">
                  <c:v>3.0305183663869389E-3</c:v>
                </c:pt>
                <c:pt idx="6">
                  <c:v>2.5746217194708419E-3</c:v>
                </c:pt>
                <c:pt idx="7">
                  <c:v>2.4854142053451927E-3</c:v>
                </c:pt>
                <c:pt idx="8">
                  <c:v>2.3730754479469986E-3</c:v>
                </c:pt>
                <c:pt idx="9">
                  <c:v>2.4543130386256808E-3</c:v>
                </c:pt>
                <c:pt idx="10">
                  <c:v>2.5716593170119874E-3</c:v>
                </c:pt>
                <c:pt idx="11">
                  <c:v>2.2740234638339244E-3</c:v>
                </c:pt>
                <c:pt idx="12">
                  <c:v>1.9629883075152213E-3</c:v>
                </c:pt>
                <c:pt idx="13">
                  <c:v>1.8579625001346101E-3</c:v>
                </c:pt>
                <c:pt idx="14">
                  <c:v>1.2677320958167596E-3</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Calc.'!$O$3:$O$97</c:f>
              <c:numCache>
                <c:formatCode>0.0000</c:formatCode>
                <c:ptCount val="95"/>
                <c:pt idx="1">
                  <c:v>6.6853376267329056E-3</c:v>
                </c:pt>
                <c:pt idx="2">
                  <c:v>4.8209540360706028E-3</c:v>
                </c:pt>
                <c:pt idx="3">
                  <c:v>3.5924604432584764E-3</c:v>
                </c:pt>
                <c:pt idx="4">
                  <c:v>2.7251539513466851E-3</c:v>
                </c:pt>
                <c:pt idx="5">
                  <c:v>2.4328625173824303E-3</c:v>
                </c:pt>
                <c:pt idx="6">
                  <c:v>1.9691847536045981E-3</c:v>
                </c:pt>
                <c:pt idx="7">
                  <c:v>1.8687267067656256E-3</c:v>
                </c:pt>
                <c:pt idx="8">
                  <c:v>1.7744521357621074E-3</c:v>
                </c:pt>
                <c:pt idx="9">
                  <c:v>1.8525602175869847E-3</c:v>
                </c:pt>
                <c:pt idx="10">
                  <c:v>1.9985848811805585E-3</c:v>
                </c:pt>
                <c:pt idx="11">
                  <c:v>1.8490897669088365E-3</c:v>
                </c:pt>
                <c:pt idx="12">
                  <c:v>1.7446394882389301E-3</c:v>
                </c:pt>
                <c:pt idx="13">
                  <c:v>1.8128141340004126E-3</c:v>
                </c:pt>
                <c:pt idx="14">
                  <c:v>1.5848767355593936E-3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Calc.'!$Q$3:$Q$97</c:f>
              <c:numCache>
                <c:formatCode>0.0000</c:formatCode>
                <c:ptCount val="95"/>
                <c:pt idx="1">
                  <c:v>8.4764657521863487E-3</c:v>
                </c:pt>
                <c:pt idx="2">
                  <c:v>7.526853489063603E-3</c:v>
                </c:pt>
                <c:pt idx="3">
                  <c:v>6.5497040719449569E-3</c:v>
                </c:pt>
                <c:pt idx="4">
                  <c:v>5.3818141548029269E-3</c:v>
                </c:pt>
                <c:pt idx="5">
                  <c:v>5.0020548247391734E-3</c:v>
                </c:pt>
                <c:pt idx="6">
                  <c:v>4.1948893181837392E-3</c:v>
                </c:pt>
                <c:pt idx="7">
                  <c:v>4.0109986189965415E-3</c:v>
                </c:pt>
                <c:pt idx="8">
                  <c:v>3.7834970372286197E-3</c:v>
                </c:pt>
                <c:pt idx="9">
                  <c:v>3.8534255786034279E-3</c:v>
                </c:pt>
                <c:pt idx="10">
                  <c:v>3.9520604835134353E-3</c:v>
                </c:pt>
                <c:pt idx="11">
                  <c:v>3.4060995836996707E-3</c:v>
                </c:pt>
                <c:pt idx="12">
                  <c:v>2.8051752850188193E-3</c:v>
                </c:pt>
                <c:pt idx="13">
                  <c:v>2.5208524288070355E-3</c:v>
                </c:pt>
                <c:pt idx="14">
                  <c:v>1.4470491175238723E-3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Calc.'!$R$3:$R$97</c:f>
              <c:numCache>
                <c:formatCode>0.0000</c:formatCode>
                <c:ptCount val="95"/>
                <c:pt idx="1">
                  <c:v>3.6842133810376454E-3</c:v>
                </c:pt>
                <c:pt idx="2">
                  <c:v>3.3687464082739101E-3</c:v>
                </c:pt>
                <c:pt idx="3">
                  <c:v>2.9869378231984537E-3</c:v>
                </c:pt>
                <c:pt idx="4">
                  <c:v>2.4775916312555317E-3</c:v>
                </c:pt>
                <c:pt idx="5">
                  <c:v>2.3147442786264172E-3</c:v>
                </c:pt>
                <c:pt idx="6">
                  <c:v>1.9530246059305623E-3</c:v>
                </c:pt>
                <c:pt idx="7">
                  <c:v>1.8733920602053197E-3</c:v>
                </c:pt>
                <c:pt idx="8">
                  <c:v>1.7724494844700142E-3</c:v>
                </c:pt>
                <c:pt idx="9">
                  <c:v>1.8101428251133431E-3</c:v>
                </c:pt>
                <c:pt idx="10">
                  <c:v>1.8615030643205715E-3</c:v>
                </c:pt>
                <c:pt idx="11">
                  <c:v>1.6081621123545302E-3</c:v>
                </c:pt>
                <c:pt idx="12">
                  <c:v>1.3288309677652514E-3</c:v>
                </c:pt>
                <c:pt idx="13">
                  <c:v>1.1977881695739464E-3</c:v>
                </c:pt>
                <c:pt idx="14">
                  <c:v>6.9406997834325565E-4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Calc.'!$S$3:$S$97</c:f>
              <c:numCache>
                <c:formatCode>0.0000</c:formatCode>
                <c:ptCount val="95"/>
                <c:pt idx="1">
                  <c:v>2.12312062406082E-3</c:v>
                </c:pt>
                <c:pt idx="2">
                  <c:v>1.5254904030609323E-3</c:v>
                </c:pt>
                <c:pt idx="3">
                  <c:v>1.1267886003565222E-3</c:v>
                </c:pt>
                <c:pt idx="4">
                  <c:v>8.4537044086720322E-4</c:v>
                </c:pt>
                <c:pt idx="5">
                  <c:v>7.4657931414133039E-4</c:v>
                </c:pt>
                <c:pt idx="6">
                  <c:v>5.9133903728893612E-4</c:v>
                </c:pt>
                <c:pt idx="7">
                  <c:v>5.5082553371799765E-4</c:v>
                </c:pt>
                <c:pt idx="8">
                  <c:v>5.0997686773186573E-4</c:v>
                </c:pt>
                <c:pt idx="9">
                  <c:v>5.1524874626012439E-4</c:v>
                </c:pt>
                <c:pt idx="10">
                  <c:v>5.314606838709425E-4</c:v>
                </c:pt>
                <c:pt idx="11">
                  <c:v>4.6749063451496372E-4</c:v>
                </c:pt>
                <c:pt idx="12">
                  <c:v>4.0641990536560447E-4</c:v>
                </c:pt>
                <c:pt idx="13">
                  <c:v>3.9142555098641219E-4</c:v>
                </c:pt>
                <c:pt idx="14">
                  <c:v>2.8625041156910962E-4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Calc.'!$W$3:$W$97</c:f>
              <c:numCache>
                <c:formatCode>0.0000</c:formatCode>
                <c:ptCount val="95"/>
                <c:pt idx="1">
                  <c:v>1.6496440027256604E-2</c:v>
                </c:pt>
                <c:pt idx="2">
                  <c:v>1.3653357702437989E-2</c:v>
                </c:pt>
                <c:pt idx="3">
                  <c:v>1.125588320163926E-2</c:v>
                </c:pt>
                <c:pt idx="4">
                  <c:v>8.9440902884515006E-3</c:v>
                </c:pt>
                <c:pt idx="5">
                  <c:v>8.1279857368386256E-3</c:v>
                </c:pt>
                <c:pt idx="6">
                  <c:v>6.5883448112050609E-3</c:v>
                </c:pt>
                <c:pt idx="7">
                  <c:v>6.1473821209294304E-3</c:v>
                </c:pt>
                <c:pt idx="8">
                  <c:v>5.622962241857021E-3</c:v>
                </c:pt>
                <c:pt idx="9">
                  <c:v>5.5062339598964932E-3</c:v>
                </c:pt>
                <c:pt idx="10">
                  <c:v>5.3347855282117303E-3</c:v>
                </c:pt>
                <c:pt idx="11">
                  <c:v>4.274165957906635E-3</c:v>
                </c:pt>
                <c:pt idx="12">
                  <c:v>3.0206652960830293E-3</c:v>
                </c:pt>
                <c:pt idx="13">
                  <c:v>2.198238316930778E-3</c:v>
                </c:pt>
                <c:pt idx="14">
                  <c:v>1.6175518946628148E-4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Calc.'!$Z$3:$Z$97</c:f>
              <c:numCache>
                <c:formatCode>0.0000</c:formatCode>
                <c:ptCount val="95"/>
                <c:pt idx="1">
                  <c:v>4.2335739056244097E-3</c:v>
                </c:pt>
                <c:pt idx="2">
                  <c:v>2.545839516860997E-3</c:v>
                </c:pt>
                <c:pt idx="3">
                  <c:v>1.5074197042561615E-3</c:v>
                </c:pt>
                <c:pt idx="4">
                  <c:v>9.3062057104744019E-4</c:v>
                </c:pt>
                <c:pt idx="5">
                  <c:v>6.9882955789953656E-4</c:v>
                </c:pt>
                <c:pt idx="6">
                  <c:v>4.101568930127929E-4</c:v>
                </c:pt>
                <c:pt idx="7">
                  <c:v>2.9325996672783275E-4</c:v>
                </c:pt>
                <c:pt idx="8">
                  <c:v>1.779036927222061E-4</c:v>
                </c:pt>
                <c:pt idx="9">
                  <c:v>7.4187458332641262E-5</c:v>
                </c:pt>
                <c:pt idx="10">
                  <c:v>-5.6320915639540639E-5</c:v>
                </c:pt>
                <c:pt idx="11">
                  <c:v>-1.721781804000783E-4</c:v>
                </c:pt>
                <c:pt idx="12">
                  <c:v>-3.1796503423653664E-4</c:v>
                </c:pt>
                <c:pt idx="13">
                  <c:v>-4.5911517776102607E-4</c:v>
                </c:pt>
                <c:pt idx="14">
                  <c:v>-6.2071157635904298E-4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Calc.'!$M$3:$M$97</c:f>
              <c:numCache>
                <c:formatCode>0.0000</c:formatCode>
                <c:ptCount val="95"/>
                <c:pt idx="1">
                  <c:v>-9.3509324230871271E-3</c:v>
                </c:pt>
                <c:pt idx="2">
                  <c:v>-7.6824831767605233E-3</c:v>
                </c:pt>
                <c:pt idx="3">
                  <c:v>-6.3128227333338633E-3</c:v>
                </c:pt>
                <c:pt idx="4">
                  <c:v>-5.0177378286001516E-3</c:v>
                </c:pt>
                <c:pt idx="5">
                  <c:v>-4.5676065988582825E-3</c:v>
                </c:pt>
                <c:pt idx="6">
                  <c:v>-3.7215254764297401E-3</c:v>
                </c:pt>
                <c:pt idx="7">
                  <c:v>-3.4916546165178939E-3</c:v>
                </c:pt>
                <c:pt idx="8">
                  <c:v>-3.2215888651324857E-3</c:v>
                </c:pt>
                <c:pt idx="9">
                  <c:v>-3.1962239797131472E-3</c:v>
                </c:pt>
                <c:pt idx="10">
                  <c:v>-3.1640426387771125E-3</c:v>
                </c:pt>
                <c:pt idx="11">
                  <c:v>-2.6132516020876419E-3</c:v>
                </c:pt>
                <c:pt idx="12">
                  <c:v>-1.9815259669573753E-3</c:v>
                </c:pt>
                <c:pt idx="13">
                  <c:v>-1.6070919871130954E-3</c:v>
                </c:pt>
                <c:pt idx="14">
                  <c:v>-5.566122962910639E-4</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Calc.'!$H$3:$H$101</c:f>
              <c:numCache>
                <c:formatCode>0.0000</c:formatCode>
                <c:ptCount val="99"/>
                <c:pt idx="1">
                  <c:v>2.1721868299784185E-3</c:v>
                </c:pt>
                <c:pt idx="2">
                  <c:v>3.4265078770224109E-3</c:v>
                </c:pt>
                <c:pt idx="3">
                  <c:v>5.0548653942218335E-3</c:v>
                </c:pt>
                <c:pt idx="4">
                  <c:v>5.7179473268157942E-3</c:v>
                </c:pt>
                <c:pt idx="5">
                  <c:v>6.4569865114108742E-3</c:v>
                </c:pt>
                <c:pt idx="6">
                  <c:v>6.9207423631668322E-3</c:v>
                </c:pt>
                <c:pt idx="7">
                  <c:v>7.5753209367221998E-3</c:v>
                </c:pt>
                <c:pt idx="8">
                  <c:v>8.1066541515326124E-3</c:v>
                </c:pt>
                <c:pt idx="9">
                  <c:v>9.1869011233181048E-3</c:v>
                </c:pt>
                <c:pt idx="10">
                  <c:v>1.0267977117480937E-2</c:v>
                </c:pt>
                <c:pt idx="11">
                  <c:v>9.2623876127384628E-3</c:v>
                </c:pt>
                <c:pt idx="12">
                  <c:v>7.598280278363706E-3</c:v>
                </c:pt>
                <c:pt idx="13">
                  <c:v>6.2966569716143561E-3</c:v>
                </c:pt>
                <c:pt idx="14">
                  <c:v>1.5974484912001832E-3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Calc.'!$I$3:$I$100</c:f>
              <c:numCache>
                <c:formatCode>0.0000</c:formatCode>
                <c:ptCount val="98"/>
                <c:pt idx="1">
                  <c:v>6.3089222530733312E-3</c:v>
                </c:pt>
                <c:pt idx="2">
                  <c:v>4.5278728210462428E-3</c:v>
                </c:pt>
                <c:pt idx="3">
                  <c:v>3.2913458766230066E-3</c:v>
                </c:pt>
                <c:pt idx="4">
                  <c:v>2.4059911834957361E-3</c:v>
                </c:pt>
                <c:pt idx="5">
                  <c:v>2.0650458305662926E-3</c:v>
                </c:pt>
                <c:pt idx="6">
                  <c:v>1.534659541961453E-3</c:v>
                </c:pt>
                <c:pt idx="7">
                  <c:v>1.344700213368626E-3</c:v>
                </c:pt>
                <c:pt idx="8">
                  <c:v>1.134176531650185E-3</c:v>
                </c:pt>
                <c:pt idx="9">
                  <c:v>9.9471242891798579E-4</c:v>
                </c:pt>
                <c:pt idx="10">
                  <c:v>8.0221149246298732E-4</c:v>
                </c:pt>
                <c:pt idx="11">
                  <c:v>4.7207531392351139E-4</c:v>
                </c:pt>
                <c:pt idx="12">
                  <c:v>5.7375979721284479E-5</c:v>
                </c:pt>
                <c:pt idx="13">
                  <c:v>-2.8683687321827991E-4</c:v>
                </c:pt>
                <c:pt idx="14">
                  <c:v>-8.7984645855470917E-4</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Calc.'!$BQ$3:$BQ$94</c:f>
              <c:numCache>
                <c:formatCode>0.0000</c:formatCode>
                <c:ptCount val="92"/>
                <c:pt idx="2">
                  <c:v>4.67914350346702E-3</c:v>
                </c:pt>
                <c:pt idx="3">
                  <c:v>2.5700216013024974E-3</c:v>
                </c:pt>
                <c:pt idx="6">
                  <c:v>2.8933328988016574E-3</c:v>
                </c:pt>
                <c:pt idx="8">
                  <c:v>2.1509289240741482E-3</c:v>
                </c:pt>
                <c:pt idx="9">
                  <c:v>2.706666070077436E-3</c:v>
                </c:pt>
                <c:pt idx="14">
                  <c:v>2.2482660472034526E-3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Calc.'!$BE$3:$BE$94</c:f>
              <c:numCache>
                <c:formatCode>0.0000</c:formatCode>
                <c:ptCount val="92"/>
                <c:pt idx="2">
                  <c:v>3.4792746283866713E-3</c:v>
                </c:pt>
                <c:pt idx="3">
                  <c:v>6.7919099506662224E-3</c:v>
                </c:pt>
                <c:pt idx="6">
                  <c:v>2.0779210758510376E-3</c:v>
                </c:pt>
                <c:pt idx="8">
                  <c:v>1.5306117141863558E-3</c:v>
                </c:pt>
                <c:pt idx="9">
                  <c:v>2.1288418850669878E-3</c:v>
                </c:pt>
                <c:pt idx="14">
                  <c:v>1.9501914552070149E-3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Calc.'!$BG$3:$BG$94</c:f>
              <c:numCache>
                <c:formatCode>0.0000</c:formatCode>
                <c:ptCount val="92"/>
                <c:pt idx="2">
                  <c:v>5.7728746627421119E-3</c:v>
                </c:pt>
                <c:pt idx="3">
                  <c:v>8.5039980545737835E-3</c:v>
                </c:pt>
                <c:pt idx="6">
                  <c:v>4.3156822344598408E-3</c:v>
                </c:pt>
                <c:pt idx="8">
                  <c:v>3.753326116526544E-3</c:v>
                </c:pt>
                <c:pt idx="9">
                  <c:v>3.9223716783468475E-3</c:v>
                </c:pt>
                <c:pt idx="14">
                  <c:v>3.3121743565993475E-3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Calc.'!$BH$3:$BH$94</c:f>
              <c:numCache>
                <c:formatCode>0.0000</c:formatCode>
                <c:ptCount val="92"/>
                <c:pt idx="2">
                  <c:v>2.685797420699684E-3</c:v>
                </c:pt>
                <c:pt idx="3">
                  <c:v>3.2074151094966161E-3</c:v>
                </c:pt>
                <c:pt idx="6">
                  <c:v>2.1303494120458594E-3</c:v>
                </c:pt>
                <c:pt idx="8">
                  <c:v>1.663945401880747E-3</c:v>
                </c:pt>
                <c:pt idx="9">
                  <c:v>1.7771796369247951E-3</c:v>
                </c:pt>
                <c:pt idx="14">
                  <c:v>1.5833227170915648E-3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Calc.'!$BI$3:$BI$94</c:f>
              <c:numCache>
                <c:formatCode>0.0000</c:formatCode>
                <c:ptCount val="92"/>
                <c:pt idx="2">
                  <c:v>1.4695038172539616E-3</c:v>
                </c:pt>
                <c:pt idx="3">
                  <c:v>1.4554724110999763E-3</c:v>
                </c:pt>
                <c:pt idx="6">
                  <c:v>7.3477567096284497E-4</c:v>
                </c:pt>
                <c:pt idx="8">
                  <c:v>3.7051528702826739E-4</c:v>
                </c:pt>
                <c:pt idx="9">
                  <c:v>6.7866045216306077E-4</c:v>
                </c:pt>
                <c:pt idx="14">
                  <c:v>4.6784525615019019E-4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Calc.'!$BM$3:$BM$94</c:f>
              <c:numCache>
                <c:formatCode>0.0000</c:formatCode>
                <c:ptCount val="92"/>
                <c:pt idx="2">
                  <c:v>1.3586163372765747E-2</c:v>
                </c:pt>
                <c:pt idx="3">
                  <c:v>1.0168238874609496E-2</c:v>
                </c:pt>
                <c:pt idx="6">
                  <c:v>7.8472876941344215E-3</c:v>
                </c:pt>
                <c:pt idx="8">
                  <c:v>5.2053138231228924E-3</c:v>
                </c:pt>
                <c:pt idx="9">
                  <c:v>5.6938989042909331E-3</c:v>
                </c:pt>
                <c:pt idx="14">
                  <c:v>3.898163358586846E-3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Calc.'!$BP$3:$BP$94</c:f>
              <c:numCache>
                <c:formatCode>0.0000</c:formatCode>
                <c:ptCount val="92"/>
                <c:pt idx="2">
                  <c:v>2.9690562665677972E-3</c:v>
                </c:pt>
                <c:pt idx="3">
                  <c:v>2.0566574268782653E-3</c:v>
                </c:pt>
                <c:pt idx="6">
                  <c:v>9.9080131380772972E-4</c:v>
                </c:pt>
                <c:pt idx="8">
                  <c:v>-7.5798085119645436E-4</c:v>
                </c:pt>
                <c:pt idx="9">
                  <c:v>1.9250208241102099E-3</c:v>
                </c:pt>
                <c:pt idx="14">
                  <c:v>-4.1061741268134971E-4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Calc.'!$BC$3:$BC$94</c:f>
              <c:numCache>
                <c:formatCode>0.0000</c:formatCode>
                <c:ptCount val="92"/>
                <c:pt idx="2">
                  <c:v>-7.7435236449889984E-3</c:v>
                </c:pt>
                <c:pt idx="3">
                  <c:v>-6.7063001571088937E-3</c:v>
                </c:pt>
                <c:pt idx="6">
                  <c:v>-3.9391383083186545E-3</c:v>
                </c:pt>
                <c:pt idx="8">
                  <c:v>-3.8449944465634126E-3</c:v>
                </c:pt>
                <c:pt idx="9">
                  <c:v>-2.1664366113099587E-3</c:v>
                </c:pt>
                <c:pt idx="14">
                  <c:v>-2.532739350067158E-3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Calc.'!$AX$3:$AX$98</c:f>
              <c:numCache>
                <c:formatCode>0.0000</c:formatCode>
                <c:ptCount val="96"/>
                <c:pt idx="2">
                  <c:v>2.4900201786616505E-4</c:v>
                </c:pt>
                <c:pt idx="3">
                  <c:v>7.5642994935641904E-3</c:v>
                </c:pt>
                <c:pt idx="6">
                  <c:v>5.0600250539230632E-3</c:v>
                </c:pt>
                <c:pt idx="8">
                  <c:v>6.9775452214093222E-3</c:v>
                </c:pt>
                <c:pt idx="9">
                  <c:v>1.0181704130107836E-2</c:v>
                </c:pt>
                <c:pt idx="14">
                  <c:v>8.2218572375347826E-3</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Calc.'!$AY$3:$AY$93</c:f>
              <c:numCache>
                <c:formatCode>0.0000</c:formatCode>
                <c:ptCount val="91"/>
                <c:pt idx="2">
                  <c:v>4.5708094473681585E-3</c:v>
                </c:pt>
                <c:pt idx="3">
                  <c:v>5.2969535958170867E-3</c:v>
                </c:pt>
                <c:pt idx="6">
                  <c:v>1.6523545232755954E-3</c:v>
                </c:pt>
                <c:pt idx="8">
                  <c:v>1.1102860064730936E-3</c:v>
                </c:pt>
                <c:pt idx="9">
                  <c:v>1.9430934278255275E-3</c:v>
                </c:pt>
                <c:pt idx="14">
                  <c:v>1.5107165570933594E-4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0.12501518578430806</c:v>
                </c:pt>
                <c:pt idx="21" formatCode="General">
                  <c:v>7.818917708457418E-2</c:v>
                </c:pt>
                <c:pt idx="22" formatCode="General">
                  <c:v>5.668945004875095E-2</c:v>
                </c:pt>
                <c:pt idx="23" formatCode="General">
                  <c:v>4.3393882061590006E-2</c:v>
                </c:pt>
                <c:pt idx="24" formatCode="General">
                  <c:v>3.9259460333855037E-2</c:v>
                </c:pt>
                <c:pt idx="25" formatCode="General">
                  <c:v>3.7444206816401655E-2</c:v>
                </c:pt>
                <c:pt idx="26" formatCode="General">
                  <c:v>3.8773712937759532E-2</c:v>
                </c:pt>
                <c:pt idx="27" formatCode="General">
                  <c:v>3.9852127130579271E-2</c:v>
                </c:pt>
                <c:pt idx="28" formatCode="General">
                  <c:v>4.5144599906958412E-2</c:v>
                </c:pt>
                <c:pt idx="29" formatCode="General">
                  <c:v>5.2655087395792395E-2</c:v>
                </c:pt>
                <c:pt idx="30" formatCode="General">
                  <c:v>5.7237314407418818E-2</c:v>
                </c:pt>
                <c:pt idx="31" formatCode="General">
                  <c:v>5.7855694562577144E-2</c:v>
                </c:pt>
                <c:pt idx="32" formatCode="General">
                  <c:v>6.0416834232430223E-2</c:v>
                </c:pt>
                <c:pt idx="33" formatCode="General">
                  <c:v>5.9960822968252787E-2</c:v>
                </c:pt>
                <c:pt idx="34" formatCode="General">
                  <c:v>5.4098178840425983E-2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Calc.'!$AF$3:$AF$97</c:f>
              <c:numCache>
                <c:formatCode>0.0000</c:formatCode>
                <c:ptCount val="95"/>
                <c:pt idx="1">
                  <c:v>0.71364528351134726</c:v>
                </c:pt>
                <c:pt idx="2">
                  <c:v>0.59167885356880967</c:v>
                </c:pt>
                <c:pt idx="3">
                  <c:v>-1.3326192961730919E-2</c:v>
                </c:pt>
                <c:pt idx="4">
                  <c:v>-0.38347622105987583</c:v>
                </c:pt>
                <c:pt idx="5">
                  <c:v>-0.47337988535228559</c:v>
                </c:pt>
                <c:pt idx="6">
                  <c:v>-0.3581650913433696</c:v>
                </c:pt>
                <c:pt idx="7">
                  <c:v>-0.2001253083998801</c:v>
                </c:pt>
                <c:pt idx="8">
                  <c:v>-3.4823709447108005E-2</c:v>
                </c:pt>
                <c:pt idx="9">
                  <c:v>6.9544609760823967E-2</c:v>
                </c:pt>
                <c:pt idx="10">
                  <c:v>7.7247899541138171E-2</c:v>
                </c:pt>
                <c:pt idx="11">
                  <c:v>8.002588681828517E-3</c:v>
                </c:pt>
                <c:pt idx="12">
                  <c:v>-9.8897925056796315E-2</c:v>
                </c:pt>
                <c:pt idx="13">
                  <c:v>-0.10279206335023729</c:v>
                </c:pt>
                <c:pt idx="14">
                  <c:v>0.32018902596412724</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Calc.'!$E$3:$E$97</c:f>
              <c:numCache>
                <c:formatCode>0.0000</c:formatCode>
                <c:ptCount val="95"/>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Calc.'!$N$3:$N$97</c:f>
              <c:numCache>
                <c:formatCode>0.0000</c:formatCode>
                <c:ptCount val="95"/>
                <c:pt idx="1">
                  <c:v>1.5603317834938842E-3</c:v>
                </c:pt>
                <c:pt idx="2">
                  <c:v>4.0860603065310912E-4</c:v>
                </c:pt>
                <c:pt idx="3">
                  <c:v>-1.5974670070921035E-4</c:v>
                </c:pt>
                <c:pt idx="4">
                  <c:v>-3.151901983127869E-4</c:v>
                </c:pt>
                <c:pt idx="5">
                  <c:v>-3.6683991991513754E-4</c:v>
                </c:pt>
                <c:pt idx="6">
                  <c:v>-3.4638279133923546E-4</c:v>
                </c:pt>
                <c:pt idx="7">
                  <c:v>-3.2363677192687716E-4</c:v>
                </c:pt>
                <c:pt idx="8">
                  <c:v>-2.684076763227868E-4</c:v>
                </c:pt>
                <c:pt idx="9">
                  <c:v>-1.9637354419450458E-4</c:v>
                </c:pt>
                <c:pt idx="10">
                  <c:v>-5.7825680866550094E-5</c:v>
                </c:pt>
                <c:pt idx="11">
                  <c:v>1.2343338604635428E-4</c:v>
                </c:pt>
                <c:pt idx="12">
                  <c:v>3.9553908489485328E-4</c:v>
                </c:pt>
                <c:pt idx="13">
                  <c:v>6.7504207956419881E-4</c:v>
                </c:pt>
                <c:pt idx="14">
                  <c:v>1.0907726943502731E-3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Calc.'!$G$3:$G$97</c:f>
              <c:numCache>
                <c:formatCode>0.0000</c:formatCode>
                <c:ptCount val="95"/>
                <c:pt idx="1">
                  <c:v>4.0283816971592078E-2</c:v>
                </c:pt>
                <c:pt idx="2">
                  <c:v>3.2835764275935528E-2</c:v>
                </c:pt>
                <c:pt idx="3">
                  <c:v>2.4060895501733924E-2</c:v>
                </c:pt>
                <c:pt idx="4">
                  <c:v>1.6289307376181172E-2</c:v>
                </c:pt>
                <c:pt idx="5">
                  <c:v>1.2597429752107515E-2</c:v>
                </c:pt>
                <c:pt idx="6">
                  <c:v>7.2539988749861757E-3</c:v>
                </c:pt>
                <c:pt idx="7">
                  <c:v>4.8820155066273269E-3</c:v>
                </c:pt>
                <c:pt idx="8">
                  <c:v>2.6244290089926566E-3</c:v>
                </c:pt>
                <c:pt idx="9">
                  <c:v>9.0247692480007824E-4</c:v>
                </c:pt>
                <c:pt idx="10">
                  <c:v>-3.7975737693060515E-4</c:v>
                </c:pt>
                <c:pt idx="11">
                  <c:v>-5.0973428959349108E-4</c:v>
                </c:pt>
                <c:pt idx="12">
                  <c:v>9.7199454589558699E-4</c:v>
                </c:pt>
                <c:pt idx="13">
                  <c:v>3.5626612237059747E-3</c:v>
                </c:pt>
                <c:pt idx="14">
                  <c:v>9.9784999138657696E-3</c:v>
                </c:pt>
                <c:pt idx="15">
                  <c:v>0</c:v>
                </c:pt>
                <c:pt idx="16">
                  <c:v>0</c:v>
                </c:pt>
                <c:pt idx="19" formatCode="General">
                  <c:v>0</c:v>
                </c:pt>
                <c:pt idx="20" formatCode="General">
                  <c:v>1.7269187109418991E-3</c:v>
                </c:pt>
                <c:pt idx="21" formatCode="General">
                  <c:v>2.7893084283421425E-3</c:v>
                </c:pt>
                <c:pt idx="22" formatCode="General">
                  <c:v>4.4391365012228625E-3</c:v>
                </c:pt>
                <c:pt idx="23" formatCode="General">
                  <c:v>5.4353922647273675E-3</c:v>
                </c:pt>
                <c:pt idx="24" formatCode="General">
                  <c:v>6.1433570393676752E-3</c:v>
                </c:pt>
                <c:pt idx="25" formatCode="General">
                  <c:v>6.7723556885588608E-3</c:v>
                </c:pt>
                <c:pt idx="26" formatCode="General">
                  <c:v>7.5539237561360138E-3</c:v>
                </c:pt>
                <c:pt idx="27" formatCode="General">
                  <c:v>7.9389539834582579E-3</c:v>
                </c:pt>
                <c:pt idx="28" formatCode="General">
                  <c:v>8.9069529517121111E-3</c:v>
                </c:pt>
                <c:pt idx="29" formatCode="General">
                  <c:v>9.9243748938539645E-3</c:v>
                </c:pt>
                <c:pt idx="30" formatCode="General">
                  <c:v>9.9119322682767637E-3</c:v>
                </c:pt>
                <c:pt idx="31" formatCode="General">
                  <c:v>8.6404638443488609E-3</c:v>
                </c:pt>
                <c:pt idx="32" formatCode="General">
                  <c:v>7.1137148728800228E-3</c:v>
                </c:pt>
                <c:pt idx="33" formatCode="General">
                  <c:v>4.1825396307655603E-3</c:v>
                </c:pt>
                <c:pt idx="34" formatCode="General">
                  <c:v>5.624845405112894E-4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Calc.'!$L$3:$L$97</c:f>
              <c:numCache>
                <c:formatCode>0.0000</c:formatCode>
                <c:ptCount val="95"/>
                <c:pt idx="1">
                  <c:v>-2.3420129775782333E-3</c:v>
                </c:pt>
                <c:pt idx="2">
                  <c:v>-3.3318434768817126E-3</c:v>
                </c:pt>
                <c:pt idx="3">
                  <c:v>-3.2485946721043249E-3</c:v>
                </c:pt>
                <c:pt idx="4">
                  <c:v>-2.5857366858327117E-3</c:v>
                </c:pt>
                <c:pt idx="5">
                  <c:v>-2.2342555460984617E-3</c:v>
                </c:pt>
                <c:pt idx="6">
                  <c:v>-1.5362530323016379E-3</c:v>
                </c:pt>
                <c:pt idx="7">
                  <c:v>-1.1836634111020879E-3</c:v>
                </c:pt>
                <c:pt idx="8">
                  <c:v>-7.5822306596623078E-4</c:v>
                </c:pt>
                <c:pt idx="9">
                  <c:v>-3.1499844236973327E-4</c:v>
                </c:pt>
                <c:pt idx="10">
                  <c:v>2.9968997973218184E-4</c:v>
                </c:pt>
                <c:pt idx="11">
                  <c:v>8.5954892692730143E-4</c:v>
                </c:pt>
                <c:pt idx="12">
                  <c:v>1.554171626329626E-3</c:v>
                </c:pt>
                <c:pt idx="13">
                  <c:v>2.2017522016030099E-3</c:v>
                </c:pt>
                <c:pt idx="14">
                  <c:v>2.8444857963806562E-3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Calc.'!$BD$3:$BD$94</c:f>
              <c:numCache>
                <c:formatCode>0.0000</c:formatCode>
                <c:ptCount val="92"/>
                <c:pt idx="2">
                  <c:v>6.5401636234335408E-3</c:v>
                </c:pt>
                <c:pt idx="3">
                  <c:v>-5.3761487954856416E-3</c:v>
                </c:pt>
                <c:pt idx="6">
                  <c:v>-4.9266574807804112E-4</c:v>
                </c:pt>
                <c:pt idx="8">
                  <c:v>2.7755401877489722E-4</c:v>
                </c:pt>
                <c:pt idx="9">
                  <c:v>6.9880577785442599E-4</c:v>
                </c:pt>
                <c:pt idx="14">
                  <c:v>1.0064004763066623E-4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Calc.'!$AW$3:$AW$94</c:f>
              <c:numCache>
                <c:formatCode>0.0000</c:formatCode>
                <c:ptCount val="92"/>
                <c:pt idx="2">
                  <c:v>3.135847960013928E-2</c:v>
                </c:pt>
                <c:pt idx="3">
                  <c:v>3.0838819435657323E-2</c:v>
                </c:pt>
                <c:pt idx="6">
                  <c:v>1.0913296038681256E-2</c:v>
                </c:pt>
                <c:pt idx="8">
                  <c:v>5.7436700379753756E-3</c:v>
                </c:pt>
                <c:pt idx="9">
                  <c:v>0</c:v>
                </c:pt>
                <c:pt idx="14">
                  <c:v>1.9796195587076827E-3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Calc.'!$BB$3:$BB$94</c:f>
              <c:numCache>
                <c:formatCode>0.0000</c:formatCode>
                <c:ptCount val="92"/>
                <c:pt idx="1">
                  <c:v>-6.5454123879545127E-3</c:v>
                </c:pt>
                <c:pt idx="2">
                  <c:v>-3.9816563076667307E-3</c:v>
                </c:pt>
                <c:pt idx="3">
                  <c:v>-2.7146379807528541E-3</c:v>
                </c:pt>
                <c:pt idx="4">
                  <c:v>2.6764332434758005E-3</c:v>
                </c:pt>
                <c:pt idx="5">
                  <c:v>-9.9914139984325061E-3</c:v>
                </c:pt>
                <c:pt idx="6">
                  <c:v>-5.3305194393659056E-4</c:v>
                </c:pt>
                <c:pt idx="7">
                  <c:v>-3.3063597457366764E-3</c:v>
                </c:pt>
                <c:pt idx="8">
                  <c:v>5.504525876532274E-4</c:v>
                </c:pt>
                <c:pt idx="9">
                  <c:v>4.0914313562525332E-4</c:v>
                </c:pt>
                <c:pt idx="10">
                  <c:v>-1.348088028391984E-3</c:v>
                </c:pt>
                <c:pt idx="11">
                  <c:v>1.2128859536373691E-3</c:v>
                </c:pt>
                <c:pt idx="12">
                  <c:v>1.6604236590868184E-3</c:v>
                </c:pt>
                <c:pt idx="13">
                  <c:v>-4.3933189907977661E-4</c:v>
                </c:pt>
                <c:pt idx="14">
                  <c:v>3.7023813733659907E-3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Calc.'!$AC$3:$AC$97</c:f>
              <c:numCache>
                <c:formatCode>0.0000</c:formatCode>
                <c:ptCount val="95"/>
                <c:pt idx="1">
                  <c:v>0.12567841159500703</c:v>
                </c:pt>
                <c:pt idx="2">
                  <c:v>9.4647444264647121E-2</c:v>
                </c:pt>
                <c:pt idx="3">
                  <c:v>7.275860875332639E-2</c:v>
                </c:pt>
                <c:pt idx="4">
                  <c:v>5.5819470579612784E-2</c:v>
                </c:pt>
                <c:pt idx="5">
                  <c:v>4.9875232654579604E-2</c:v>
                </c:pt>
                <c:pt idx="6">
                  <c:v>3.9911580160207898E-2</c:v>
                </c:pt>
                <c:pt idx="7">
                  <c:v>3.723942768939368E-2</c:v>
                </c:pt>
                <c:pt idx="8">
                  <c:v>3.4360942432853064E-2</c:v>
                </c:pt>
                <c:pt idx="9">
                  <c:v>3.4360482873827883E-2</c:v>
                </c:pt>
                <c:pt idx="10">
                  <c:v>3.4707981606550899E-2</c:v>
                </c:pt>
                <c:pt idx="11">
                  <c:v>2.9622931213003498E-2</c:v>
                </c:pt>
                <c:pt idx="12">
                  <c:v>2.4230617083755398E-2</c:v>
                </c:pt>
                <c:pt idx="13">
                  <c:v>2.1771144570216026E-2</c:v>
                </c:pt>
                <c:pt idx="14">
                  <c:v>1.2726534240645435E-2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Calc.'!$AD$3:$AD$97</c:f>
              <c:numCache>
                <c:formatCode>0.0000</c:formatCode>
                <c:ptCount val="95"/>
                <c:pt idx="1">
                  <c:v>0.14182922477548426</c:v>
                </c:pt>
                <c:pt idx="2">
                  <c:v>0.11074727393113114</c:v>
                </c:pt>
                <c:pt idx="3">
                  <c:v>8.7780191783184094E-2</c:v>
                </c:pt>
                <c:pt idx="4">
                  <c:v>6.8592486798949054E-2</c:v>
                </c:pt>
                <c:pt idx="5">
                  <c:v>6.1972369469214195E-2</c:v>
                </c:pt>
                <c:pt idx="6">
                  <c:v>5.0285247215090818E-2</c:v>
                </c:pt>
                <c:pt idx="7">
                  <c:v>4.7279398718659618E-2</c:v>
                </c:pt>
                <c:pt idx="8">
                  <c:v>4.394477221890139E-2</c:v>
                </c:pt>
                <c:pt idx="9">
                  <c:v>4.4234808712129065E-2</c:v>
                </c:pt>
                <c:pt idx="10">
                  <c:v>4.4962988359647897E-2</c:v>
                </c:pt>
                <c:pt idx="11">
                  <c:v>3.8570688998361413E-2</c:v>
                </c:pt>
                <c:pt idx="12">
                  <c:v>3.1743677653237934E-2</c:v>
                </c:pt>
                <c:pt idx="13">
                  <c:v>2.8656592281709449E-2</c:v>
                </c:pt>
                <c:pt idx="14">
                  <c:v>1.6943331150775641E-2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Calc.'!$AE$3:$AE$97</c:f>
              <c:numCache>
                <c:formatCode>0.0000</c:formatCode>
                <c:ptCount val="95"/>
                <c:pt idx="1">
                  <c:v>0.52496972024224986</c:v>
                </c:pt>
                <c:pt idx="2">
                  <c:v>0.39799099733381638</c:v>
                </c:pt>
                <c:pt idx="3">
                  <c:v>0.30809838330521588</c:v>
                </c:pt>
                <c:pt idx="4">
                  <c:v>0.23766738162040241</c:v>
                </c:pt>
                <c:pt idx="5">
                  <c:v>0.21325547983433718</c:v>
                </c:pt>
                <c:pt idx="6">
                  <c:v>0.17186791379498076</c:v>
                </c:pt>
                <c:pt idx="7">
                  <c:v>0.16124041969009198</c:v>
                </c:pt>
                <c:pt idx="8">
                  <c:v>0.14983615770251446</c:v>
                </c:pt>
                <c:pt idx="9">
                  <c:v>0.15120333344907333</c:v>
                </c:pt>
                <c:pt idx="10">
                  <c:v>0.15470312155038998</c:v>
                </c:pt>
                <c:pt idx="11">
                  <c:v>0.13409313502028836</c:v>
                </c:pt>
                <c:pt idx="12">
                  <c:v>0.11284859979876181</c:v>
                </c:pt>
                <c:pt idx="13">
                  <c:v>0.10464311005743546</c:v>
                </c:pt>
                <c:pt idx="14">
                  <c:v>6.7995980043274479E-2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Calc.'!$BS$3:$BS$94</c:f>
              <c:numCache>
                <c:formatCode>0.0000</c:formatCode>
                <c:ptCount val="92"/>
                <c:pt idx="2">
                  <c:v>9.3342653837370171E-2</c:v>
                </c:pt>
                <c:pt idx="3">
                  <c:v>6.8809700962588052E-2</c:v>
                </c:pt>
                <c:pt idx="6">
                  <c:v>4.9939299009302565E-2</c:v>
                </c:pt>
                <c:pt idx="8">
                  <c:v>3.312253191111774E-2</c:v>
                </c:pt>
                <c:pt idx="9">
                  <c:v>3.9512917893447193E-2</c:v>
                </c:pt>
                <c:pt idx="14">
                  <c:v>3.1153381670385765E-2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Calc.'!$BT$3:$BT$94</c:f>
              <c:numCache>
                <c:formatCode>0.0000</c:formatCode>
                <c:ptCount val="92"/>
                <c:pt idx="2">
                  <c:v>0.12515579985062369</c:v>
                </c:pt>
                <c:pt idx="3">
                  <c:v>9.7041476131292034E-2</c:v>
                </c:pt>
                <c:pt idx="6">
                  <c:v>5.5836368917164141E-2</c:v>
                </c:pt>
                <c:pt idx="8">
                  <c:v>3.9936382238556709E-2</c:v>
                </c:pt>
                <c:pt idx="9">
                  <c:v>4.4639698606653774E-2</c:v>
                </c:pt>
                <c:pt idx="14">
                  <c:v>3.5511510311379009E-2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Calc.'!$BU$3:$BU$94</c:f>
              <c:numCache>
                <c:formatCode>0.0000</c:formatCode>
                <c:ptCount val="92"/>
                <c:pt idx="2">
                  <c:v>0.35535695793120958</c:v>
                </c:pt>
                <c:pt idx="3">
                  <c:v>0.34276896521273115</c:v>
                </c:pt>
                <c:pt idx="6">
                  <c:v>0.1921520231661614</c:v>
                </c:pt>
                <c:pt idx="8">
                  <c:v>0.15251970053781558</c:v>
                </c:pt>
                <c:pt idx="9">
                  <c:v>0.20045932953379159</c:v>
                </c:pt>
                <c:pt idx="14">
                  <c:v>0.14622175127699191</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Calc.'!$Y$3:$Y$12</c:f>
              <c:numCache>
                <c:formatCode>0.0000</c:formatCode>
                <c:ptCount val="10"/>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Calc.'!$AB$3:$AB$12</c:f>
              <c:numCache>
                <c:formatCode>0.0000</c:formatCode>
                <c:ptCount val="10"/>
                <c:pt idx="0" formatCode="General">
                  <c:v>0</c:v>
                </c:pt>
                <c:pt idx="2">
                  <c:v>5.0432276657060356E-2</c:v>
                </c:pt>
                <c:pt idx="3">
                  <c:v>9.6965350847798171E-2</c:v>
                </c:pt>
                <c:pt idx="6">
                  <c:v>0.23103612358420991</c:v>
                </c:pt>
                <c:pt idx="8">
                  <c:v>0.28016285771731086</c:v>
                </c:pt>
                <c:pt idx="9">
                  <c:v>0.32890315662489078</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Calc.'!$AH$3:$AH$93</c:f>
              <c:numCache>
                <c:formatCode>0.0000</c:formatCode>
                <c:ptCount val="91"/>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Calc.'!$AE$3:$AE$93</c:f>
              <c:numCache>
                <c:formatCode>0.0000</c:formatCode>
                <c:ptCount val="91"/>
                <c:pt idx="0" formatCode="General">
                  <c:v>0</c:v>
                </c:pt>
                <c:pt idx="2">
                  <c:v>9.7281334144010537E-2</c:v>
                </c:pt>
                <c:pt idx="3">
                  <c:v>0.15142100234517464</c:v>
                </c:pt>
                <c:pt idx="6">
                  <c:v>0.47470685312255634</c:v>
                </c:pt>
                <c:pt idx="8">
                  <c:v>0.63488439155736909</c:v>
                </c:pt>
                <c:pt idx="9">
                  <c:v>0.76122053331017037</c:v>
                </c:pt>
                <c:pt idx="14">
                  <c:v>1.1285446017545377</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Calc.'!$U$3:$U$12</c:f>
              <c:numCache>
                <c:formatCode>0.0000</c:formatCode>
                <c:ptCount val="10"/>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Calc.'!$Q$3:$Q$12</c:f>
              <c:numCache>
                <c:formatCode>0.0000</c:formatCode>
                <c:ptCount val="10"/>
                <c:pt idx="0" formatCode="General">
                  <c:v>0</c:v>
                </c:pt>
                <c:pt idx="2">
                  <c:v>8.5455638193980121E-3</c:v>
                </c:pt>
                <c:pt idx="3">
                  <c:v>0.25038464427916823</c:v>
                </c:pt>
                <c:pt idx="6">
                  <c:v>1.1736616332356697</c:v>
                </c:pt>
                <c:pt idx="8">
                  <c:v>2.0988164675832013</c:v>
                </c:pt>
                <c:pt idx="9">
                  <c:v>2.8300500338066259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Calc.'!$N$3:$N$12</c:f>
              <c:numCache>
                <c:formatCode>0.0000</c:formatCode>
                <c:ptCount val="10"/>
                <c:pt idx="0" formatCode="General">
                  <c:v>0</c:v>
                </c:pt>
                <c:pt idx="2">
                  <c:v>-0.13357279155909754</c:v>
                </c:pt>
                <c:pt idx="3">
                  <c:v>-0.27084409024581885</c:v>
                </c:pt>
                <c:pt idx="6">
                  <c:v>-0.56874621169603778</c:v>
                </c:pt>
                <c:pt idx="8">
                  <c:v>-0.18766640475923213</c:v>
                </c:pt>
                <c:pt idx="9">
                  <c:v>4.6508474576271303E-2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Calc.'!$P$3:$P$12</c:f>
              <c:numCache>
                <c:formatCode>0.0000</c:formatCode>
                <c:ptCount val="10"/>
                <c:pt idx="0" formatCode="General">
                  <c:v>0</c:v>
                </c:pt>
                <c:pt idx="2">
                  <c:v>1.0761996669694218</c:v>
                </c:pt>
                <c:pt idx="3">
                  <c:v>2.0621510747805023</c:v>
                </c:pt>
                <c:pt idx="6">
                  <c:v>4.0534445958219791</c:v>
                </c:pt>
                <c:pt idx="8">
                  <c:v>4.8149995458673924</c:v>
                </c:pt>
                <c:pt idx="9">
                  <c:v>4.8149995458673924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Calc.'!$V$3:$V$12</c:f>
              <c:numCache>
                <c:formatCode>0.0000</c:formatCode>
                <c:ptCount val="10"/>
                <c:pt idx="0" formatCode="General">
                  <c:v>0</c:v>
                </c:pt>
                <c:pt idx="2">
                  <c:v>-0.26575196483282276</c:v>
                </c:pt>
                <c:pt idx="3">
                  <c:v>-0.48015985080591461</c:v>
                </c:pt>
                <c:pt idx="6">
                  <c:v>-1.1989143466098307</c:v>
                </c:pt>
                <c:pt idx="8">
                  <c:v>-1.7087233248967628</c:v>
                </c:pt>
                <c:pt idx="9">
                  <c:v>-1.8643133075795923</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Calc.'!$AF$3:$AF$12</c:f>
              <c:numCache>
                <c:formatCode>0.0000</c:formatCode>
                <c:ptCount val="10"/>
                <c:pt idx="0" formatCode="General">
                  <c:v>0</c:v>
                </c:pt>
                <c:pt idx="2">
                  <c:v>0.46626700923018327</c:v>
                </c:pt>
                <c:pt idx="3">
                  <c:v>0.79135693215339198</c:v>
                </c:pt>
                <c:pt idx="6">
                  <c:v>2.2232115329717379</c:v>
                </c:pt>
                <c:pt idx="8">
                  <c:v>2.9133856694262055</c:v>
                </c:pt>
                <c:pt idx="9">
                  <c:v>3.3223123037396514</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Calc.'!$Z$3:$Z$12</c:f>
              <c:numCache>
                <c:formatCode>0.0000</c:formatCode>
                <c:ptCount val="10"/>
                <c:pt idx="0" formatCode="General">
                  <c:v>0</c:v>
                </c:pt>
                <c:pt idx="2">
                  <c:v>0.19812075931996651</c:v>
                </c:pt>
                <c:pt idx="3">
                  <c:v>0.47000304947777705</c:v>
                </c:pt>
                <c:pt idx="6">
                  <c:v>1.2574635968590377</c:v>
                </c:pt>
                <c:pt idx="8">
                  <c:v>1.7551182435008008</c:v>
                </c:pt>
                <c:pt idx="9">
                  <c:v>2.036816650148662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Calc.'!$X$3:$X$12</c:f>
              <c:numCache>
                <c:formatCode>0.0000</c:formatCode>
                <c:ptCount val="10"/>
                <c:pt idx="0" formatCode="General">
                  <c:v>0</c:v>
                </c:pt>
                <c:pt idx="2">
                  <c:v>0.11940611420294317</c:v>
                </c:pt>
                <c:pt idx="3">
                  <c:v>0.33655104063429164</c:v>
                </c:pt>
                <c:pt idx="6">
                  <c:v>0.71569871159563991</c:v>
                </c:pt>
                <c:pt idx="8">
                  <c:v>0.91864298238926656</c:v>
                </c:pt>
                <c:pt idx="9">
                  <c:v>1.0715329724784644</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Calc.'!$AJ$3:$AJ$12</c:f>
              <c:numCache>
                <c:formatCode>0.0000</c:formatCode>
                <c:ptCount val="10"/>
                <c:pt idx="0" formatCode="General">
                  <c:v>0</c:v>
                </c:pt>
                <c:pt idx="2">
                  <c:v>0.16058472044387553</c:v>
                </c:pt>
                <c:pt idx="3">
                  <c:v>0.24275117370892008</c:v>
                </c:pt>
                <c:pt idx="6">
                  <c:v>0.77068288518992767</c:v>
                </c:pt>
                <c:pt idx="8">
                  <c:v>1.0558752027315408</c:v>
                </c:pt>
                <c:pt idx="9">
                  <c:v>1.250263593683312</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Calc.'!$R$3:$R$93</c:f>
              <c:numCache>
                <c:formatCode>0.0000</c:formatCode>
                <c:ptCount val="91"/>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Calc.'!$AD$3:$AD$12</c:f>
              <c:numCache>
                <c:formatCode>0.0000</c:formatCode>
                <c:ptCount val="10"/>
                <c:pt idx="0" formatCode="General">
                  <c:v>0</c:v>
                </c:pt>
                <c:pt idx="2">
                  <c:v>3.4959743325866842E-2</c:v>
                </c:pt>
                <c:pt idx="3">
                  <c:v>0.12475452509231741</c:v>
                </c:pt>
                <c:pt idx="6">
                  <c:v>0.32546401113868861</c:v>
                </c:pt>
                <c:pt idx="8">
                  <c:v>0.4403702403293176</c:v>
                </c:pt>
                <c:pt idx="9">
                  <c:v>0.51107754706701347</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Calc.'!$AI$3:$AI$12</c:f>
              <c:numCache>
                <c:formatCode>0.0000</c:formatCode>
                <c:ptCount val="10"/>
                <c:pt idx="0" formatCode="General">
                  <c:v>0</c:v>
                </c:pt>
                <c:pt idx="2">
                  <c:v>0.10189579998896205</c:v>
                </c:pt>
                <c:pt idx="3">
                  <c:v>0.16764942877642275</c:v>
                </c:pt>
                <c:pt idx="6">
                  <c:v>0.34843589602075187</c:v>
                </c:pt>
                <c:pt idx="8">
                  <c:v>0.24793498537446895</c:v>
                </c:pt>
                <c:pt idx="9">
                  <c:v>0.38618687565538956</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Calc.'!$AA$3:$AA$12</c:f>
              <c:numCache>
                <c:formatCode>0.0000</c:formatCode>
                <c:ptCount val="10"/>
                <c:pt idx="0" formatCode="General">
                  <c:v>0</c:v>
                </c:pt>
                <c:pt idx="2">
                  <c:v>9.2174567343867461E-2</c:v>
                </c:pt>
                <c:pt idx="3">
                  <c:v>0.19471920103974275</c:v>
                </c:pt>
                <c:pt idx="6">
                  <c:v>0.58343320336548321</c:v>
                </c:pt>
                <c:pt idx="8">
                  <c:v>0.80405622819618294</c:v>
                </c:pt>
                <c:pt idx="9">
                  <c:v>0.93169040290033489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Calc.'!$W$3:$W$12</c:f>
              <c:numCache>
                <c:formatCode>0.0000</c:formatCode>
                <c:ptCount val="10"/>
                <c:pt idx="0" formatCode="General">
                  <c:v>0</c:v>
                </c:pt>
                <c:pt idx="2">
                  <c:v>0.22445354504474899</c:v>
                </c:pt>
                <c:pt idx="3">
                  <c:v>5.2572079719196335E-2</c:v>
                </c:pt>
                <c:pt idx="6">
                  <c:v>-3.7322129024856321E-2</c:v>
                </c:pt>
                <c:pt idx="8">
                  <c:v>-5.211576066707635E-4</c:v>
                </c:pt>
                <c:pt idx="9">
                  <c:v>4.9665946095056444E-2</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Calc.'!$O$3:$O$12</c:f>
              <c:numCache>
                <c:formatCode>0.0000</c:formatCode>
                <c:ptCount val="10"/>
                <c:pt idx="0" formatCode="General">
                  <c:v>0</c:v>
                </c:pt>
                <c:pt idx="2">
                  <c:v>8.237657864523544E-2</c:v>
                </c:pt>
                <c:pt idx="3">
                  <c:v>0.11583570436280138</c:v>
                </c:pt>
                <c:pt idx="6">
                  <c:v>0.36655671469575168</c:v>
                </c:pt>
                <c:pt idx="8">
                  <c:v>0.46356038863375398</c:v>
                </c:pt>
                <c:pt idx="9">
                  <c:v>0.55928610619977026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Calc.'!$AG$3:$AG$12</c:f>
              <c:numCache>
                <c:formatCode>0.0000</c:formatCode>
                <c:ptCount val="10"/>
                <c:pt idx="0" formatCode="General">
                  <c:v>0</c:v>
                </c:pt>
                <c:pt idx="2">
                  <c:v>7.9331766286098171E-2</c:v>
                </c:pt>
                <c:pt idx="3">
                  <c:v>0.15285342511752856</c:v>
                </c:pt>
                <c:pt idx="6">
                  <c:v>0.4960879785090665</c:v>
                </c:pt>
                <c:pt idx="8">
                  <c:v>0.67745802552048329</c:v>
                </c:pt>
                <c:pt idx="9">
                  <c:v>0.8162130624580255</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Calc.'!$AC$3:$AC$93</c:f>
              <c:numCache>
                <c:formatCode>0.0000</c:formatCode>
                <c:ptCount val="91"/>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1" t="s">
        <v>244</v>
      </c>
      <c r="F1" s="382"/>
      <c r="G1" s="375" t="s">
        <v>333</v>
      </c>
      <c r="H1" s="376"/>
    </row>
    <row r="2" spans="1:8" s="29" customFormat="1" ht="18" x14ac:dyDescent="0.2">
      <c r="A2" s="10"/>
      <c r="B2" s="10"/>
      <c r="C2" s="10"/>
      <c r="D2" s="11"/>
      <c r="E2" s="373"/>
      <c r="F2" s="374"/>
      <c r="G2" s="377"/>
      <c r="H2" s="378"/>
    </row>
    <row r="3" spans="1:8" s="29" customFormat="1" ht="18" x14ac:dyDescent="0.2">
      <c r="A3" s="10"/>
      <c r="B3" s="25" t="s">
        <v>231</v>
      </c>
      <c r="C3" s="10"/>
      <c r="D3" s="11"/>
      <c r="E3" s="379" t="s">
        <v>438</v>
      </c>
      <c r="F3" s="380"/>
      <c r="G3" s="379" t="s">
        <v>439</v>
      </c>
      <c r="H3" s="380"/>
    </row>
    <row r="4" spans="1:8" s="29" customFormat="1" ht="18" x14ac:dyDescent="0.2">
      <c r="A4" s="10"/>
      <c r="B4" s="10" t="s">
        <v>232</v>
      </c>
      <c r="C4" s="10"/>
      <c r="D4" s="11"/>
      <c r="E4" s="379"/>
      <c r="F4" s="380"/>
      <c r="G4" s="379"/>
      <c r="H4" s="380"/>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2" t="s">
        <v>237</v>
      </c>
      <c r="B81" s="372"/>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K88"/>
  <sheetViews>
    <sheetView tabSelected="1" zoomScale="130" zoomScaleNormal="130" workbookViewId="0">
      <pane ySplit="6" topLeftCell="A7" activePane="bottomLeft" state="frozen"/>
      <selection pane="bottomLeft" activeCell="F6" sqref="F6"/>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41" width="7.83203125" style="254" customWidth="1"/>
    <col min="42" max="42" width="8" style="254" customWidth="1"/>
    <col min="43" max="43" width="9.1640625" style="354"/>
    <col min="44" max="58" width="7.83203125" style="254" customWidth="1"/>
    <col min="59" max="59" width="10.5" style="254" customWidth="1"/>
    <col min="60" max="66" width="7.83203125" style="254" customWidth="1"/>
    <col min="67" max="16384" width="9.1640625" style="354"/>
  </cols>
  <sheetData>
    <row r="1" spans="1:89" s="256" customFormat="1" ht="13.25" customHeight="1" x14ac:dyDescent="0.15">
      <c r="A1" s="256" t="s">
        <v>116</v>
      </c>
      <c r="B1" s="86" t="s">
        <v>524</v>
      </c>
      <c r="C1" s="345"/>
    </row>
    <row r="2" spans="1:89" s="256" customFormat="1" ht="13.25" customHeight="1" x14ac:dyDescent="0.15">
      <c r="A2" s="256" t="s">
        <v>117</v>
      </c>
      <c r="B2" s="86" t="s">
        <v>491</v>
      </c>
      <c r="C2" s="345"/>
    </row>
    <row r="3" spans="1:89" s="256" customFormat="1" ht="13.25" customHeight="1" x14ac:dyDescent="0.15">
      <c r="A3" s="256" t="s">
        <v>118</v>
      </c>
      <c r="B3" s="86" t="s">
        <v>657</v>
      </c>
      <c r="C3" s="345"/>
    </row>
    <row r="4" spans="1:89" s="256" customFormat="1" ht="13.25" customHeight="1" x14ac:dyDescent="0.15">
      <c r="A4" s="256" t="s">
        <v>267</v>
      </c>
      <c r="B4" s="87">
        <v>900</v>
      </c>
      <c r="C4" s="345"/>
    </row>
    <row r="5" spans="1:89" s="257" customFormat="1" ht="13.25" customHeight="1" x14ac:dyDescent="0.15">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R5" s="383" t="s">
        <v>520</v>
      </c>
      <c r="AS5" s="384"/>
      <c r="AT5" s="384"/>
      <c r="AU5" s="384"/>
      <c r="AV5" s="384"/>
      <c r="AW5" s="384"/>
      <c r="AX5" s="384"/>
      <c r="AY5" s="384"/>
      <c r="AZ5" s="384"/>
      <c r="BA5" s="384"/>
      <c r="BB5" s="384"/>
      <c r="BC5" s="384"/>
      <c r="BD5" s="384"/>
      <c r="BE5" s="384"/>
      <c r="BF5" s="384"/>
      <c r="BG5" s="384"/>
      <c r="BH5" s="384"/>
      <c r="BI5" s="384"/>
      <c r="BJ5" s="384"/>
      <c r="BK5" s="384"/>
      <c r="BL5" s="384"/>
      <c r="BM5" s="384"/>
      <c r="BN5" s="385"/>
    </row>
    <row r="6" spans="1:89" s="351" customFormat="1" ht="86.5" customHeight="1" x14ac:dyDescent="0.15">
      <c r="A6" s="348" t="s">
        <v>0</v>
      </c>
      <c r="B6" s="349" t="s">
        <v>1</v>
      </c>
      <c r="C6" s="350" t="s">
        <v>2</v>
      </c>
      <c r="D6" s="259" t="s">
        <v>5</v>
      </c>
      <c r="E6" s="259" t="s">
        <v>475</v>
      </c>
      <c r="F6" s="259" t="s">
        <v>658</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650</v>
      </c>
      <c r="AA6" s="261" t="s">
        <v>14</v>
      </c>
      <c r="AB6" s="261" t="s">
        <v>18</v>
      </c>
      <c r="AC6" s="261" t="s">
        <v>17</v>
      </c>
      <c r="AD6" s="261" t="s">
        <v>651</v>
      </c>
      <c r="AE6" s="261" t="s">
        <v>10</v>
      </c>
      <c r="AF6" s="261" t="s">
        <v>652</v>
      </c>
      <c r="AG6" s="261" t="s">
        <v>653</v>
      </c>
      <c r="AH6" s="261" t="s">
        <v>21</v>
      </c>
      <c r="AI6" s="261" t="s">
        <v>527</v>
      </c>
      <c r="AJ6" s="261" t="s">
        <v>419</v>
      </c>
      <c r="AK6" s="261" t="s">
        <v>348</v>
      </c>
      <c r="AL6" s="261" t="s">
        <v>16</v>
      </c>
      <c r="AM6" s="261" t="s">
        <v>654</v>
      </c>
      <c r="AN6" s="261" t="s">
        <v>349</v>
      </c>
      <c r="AO6" s="261" t="s">
        <v>656</v>
      </c>
      <c r="AP6" s="261" t="s">
        <v>655</v>
      </c>
      <c r="AQ6" s="261" t="s">
        <v>47</v>
      </c>
      <c r="AR6" s="261" t="s">
        <v>19</v>
      </c>
      <c r="AS6" s="261" t="s">
        <v>649</v>
      </c>
      <c r="AT6" s="261" t="s">
        <v>15</v>
      </c>
      <c r="AU6" s="261" t="s">
        <v>13</v>
      </c>
      <c r="AV6" s="261" t="s">
        <v>347</v>
      </c>
      <c r="AW6" s="261" t="s">
        <v>9</v>
      </c>
      <c r="AX6" s="261" t="s">
        <v>650</v>
      </c>
      <c r="AY6" s="261" t="s">
        <v>14</v>
      </c>
      <c r="AZ6" s="261" t="s">
        <v>18</v>
      </c>
      <c r="BA6" s="261" t="s">
        <v>17</v>
      </c>
      <c r="BB6" s="261" t="s">
        <v>651</v>
      </c>
      <c r="BC6" s="261" t="s">
        <v>10</v>
      </c>
      <c r="BD6" s="261" t="s">
        <v>652</v>
      </c>
      <c r="BE6" s="261" t="s">
        <v>653</v>
      </c>
      <c r="BF6" s="261" t="s">
        <v>21</v>
      </c>
      <c r="BG6" s="261" t="s">
        <v>527</v>
      </c>
      <c r="BH6" s="261" t="s">
        <v>419</v>
      </c>
      <c r="BI6" s="261" t="s">
        <v>348</v>
      </c>
      <c r="BJ6" s="261" t="s">
        <v>16</v>
      </c>
      <c r="BK6" s="261" t="s">
        <v>654</v>
      </c>
      <c r="BL6" s="261" t="s">
        <v>349</v>
      </c>
      <c r="BM6" s="261" t="s">
        <v>656</v>
      </c>
      <c r="BN6" s="261" t="s">
        <v>655</v>
      </c>
      <c r="BO6" s="261" t="s">
        <v>47</v>
      </c>
      <c r="BP6" s="261" t="s">
        <v>31</v>
      </c>
      <c r="BQ6" s="261" t="s">
        <v>30</v>
      </c>
      <c r="BR6" s="261" t="s">
        <v>24</v>
      </c>
      <c r="BS6" s="261" t="s">
        <v>22</v>
      </c>
      <c r="BT6" s="261" t="s">
        <v>350</v>
      </c>
      <c r="BU6" s="261" t="s">
        <v>335</v>
      </c>
      <c r="BV6" s="261" t="s">
        <v>26</v>
      </c>
      <c r="BW6" s="261" t="s">
        <v>23</v>
      </c>
      <c r="BX6" s="261" t="s">
        <v>28</v>
      </c>
      <c r="BY6" s="261" t="s">
        <v>27</v>
      </c>
      <c r="BZ6" s="261" t="s">
        <v>45</v>
      </c>
      <c r="CA6" s="261" t="s">
        <v>35</v>
      </c>
      <c r="CB6" s="261" t="s">
        <v>36</v>
      </c>
      <c r="CC6" s="261" t="s">
        <v>33</v>
      </c>
      <c r="CD6" s="261" t="s">
        <v>67</v>
      </c>
      <c r="CE6" s="261" t="s">
        <v>351</v>
      </c>
      <c r="CF6" s="261" t="s">
        <v>25</v>
      </c>
      <c r="CG6" s="261" t="s">
        <v>29</v>
      </c>
      <c r="CH6" s="261" t="s">
        <v>352</v>
      </c>
      <c r="CI6" s="261" t="s">
        <v>32</v>
      </c>
      <c r="CJ6" s="261" t="s">
        <v>34</v>
      </c>
      <c r="CK6" s="261" t="s">
        <v>46</v>
      </c>
    </row>
    <row r="7" spans="1:89" ht="13.25" customHeight="1" x14ac:dyDescent="0.15">
      <c r="A7" s="300">
        <v>0</v>
      </c>
      <c r="B7" s="301">
        <v>43700</v>
      </c>
      <c r="C7" s="302">
        <v>0.56225694444444441</v>
      </c>
      <c r="D7"/>
      <c r="E7"/>
      <c r="F7"/>
      <c r="G7"/>
      <c r="H7" s="303">
        <v>0.44516382942199706</v>
      </c>
      <c r="I7" s="352">
        <v>2.0679994113942612E-2</v>
      </c>
      <c r="J7" s="352">
        <v>0.46584382353593967</v>
      </c>
      <c r="K7" s="306">
        <v>95.560745239257812</v>
      </c>
      <c r="L7">
        <v>6.6909999999999998</v>
      </c>
      <c r="M7">
        <v>88.9</v>
      </c>
      <c r="N7" s="64"/>
      <c r="O7" s="293"/>
      <c r="P7" s="64"/>
      <c r="Q7" s="64"/>
      <c r="R7">
        <v>325</v>
      </c>
      <c r="S7">
        <v>10</v>
      </c>
      <c r="T7" s="307">
        <v>0.21102256145470871</v>
      </c>
      <c r="U7" s="307">
        <v>1.6050516647531572</v>
      </c>
      <c r="V7" s="307">
        <v>4.4981834695731147</v>
      </c>
      <c r="W7" s="307">
        <v>9.0030801592667711</v>
      </c>
      <c r="X7" s="307">
        <v>1.1217105263157896</v>
      </c>
      <c r="Y7" s="307">
        <v>29.666666666666668</v>
      </c>
      <c r="Z7" s="308">
        <v>0.14000000000000001</v>
      </c>
      <c r="AA7">
        <v>2.37</v>
      </c>
      <c r="AB7">
        <v>0.22645530837884642</v>
      </c>
      <c r="AC7" s="308">
        <v>0.69092376249237863</v>
      </c>
      <c r="AD7">
        <v>2.5356407715178779</v>
      </c>
      <c r="AE7" s="307">
        <v>1.9982238010657194</v>
      </c>
      <c r="AF7">
        <v>4.3096744682473132</v>
      </c>
      <c r="AG7">
        <v>2.3147958136671454</v>
      </c>
      <c r="AH7">
        <v>1.01333690771396</v>
      </c>
      <c r="AI7" s="307">
        <v>0.54</v>
      </c>
      <c r="AJ7">
        <v>1.6411405048731762</v>
      </c>
      <c r="AK7">
        <v>2.8385303569877527</v>
      </c>
      <c r="AL7" s="308">
        <v>5.6123322866114753</v>
      </c>
      <c r="AM7">
        <v>2.5100738750839491</v>
      </c>
      <c r="AN7">
        <v>0.63898545757234493</v>
      </c>
      <c r="AO7">
        <v>1.0502787129532536</v>
      </c>
      <c r="AP7">
        <v>2.8083653435766109</v>
      </c>
      <c r="AQ7" s="65">
        <v>0</v>
      </c>
      <c r="AR7" s="307">
        <v>0.21102256145470871</v>
      </c>
      <c r="AS7" s="307">
        <v>1.6050516647531572</v>
      </c>
      <c r="AT7" s="307">
        <v>4.4981834695731147</v>
      </c>
      <c r="AU7" s="307">
        <v>9.0030801592667711</v>
      </c>
      <c r="AV7" s="307">
        <v>1.1217105263157896</v>
      </c>
      <c r="AW7" s="307">
        <v>29.666666666666668</v>
      </c>
      <c r="AX7" s="308">
        <v>0.14000000000000001</v>
      </c>
      <c r="AY7">
        <v>2.37</v>
      </c>
      <c r="AZ7">
        <v>0.22645530837884642</v>
      </c>
      <c r="BA7" s="308">
        <v>0.69092376249237863</v>
      </c>
      <c r="BB7">
        <v>2.5356407715178779</v>
      </c>
      <c r="BC7" s="307">
        <v>1.9982238010657194</v>
      </c>
      <c r="BD7">
        <v>4.3096744682473132</v>
      </c>
      <c r="BE7">
        <v>2.3147958136671454</v>
      </c>
      <c r="BF7">
        <v>1.01333690771396</v>
      </c>
      <c r="BG7" s="307">
        <v>0.54</v>
      </c>
      <c r="BH7">
        <v>1.6411405048731762</v>
      </c>
      <c r="BI7">
        <v>2.8385303569877527</v>
      </c>
      <c r="BJ7" s="308">
        <v>5.6123322866114753</v>
      </c>
      <c r="BK7">
        <v>2.5100738750839491</v>
      </c>
      <c r="BL7">
        <v>0.63898545757234493</v>
      </c>
      <c r="BM7">
        <v>1.0502787129532536</v>
      </c>
      <c r="BN7">
        <v>2.8083653435766109</v>
      </c>
      <c r="BO7" s="65">
        <v>0</v>
      </c>
      <c r="BP7" s="293"/>
      <c r="BQ7" s="293"/>
      <c r="BR7" s="293"/>
      <c r="BS7" s="293"/>
      <c r="BT7" s="293"/>
      <c r="BU7" s="293"/>
      <c r="BV7" s="293"/>
      <c r="BW7" s="293"/>
      <c r="BX7" s="293"/>
      <c r="BY7" s="293"/>
      <c r="BZ7" s="293"/>
      <c r="CA7" s="293"/>
      <c r="CB7" s="293"/>
      <c r="CC7" s="293"/>
      <c r="CD7" s="293"/>
      <c r="CE7" s="293"/>
      <c r="CF7" s="293"/>
      <c r="CG7" s="293"/>
      <c r="CH7" s="293"/>
      <c r="CI7" s="293"/>
      <c r="CJ7" s="293"/>
      <c r="CK7" s="353"/>
    </row>
    <row r="8" spans="1:89" ht="13.25" customHeight="1" x14ac:dyDescent="0.15">
      <c r="A8" s="300">
        <v>1</v>
      </c>
      <c r="B8" s="301">
        <v>43701</v>
      </c>
      <c r="C8" s="302">
        <v>0.44097222222222227</v>
      </c>
      <c r="D8">
        <v>26</v>
      </c>
      <c r="E8"/>
      <c r="F8"/>
      <c r="G8">
        <v>1</v>
      </c>
      <c r="H8" s="303">
        <v>0.71394322643280028</v>
      </c>
      <c r="I8" s="352">
        <v>3.8091495012565035E-2</v>
      </c>
      <c r="J8" s="352">
        <v>0.75203472144536532</v>
      </c>
      <c r="K8" s="306">
        <v>94.93487548828125</v>
      </c>
      <c r="L8">
        <v>6.9589999999999996</v>
      </c>
      <c r="M8">
        <v>84.9</v>
      </c>
      <c r="N8" s="64"/>
      <c r="O8" s="293"/>
      <c r="P8" s="64"/>
      <c r="Q8" s="64"/>
      <c r="R8">
        <v>325</v>
      </c>
      <c r="S8">
        <v>10</v>
      </c>
      <c r="T8" s="307"/>
      <c r="U8" s="307"/>
      <c r="V8" s="307"/>
      <c r="W8" s="307"/>
      <c r="X8" s="307"/>
      <c r="Y8" s="307">
        <v>28.444444444444446</v>
      </c>
      <c r="Z8" s="308">
        <v>0.16</v>
      </c>
      <c r="AA8">
        <v>2.4500000000000002</v>
      </c>
      <c r="AB8"/>
      <c r="AC8" s="308"/>
      <c r="AD8"/>
      <c r="AE8" s="307">
        <v>3.1083481349911195</v>
      </c>
      <c r="AF8"/>
      <c r="AG8"/>
      <c r="AH8"/>
      <c r="AI8" s="307">
        <v>0.87</v>
      </c>
      <c r="AJ8"/>
      <c r="AK8"/>
      <c r="AL8" s="308"/>
      <c r="AM8"/>
      <c r="AN8"/>
      <c r="AO8"/>
      <c r="AP8"/>
      <c r="AQ8" s="65">
        <v>0</v>
      </c>
      <c r="AR8" s="307"/>
      <c r="AS8" s="307"/>
      <c r="AT8" s="307"/>
      <c r="AU8" s="307"/>
      <c r="AV8" s="307"/>
      <c r="AW8" s="307">
        <v>28.444444444444446</v>
      </c>
      <c r="AX8" s="308">
        <v>0.16</v>
      </c>
      <c r="AY8">
        <v>2.4500000000000002</v>
      </c>
      <c r="AZ8"/>
      <c r="BA8" s="308"/>
      <c r="BB8"/>
      <c r="BC8" s="307">
        <v>3.1083481349911195</v>
      </c>
      <c r="BD8"/>
      <c r="BE8"/>
      <c r="BF8"/>
      <c r="BG8" s="307">
        <v>0.87</v>
      </c>
      <c r="BH8"/>
      <c r="BI8"/>
      <c r="BJ8" s="308"/>
      <c r="BK8"/>
      <c r="BL8"/>
      <c r="BM8"/>
      <c r="BN8"/>
      <c r="BO8" s="65">
        <v>0</v>
      </c>
      <c r="BP8" s="293"/>
      <c r="BQ8" s="293"/>
      <c r="BR8" s="293"/>
      <c r="BS8" s="293"/>
      <c r="BT8" s="293"/>
      <c r="BU8" s="293"/>
      <c r="BV8" s="293"/>
      <c r="BW8" s="293"/>
      <c r="BX8" s="293"/>
      <c r="BY8" s="293"/>
      <c r="BZ8" s="293"/>
      <c r="CA8" s="293"/>
      <c r="CB8" s="293"/>
      <c r="CC8" s="293"/>
      <c r="CD8" s="293"/>
      <c r="CE8" s="293"/>
      <c r="CF8" s="293"/>
      <c r="CG8" s="293"/>
      <c r="CH8" s="293"/>
      <c r="CI8" s="293"/>
      <c r="CJ8" s="293"/>
      <c r="CK8" s="353"/>
    </row>
    <row r="9" spans="1:89" ht="13.25" customHeight="1" x14ac:dyDescent="0.15">
      <c r="A9" s="300">
        <v>2</v>
      </c>
      <c r="B9" s="301">
        <v>43702</v>
      </c>
      <c r="C9" s="302">
        <v>0.36388888888888887</v>
      </c>
      <c r="D9">
        <v>86</v>
      </c>
      <c r="E9"/>
      <c r="F9"/>
      <c r="G9"/>
      <c r="H9" s="303">
        <v>1.1002455783843994</v>
      </c>
      <c r="I9" s="352">
        <v>3.9177851336385627E-2</v>
      </c>
      <c r="J9" s="352">
        <v>1.139423429720785</v>
      </c>
      <c r="K9" s="306">
        <v>96.561607360839844</v>
      </c>
      <c r="L9">
        <v>6.9640000000000004</v>
      </c>
      <c r="M9">
        <v>73.8</v>
      </c>
      <c r="N9" s="64"/>
      <c r="O9" s="293"/>
      <c r="P9" s="64"/>
      <c r="Q9" s="64"/>
      <c r="R9">
        <v>329</v>
      </c>
      <c r="S9">
        <v>84.35</v>
      </c>
      <c r="T9" s="307">
        <v>0.36367718037939162</v>
      </c>
      <c r="U9" s="307">
        <v>1.5109070034443168</v>
      </c>
      <c r="V9" s="307">
        <v>3.268240993036633</v>
      </c>
      <c r="W9" s="307">
        <v>8.9933138006160309</v>
      </c>
      <c r="X9" s="307">
        <v>0.94243421052631582</v>
      </c>
      <c r="Y9" s="307">
        <v>27.055555555555554</v>
      </c>
      <c r="Z9" s="308">
        <v>0.2</v>
      </c>
      <c r="AA9">
        <v>2.5299999999999998</v>
      </c>
      <c r="AB9">
        <v>0.53017183961635816</v>
      </c>
      <c r="AC9" s="308">
        <v>0.43440542529837989</v>
      </c>
      <c r="AD9">
        <v>2.3991766410002286</v>
      </c>
      <c r="AE9" s="307">
        <v>3.6634103019538191</v>
      </c>
      <c r="AF9">
        <v>4.0832507433102085</v>
      </c>
      <c r="AG9">
        <v>2.2094534509884398</v>
      </c>
      <c r="AH9">
        <v>0.95570002010589095</v>
      </c>
      <c r="AI9" s="307">
        <v>1.43</v>
      </c>
      <c r="AJ9">
        <v>1.6011865125007567</v>
      </c>
      <c r="AK9">
        <v>2.7273516893945975</v>
      </c>
      <c r="AL9" s="308">
        <v>5.0794557046341229</v>
      </c>
      <c r="AM9">
        <v>2.4194089993284082</v>
      </c>
      <c r="AN9">
        <v>0.61499290016158248</v>
      </c>
      <c r="AO9">
        <v>0.9338263701087256</v>
      </c>
      <c r="AP9">
        <v>2.6248399487836105</v>
      </c>
      <c r="AQ9" s="65">
        <v>0</v>
      </c>
      <c r="AR9" s="307">
        <v>0.36367718037939162</v>
      </c>
      <c r="AS9" s="307">
        <v>1.5109070034443168</v>
      </c>
      <c r="AT9" s="307">
        <v>3.268240993036633</v>
      </c>
      <c r="AU9" s="307">
        <v>8.9933138006160309</v>
      </c>
      <c r="AV9" s="307">
        <v>0.94243421052631582</v>
      </c>
      <c r="AW9" s="307">
        <v>27.055555555555554</v>
      </c>
      <c r="AX9" s="308">
        <v>0.2</v>
      </c>
      <c r="AY9">
        <v>2.5299999999999998</v>
      </c>
      <c r="AZ9">
        <v>0.53017183961635816</v>
      </c>
      <c r="BA9" s="308">
        <v>0.43440542529837989</v>
      </c>
      <c r="BB9">
        <v>2.3991766410002286</v>
      </c>
      <c r="BC9" s="307">
        <v>3.6634103019538191</v>
      </c>
      <c r="BD9">
        <v>4.0832507433102085</v>
      </c>
      <c r="BE9">
        <v>2.2094534509884398</v>
      </c>
      <c r="BF9">
        <v>0.95570002010589095</v>
      </c>
      <c r="BG9" s="307">
        <v>1.43</v>
      </c>
      <c r="BH9">
        <v>1.6011865125007567</v>
      </c>
      <c r="BI9">
        <v>2.7273516893945975</v>
      </c>
      <c r="BJ9" s="308">
        <v>5.0794557046341229</v>
      </c>
      <c r="BK9">
        <v>2.4194089993284082</v>
      </c>
      <c r="BL9">
        <v>0.61499290016158248</v>
      </c>
      <c r="BM9">
        <v>0.9338263701087256</v>
      </c>
      <c r="BN9">
        <v>2.6248399487836105</v>
      </c>
      <c r="BO9" s="65">
        <v>0</v>
      </c>
      <c r="BP9" s="293"/>
      <c r="BQ9" s="293"/>
      <c r="BR9" s="293"/>
      <c r="BS9" s="293"/>
      <c r="BT9" s="293"/>
      <c r="BU9" s="293"/>
      <c r="BV9" s="293"/>
      <c r="BW9" s="293"/>
      <c r="BX9" s="293"/>
      <c r="BY9" s="293"/>
      <c r="BZ9" s="293"/>
      <c r="CA9" s="293"/>
      <c r="CB9" s="293"/>
      <c r="CC9" s="293"/>
      <c r="CD9" s="293"/>
      <c r="CE9" s="293"/>
      <c r="CF9" s="293"/>
      <c r="CG9" s="293"/>
      <c r="CH9" s="293"/>
      <c r="CI9" s="293"/>
      <c r="CJ9" s="293"/>
      <c r="CK9" s="353"/>
    </row>
    <row r="10" spans="1:89" ht="13.25" customHeight="1" x14ac:dyDescent="0.15">
      <c r="A10" s="300">
        <v>3</v>
      </c>
      <c r="B10" s="301">
        <v>43703</v>
      </c>
      <c r="C10" s="302">
        <v>0.54236111111111118</v>
      </c>
      <c r="D10">
        <v>11</v>
      </c>
      <c r="E10" s="340">
        <v>39</v>
      </c>
      <c r="F10"/>
      <c r="G10"/>
      <c r="H10" s="303">
        <v>1.7651208473205566</v>
      </c>
      <c r="I10" s="352">
        <v>6.6382494316468588E-2</v>
      </c>
      <c r="J10" s="352">
        <v>1.8315033416370252</v>
      </c>
      <c r="K10" s="306">
        <v>96.375518798828125</v>
      </c>
      <c r="L10">
        <v>6.9850000000000003</v>
      </c>
      <c r="M10">
        <v>59.8</v>
      </c>
      <c r="N10" s="64"/>
      <c r="O10" s="293"/>
      <c r="P10" s="64"/>
      <c r="Q10" s="64"/>
      <c r="R10">
        <v>327</v>
      </c>
      <c r="S10">
        <v>92.7</v>
      </c>
      <c r="T10" s="307">
        <v>0.53765854753619935</v>
      </c>
      <c r="U10" s="307">
        <v>1.4685000000000001</v>
      </c>
      <c r="V10" s="307">
        <v>2.0186194368755674</v>
      </c>
      <c r="W10" s="307">
        <v>8.6868003906543443</v>
      </c>
      <c r="X10" s="307">
        <v>0.72779605263157898</v>
      </c>
      <c r="Y10" s="307">
        <v>24.666666666666671</v>
      </c>
      <c r="Z10" s="308">
        <v>0.25</v>
      </c>
      <c r="AA10">
        <v>2.64</v>
      </c>
      <c r="AB10">
        <v>0.80191820967097382</v>
      </c>
      <c r="AC10" s="308">
        <v>0.65225265638273056</v>
      </c>
      <c r="AD10">
        <v>2.1239612716322331</v>
      </c>
      <c r="AE10" s="307">
        <v>4.2184724689165183</v>
      </c>
      <c r="AF10">
        <v>3.7386597545170392</v>
      </c>
      <c r="AG10">
        <v>2.0794856009302962</v>
      </c>
      <c r="AH10">
        <v>0.89672273976275052</v>
      </c>
      <c r="AI10" s="307">
        <v>2.4</v>
      </c>
      <c r="AJ10">
        <v>1.4873781705914402</v>
      </c>
      <c r="AK10">
        <v>2.6587336054894468</v>
      </c>
      <c r="AL10" s="308">
        <v>4.6674279189266343</v>
      </c>
      <c r="AM10">
        <v>2.3262256548018803</v>
      </c>
      <c r="AN10">
        <v>0.55133917641874353</v>
      </c>
      <c r="AO10">
        <v>0.85048843755174119</v>
      </c>
      <c r="AP10">
        <v>2.5206999573196756</v>
      </c>
      <c r="AQ10" s="65">
        <v>0</v>
      </c>
      <c r="AR10" s="341">
        <v>0.9204175552811763</v>
      </c>
      <c r="AS10" s="341">
        <v>1.8920780711825487</v>
      </c>
      <c r="AT10" s="341">
        <v>2.6316984559491368</v>
      </c>
      <c r="AU10" s="341">
        <v>8.4884681842085481</v>
      </c>
      <c r="AV10" s="341">
        <v>0.74013157894736847</v>
      </c>
      <c r="AW10" s="341">
        <v>23.489188086495311</v>
      </c>
      <c r="AX10" s="342">
        <v>0.23806609547123622</v>
      </c>
      <c r="AY10" s="340">
        <v>2.5139779681762549</v>
      </c>
      <c r="AZ10" s="340">
        <v>1.1935526841614494</v>
      </c>
      <c r="BA10" s="342">
        <v>0.4028240219755006</v>
      </c>
      <c r="BB10" s="340">
        <v>2.4647404132042392</v>
      </c>
      <c r="BC10" s="341">
        <v>4.0171010781114465</v>
      </c>
      <c r="BD10" s="340">
        <v>3.8903712739193415</v>
      </c>
      <c r="BE10" s="340">
        <v>2.2648607975921746</v>
      </c>
      <c r="BF10" s="340">
        <v>1.071643991689565</v>
      </c>
      <c r="BG10" s="341">
        <v>2.2854345165238676</v>
      </c>
      <c r="BH10" s="340">
        <v>1.5563896119619833</v>
      </c>
      <c r="BI10" s="340">
        <v>2.974029358116911</v>
      </c>
      <c r="BJ10" s="342">
        <v>4.8900942049671707</v>
      </c>
      <c r="BK10" s="340">
        <v>2.6930826057756883</v>
      </c>
      <c r="BL10" s="340">
        <v>0.59638642706752187</v>
      </c>
      <c r="BM10" s="340">
        <v>0.82013356145482641</v>
      </c>
      <c r="BN10" s="340">
        <v>2.751173708920188</v>
      </c>
      <c r="BO10" s="65">
        <v>0</v>
      </c>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353"/>
    </row>
    <row r="11" spans="1:89" ht="13.25" customHeight="1" x14ac:dyDescent="0.15">
      <c r="A11" s="300">
        <v>4</v>
      </c>
      <c r="B11" s="301">
        <v>43704</v>
      </c>
      <c r="C11" s="302">
        <v>0.55486111111111114</v>
      </c>
      <c r="D11">
        <v>10</v>
      </c>
      <c r="E11"/>
      <c r="F11"/>
      <c r="G11"/>
      <c r="H11" s="303">
        <v>2.3549121452331545</v>
      </c>
      <c r="I11" s="352">
        <v>8.4881252165795118E-2</v>
      </c>
      <c r="J11" s="352">
        <v>2.4397933973989496</v>
      </c>
      <c r="K11" s="306">
        <v>96.520965576171875</v>
      </c>
      <c r="L11">
        <v>6.976</v>
      </c>
      <c r="M11">
        <v>54.3</v>
      </c>
      <c r="N11" s="64"/>
      <c r="O11" s="293"/>
      <c r="P11" s="64"/>
      <c r="Q11" s="64"/>
      <c r="R11">
        <v>322</v>
      </c>
      <c r="S11">
        <v>127.2</v>
      </c>
      <c r="T11" s="307"/>
      <c r="U11" s="307"/>
      <c r="V11" s="307"/>
      <c r="W11" s="307"/>
      <c r="X11" s="307"/>
      <c r="Y11" s="307">
        <v>20.944444444444446</v>
      </c>
      <c r="Z11" s="308">
        <v>0.3</v>
      </c>
      <c r="AA11">
        <v>2.38</v>
      </c>
      <c r="AB11"/>
      <c r="AC11" s="308"/>
      <c r="AD11"/>
      <c r="AE11" s="307">
        <v>4.3294849023090585</v>
      </c>
      <c r="AF11"/>
      <c r="AG11"/>
      <c r="AH11"/>
      <c r="AI11" s="307">
        <v>3.19</v>
      </c>
      <c r="AJ11"/>
      <c r="AK11"/>
      <c r="AL11" s="308"/>
      <c r="AM11"/>
      <c r="AN11"/>
      <c r="AO11"/>
      <c r="AP11"/>
      <c r="AQ11" s="65">
        <v>0</v>
      </c>
      <c r="AR11" s="307"/>
      <c r="AS11" s="307"/>
      <c r="AT11" s="307"/>
      <c r="AU11" s="307"/>
      <c r="AV11" s="307"/>
      <c r="AW11" s="307">
        <v>20.944444444444446</v>
      </c>
      <c r="AX11" s="308">
        <v>0.3</v>
      </c>
      <c r="AY11">
        <v>2.38</v>
      </c>
      <c r="AZ11"/>
      <c r="BA11" s="308"/>
      <c r="BB11"/>
      <c r="BC11" s="307">
        <v>4.3294849023090585</v>
      </c>
      <c r="BD11"/>
      <c r="BE11"/>
      <c r="BF11"/>
      <c r="BG11" s="307">
        <v>3.19</v>
      </c>
      <c r="BH11"/>
      <c r="BI11"/>
      <c r="BJ11" s="308"/>
      <c r="BK11"/>
      <c r="BL11"/>
      <c r="BM11"/>
      <c r="BN11"/>
      <c r="BO11" s="65">
        <v>0</v>
      </c>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353"/>
    </row>
    <row r="12" spans="1:89" ht="13.25" customHeight="1" x14ac:dyDescent="0.15">
      <c r="A12" s="300">
        <v>5</v>
      </c>
      <c r="B12" s="301">
        <v>43705</v>
      </c>
      <c r="C12" s="302">
        <v>0.34027777777777773</v>
      </c>
      <c r="D12">
        <v>10</v>
      </c>
      <c r="E12"/>
      <c r="F12"/>
      <c r="G12"/>
      <c r="H12" s="303">
        <v>2.7423025203704836</v>
      </c>
      <c r="I12" s="352">
        <v>9.2498265826594483E-2</v>
      </c>
      <c r="J12" s="352">
        <v>2.8348007861970781</v>
      </c>
      <c r="K12" s="306">
        <v>96.737045288085938</v>
      </c>
      <c r="L12">
        <v>6.9870000000000001</v>
      </c>
      <c r="M12">
        <v>57.2</v>
      </c>
      <c r="N12" s="64"/>
      <c r="O12" s="293"/>
      <c r="P12" s="64"/>
      <c r="Q12" s="64"/>
      <c r="R12">
        <v>323</v>
      </c>
      <c r="S12">
        <v>187.35</v>
      </c>
      <c r="T12" s="307"/>
      <c r="U12" s="307"/>
      <c r="V12" s="307"/>
      <c r="W12" s="307"/>
      <c r="X12" s="307"/>
      <c r="Y12" s="307">
        <v>18.944444444444443</v>
      </c>
      <c r="Z12" s="308">
        <v>0.32</v>
      </c>
      <c r="AA12">
        <v>2.86</v>
      </c>
      <c r="AB12"/>
      <c r="AC12" s="308"/>
      <c r="AD12"/>
      <c r="AE12" s="307">
        <v>3.3303730017761985</v>
      </c>
      <c r="AF12"/>
      <c r="AG12"/>
      <c r="AH12"/>
      <c r="AI12" s="307">
        <v>3.77</v>
      </c>
      <c r="AJ12"/>
      <c r="AK12"/>
      <c r="AL12" s="308"/>
      <c r="AM12"/>
      <c r="AN12"/>
      <c r="AO12"/>
      <c r="AP12"/>
      <c r="AQ12" s="65">
        <v>0</v>
      </c>
      <c r="AR12" s="307"/>
      <c r="AS12" s="307"/>
      <c r="AT12" s="307"/>
      <c r="AU12" s="307"/>
      <c r="AV12" s="307"/>
      <c r="AW12" s="307">
        <v>18.944444444444443</v>
      </c>
      <c r="AX12" s="308">
        <v>0.32</v>
      </c>
      <c r="AY12">
        <v>2.86</v>
      </c>
      <c r="AZ12"/>
      <c r="BA12" s="308"/>
      <c r="BB12"/>
      <c r="BC12" s="307">
        <v>3.3303730017761985</v>
      </c>
      <c r="BD12"/>
      <c r="BE12"/>
      <c r="BF12"/>
      <c r="BG12" s="307">
        <v>3.77</v>
      </c>
      <c r="BH12"/>
      <c r="BI12"/>
      <c r="BJ12" s="308"/>
      <c r="BK12"/>
      <c r="BL12"/>
      <c r="BM12"/>
      <c r="BN12"/>
      <c r="BO12" s="65">
        <v>0</v>
      </c>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353"/>
    </row>
    <row r="13" spans="1:89" ht="13.25" customHeight="1" x14ac:dyDescent="0.15">
      <c r="A13" s="300">
        <v>6</v>
      </c>
      <c r="B13" s="301">
        <v>43706</v>
      </c>
      <c r="C13" s="302">
        <v>0.58819444444444446</v>
      </c>
      <c r="D13">
        <v>60</v>
      </c>
      <c r="E13" s="340">
        <v>40</v>
      </c>
      <c r="F13" s="340">
        <v>5.6</v>
      </c>
      <c r="G13"/>
      <c r="H13" s="303">
        <v>3.5214363170623781</v>
      </c>
      <c r="I13" s="352">
        <v>0.11317336898397246</v>
      </c>
      <c r="J13" s="352">
        <v>3.6346096860463506</v>
      </c>
      <c r="K13" s="306">
        <v>96.88623046875</v>
      </c>
      <c r="L13">
        <v>7.0149999999999997</v>
      </c>
      <c r="M13">
        <v>41.8</v>
      </c>
      <c r="N13" s="64"/>
      <c r="O13" s="293"/>
      <c r="P13" s="64"/>
      <c r="Q13" s="64"/>
      <c r="R13">
        <v>325</v>
      </c>
      <c r="S13">
        <v>305.25</v>
      </c>
      <c r="T13" s="307">
        <v>1.2941968795599954</v>
      </c>
      <c r="U13" s="307">
        <v>1.5774971297359359</v>
      </c>
      <c r="V13" s="307">
        <v>0.13321223130487433</v>
      </c>
      <c r="W13" s="307">
        <v>7.3300277965592358</v>
      </c>
      <c r="X13" s="307">
        <v>0.36184210526315791</v>
      </c>
      <c r="Y13" s="307">
        <v>15.055555555555555</v>
      </c>
      <c r="Z13" s="308">
        <v>0.35</v>
      </c>
      <c r="AA13">
        <v>2.91</v>
      </c>
      <c r="AB13">
        <v>2.0953776475289727</v>
      </c>
      <c r="AC13" s="308">
        <v>0.51561474812864072</v>
      </c>
      <c r="AD13">
        <v>1.9890218800030495</v>
      </c>
      <c r="AE13" s="307">
        <v>0.88809946714031973</v>
      </c>
      <c r="AF13">
        <v>2.9023404741937946</v>
      </c>
      <c r="AG13">
        <v>1.7771393392160888</v>
      </c>
      <c r="AH13">
        <v>0.90342470343810743</v>
      </c>
      <c r="AI13" s="307">
        <v>4.17</v>
      </c>
      <c r="AJ13">
        <v>1.3045583873115805</v>
      </c>
      <c r="AK13">
        <v>2.5684009380700079</v>
      </c>
      <c r="AL13" s="308">
        <v>3.0935388714435241</v>
      </c>
      <c r="AM13">
        <v>2.2624244459368703</v>
      </c>
      <c r="AN13">
        <v>0.47789257210008323</v>
      </c>
      <c r="AO13">
        <v>0.5932998509851537</v>
      </c>
      <c r="AP13">
        <v>2.0887750746905676</v>
      </c>
      <c r="AQ13" s="65">
        <v>0</v>
      </c>
      <c r="AR13" s="341">
        <v>1.6432820743068808</v>
      </c>
      <c r="AS13" s="341">
        <v>2.0602755453501724</v>
      </c>
      <c r="AT13" s="341">
        <v>0.98698153194065996</v>
      </c>
      <c r="AU13" s="341">
        <v>7.0776049883554943</v>
      </c>
      <c r="AV13" s="341">
        <v>0.39884868421052633</v>
      </c>
      <c r="AW13" s="341">
        <v>32.067396427861553</v>
      </c>
      <c r="AX13" s="342">
        <v>0.32960644007155632</v>
      </c>
      <c r="AY13" s="340">
        <v>2.7404421160235115</v>
      </c>
      <c r="AZ13" s="340">
        <v>2.435060610097243</v>
      </c>
      <c r="BA13" s="342">
        <v>0.72379420268557948</v>
      </c>
      <c r="BB13" s="340">
        <v>2.3412365632385459</v>
      </c>
      <c r="BC13" s="341">
        <v>0.83635229655304832</v>
      </c>
      <c r="BD13" s="340">
        <v>3.1005565296942903</v>
      </c>
      <c r="BE13" s="340">
        <v>1.9590943292974894</v>
      </c>
      <c r="BF13" s="340">
        <v>1.0743247771597078</v>
      </c>
      <c r="BG13" s="341">
        <v>3.9270253002811142</v>
      </c>
      <c r="BH13" s="340">
        <v>1.438343725407107</v>
      </c>
      <c r="BI13" s="340">
        <v>2.8567706071397554</v>
      </c>
      <c r="BJ13" s="342">
        <v>3.4370539537539249</v>
      </c>
      <c r="BK13" s="340">
        <v>2.6401947615849561</v>
      </c>
      <c r="BL13" s="340">
        <v>0.52293982274886164</v>
      </c>
      <c r="BM13" s="340">
        <v>0.63138142281582865</v>
      </c>
      <c r="BN13" s="340">
        <v>2.3064447289799399</v>
      </c>
      <c r="BO13" s="65">
        <v>0</v>
      </c>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353"/>
    </row>
    <row r="14" spans="1:89" s="355" customFormat="1" ht="13.25" customHeight="1" x14ac:dyDescent="0.15">
      <c r="A14" s="300">
        <v>7</v>
      </c>
      <c r="B14" s="301">
        <v>43707</v>
      </c>
      <c r="C14" s="302">
        <v>0.4465277777777778</v>
      </c>
      <c r="D14">
        <v>11</v>
      </c>
      <c r="E14"/>
      <c r="F14"/>
      <c r="G14"/>
      <c r="H14" s="303">
        <v>3.8065384460449221</v>
      </c>
      <c r="I14" s="352">
        <v>0.11208490954389472</v>
      </c>
      <c r="J14" s="352">
        <v>3.9186233555888168</v>
      </c>
      <c r="K14" s="306">
        <v>97.139686584472656</v>
      </c>
      <c r="L14">
        <v>6.9870000000000001</v>
      </c>
      <c r="M14">
        <v>54.4</v>
      </c>
      <c r="N14" s="64"/>
      <c r="O14" s="293"/>
      <c r="P14" s="64"/>
      <c r="Q14" s="64"/>
      <c r="R14">
        <v>339</v>
      </c>
      <c r="S14">
        <v>358.85</v>
      </c>
      <c r="T14" s="307"/>
      <c r="U14" s="307"/>
      <c r="V14" s="307"/>
      <c r="W14" s="307"/>
      <c r="X14" s="307"/>
      <c r="Y14" s="307">
        <v>30.277777777777779</v>
      </c>
      <c r="Z14" s="308">
        <v>0.35</v>
      </c>
      <c r="AA14">
        <v>2.99</v>
      </c>
      <c r="AB14"/>
      <c r="AC14" s="308"/>
      <c r="AD14"/>
      <c r="AE14" s="307">
        <v>0.77708703374777988</v>
      </c>
      <c r="AF14"/>
      <c r="AG14"/>
      <c r="AH14"/>
      <c r="AI14" s="307">
        <v>4.8899999999999997</v>
      </c>
      <c r="AJ14"/>
      <c r="AK14"/>
      <c r="AL14" s="308"/>
      <c r="AM14"/>
      <c r="AN14"/>
      <c r="AO14"/>
      <c r="AP14"/>
      <c r="AQ14" s="65">
        <v>0</v>
      </c>
      <c r="AR14" s="307"/>
      <c r="AS14" s="307"/>
      <c r="AT14" s="307"/>
      <c r="AU14" s="307"/>
      <c r="AV14" s="307"/>
      <c r="AW14" s="307">
        <v>30.277777777777779</v>
      </c>
      <c r="AX14" s="308">
        <v>0.35</v>
      </c>
      <c r="AY14">
        <v>2.99</v>
      </c>
      <c r="AZ14"/>
      <c r="BA14" s="308"/>
      <c r="BB14"/>
      <c r="BC14" s="307">
        <v>0.77708703374777988</v>
      </c>
      <c r="BD14"/>
      <c r="BE14"/>
      <c r="BF14"/>
      <c r="BG14" s="307">
        <v>4.8899999999999997</v>
      </c>
      <c r="BH14"/>
      <c r="BI14"/>
      <c r="BJ14" s="308"/>
      <c r="BK14"/>
      <c r="BL14"/>
      <c r="BM14"/>
      <c r="BN14"/>
      <c r="BO14" s="65">
        <v>0</v>
      </c>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353"/>
    </row>
    <row r="15" spans="1:89" s="355" customFormat="1" ht="13.25" customHeight="1" x14ac:dyDescent="0.15">
      <c r="A15" s="300">
        <v>8</v>
      </c>
      <c r="B15" s="301">
        <v>43708</v>
      </c>
      <c r="C15" s="302">
        <v>0.40902777777777777</v>
      </c>
      <c r="D15">
        <v>37</v>
      </c>
      <c r="E15"/>
      <c r="F15"/>
      <c r="G15"/>
      <c r="H15" s="303">
        <v>4.0579069686889646</v>
      </c>
      <c r="I15" s="352">
        <v>0.12731969640814444</v>
      </c>
      <c r="J15" s="352">
        <v>4.1852266650971091</v>
      </c>
      <c r="K15" s="306">
        <v>96.957878112792969</v>
      </c>
      <c r="L15">
        <v>7.016</v>
      </c>
      <c r="M15">
        <v>54.6</v>
      </c>
      <c r="N15" s="253"/>
      <c r="O15" s="253"/>
      <c r="P15" s="253"/>
      <c r="Q15" s="253"/>
      <c r="R15">
        <v>333</v>
      </c>
      <c r="S15">
        <v>456.1</v>
      </c>
      <c r="T15" s="307">
        <v>1.1493994836682007</v>
      </c>
      <c r="U15" s="307">
        <v>1.9345579793340988</v>
      </c>
      <c r="V15" s="307">
        <v>0</v>
      </c>
      <c r="W15" s="307">
        <v>5.878596649387724</v>
      </c>
      <c r="X15" s="307">
        <v>0.20805921052631582</v>
      </c>
      <c r="Y15" s="307">
        <v>26.388888888888889</v>
      </c>
      <c r="Z15" s="308">
        <v>0.33</v>
      </c>
      <c r="AA15">
        <v>2.94</v>
      </c>
      <c r="AB15">
        <v>3.0957772745437593</v>
      </c>
      <c r="AC15" s="308">
        <v>0.67609983848368016</v>
      </c>
      <c r="AD15">
        <v>2.078219104978273</v>
      </c>
      <c r="AE15" s="307">
        <v>0.77708703374777988</v>
      </c>
      <c r="AF15">
        <v>2.4555919798734469</v>
      </c>
      <c r="AG15">
        <v>1.6731650591695739</v>
      </c>
      <c r="AH15">
        <v>1.0106561222438175</v>
      </c>
      <c r="AI15" s="307">
        <v>5.77</v>
      </c>
      <c r="AJ15">
        <v>1.2894242992917246</v>
      </c>
      <c r="AK15">
        <v>2.6491791887431599</v>
      </c>
      <c r="AL15" s="308">
        <v>2.5425825482919402</v>
      </c>
      <c r="AM15">
        <v>2.4051376762928141</v>
      </c>
      <c r="AN15">
        <v>0.44851393037261916</v>
      </c>
      <c r="AO15">
        <v>0.76163143661349963</v>
      </c>
      <c r="AP15">
        <v>1.9368331199317115</v>
      </c>
      <c r="AQ15" s="65">
        <v>0</v>
      </c>
      <c r="AR15" s="307">
        <v>1.1493994836682007</v>
      </c>
      <c r="AS15" s="307">
        <v>1.9345579793340988</v>
      </c>
      <c r="AT15" s="307">
        <v>0</v>
      </c>
      <c r="AU15" s="307">
        <v>5.878596649387724</v>
      </c>
      <c r="AV15" s="307">
        <v>0.20805921052631582</v>
      </c>
      <c r="AW15" s="307">
        <v>26.388888888888889</v>
      </c>
      <c r="AX15" s="308">
        <v>0.33</v>
      </c>
      <c r="AY15">
        <v>2.94</v>
      </c>
      <c r="AZ15">
        <v>3.0957772745437593</v>
      </c>
      <c r="BA15" s="308">
        <v>0.67609983848368016</v>
      </c>
      <c r="BB15">
        <v>2.078219104978273</v>
      </c>
      <c r="BC15" s="307">
        <v>0.77708703374777988</v>
      </c>
      <c r="BD15">
        <v>2.4555919798734469</v>
      </c>
      <c r="BE15">
        <v>1.6731650591695739</v>
      </c>
      <c r="BF15">
        <v>1.0106561222438175</v>
      </c>
      <c r="BG15" s="307">
        <v>5.77</v>
      </c>
      <c r="BH15">
        <v>1.2894242992917246</v>
      </c>
      <c r="BI15">
        <v>2.6491791887431599</v>
      </c>
      <c r="BJ15" s="308">
        <v>2.5425825482919402</v>
      </c>
      <c r="BK15">
        <v>2.4051376762928141</v>
      </c>
      <c r="BL15">
        <v>0.44851393037261916</v>
      </c>
      <c r="BM15">
        <v>0.76163143661349963</v>
      </c>
      <c r="BN15">
        <v>1.9368331199317115</v>
      </c>
      <c r="BO15" s="65">
        <v>0</v>
      </c>
      <c r="BP15" s="253"/>
      <c r="BQ15" s="253"/>
      <c r="BR15" s="253"/>
      <c r="BS15" s="253"/>
      <c r="BT15" s="252"/>
      <c r="BU15" s="253"/>
      <c r="BV15" s="253"/>
      <c r="BW15" s="253"/>
      <c r="BX15" s="253"/>
      <c r="BY15" s="253"/>
      <c r="BZ15" s="253"/>
      <c r="CA15" s="253"/>
      <c r="CB15" s="253"/>
      <c r="CC15" s="253"/>
      <c r="CD15" s="253"/>
      <c r="CE15" s="251"/>
      <c r="CF15" s="253"/>
      <c r="CG15" s="253"/>
      <c r="CH15" s="251"/>
      <c r="CI15" s="253"/>
      <c r="CJ15" s="253"/>
      <c r="CK15" s="356"/>
    </row>
    <row r="16" spans="1:89" s="355" customFormat="1" ht="13.25" customHeight="1" x14ac:dyDescent="0.15">
      <c r="A16" s="300">
        <v>9</v>
      </c>
      <c r="B16" s="301">
        <v>43709</v>
      </c>
      <c r="C16" s="302">
        <v>0.41666666666666669</v>
      </c>
      <c r="D16">
        <v>19</v>
      </c>
      <c r="E16" s="340">
        <v>37</v>
      </c>
      <c r="F16"/>
      <c r="G16"/>
      <c r="H16" s="303">
        <v>4.0274380279541013</v>
      </c>
      <c r="I16" s="352">
        <v>0.14473102680149008</v>
      </c>
      <c r="J16" s="352">
        <v>4.1721690547555914</v>
      </c>
      <c r="K16" s="306">
        <v>96.531036376953125</v>
      </c>
      <c r="L16">
        <v>6.9539999999999997</v>
      </c>
      <c r="M16">
        <v>55.5</v>
      </c>
      <c r="N16" s="253"/>
      <c r="O16" s="253"/>
      <c r="P16" s="253"/>
      <c r="Q16" s="253"/>
      <c r="R16">
        <v>332</v>
      </c>
      <c r="S16">
        <v>545.85</v>
      </c>
      <c r="T16" s="307">
        <v>0.83062072061959813</v>
      </c>
      <c r="U16" s="307">
        <v>1.8042479908151547</v>
      </c>
      <c r="V16" s="307">
        <v>0</v>
      </c>
      <c r="W16" s="307">
        <v>4.8831793253699942</v>
      </c>
      <c r="X16" s="307">
        <v>1.8092105263157892E-2</v>
      </c>
      <c r="Y16" s="307">
        <v>22.166666666666668</v>
      </c>
      <c r="Z16" s="308">
        <v>0.28000000000000003</v>
      </c>
      <c r="AA16">
        <v>2.9</v>
      </c>
      <c r="AB16">
        <v>3.3075795923804452</v>
      </c>
      <c r="AC16" s="308">
        <v>0.60778088435663524</v>
      </c>
      <c r="AD16">
        <v>1.8700922467027521</v>
      </c>
      <c r="AE16" s="307">
        <v>0</v>
      </c>
      <c r="AF16">
        <v>2.0721201494244115</v>
      </c>
      <c r="AG16">
        <v>1.499418564881319</v>
      </c>
      <c r="AH16">
        <v>0.94430668185778432</v>
      </c>
      <c r="AI16" s="307">
        <v>6.59</v>
      </c>
      <c r="AJ16">
        <v>1.1931714994854412</v>
      </c>
      <c r="AK16">
        <v>2.4771996873099975</v>
      </c>
      <c r="AL16" s="308">
        <v>1.9859168331905985</v>
      </c>
      <c r="AM16">
        <v>2.2162525184687709</v>
      </c>
      <c r="AN16">
        <v>0.39612201929197477</v>
      </c>
      <c r="AO16">
        <v>0.57343120481262755</v>
      </c>
      <c r="AP16">
        <v>1.6722151088348272</v>
      </c>
      <c r="AQ16" s="65">
        <v>0</v>
      </c>
      <c r="AR16" s="341">
        <v>1.2706252104613311</v>
      </c>
      <c r="AS16" s="341">
        <v>2.3582089552238803</v>
      </c>
      <c r="AT16" s="341">
        <v>0.86209506509234035</v>
      </c>
      <c r="AU16" s="341">
        <v>4.8704079332882566</v>
      </c>
      <c r="AV16" s="341">
        <v>6.5789473684210523E-2</v>
      </c>
      <c r="AW16" s="341">
        <v>21.076889006997963</v>
      </c>
      <c r="AX16" s="342">
        <v>0.26623438745681638</v>
      </c>
      <c r="AY16" s="340">
        <v>2.7574275843741693</v>
      </c>
      <c r="AZ16" s="340">
        <v>3.7045424270680702</v>
      </c>
      <c r="BA16" s="342">
        <v>0.86365470311547332</v>
      </c>
      <c r="BB16" s="340">
        <v>2.3252268049096596</v>
      </c>
      <c r="BC16" s="341">
        <v>0</v>
      </c>
      <c r="BD16" s="340">
        <v>2.4075627048867885</v>
      </c>
      <c r="BE16" s="340">
        <v>1.748409603940078</v>
      </c>
      <c r="BF16" s="340">
        <v>1.1393338248106695</v>
      </c>
      <c r="BG16" s="341">
        <v>6.2660164762157855</v>
      </c>
      <c r="BH16" s="340">
        <v>1.3481445608087657</v>
      </c>
      <c r="BI16" s="340">
        <v>2.8220272735168943</v>
      </c>
      <c r="BJ16" s="342">
        <v>2.4664573222951756</v>
      </c>
      <c r="BK16" s="340">
        <v>2.6720953660174609</v>
      </c>
      <c r="BL16" s="340">
        <v>0.47005826763942615</v>
      </c>
      <c r="BM16" s="340">
        <v>0.58557315525139353</v>
      </c>
      <c r="BN16" s="340">
        <v>1.9846350832266326</v>
      </c>
      <c r="BO16" s="65">
        <v>0</v>
      </c>
      <c r="BP16" s="253"/>
      <c r="BQ16" s="253"/>
      <c r="BR16" s="253"/>
      <c r="BS16" s="253"/>
      <c r="BT16" s="253"/>
      <c r="BU16" s="253"/>
      <c r="BV16" s="253"/>
      <c r="BW16" s="253"/>
      <c r="BX16" s="253"/>
      <c r="BY16" s="253"/>
      <c r="BZ16" s="253"/>
      <c r="CA16" s="253"/>
      <c r="CB16" s="253"/>
      <c r="CC16" s="253"/>
      <c r="CD16" s="253"/>
      <c r="CE16" s="253"/>
      <c r="CF16" s="253"/>
      <c r="CG16" s="253"/>
      <c r="CH16" s="253"/>
      <c r="CI16" s="253"/>
      <c r="CJ16" s="253"/>
      <c r="CK16" s="356"/>
    </row>
    <row r="17" spans="1:89" s="355" customFormat="1" ht="13.25" customHeight="1" x14ac:dyDescent="0.15">
      <c r="A17" s="300">
        <v>10</v>
      </c>
      <c r="B17" s="301">
        <v>43710</v>
      </c>
      <c r="C17" s="302">
        <v>0.4993055555555555</v>
      </c>
      <c r="D17">
        <v>11</v>
      </c>
      <c r="E17"/>
      <c r="F17"/>
      <c r="G17"/>
      <c r="H17" s="303">
        <v>3.5421117378234865</v>
      </c>
      <c r="I17" s="352">
        <v>0.12623197464046187</v>
      </c>
      <c r="J17" s="352">
        <v>3.6683437124639484</v>
      </c>
      <c r="K17" s="306">
        <v>96.558883666992188</v>
      </c>
      <c r="L17">
        <v>7.0119999999999996</v>
      </c>
      <c r="M17">
        <v>58.9</v>
      </c>
      <c r="N17" s="253"/>
      <c r="O17" s="253"/>
      <c r="P17" s="253"/>
      <c r="Q17" s="253"/>
      <c r="R17">
        <v>325</v>
      </c>
      <c r="S17">
        <v>619.79999999999995</v>
      </c>
      <c r="T17" s="307"/>
      <c r="U17" s="307"/>
      <c r="V17" s="307"/>
      <c r="W17" s="307"/>
      <c r="X17" s="307"/>
      <c r="Y17" s="307">
        <v>16.111111111111111</v>
      </c>
      <c r="Z17" s="308">
        <v>0.25</v>
      </c>
      <c r="AA17">
        <v>2.89</v>
      </c>
      <c r="AB17"/>
      <c r="AC17" s="308"/>
      <c r="AD17"/>
      <c r="AE17" s="307">
        <v>0.77708703374777988</v>
      </c>
      <c r="AF17"/>
      <c r="AG17"/>
      <c r="AH17"/>
      <c r="AI17" s="307">
        <v>7.54</v>
      </c>
      <c r="AJ17"/>
      <c r="AK17"/>
      <c r="AL17" s="308"/>
      <c r="AM17"/>
      <c r="AN17"/>
      <c r="AO17"/>
      <c r="AP17"/>
      <c r="AQ17" s="65">
        <v>0</v>
      </c>
      <c r="AR17" s="307"/>
      <c r="AS17" s="307"/>
      <c r="AT17" s="307"/>
      <c r="AU17" s="307"/>
      <c r="AV17" s="307"/>
      <c r="AW17" s="307">
        <v>16.111111111111111</v>
      </c>
      <c r="AX17" s="308">
        <v>0.25</v>
      </c>
      <c r="AY17">
        <v>2.89</v>
      </c>
      <c r="AZ17"/>
      <c r="BA17" s="308"/>
      <c r="BB17"/>
      <c r="BC17" s="307">
        <v>0.77708703374777988</v>
      </c>
      <c r="BD17"/>
      <c r="BE17"/>
      <c r="BF17"/>
      <c r="BG17" s="307">
        <v>7.54</v>
      </c>
      <c r="BH17"/>
      <c r="BI17"/>
      <c r="BJ17" s="308"/>
      <c r="BK17"/>
      <c r="BL17"/>
      <c r="BM17"/>
      <c r="BN17"/>
      <c r="BO17" s="65">
        <v>0</v>
      </c>
      <c r="BP17" s="253"/>
      <c r="BQ17" s="253"/>
      <c r="BR17" s="253"/>
      <c r="BS17" s="253"/>
      <c r="BT17" s="253"/>
      <c r="BU17" s="253"/>
      <c r="BV17" s="253"/>
      <c r="BW17" s="253"/>
      <c r="BX17" s="253"/>
      <c r="BY17" s="253"/>
      <c r="BZ17" s="253"/>
      <c r="CA17" s="253"/>
      <c r="CB17" s="253"/>
      <c r="CC17" s="253"/>
      <c r="CD17" s="253"/>
      <c r="CE17" s="253"/>
      <c r="CF17" s="253"/>
      <c r="CG17" s="253"/>
      <c r="CH17" s="253"/>
      <c r="CI17" s="253"/>
      <c r="CJ17" s="253"/>
      <c r="CK17" s="356"/>
    </row>
    <row r="18" spans="1:89" s="355" customFormat="1" ht="13.25" customHeight="1" x14ac:dyDescent="0.15">
      <c r="A18" s="300">
        <v>11</v>
      </c>
      <c r="B18" s="301">
        <v>43711</v>
      </c>
      <c r="C18" s="304">
        <v>0.44236111111111115</v>
      </c>
      <c r="D18">
        <v>11</v>
      </c>
      <c r="E18"/>
      <c r="F18"/>
      <c r="G18"/>
      <c r="H18" s="305">
        <v>3.7434242797851565</v>
      </c>
      <c r="I18" s="352">
        <v>0.11752610186149592</v>
      </c>
      <c r="J18" s="352">
        <v>3.8609503816466524</v>
      </c>
      <c r="K18" s="306">
        <v>96.956031799316406</v>
      </c>
      <c r="L18">
        <v>6.9880000000000004</v>
      </c>
      <c r="M18">
        <v>57.5</v>
      </c>
      <c r="N18" s="253"/>
      <c r="O18" s="253"/>
      <c r="P18" s="253"/>
      <c r="Q18" s="253"/>
      <c r="R18">
        <v>319</v>
      </c>
      <c r="S18">
        <v>709.8</v>
      </c>
      <c r="T18" s="309"/>
      <c r="U18" s="309"/>
      <c r="V18" s="309"/>
      <c r="W18" s="309"/>
      <c r="X18" s="309"/>
      <c r="Y18" s="309">
        <v>10.944444444444445</v>
      </c>
      <c r="Z18" s="308">
        <v>0.24</v>
      </c>
      <c r="AA18">
        <v>2.79</v>
      </c>
      <c r="AB18"/>
      <c r="AC18" s="308"/>
      <c r="AD18"/>
      <c r="AE18" s="309">
        <v>0.9991119005328597</v>
      </c>
      <c r="AF18"/>
      <c r="AG18"/>
      <c r="AH18"/>
      <c r="AI18" s="310">
        <v>7.9</v>
      </c>
      <c r="AJ18"/>
      <c r="AK18"/>
      <c r="AL18" s="308"/>
      <c r="AM18"/>
      <c r="AN18"/>
      <c r="AO18"/>
      <c r="AP18"/>
      <c r="AQ18" s="65">
        <v>0</v>
      </c>
      <c r="AR18" s="309"/>
      <c r="AS18" s="309"/>
      <c r="AT18" s="309"/>
      <c r="AU18" s="309"/>
      <c r="AV18" s="309"/>
      <c r="AW18" s="309">
        <v>10.944444444444445</v>
      </c>
      <c r="AX18" s="308">
        <v>0.24</v>
      </c>
      <c r="AY18">
        <v>2.79</v>
      </c>
      <c r="AZ18"/>
      <c r="BA18" s="308"/>
      <c r="BB18"/>
      <c r="BC18" s="309">
        <v>0.9991119005328597</v>
      </c>
      <c r="BD18"/>
      <c r="BE18"/>
      <c r="BF18"/>
      <c r="BG18" s="310">
        <v>7.9</v>
      </c>
      <c r="BH18"/>
      <c r="BI18"/>
      <c r="BJ18" s="308"/>
      <c r="BK18"/>
      <c r="BL18"/>
      <c r="BM18"/>
      <c r="BN18"/>
      <c r="BO18" s="65">
        <v>0</v>
      </c>
      <c r="BP18" s="253"/>
      <c r="BQ18" s="253"/>
      <c r="BR18" s="253"/>
      <c r="BS18" s="253"/>
      <c r="BT18" s="253"/>
      <c r="BU18" s="253"/>
      <c r="BV18" s="253"/>
      <c r="BW18" s="253"/>
      <c r="BX18" s="253"/>
      <c r="BY18" s="253"/>
      <c r="BZ18" s="253"/>
      <c r="CA18" s="253"/>
      <c r="CB18" s="253"/>
      <c r="CC18" s="253"/>
      <c r="CD18" s="253"/>
      <c r="CE18" s="253"/>
      <c r="CF18" s="253"/>
      <c r="CG18" s="253"/>
      <c r="CH18" s="253"/>
      <c r="CI18" s="253"/>
      <c r="CJ18" s="253"/>
      <c r="CK18" s="356"/>
    </row>
    <row r="19" spans="1:89" s="355" customFormat="1" ht="13.25" customHeight="1" x14ac:dyDescent="0.15">
      <c r="A19" s="300">
        <v>12</v>
      </c>
      <c r="B19" s="301">
        <v>43712</v>
      </c>
      <c r="C19" s="304">
        <v>0.5756944444444444</v>
      </c>
      <c r="D19">
        <v>11</v>
      </c>
      <c r="E19"/>
      <c r="F19" s="340">
        <v>8.18</v>
      </c>
      <c r="G19"/>
      <c r="H19" s="305">
        <v>3.7847748828887942</v>
      </c>
      <c r="I19" s="352">
        <v>0.17628897978036129</v>
      </c>
      <c r="J19" s="352">
        <v>3.9610638626691554</v>
      </c>
      <c r="K19" s="306">
        <v>95.549453735351562</v>
      </c>
      <c r="L19">
        <v>7.0350000000000001</v>
      </c>
      <c r="M19">
        <v>44.6</v>
      </c>
      <c r="N19" s="253"/>
      <c r="O19" s="253"/>
      <c r="P19" s="253"/>
      <c r="Q19" s="253"/>
      <c r="R19">
        <v>315</v>
      </c>
      <c r="S19">
        <v>809.59999999999991</v>
      </c>
      <c r="T19" s="309"/>
      <c r="U19" s="309"/>
      <c r="V19" s="309"/>
      <c r="W19" s="309"/>
      <c r="X19" s="309"/>
      <c r="Y19" s="309">
        <v>4.8888888888888884</v>
      </c>
      <c r="Z19" s="308">
        <v>0.3</v>
      </c>
      <c r="AA19">
        <v>2.62</v>
      </c>
      <c r="AB19"/>
      <c r="AC19" s="308"/>
      <c r="AD19"/>
      <c r="AE19" s="309">
        <v>0.9991119005328597</v>
      </c>
      <c r="AF19"/>
      <c r="AG19"/>
      <c r="AH19"/>
      <c r="AI19" s="310">
        <v>8.11</v>
      </c>
      <c r="AJ19"/>
      <c r="AK19"/>
      <c r="AL19" s="308"/>
      <c r="AM19"/>
      <c r="AN19"/>
      <c r="AO19"/>
      <c r="AP19"/>
      <c r="AQ19" s="65">
        <v>0</v>
      </c>
      <c r="AR19" s="343"/>
      <c r="AS19" s="343"/>
      <c r="AT19" s="343"/>
      <c r="AU19" s="343"/>
      <c r="AV19" s="343"/>
      <c r="AW19" s="343">
        <v>32.933090280640364</v>
      </c>
      <c r="AX19" s="342">
        <v>0.29662810189892552</v>
      </c>
      <c r="AY19" s="340">
        <v>2.5905520899172827</v>
      </c>
      <c r="AZ19" s="340"/>
      <c r="BA19" s="342"/>
      <c r="BB19" s="340"/>
      <c r="BC19" s="343">
        <v>0.9878822221323007</v>
      </c>
      <c r="BD19" s="340"/>
      <c r="BE19" s="340"/>
      <c r="BF19" s="340"/>
      <c r="BG19" s="339">
        <v>8.0188463546676196</v>
      </c>
      <c r="BH19" s="340"/>
      <c r="BI19" s="340"/>
      <c r="BJ19" s="342"/>
      <c r="BK19" s="340"/>
      <c r="BL19" s="340"/>
      <c r="BM19" s="340"/>
      <c r="BN19" s="340"/>
      <c r="BO19" s="65">
        <v>0</v>
      </c>
      <c r="BP19" s="253"/>
      <c r="BQ19" s="253"/>
      <c r="BR19" s="253"/>
      <c r="BS19" s="253"/>
      <c r="BT19" s="253"/>
      <c r="BU19" s="253"/>
      <c r="BV19" s="253"/>
      <c r="BW19" s="253"/>
      <c r="BX19" s="253"/>
      <c r="BY19" s="253"/>
      <c r="BZ19" s="253"/>
      <c r="CA19" s="253"/>
      <c r="CB19" s="253"/>
      <c r="CC19" s="253"/>
      <c r="CD19" s="253"/>
      <c r="CE19" s="253"/>
      <c r="CF19" s="253"/>
      <c r="CG19" s="253"/>
      <c r="CH19" s="253"/>
      <c r="CI19" s="253"/>
      <c r="CJ19" s="253"/>
      <c r="CK19" s="356"/>
    </row>
    <row r="20" spans="1:89" s="355" customFormat="1" ht="13.25" customHeight="1" x14ac:dyDescent="0.15">
      <c r="A20" s="300">
        <v>13</v>
      </c>
      <c r="B20" s="301">
        <v>43713</v>
      </c>
      <c r="C20" s="304">
        <v>0.34652777777777777</v>
      </c>
      <c r="D20">
        <v>11</v>
      </c>
      <c r="E20"/>
      <c r="F20"/>
      <c r="G20"/>
      <c r="H20" s="305">
        <v>3.4615868164062502</v>
      </c>
      <c r="I20" s="352">
        <v>0.16540745320683925</v>
      </c>
      <c r="J20" s="352">
        <v>3.6269942696130895</v>
      </c>
      <c r="K20" s="306">
        <v>95.439544677734375</v>
      </c>
      <c r="L20">
        <v>6.9939999999999998</v>
      </c>
      <c r="M20">
        <v>48.4</v>
      </c>
      <c r="N20" s="253"/>
      <c r="O20" s="253"/>
      <c r="P20" s="253"/>
      <c r="Q20" s="253"/>
      <c r="R20">
        <v>335</v>
      </c>
      <c r="S20">
        <v>803.1</v>
      </c>
      <c r="T20" s="309"/>
      <c r="U20" s="309"/>
      <c r="V20" s="309"/>
      <c r="W20" s="309"/>
      <c r="X20" s="309"/>
      <c r="Y20" s="309">
        <v>28.666666666666668</v>
      </c>
      <c r="Z20">
        <v>0.19</v>
      </c>
      <c r="AA20">
        <v>2.62</v>
      </c>
      <c r="AB20"/>
      <c r="AC20"/>
      <c r="AD20"/>
      <c r="AE20" s="309">
        <v>0</v>
      </c>
      <c r="AF20"/>
      <c r="AG20"/>
      <c r="AH20"/>
      <c r="AI20" s="310">
        <v>8.5399999999999991</v>
      </c>
      <c r="AJ20"/>
      <c r="AK20"/>
      <c r="AL20"/>
      <c r="AM20"/>
      <c r="AN20"/>
      <c r="AO20"/>
      <c r="AP20"/>
      <c r="AQ20" s="65">
        <v>0</v>
      </c>
      <c r="AR20" s="309"/>
      <c r="AS20" s="309"/>
      <c r="AT20" s="309"/>
      <c r="AU20" s="309"/>
      <c r="AV20" s="309"/>
      <c r="AW20" s="309">
        <v>28.666666666666668</v>
      </c>
      <c r="AX20">
        <v>0.19</v>
      </c>
      <c r="AY20">
        <v>2.62</v>
      </c>
      <c r="AZ20"/>
      <c r="BA20"/>
      <c r="BB20"/>
      <c r="BC20" s="309">
        <v>0</v>
      </c>
      <c r="BD20"/>
      <c r="BE20"/>
      <c r="BF20"/>
      <c r="BG20" s="310">
        <v>8.5399999999999991</v>
      </c>
      <c r="BH20"/>
      <c r="BI20"/>
      <c r="BJ20"/>
      <c r="BK20"/>
      <c r="BL20"/>
      <c r="BM20"/>
      <c r="BN20"/>
      <c r="BO20" s="65">
        <v>0</v>
      </c>
      <c r="BP20" s="253"/>
      <c r="BQ20" s="253"/>
      <c r="BR20" s="253"/>
      <c r="BS20" s="253"/>
      <c r="BT20" s="253"/>
      <c r="BU20" s="253"/>
      <c r="BV20" s="253"/>
      <c r="BW20" s="253"/>
      <c r="BX20" s="253"/>
      <c r="BY20" s="253"/>
      <c r="BZ20" s="253"/>
      <c r="CA20" s="253"/>
      <c r="CB20" s="253"/>
      <c r="CC20" s="253"/>
      <c r="CD20" s="253"/>
      <c r="CE20" s="253"/>
      <c r="CF20" s="253"/>
      <c r="CG20" s="253"/>
      <c r="CH20" s="253"/>
      <c r="CI20" s="253"/>
      <c r="CJ20" s="253"/>
      <c r="CK20" s="356"/>
    </row>
    <row r="21" spans="1:89" s="355" customFormat="1" ht="13.25" customHeight="1" x14ac:dyDescent="0.15">
      <c r="A21" s="300">
        <v>14</v>
      </c>
      <c r="B21" s="301">
        <v>43714</v>
      </c>
      <c r="C21" s="304">
        <v>0.55833333333333335</v>
      </c>
      <c r="D21">
        <v>11</v>
      </c>
      <c r="E21"/>
      <c r="F21"/>
      <c r="G21"/>
      <c r="H21" s="305">
        <v>3.5965205265045168</v>
      </c>
      <c r="I21" s="352">
        <v>0.20131801060102106</v>
      </c>
      <c r="J21" s="352">
        <v>3.7978385371055379</v>
      </c>
      <c r="K21" s="306">
        <v>94.699142456054688</v>
      </c>
      <c r="L21">
        <v>6.992</v>
      </c>
      <c r="M21">
        <v>39.5</v>
      </c>
      <c r="N21" s="253"/>
      <c r="O21" s="253"/>
      <c r="P21" s="253"/>
      <c r="Q21" s="253"/>
      <c r="R21">
        <v>332</v>
      </c>
      <c r="S21">
        <v>1034.3</v>
      </c>
      <c r="T21" s="309">
        <v>0.79245706588842735</v>
      </c>
      <c r="U21" s="309">
        <v>1.9672789896670495</v>
      </c>
      <c r="V21" s="309">
        <v>0</v>
      </c>
      <c r="W21" s="309">
        <v>1.2899106002554279</v>
      </c>
      <c r="X21" s="309">
        <v>0</v>
      </c>
      <c r="Y21" s="309">
        <v>23.333333333333336</v>
      </c>
      <c r="Z21">
        <v>0.21</v>
      </c>
      <c r="AA21">
        <v>2.2400000000000002</v>
      </c>
      <c r="AB21">
        <v>4.8075129878779803</v>
      </c>
      <c r="AC21">
        <v>0.81982744952453879</v>
      </c>
      <c r="AD21">
        <v>1.4759472440344592</v>
      </c>
      <c r="AE21" s="309">
        <v>0.55506216696269994</v>
      </c>
      <c r="AF21">
        <v>0.96515971639856679</v>
      </c>
      <c r="AG21">
        <v>1.0588959573158219</v>
      </c>
      <c r="AH21">
        <v>0.93559412907982031</v>
      </c>
      <c r="AI21" s="310">
        <v>9.1</v>
      </c>
      <c r="AJ21">
        <v>1.0497003450572069</v>
      </c>
      <c r="AK21">
        <v>2.3095631025796926</v>
      </c>
      <c r="AL21">
        <v>0.76886478256732338</v>
      </c>
      <c r="AM21">
        <v>1.9618871725990599</v>
      </c>
      <c r="AN21">
        <v>0.30406894187925382</v>
      </c>
      <c r="AO21">
        <v>0.76439097080412832</v>
      </c>
      <c r="AP21">
        <v>1.0055484421681604</v>
      </c>
      <c r="AQ21" s="65">
        <v>0</v>
      </c>
      <c r="AR21" s="309">
        <v>0.79245706588842735</v>
      </c>
      <c r="AS21" s="309">
        <v>1.9672789896670495</v>
      </c>
      <c r="AT21" s="309">
        <v>0</v>
      </c>
      <c r="AU21" s="309">
        <v>1.2899106002554279</v>
      </c>
      <c r="AV21" s="309">
        <v>0</v>
      </c>
      <c r="AW21" s="309">
        <v>23.333333333333336</v>
      </c>
      <c r="AX21">
        <v>0.21</v>
      </c>
      <c r="AY21">
        <v>2.2400000000000002</v>
      </c>
      <c r="AZ21">
        <v>4.8075129878779803</v>
      </c>
      <c r="BA21">
        <v>0.81982744952453879</v>
      </c>
      <c r="BB21">
        <v>1.4759472440344592</v>
      </c>
      <c r="BC21" s="309">
        <v>0.55506216696269994</v>
      </c>
      <c r="BD21">
        <v>0.96515971639856679</v>
      </c>
      <c r="BE21">
        <v>1.0588959573158219</v>
      </c>
      <c r="BF21">
        <v>0.93559412907982031</v>
      </c>
      <c r="BG21" s="310">
        <v>9.1</v>
      </c>
      <c r="BH21">
        <v>1.0497003450572069</v>
      </c>
      <c r="BI21">
        <v>2.3095631025796926</v>
      </c>
      <c r="BJ21">
        <v>0.76886478256732338</v>
      </c>
      <c r="BK21">
        <v>1.9618871725990599</v>
      </c>
      <c r="BL21">
        <v>0.30406894187925382</v>
      </c>
      <c r="BM21">
        <v>0.76439097080412832</v>
      </c>
      <c r="BN21">
        <v>1.0055484421681604</v>
      </c>
      <c r="BO21" s="65">
        <v>0</v>
      </c>
      <c r="BP21" s="253"/>
      <c r="BQ21" s="253"/>
      <c r="BR21" s="253"/>
      <c r="BS21" s="253"/>
      <c r="BT21" s="253"/>
      <c r="BU21" s="253"/>
      <c r="BV21" s="253"/>
      <c r="BW21" s="253"/>
      <c r="BX21" s="253"/>
      <c r="BY21" s="253"/>
      <c r="BZ21" s="253"/>
      <c r="CA21" s="253"/>
      <c r="CB21" s="253"/>
      <c r="CC21" s="253"/>
      <c r="CD21" s="253"/>
      <c r="CE21" s="253"/>
      <c r="CF21" s="253"/>
      <c r="CG21" s="253"/>
      <c r="CH21" s="253"/>
      <c r="CI21" s="253"/>
      <c r="CJ21" s="253"/>
      <c r="CK21" s="356"/>
    </row>
    <row r="22" spans="1:89"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356"/>
    </row>
    <row r="23" spans="1:89"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356"/>
    </row>
    <row r="24" spans="1:89"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356"/>
    </row>
    <row r="25" spans="1:89"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356"/>
    </row>
    <row r="26" spans="1:89"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356"/>
    </row>
    <row r="27" spans="1:89"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356"/>
    </row>
    <row r="28" spans="1:89"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253"/>
      <c r="BN28" s="356"/>
    </row>
    <row r="29" spans="1:89"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253"/>
      <c r="BN29" s="356"/>
    </row>
    <row r="30" spans="1:89"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253"/>
      <c r="BN30" s="356"/>
    </row>
    <row r="31" spans="1:89"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253"/>
      <c r="BN31" s="356"/>
    </row>
    <row r="32" spans="1:89"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253"/>
      <c r="BN32" s="356"/>
    </row>
    <row r="33" spans="1:66"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253"/>
      <c r="BN33" s="356"/>
    </row>
    <row r="34" spans="1:66"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253"/>
      <c r="BN34" s="356"/>
    </row>
    <row r="35" spans="1:66"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253"/>
      <c r="BN35" s="356"/>
    </row>
    <row r="36" spans="1:66"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253"/>
      <c r="BN36" s="356"/>
    </row>
    <row r="37" spans="1:66"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253"/>
      <c r="BN37" s="356"/>
    </row>
    <row r="38" spans="1:66"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253"/>
      <c r="BN38" s="356"/>
    </row>
    <row r="39" spans="1:66"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253"/>
      <c r="BN39" s="356"/>
    </row>
    <row r="40" spans="1:66"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253"/>
      <c r="BN40" s="356"/>
    </row>
    <row r="41" spans="1:66"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253"/>
      <c r="BN41" s="356"/>
    </row>
    <row r="42" spans="1:66"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253"/>
      <c r="BN42" s="356"/>
    </row>
    <row r="43" spans="1:66"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253"/>
      <c r="BN43" s="356"/>
    </row>
    <row r="44" spans="1:66"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253"/>
      <c r="BN44" s="356"/>
    </row>
    <row r="45" spans="1:66"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253"/>
      <c r="BN45" s="356"/>
    </row>
    <row r="46" spans="1:66"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253"/>
      <c r="BN46" s="356"/>
    </row>
    <row r="47" spans="1:66"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253"/>
      <c r="BN47" s="356"/>
    </row>
    <row r="48" spans="1:66"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253"/>
      <c r="BN48" s="356"/>
    </row>
    <row r="49" spans="1:66"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253"/>
      <c r="BN49" s="356"/>
    </row>
    <row r="50" spans="1:66"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253"/>
      <c r="BN50" s="356"/>
    </row>
    <row r="51" spans="1:66"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253"/>
      <c r="BN51" s="356"/>
    </row>
    <row r="52" spans="1:66"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253"/>
      <c r="BN52" s="356"/>
    </row>
    <row r="53" spans="1:66"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253"/>
      <c r="BN53" s="356"/>
    </row>
    <row r="54" spans="1:66"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253"/>
      <c r="BN54" s="356"/>
    </row>
    <row r="55" spans="1:66"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253"/>
      <c r="BN55" s="356"/>
    </row>
    <row r="56" spans="1:66"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253"/>
      <c r="BN56" s="356"/>
    </row>
    <row r="57" spans="1:66"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253"/>
      <c r="BN57" s="356"/>
    </row>
    <row r="58" spans="1:66"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253"/>
      <c r="BN58" s="356"/>
    </row>
    <row r="59" spans="1:66"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253"/>
      <c r="BN59" s="356"/>
    </row>
    <row r="60" spans="1:66"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253"/>
      <c r="BN60" s="356"/>
    </row>
    <row r="61" spans="1:66"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253"/>
      <c r="BN61" s="356"/>
    </row>
    <row r="62" spans="1:66"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253"/>
      <c r="BN62" s="356"/>
    </row>
    <row r="63" spans="1:66"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253"/>
      <c r="BN63" s="356"/>
    </row>
    <row r="64" spans="1:66"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253"/>
      <c r="BN64" s="356"/>
    </row>
    <row r="65" spans="1:66"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253"/>
      <c r="BN65" s="356"/>
    </row>
    <row r="66" spans="1:66"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253"/>
      <c r="BN66" s="356"/>
    </row>
    <row r="67" spans="1:66"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253"/>
      <c r="BN67" s="356"/>
    </row>
    <row r="68" spans="1:66"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253"/>
      <c r="BN68" s="356"/>
    </row>
    <row r="69" spans="1:66"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253"/>
      <c r="BN69" s="356"/>
    </row>
    <row r="70" spans="1:66"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253"/>
      <c r="BN70" s="356"/>
    </row>
    <row r="71" spans="1:66"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253"/>
      <c r="BN71" s="356"/>
    </row>
    <row r="72" spans="1:66"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253"/>
      <c r="BN72" s="356"/>
    </row>
    <row r="73" spans="1:66"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253"/>
      <c r="BN73" s="356"/>
    </row>
    <row r="74" spans="1:66"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253"/>
      <c r="BN74" s="356"/>
    </row>
    <row r="75" spans="1:66"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c r="BM75" s="252"/>
    </row>
    <row r="76" spans="1:66"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c r="BM76" s="252"/>
    </row>
    <row r="77" spans="1:66"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c r="BM77" s="252"/>
    </row>
    <row r="78" spans="1:66"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c r="BM78" s="252"/>
    </row>
    <row r="79" spans="1:66"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c r="BM79" s="252"/>
    </row>
    <row r="80" spans="1:66"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c r="BM80" s="252"/>
    </row>
    <row r="81" spans="2:65"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c r="BM81" s="252"/>
    </row>
    <row r="82" spans="2:65"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c r="BM82" s="252"/>
    </row>
    <row r="83" spans="2:65"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c r="BM83" s="252"/>
    </row>
    <row r="84" spans="2:65"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c r="BM84" s="252"/>
    </row>
    <row r="85" spans="2:65"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c r="BM85" s="252"/>
    </row>
    <row r="86" spans="2:65"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c r="BM86" s="252"/>
    </row>
    <row r="87" spans="2:65"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c r="BM87" s="252"/>
    </row>
    <row r="88" spans="2:65"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c r="BM88" s="252"/>
    </row>
  </sheetData>
  <mergeCells count="2">
    <mergeCell ref="AR5:BN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sqref="A1:XFD1048576"/>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Glucose!$A7</f>
        <v>0</v>
      </c>
      <c r="B3" s="95">
        <f>C3/24</f>
        <v>0</v>
      </c>
      <c r="C3" s="96">
        <v>0</v>
      </c>
      <c r="D3" s="97">
        <f>Glucose!$B$4</f>
        <v>900</v>
      </c>
      <c r="E3" s="97">
        <f>Glucose!E7</f>
        <v>0</v>
      </c>
      <c r="F3" s="97">
        <f>Glucose!F7</f>
        <v>0</v>
      </c>
      <c r="G3" s="97">
        <f>Glucose!G7</f>
        <v>0</v>
      </c>
      <c r="H3" s="97">
        <v>0</v>
      </c>
      <c r="I3" s="97">
        <f>$D3-Glucose!$D7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Glucose!$A8</f>
        <v>1</v>
      </c>
      <c r="B4" s="95">
        <f t="shared" ref="B4:B17" si="0">C4/24</f>
        <v>0.87871527778042946</v>
      </c>
      <c r="C4" s="96">
        <f>(Glucose!$C8-t0+Glucose!$B8-d0)*24+$C$3</f>
        <v>21.089166666730307</v>
      </c>
      <c r="D4" s="97">
        <f>I3+E3+F3+G3</f>
        <v>900</v>
      </c>
      <c r="E4" s="97">
        <f>Glucose!E8</f>
        <v>0</v>
      </c>
      <c r="F4" s="97">
        <f>Glucose!F8</f>
        <v>0</v>
      </c>
      <c r="G4" s="97">
        <f>Glucose!G8</f>
        <v>1</v>
      </c>
      <c r="H4" s="97">
        <v>0</v>
      </c>
      <c r="I4" s="97">
        <f>$D4-Glucose!$D8</f>
        <v>874</v>
      </c>
      <c r="J4" s="102">
        <f>$J3+AVERAGE(Glucose!$H7:$H8)*($C4-$C3)</f>
        <v>12.222300942752447</v>
      </c>
      <c r="K4" s="102">
        <f>K3 + Glucose!$H8*'In Process Calc.'!$D4 - Glucose!$H7*'In Process Calc.'!$I3</f>
        <v>241.90145730972296</v>
      </c>
      <c r="L4" s="105">
        <f>L3 + (Glucose!P8*$D4-Glucose!P7*$I3)/1000</f>
        <v>0</v>
      </c>
      <c r="M4" s="105">
        <f>M3+(-Glucose!S7*'In Process Calc.'!$I3+Glucose!S8*'In Process Calc.'!$D4)/1000</f>
        <v>0</v>
      </c>
      <c r="N4" s="105"/>
      <c r="O4" s="105"/>
      <c r="P4" s="105"/>
      <c r="Q4" s="105"/>
      <c r="R4" s="105"/>
      <c r="S4" s="105">
        <f>S3-(-Glucose!AW7*'In Process Calc.'!$D4+Glucose!Y8*'In Process Calc.'!$D4)/1000</f>
        <v>1.1000000000000001</v>
      </c>
      <c r="T4" s="105">
        <f>T3-(-Glucose!AX7*'In Process Calc.'!$D4+Glucose!Z8*'In Process Calc.'!$D4)/1000</f>
        <v>-1.7999999999999985E-2</v>
      </c>
      <c r="U4" s="105">
        <f>U3-(-Glucose!AY7*'In Process Calc.'!$D4+Glucose!AA8*'In Process Calc.'!$D4)/1000</f>
        <v>-7.1999999999999995E-2</v>
      </c>
      <c r="V4" s="105"/>
      <c r="W4" s="105"/>
      <c r="X4" s="105"/>
      <c r="Y4" s="105">
        <f>Y3+(-Glucose!BC7*'In Process Calc.'!$D4+Glucose!AE8*'In Process Calc.'!$D4)/1000</f>
        <v>0.99911190053286014</v>
      </c>
      <c r="Z4" s="105"/>
      <c r="AA4" s="105"/>
      <c r="AB4" s="105"/>
      <c r="AC4" s="105">
        <f>AC3+(-Glucose!AI7*'In Process Calc.'!$I3+Glucose!AI8*'In Process Calc.'!$D4)/1000</f>
        <v>0.29699999999999993</v>
      </c>
      <c r="AD4" s="105"/>
      <c r="AE4" s="105"/>
      <c r="AF4" s="105"/>
      <c r="AG4" s="105"/>
      <c r="AH4" s="105"/>
      <c r="AI4" s="105"/>
      <c r="AJ4" s="105"/>
      <c r="AK4" s="105">
        <f>AK3-(-Glucose!BO7*'In Process Calc.'!$I3+Glucose!BO8*'In Process Calc.'!$D4-'In Process Calc.'!$E3*Glucose!CK8)/1000</f>
        <v>0</v>
      </c>
      <c r="AL4" s="104"/>
      <c r="AM4" s="104"/>
      <c r="AN4" s="104"/>
      <c r="AO4" s="110">
        <f>Glucose!N8/(Glucose!H8)</f>
        <v>0</v>
      </c>
      <c r="AP4" s="111">
        <f>IF(Glucose!O8&gt;0,Glucose!O8,(Glucose!P8*$D4-Glucose!P7*$I3)/1000/((Glucose!$H7*$I3+Glucose!$H8*$D4)*1000000*0.5*($C4-$C3))*1000000000)</f>
        <v>0</v>
      </c>
      <c r="AQ4" s="111">
        <f>(K4-K3)/((Glucose!$H7*$I3+Glucose!$H8*$D4)*0.5*($C4-$C3))</f>
        <v>2.1990899935268201E-2</v>
      </c>
      <c r="AR4" s="111">
        <f t="shared" ref="AR4:AR17" si="1">$AQ4+$AS4</f>
        <v>2.3415468106202257E-2</v>
      </c>
      <c r="AS4" s="111">
        <f>(Glucose!$I8*$D4-Glucose!$I7*$I3)/((Glucose!$H7*$I3+Glucose!$H8*$D4)*0.5*($C4-$C3))</f>
        <v>1.4245681709340544E-3</v>
      </c>
      <c r="AT4" s="111">
        <f>(M4-M3)*1000/((Glucose!$H7*$I3+Glucose!$H8*$D4)*0.5*($C4-$C3))</f>
        <v>0</v>
      </c>
      <c r="AU4" s="111"/>
      <c r="AV4" s="111"/>
      <c r="AW4" s="111"/>
      <c r="AX4" s="111"/>
      <c r="AY4" s="111"/>
      <c r="AZ4" s="111">
        <f>(S4-S3)*1000/((Glucose!$H7*$D4+Glucose!$H8*$D4)*0.5*($C4-$C3))</f>
        <v>9.9999355927082839E-2</v>
      </c>
      <c r="BA4" s="111">
        <f>(T4-T3)*1000/((Glucose!$H7*$D4+Glucose!$H8*$D4)*0.5*($C4-$C3))</f>
        <v>-1.6363530969886269E-3</v>
      </c>
      <c r="BB4" s="111">
        <f>(U4-U3)*1000/((Glucose!$H7*$D4+Glucose!$H8*$D4)*0.5*($C4-$C3))</f>
        <v>-6.5454123879545127E-3</v>
      </c>
      <c r="BC4" s="111"/>
      <c r="BD4" s="111"/>
      <c r="BE4" s="111"/>
      <c r="BF4" s="111">
        <f>(Y4-Y3)*1000/((Glucose!$H7*$D4+Glucose!$H8*$D4)*0.5*($C4-$C3))</f>
        <v>9.0827769593063323E-2</v>
      </c>
      <c r="BG4" s="111"/>
      <c r="BH4" s="111"/>
      <c r="BI4" s="111"/>
      <c r="BJ4" s="111">
        <f>(AC4-AC3)*1000/((Glucose!$H7*$D4+Glucose!$H8*$D4)*0.5*($C4-$C3))</f>
        <v>2.699982610031236E-2</v>
      </c>
      <c r="BK4" s="111"/>
      <c r="BL4" s="111"/>
      <c r="BM4" s="111"/>
      <c r="BN4" s="111"/>
      <c r="BO4" s="111"/>
      <c r="BP4" s="111"/>
      <c r="BQ4" s="111"/>
      <c r="BR4" s="111">
        <f>(AK4-AK3)*1000/((Glucose!$H7*$D4+Glucose!$H8*$D4)*0.5*($C4-$C3))</f>
        <v>0</v>
      </c>
      <c r="BS4" s="112"/>
      <c r="BT4" s="112"/>
      <c r="BU4" s="112"/>
      <c r="BV4" s="112"/>
      <c r="BW4" s="111">
        <f t="shared" ref="BW4:BW17" si="2">$BF4/$AZ4</f>
        <v>0.90828354593896365</v>
      </c>
      <c r="BX4" s="111">
        <f t="shared" ref="BX4:BX17" si="3">$AP4/$AZ4</f>
        <v>0</v>
      </c>
      <c r="BY4" s="111">
        <f t="shared" ref="BY4:BY17" si="4">$BA4/$AZ4</f>
        <v>-1.6363636363636351E-2</v>
      </c>
      <c r="BZ4" s="111">
        <f>$BJ4/$BA4</f>
        <v>-16.500000000000011</v>
      </c>
      <c r="CA4" s="36"/>
    </row>
    <row r="5" spans="1:79" x14ac:dyDescent="0.15">
      <c r="A5" s="94">
        <f>Glucose!$A9</f>
        <v>2</v>
      </c>
      <c r="B5" s="95">
        <f t="shared" si="0"/>
        <v>1.8016319444432156</v>
      </c>
      <c r="C5" s="96">
        <f>(Glucose!$C9-t0+Glucose!$B9-d0)*24+$C$3</f>
        <v>43.239166666637175</v>
      </c>
      <c r="D5" s="97">
        <f>I4+E4+F4+G4</f>
        <v>875</v>
      </c>
      <c r="E5" s="97">
        <f>Glucose!E9</f>
        <v>0</v>
      </c>
      <c r="F5" s="97">
        <f>Glucose!F9</f>
        <v>0</v>
      </c>
      <c r="G5" s="97">
        <f>Glucose!G9</f>
        <v>0</v>
      </c>
      <c r="H5" s="97">
        <v>0</v>
      </c>
      <c r="I5" s="97">
        <f>$D5-Glucose!$D9</f>
        <v>789</v>
      </c>
      <c r="J5" s="102">
        <f>$J4+AVERAGE(Glucose!$H8:$H9)*($C5-$C4)</f>
        <v>32.314441956018456</v>
      </c>
      <c r="K5" s="102">
        <f>K4 + Glucose!$H9*'In Process Calc.'!$D5 - Glucose!$H8*'In Process Calc.'!$I4</f>
        <v>580.62995849380502</v>
      </c>
      <c r="L5" s="105">
        <f>L4 + (Glucose!P9*$D5-Glucose!P8*$I4)/1000</f>
        <v>0</v>
      </c>
      <c r="M5" s="105">
        <f>M4+(-Glucose!S8*'In Process Calc.'!$I4+Glucose!S9*'In Process Calc.'!$D5)/1000</f>
        <v>65.066249999999997</v>
      </c>
      <c r="N5" s="105">
        <f>N3-(-Glucose!AR7*'In Process Calc.'!$D5+Glucose!T9*'In Process Calc.'!$D5)/1000</f>
        <v>-0.13357279155909754</v>
      </c>
      <c r="O5" s="105">
        <f>O3-(-Glucose!AS7*'In Process Calc.'!$D5+Glucose!U9*'In Process Calc.'!$D5)/1000</f>
        <v>8.237657864523544E-2</v>
      </c>
      <c r="P5" s="105">
        <f>P3-(-Glucose!AT7*'In Process Calc.'!$D5+Glucose!V9*'In Process Calc.'!$D5)/1000</f>
        <v>1.0761996669694218</v>
      </c>
      <c r="Q5" s="105">
        <f>Q3-(-Glucose!AU7*'In Process Calc.'!$D5+Glucose!W9*'In Process Calc.'!$D5)/1000</f>
        <v>8.5455638193980121E-3</v>
      </c>
      <c r="R5" s="105">
        <f>R3-(-Glucose!AV7*'In Process Calc.'!$D5+Glucose!X9*'In Process Calc.'!$D5)/1000</f>
        <v>0.1568667763157896</v>
      </c>
      <c r="S5" s="105">
        <f>S4-(-Glucose!AW8*'In Process Calc.'!$D5+Glucose!Y9*'In Process Calc.'!$D5)/1000</f>
        <v>2.3152777777777809</v>
      </c>
      <c r="T5" s="105">
        <f>T4-(-Glucose!AX8*'In Process Calc.'!$D5+Glucose!Z9*'In Process Calc.'!$D5)/1000</f>
        <v>-5.2999999999999992E-2</v>
      </c>
      <c r="U5" s="105">
        <f>U4-(-Glucose!AY8*'In Process Calc.'!$D5+Glucose!AA9*'In Process Calc.'!$D5)/1000</f>
        <v>-0.14200000000000002</v>
      </c>
      <c r="V5" s="105">
        <f>V3-(-Glucose!AZ7*'In Process Calc.'!$D5+Glucose!AB9*'In Process Calc.'!$D5)/1000</f>
        <v>-0.26575196483282276</v>
      </c>
      <c r="W5" s="105">
        <f>W3-(-Glucose!BA7*'In Process Calc.'!$D5+Glucose!AC9*'In Process Calc.'!$D5)/1000</f>
        <v>0.22445354504474899</v>
      </c>
      <c r="X5" s="105">
        <f>X3-(-Glucose!BB7*'In Process Calc.'!$D5+Glucose!AD9*'In Process Calc.'!$D5)/1000</f>
        <v>0.11940611420294317</v>
      </c>
      <c r="Y5" s="105">
        <f>Y4+(-Glucose!BC8*'In Process Calc.'!$D5+Glucose!AE9*'In Process Calc.'!$D5)/1000</f>
        <v>1.4847912966252226</v>
      </c>
      <c r="Z5" s="105">
        <f>Z3-(-Glucose!BD7*'In Process Calc.'!$D5+Glucose!AF9*'In Process Calc.'!$D5)/1000</f>
        <v>0.19812075931996651</v>
      </c>
      <c r="AA5" s="105">
        <f>AA3-(-Glucose!BE7*'In Process Calc.'!$D5+Glucose!AG9*'In Process Calc.'!$D5)/1000</f>
        <v>9.2174567343867461E-2</v>
      </c>
      <c r="AB5" s="105">
        <f>AB3-(-Glucose!BF7*'In Process Calc.'!$D5+Glucose!AH9*'In Process Calc.'!$D5)/1000</f>
        <v>5.0432276657060356E-2</v>
      </c>
      <c r="AC5" s="105">
        <f>AC4+(-Glucose!AI8*'In Process Calc.'!$I4+Glucose!AI9*'In Process Calc.'!$D5)/1000</f>
        <v>0.78786999999999996</v>
      </c>
      <c r="AD5" s="105">
        <f>AD3-(-Glucose!BH7*'In Process Calc.'!$D5+Glucose!AJ9*'In Process Calc.'!$D5)/1000</f>
        <v>3.4959743325866842E-2</v>
      </c>
      <c r="AE5" s="105">
        <f>AE3-(-Glucose!BI7*'In Process Calc.'!$D5+Glucose!AK9*'In Process Calc.'!$D5)/1000</f>
        <v>9.7281334144010537E-2</v>
      </c>
      <c r="AF5" s="105">
        <f>AF3-(-Glucose!BJ7*'In Process Calc.'!$D5+Glucose!AL9*'In Process Calc.'!$D5)/1000</f>
        <v>0.46626700923018327</v>
      </c>
      <c r="AG5" s="105">
        <f>AG3-(-Glucose!BK7*'In Process Calc.'!$D5+Glucose!AM9*'In Process Calc.'!$D5)/1000</f>
        <v>7.9331766286098171E-2</v>
      </c>
      <c r="AH5" s="105">
        <f>AH3-(-Glucose!BL7*'In Process Calc.'!$D5+Glucose!AN9*'In Process Calc.'!$D5)/1000</f>
        <v>2.0993487734417157E-2</v>
      </c>
      <c r="AI5" s="105">
        <f>AI3-(-Glucose!BM7*'In Process Calc.'!$D5+Glucose!AO9*'In Process Calc.'!$D5)/1000</f>
        <v>0.10189579998896205</v>
      </c>
      <c r="AJ5" s="105">
        <f>AJ3-(-Glucose!BN7*'In Process Calc.'!$D5+Glucose!AP9*'In Process Calc.'!$D5)/1000</f>
        <v>0.16058472044387553</v>
      </c>
      <c r="AK5" s="105">
        <f>AK4-(-Glucose!BO8*'In Process Calc.'!$I4+Glucose!BO9*'In Process Calc.'!$D5-'In Process Calc.'!$E4*Glucose!CK9)/1000</f>
        <v>0</v>
      </c>
      <c r="AL5" s="104">
        <f>($N5*1+$O5*4+$P5*2+$Q5*1+R5*2+$T5*2+$U5*1+$V5*1+$W5*3+$X5*1+$Z5*1+$AA5*2+$AB5*1-$AC5*1+$AD5*1+AE5*1+$AF5*1+$AG5*1+AH5*2+$AI5*1+$AJ5*1)</f>
        <v>3.5769662774686251</v>
      </c>
      <c r="AM5" s="104">
        <f t="shared" ref="AM5:AM17" si="5">$AL5+$AC5*1+$N5*1</f>
        <v>4.2312634859095279</v>
      </c>
      <c r="AN5" s="104">
        <f t="shared" ref="AN5:AN17" si="6">(-$N5*3+$O5*6+$P5*4+$Q5*4+R5*6+$T5*5+$U5*5+$V5*2+$W5*6+$X5*6+$Z5*6+$AA5*6+$AB5*5+$AD5*9+AE5*5+$AF5*3+$AG5*4+AH5*11+$AI5*9+$AJ5*5)</f>
        <v>13.193833417373959</v>
      </c>
      <c r="AO5" s="110">
        <f>Glucose!N9/(Glucose!H9)</f>
        <v>0</v>
      </c>
      <c r="AP5" s="111">
        <f>IF(Glucose!O9&gt;0,Glucose!O9,(Glucose!P9*$D5-Glucose!P8*$I4)/1000/((Glucose!$H8*$I4+Glucose!$H9*$D5)*1000000*0.5*($C5-$C4))*1000000000)</f>
        <v>0</v>
      </c>
      <c r="AQ5" s="111">
        <f>(K5-K4)/((Glucose!$H8*$I4+Glucose!$H9*$D5)*0.5*($C5-$C4))</f>
        <v>1.9275818957843339E-2</v>
      </c>
      <c r="AR5" s="111">
        <f t="shared" si="1"/>
        <v>1.9332079654947491E-2</v>
      </c>
      <c r="AS5" s="111">
        <f>(Glucose!$I9*$D5-Glucose!$I8*$I4)/((Glucose!$H8*$I4+Glucose!$H9*$D5)*0.5*($C5-$C4))</f>
        <v>5.6260697104150582E-5</v>
      </c>
      <c r="AT5" s="111">
        <f>(M5-M4)*1000/((Glucose!$H8*$I4+Glucose!$H9*$D5)*0.5*($C5-$C4))</f>
        <v>3.7026859295320298</v>
      </c>
      <c r="AU5" s="111">
        <f>(N5-N3)*1000/((Glucose!$H8*$D5+Glucose!$H9*$D5)*0.5*($C5-$C3))</f>
        <v>-3.8920655597625533E-3</v>
      </c>
      <c r="AV5" s="111">
        <f>(O5-O3)*1000/((Glucose!$H8*$D5+Glucose!$H9*$D5)*0.5*($C5-$C3))</f>
        <v>2.4003020445547874E-3</v>
      </c>
      <c r="AW5" s="111">
        <f>(P5-P3)*1000/((Glucose!$H8*$D5+Glucose!$H9*$D5)*0.5*($C5-$C3))</f>
        <v>3.135847960013928E-2</v>
      </c>
      <c r="AX5" s="111">
        <f>(Q5-Q3)*1000/((Glucose!$H8*$D5+Glucose!$H9*$D5)*0.5*($C5-$C3))</f>
        <v>2.4900201786616505E-4</v>
      </c>
      <c r="AY5" s="111">
        <f>(R5-R3)*1000/((Glucose!$H8*$D5+Glucose!$H9*$D5)*0.5*($C5-$C3))</f>
        <v>4.5708094473681585E-3</v>
      </c>
      <c r="AZ5" s="111">
        <f>(S5-S4)*1000/((Glucose!$H8*$D5+Glucose!$H9*$D5)*0.5*($C5-$C4))</f>
        <v>6.912597756365868E-2</v>
      </c>
      <c r="BA5" s="111">
        <f>(T5-T4)*1000/((Glucose!$H8*$D5+Glucose!$H9*$D5)*0.5*($C5-$C4))</f>
        <v>-1.9908281538333649E-3</v>
      </c>
      <c r="BB5" s="111">
        <f>(U5-U4)*1000/((Glucose!$H8*$D5+Glucose!$H9*$D5)*0.5*($C5-$C4))</f>
        <v>-3.9816563076667307E-3</v>
      </c>
      <c r="BC5" s="111">
        <f>(V5-V3)*1000/((Glucose!$H8*$D5+Glucose!$H9*$D5)*0.5*($C5-$C3))</f>
        <v>-7.7435236449889984E-3</v>
      </c>
      <c r="BD5" s="111">
        <f>(W5-W3)*1000/((Glucose!$H8*$D5+Glucose!$H9*$D5)*0.5*($C5-$C3))</f>
        <v>6.5401636234335408E-3</v>
      </c>
      <c r="BE5" s="111">
        <f>(X5-X3)*1000/((Glucose!$H8*$D5+Glucose!$H9*$D5)*0.5*($C5-$C3))</f>
        <v>3.4792746283866713E-3</v>
      </c>
      <c r="BF5" s="111">
        <f>(Y5-Y4)*1000/((Glucose!$H8*$D5+Glucose!$H9*$D5)*0.5*($C5-$C4))</f>
        <v>2.762583472792747E-2</v>
      </c>
      <c r="BG5" s="111">
        <f>(Z5-Z3)*1000/((Glucose!$H8*$D5+Glucose!$H9*$D5)*0.5*($C5-$C3))</f>
        <v>5.7728746627421119E-3</v>
      </c>
      <c r="BH5" s="111">
        <f>(AA5-AA3)*1000/((Glucose!$H8*$D5+Glucose!$H9*$D5)*0.5*($C5-$C3))</f>
        <v>2.685797420699684E-3</v>
      </c>
      <c r="BI5" s="111">
        <f>(AB5-AB3)*1000/((Glucose!$H8*$D5+Glucose!$H9*$D5)*0.5*($C5-$C3))</f>
        <v>1.4695038172539616E-3</v>
      </c>
      <c r="BJ5" s="111">
        <f>(AC5-AC4)*1000/((Glucose!$H8*$D5+Glucose!$H9*$D5)*0.5*($C5-$C4))</f>
        <v>2.7921080453490968E-2</v>
      </c>
      <c r="BK5" s="111">
        <f>(AD5-AD3)*1000/((Glucose!$H8*$D5+Glucose!$H9*$D5)*0.5*($C5-$C3))</f>
        <v>1.0186626437057329E-3</v>
      </c>
      <c r="BL5" s="111">
        <f>(AE5-AE3)*1000/((Glucose!$H8*$D5+Glucose!$H9*$D5)*0.5*($C5-$C3))</f>
        <v>2.8345992159798396E-3</v>
      </c>
      <c r="BM5" s="111">
        <f>(AF5-AF3)*1000/((Glucose!$H8*$D5+Glucose!$H9*$D5)*0.5*($C5-$C3))</f>
        <v>1.3586163372765747E-2</v>
      </c>
      <c r="BN5" s="111">
        <f>(AG5-AG3)*1000/((Glucose!$H8*$D5+Glucose!$H9*$D5)*0.5*($C5-$C3))</f>
        <v>2.3115818105863719E-3</v>
      </c>
      <c r="BO5" s="111">
        <f>(AH5-AH3)*1000/((Glucose!$H8*$D5+Glucose!$H9*$D5)*0.5*($C5-$C3))</f>
        <v>6.1171163405888669E-4</v>
      </c>
      <c r="BP5" s="111">
        <f>(AI5-AI3)*1000/((Glucose!$H8*$D5+Glucose!$H9*$D5)*0.5*($C5-$C3))</f>
        <v>2.9690562665677972E-3</v>
      </c>
      <c r="BQ5" s="111">
        <f>(AJ5-AJ3)*1000/((Glucose!$H8*$D5+Glucose!$H9*$D5)*0.5*($C5-$C3))</f>
        <v>4.67914350346702E-3</v>
      </c>
      <c r="BR5" s="111">
        <f>(AK5-AK4)*1000/((Glucose!$H8*$D5+Glucose!$H9*$D5)*0.5*($C5-$C4))</f>
        <v>0</v>
      </c>
      <c r="BS5" s="112">
        <f>($AU5*1+$AV5*4+$AW5*2+$AX5*1+$AY5*1+$BA5*2+$BB5*1+$BC5*1+$BD5*3+$BE5*1+$BG5*1+$BH5*2+$BI5*1-$BJ5*1+$BK5*1+$BL5*1+$BM5*1+$BN5*1+$BO5*1+$BP5*1+$BQ5*1)</f>
        <v>9.3342653837370171E-2</v>
      </c>
      <c r="BT5" s="112">
        <f>$BS5+$BJ5*1-$AU5*1</f>
        <v>0.12515579985062369</v>
      </c>
      <c r="BU5" s="112">
        <f>($AU5*3+$AV5*6+$AW5*4+$AX5*4+$AY5*6+$BA5*5+$BB5*5+$BC5*2+$BD5*6+$BE5*6+$BG5*6+$BH5*6+$BI5*5+$BK5*9+$BL5*5+$BM5*3+$BN5*4+$BO5*4+$BP5*9+$BQ5*5)</f>
        <v>0.35535695793120958</v>
      </c>
      <c r="BV5" s="112">
        <f>($BU5+ABS($AU5*3)+ABS($AV5*6)+ABS($AW5*4)+ABS($AX5*4)+ABS($AY5*6)+ABS($BA5*5)+ABS($BB5*5)+ABS($BC5*2)+ABS($BD5*6)+ABS($BE5*6)+ABS($BG5*6)+ABS($BH5*6)+ABS($BI5*5)+ABS($BK5*9)+ABS($BL5*5)+ABS($BM5*3)+ABS($BN5*4)+ABS($BO5*4)+ABS($BP5*9)+ABS($BQ5*5))/2</f>
        <v>0.41238262420797567</v>
      </c>
      <c r="BW5" s="111">
        <f t="shared" si="2"/>
        <v>0.39964476021314294</v>
      </c>
      <c r="BX5" s="111">
        <f t="shared" si="3"/>
        <v>0</v>
      </c>
      <c r="BY5" s="111">
        <f t="shared" si="4"/>
        <v>-2.8799999999999926E-2</v>
      </c>
      <c r="BZ5" s="111">
        <f t="shared" ref="BZ5:BZ17" si="7">$BJ5/$BA5</f>
        <v>-14.024857142857144</v>
      </c>
      <c r="CA5" s="36"/>
    </row>
    <row r="6" spans="1:79" x14ac:dyDescent="0.15">
      <c r="A6" s="94">
        <f>Glucose!$A10</f>
        <v>3</v>
      </c>
      <c r="B6" s="95">
        <f t="shared" si="0"/>
        <v>2.9801041666651145</v>
      </c>
      <c r="C6" s="96">
        <f>(Glucose!$C10-t0+Glucose!$B10-d0)*24+$C$3</f>
        <v>71.522499999962747</v>
      </c>
      <c r="D6" s="97">
        <f t="shared" ref="D6:D17" si="8">I5+E5+F5+G5</f>
        <v>789</v>
      </c>
      <c r="E6" s="97">
        <f>Glucose!E10</f>
        <v>39</v>
      </c>
      <c r="F6" s="97">
        <f>Glucose!F10</f>
        <v>0</v>
      </c>
      <c r="G6" s="97">
        <f>Glucose!G10</f>
        <v>0</v>
      </c>
      <c r="H6" s="97">
        <v>1</v>
      </c>
      <c r="I6" s="97">
        <f>$D6-Glucose!$D10</f>
        <v>778</v>
      </c>
      <c r="J6" s="102">
        <f>$J5+AVERAGE(Glucose!$H9:$H10)*($C6-$C5)</f>
        <v>72.835498826184931</v>
      </c>
      <c r="K6" s="102">
        <f>K5 + Glucose!$H10*'In Process Calc.'!$D6 - Glucose!$H9*'In Process Calc.'!$I5</f>
        <v>1105.2165456844332</v>
      </c>
      <c r="L6" s="105">
        <f>L5 + (Glucose!P10*$D6-Glucose!P9*$I5)/1000</f>
        <v>0</v>
      </c>
      <c r="M6" s="105">
        <f>M5+(-Glucose!S9*'In Process Calc.'!$I5+Glucose!S10*'In Process Calc.'!$D6)/1000</f>
        <v>71.65440000000001</v>
      </c>
      <c r="N6" s="105">
        <f>N5-(-Glucose!AR9*'In Process Calc.'!$D6+Glucose!T10*'In Process Calc.'!$D6)/1000</f>
        <v>-0.27084409024581885</v>
      </c>
      <c r="O6" s="105">
        <f>O5-(-Glucose!AS9*'In Process Calc.'!$D6+Glucose!U10*'In Process Calc.'!$D6)/1000</f>
        <v>0.11583570436280138</v>
      </c>
      <c r="P6" s="105">
        <f>P5-(-Glucose!AT9*'In Process Calc.'!$D6+Glucose!V10*'In Process Calc.'!$D6)/1000</f>
        <v>2.0621510747805023</v>
      </c>
      <c r="Q6" s="105">
        <f>Q5-(-Glucose!AU9*'In Process Calc.'!$D6+Glucose!W10*'In Process Calc.'!$D6)/1000</f>
        <v>0.25038464427916823</v>
      </c>
      <c r="R6" s="105">
        <f>R5-(-Glucose!AV9*'In Process Calc.'!$D6+Glucose!X10*'In Process Calc.'!$D6)/1000</f>
        <v>0.32621628289473703</v>
      </c>
      <c r="S6" s="105">
        <f>S5-(-Glucose!AW9*'In Process Calc.'!$D6+Glucose!Y10*'In Process Calc.'!$D6)/1000</f>
        <v>4.2001111111111094</v>
      </c>
      <c r="T6" s="105">
        <f>T5-(-Glucose!AX9*'In Process Calc.'!$D6+Glucose!Z10*'In Process Calc.'!$D6)/1000</f>
        <v>-9.2449999999999977E-2</v>
      </c>
      <c r="U6" s="105">
        <f>U5-(-Glucose!AY9*'In Process Calc.'!$D6+Glucose!AA10*'In Process Calc.'!$D6)/1000</f>
        <v>-0.22879000000000022</v>
      </c>
      <c r="V6" s="105">
        <f>V5-(-Glucose!AZ9*'In Process Calc.'!$D6+Glucose!AB10*'In Process Calc.'!$D6)/1000</f>
        <v>-0.48015985080591461</v>
      </c>
      <c r="W6" s="105">
        <f>W5-(-Glucose!BA9*'In Process Calc.'!$D6+Glucose!AC10*'In Process Calc.'!$D6)/1000</f>
        <v>5.2572079719196335E-2</v>
      </c>
      <c r="X6" s="105">
        <f>X5-(-Glucose!BB9*'In Process Calc.'!$D6+Glucose!AD10*'In Process Calc.'!$D6)/1000</f>
        <v>0.33655104063429164</v>
      </c>
      <c r="Y6" s="105">
        <f>Y5+(-Glucose!BC9*'In Process Calc.'!$D6+Glucose!AE10*'In Process Calc.'!$D6)/1000</f>
        <v>1.9227353463587922</v>
      </c>
      <c r="Z6" s="105">
        <f>Z5-(-Glucose!BD9*'In Process Calc.'!$D6+Glucose!AF10*'In Process Calc.'!$D6)/1000</f>
        <v>0.47000304947777705</v>
      </c>
      <c r="AA6" s="105">
        <f>AA5-(-Glucose!BE9*'In Process Calc.'!$D6+Glucose!AG10*'In Process Calc.'!$D6)/1000</f>
        <v>0.19471920103974275</v>
      </c>
      <c r="AB6" s="105">
        <f>AB5-(-Glucose!BF9*'In Process Calc.'!$D6+Glucose!AH10*'In Process Calc.'!$D6)/1000</f>
        <v>9.6965350847798171E-2</v>
      </c>
      <c r="AC6" s="105">
        <f>AC5+(-Glucose!AI9*'In Process Calc.'!$I5+Glucose!AI10*'In Process Calc.'!$D6)/1000</f>
        <v>1.5531999999999999</v>
      </c>
      <c r="AD6" s="105">
        <f>AD5-(-Glucose!BH9*'In Process Calc.'!$D6+Glucose!AJ10*'In Process Calc.'!$D6)/1000</f>
        <v>0.12475452509231741</v>
      </c>
      <c r="AE6" s="105">
        <f>AE5-(-Glucose!BI9*'In Process Calc.'!$D6+Glucose!AK10*'In Process Calc.'!$D6)/1000</f>
        <v>0.15142100234517464</v>
      </c>
      <c r="AF6" s="105">
        <f>AF5-(-Glucose!BJ9*'In Process Calc.'!$D6+Glucose!AL10*'In Process Calc.'!$D6)/1000</f>
        <v>0.79135693215339198</v>
      </c>
      <c r="AG6" s="105">
        <f>AG5-(-Glucose!BK9*'In Process Calc.'!$D6+Glucose!AM10*'In Process Calc.'!$D6)/1000</f>
        <v>0.15285342511752856</v>
      </c>
      <c r="AH6" s="105">
        <f>AH5-(-Glucose!BL9*'In Process Calc.'!$D6+Glucose!AN10*'In Process Calc.'!$D6)/1000</f>
        <v>7.1216275767517059E-2</v>
      </c>
      <c r="AI6" s="105">
        <f>AI5-(-Glucose!BM9*'In Process Calc.'!$D6+Glucose!AO10*'In Process Calc.'!$D6)/1000</f>
        <v>0.16764942877642275</v>
      </c>
      <c r="AJ6" s="105">
        <f>AJ5-(-Glucose!BN9*'In Process Calc.'!$D6+Glucose!AP10*'In Process Calc.'!$D6)/1000</f>
        <v>0.24275117370892008</v>
      </c>
      <c r="AK6" s="105">
        <f>AK5-(-Glucose!BO9*'In Process Calc.'!$I5+Glucose!BO10*'In Process Calc.'!$D6-'In Process Calc.'!$E5*Glucose!CK10)/1000</f>
        <v>0</v>
      </c>
      <c r="AL6" s="104">
        <f>($N6*1+$O6*4+$P6*2+$Q6*1+R6*2+$T6*2+$U6*1+$V6*1+$W6*3+$X6*1+$Z6*1+$AA6*2+$AB6*1-$AC6*1+$AD6*1+AE6*1+$AF6*1+$AG6*1+AH6*2+$AI6*1+$AJ6*1)</f>
        <v>5.9964613569548488</v>
      </c>
      <c r="AM6" s="104">
        <f t="shared" si="5"/>
        <v>7.2788172667090292</v>
      </c>
      <c r="AN6" s="104">
        <f t="shared" si="6"/>
        <v>25.32772634383668</v>
      </c>
      <c r="AO6" s="110">
        <f>Glucose!N10/(Glucose!H10)</f>
        <v>0</v>
      </c>
      <c r="AP6" s="111">
        <f>IF(Glucose!O10&gt;0,Glucose!O10,(Glucose!P10*$D6-Glucose!P9*$I5)/1000/((Glucose!$H9*$I5+Glucose!$H10*$D6)*1000000*0.5*($C6-$C5))*1000000000)</f>
        <v>0</v>
      </c>
      <c r="AQ6" s="111">
        <f>(K6-K5)/((Glucose!$H9*$I5+Glucose!$H10*$D6)*0.5*($C6-$C5))</f>
        <v>1.640814234106688E-2</v>
      </c>
      <c r="AR6" s="111">
        <f t="shared" si="1"/>
        <v>1.7079512860035558E-2</v>
      </c>
      <c r="AS6" s="111">
        <f>(Glucose!$I10*$D6-Glucose!$I9*$I5)/((Glucose!$H9*$I5+Glucose!$H10*$D6)*0.5*($C6-$C5))</f>
        <v>6.7137051896867762E-4</v>
      </c>
      <c r="AT6" s="111">
        <f>(M6-M5)*1000/((Glucose!$H9*$I5+Glucose!$H10*$D6)*0.5*($C6-$C5))</f>
        <v>0.2060657012662393</v>
      </c>
      <c r="AU6" s="111">
        <f>(N6-N5)*1000/((Glucose!$H9*$D6+Glucose!$H10*$D6)*0.5*($C6-$C5))</f>
        <v>-4.2936038838834213E-3</v>
      </c>
      <c r="AV6" s="111">
        <f>(O6-O5)*1000/((Glucose!$H9*$D6+Glucose!$H10*$D6)*0.5*($C6-$C5))</f>
        <v>1.0465423836350835E-3</v>
      </c>
      <c r="AW6" s="111">
        <f>(P6-P5)*1000/((Glucose!$H9*$D6+Glucose!$H10*$D6)*0.5*($C6-$C5))</f>
        <v>3.0838819435657323E-2</v>
      </c>
      <c r="AX6" s="111">
        <f>(Q6-Q5)*1000/((Glucose!$H9*$D6+Glucose!$H10*$D6)*0.5*($C6-$C5))</f>
        <v>7.5642994935641904E-3</v>
      </c>
      <c r="AY6" s="111">
        <f>(R6-R5)*1000/((Glucose!$H9*$D6+Glucose!$H10*$D6)*0.5*($C6-$C5))</f>
        <v>5.2969535958170867E-3</v>
      </c>
      <c r="AZ6" s="111">
        <f>(S6-S5)*1000/((Glucose!$H9*$D6+Glucose!$H10*$D6)*0.5*($C6-$C5))</f>
        <v>5.8954259177965734E-2</v>
      </c>
      <c r="BA6" s="111">
        <f>(T6-T5)*1000/((Glucose!$H9*$D6+Glucose!$H10*$D6)*0.5*($C6-$C5))</f>
        <v>-1.2339263548876577E-3</v>
      </c>
      <c r="BB6" s="111">
        <f>(U6-U5)*1000/((Glucose!$H9*$D6+Glucose!$H10*$D6)*0.5*($C6-$C5))</f>
        <v>-2.7146379807528541E-3</v>
      </c>
      <c r="BC6" s="111">
        <f>(V6-V5)*1000/((Glucose!$H9*$D6+Glucose!$H10*$D6)*0.5*($C6-$C5))</f>
        <v>-6.7063001571088937E-3</v>
      </c>
      <c r="BD6" s="111">
        <f>(W6-W5)*1000/((Glucose!$H9*$D6+Glucose!$H10*$D6)*0.5*($C6-$C5))</f>
        <v>-5.3761487954856416E-3</v>
      </c>
      <c r="BE6" s="111">
        <f>(X6-X5)*1000/((Glucose!$H9*$D6+Glucose!$H10*$D6)*0.5*($C6-$C5))</f>
        <v>6.7919099506662224E-3</v>
      </c>
      <c r="BF6" s="111">
        <f>(Y6-Y5)*1000/((Glucose!$H9*$D6+Glucose!$H10*$D6)*0.5*($C6-$C5))</f>
        <v>1.369811672832656E-2</v>
      </c>
      <c r="BG6" s="111">
        <f>(Z6-Z5)*1000/((Glucose!$H9*$D6+Glucose!$H10*$D6)*0.5*($C6-$C5))</f>
        <v>8.5039980545737835E-3</v>
      </c>
      <c r="BH6" s="111">
        <f>(AA6-AA5)*1000/((Glucose!$H9*$D6+Glucose!$H10*$D6)*0.5*($C6-$C5))</f>
        <v>3.2074151094966161E-3</v>
      </c>
      <c r="BI6" s="111">
        <f>(AB6-AB5)*1000/((Glucose!$H9*$D6+Glucose!$H10*$D6)*0.5*($C6-$C5))</f>
        <v>1.4554724110999763E-3</v>
      </c>
      <c r="BJ6" s="111">
        <f>(AC6-AC5)*1000/((Glucose!$H9*$D6+Glucose!$H10*$D6)*0.5*($C6-$C5))</f>
        <v>2.3938171284820564E-2</v>
      </c>
      <c r="BK6" s="111">
        <f>(AD6-AD5)*1000/((Glucose!$H9*$D6+Glucose!$H10*$D6)*0.5*($C6-$C5))</f>
        <v>2.8086222497594186E-3</v>
      </c>
      <c r="BL6" s="111">
        <f>(AE6-AE5)*1000/((Glucose!$H9*$D6+Glucose!$H10*$D6)*0.5*($C6-$C5))</f>
        <v>1.6933932430491677E-3</v>
      </c>
      <c r="BM6" s="111">
        <f>(AF6-AF5)*1000/((Glucose!$H9*$D6+Glucose!$H10*$D6)*0.5*($C6-$C5))</f>
        <v>1.0168238874609496E-2</v>
      </c>
      <c r="BN6" s="111">
        <f>(AG6-AG5)*1000/((Glucose!$H9*$D6+Glucose!$H10*$D6)*0.5*($C6-$C5))</f>
        <v>2.2996276929571837E-3</v>
      </c>
      <c r="BO6" s="111">
        <f>(AH6-AH5)*1000/((Glucose!$H9*$D6+Glucose!$H10*$D6)*0.5*($C6-$C5))</f>
        <v>1.5708801462605438E-3</v>
      </c>
      <c r="BP6" s="111">
        <f>(AI6-AI5)*1000/((Glucose!$H9*$D6+Glucose!$H10*$D6)*0.5*($C6-$C5))</f>
        <v>2.0566574268782653E-3</v>
      </c>
      <c r="BQ6" s="111">
        <f>(AJ6-AJ5)*1000/((Glucose!$H9*$D6+Glucose!$H10*$D6)*0.5*($C6-$C5))</f>
        <v>2.5700216013024974E-3</v>
      </c>
      <c r="BR6" s="111">
        <f>(AK6-AK5)*1000/((Glucose!$H9*$D6+Glucose!$H10*$D6)*0.5*($C6-$C5))</f>
        <v>0</v>
      </c>
      <c r="BS6" s="112">
        <f>($AU6*1+$AV6*4+$AW6*2+$AX6*1+$AY6*1+$BA6*2+$BB6*1+$BC6*1+$BD6*3+$BE6*1+$BG6*1+$BH6*2+$BI6*1-$BJ6*1+$BK6*1+$BL6*1+$BM6*1+$BN6*1+$BO6*1+$BP6*1+$BQ6*1)</f>
        <v>6.8809700962588052E-2</v>
      </c>
      <c r="BT6" s="112">
        <f>$BS6+$BJ6*1-$AU6*1</f>
        <v>9.7041476131292034E-2</v>
      </c>
      <c r="BU6" s="112">
        <f>($AU6*3+$AV6*6+$AW6*4+$AX6*4+$AY6*6+$BA6*5+$BB6*5+$BC6*2+$BD6*6+$BE6*6+$BG6*6+$BH6*6+$BI6*5+$BK6*9+$BL6*5+$BM6*3+$BN6*4+$BO6*4+$BP6*9+$BQ6*5)</f>
        <v>0.34276896521273115</v>
      </c>
      <c r="BV6" s="112">
        <f>($BU6+ABS($AU6*3)+ABS($AV6*6)+ABS($AW6*4)+ABS($AX6*4)+ABS($AY6*6)+ABS($BA6*5)+ABS($BB6*5)+ABS($BC6*2)+ABS($BD6*6)+ABS($BE6*6)+ABS($BG6*6)+ABS($BH6*6)+ABS($BI6*5)+ABS($BK6*9)+ABS($BL6*5)+ABS($BM6*3)+ABS($BN6*4)+ABS($BO6*4)+ABS($BP6*9)+ABS($BQ6*5))/2</f>
        <v>0.42106209162971564</v>
      </c>
      <c r="BW6" s="111">
        <f t="shared" si="2"/>
        <v>0.23235160477508396</v>
      </c>
      <c r="BX6" s="111">
        <f t="shared" si="3"/>
        <v>0</v>
      </c>
      <c r="BY6" s="111">
        <f t="shared" si="4"/>
        <v>-2.0930232558139583E-2</v>
      </c>
      <c r="BZ6" s="111">
        <f t="shared" si="7"/>
        <v>-19.400000000000006</v>
      </c>
      <c r="CA6" s="36"/>
    </row>
    <row r="7" spans="1:79" x14ac:dyDescent="0.15">
      <c r="A7" s="94">
        <f>Glucose!$A11</f>
        <v>4</v>
      </c>
      <c r="B7" s="95">
        <f t="shared" si="0"/>
        <v>3.99260416666948</v>
      </c>
      <c r="C7" s="96">
        <f>(Glucose!$C11-t0+Glucose!$B11-d0)*24+$C$3</f>
        <v>95.822500000067521</v>
      </c>
      <c r="D7" s="97">
        <f t="shared" si="8"/>
        <v>817</v>
      </c>
      <c r="E7" s="97">
        <f>Glucose!E11</f>
        <v>0</v>
      </c>
      <c r="F7" s="97">
        <f>Glucose!F11</f>
        <v>0</v>
      </c>
      <c r="G7" s="97">
        <f>Glucose!G11</f>
        <v>0</v>
      </c>
      <c r="H7" s="97">
        <v>0</v>
      </c>
      <c r="I7" s="97">
        <f>$D7-Glucose!$D11</f>
        <v>807</v>
      </c>
      <c r="J7" s="102">
        <f>$J6+AVERAGE(Glucose!$H10:$H10)*($C7-$C6)</f>
        <v>115.7279354162594</v>
      </c>
      <c r="K7" s="102">
        <f>K6 + Glucose!$H11*'In Process Calc.'!$D7 - Glucose!$H10*'In Process Calc.'!$I6</f>
        <v>1655.9157491245273</v>
      </c>
      <c r="L7" s="105">
        <f>L6 + (Glucose!P11*$D7-Glucose!P10*$I6)/1000</f>
        <v>0</v>
      </c>
      <c r="M7" s="105">
        <f>M6+(-Glucose!S10*'In Process Calc.'!$I6+Glucose!S11*'In Process Calc.'!$D7)/1000</f>
        <v>103.45620000000001</v>
      </c>
      <c r="N7" s="105"/>
      <c r="O7" s="105"/>
      <c r="P7" s="105"/>
      <c r="Q7" s="105"/>
      <c r="R7" s="105"/>
      <c r="S7" s="105">
        <f>S6-(-Glucose!AW10*'In Process Calc.'!$D7+Glucose!Y11*'In Process Calc.'!$D7)/1000</f>
        <v>6.2791666666666641</v>
      </c>
      <c r="T7" s="105">
        <f>T6-(-Glucose!AX10*'In Process Calc.'!$D7+Glucose!Z11*'In Process Calc.'!$D7)/1000</f>
        <v>-0.14304999999999995</v>
      </c>
      <c r="U7" s="105">
        <f>U6-(-Glucose!AY10*'In Process Calc.'!$D7+Glucose!AA11*'In Process Calc.'!$D7)/1000</f>
        <v>-0.11932999999999995</v>
      </c>
      <c r="V7" s="105"/>
      <c r="W7" s="105"/>
      <c r="X7" s="105"/>
      <c r="Y7" s="105">
        <f>Y6+(-Glucose!BC10*'In Process Calc.'!$D7+Glucose!AE11*'In Process Calc.'!$D7)/1000</f>
        <v>2.177952930728241</v>
      </c>
      <c r="Z7" s="105"/>
      <c r="AA7" s="105"/>
      <c r="AB7" s="105"/>
      <c r="AC7" s="105">
        <f>AC6+(-Glucose!AI10*'In Process Calc.'!$I6+Glucose!AI11*'In Process Calc.'!$D7)/1000</f>
        <v>2.29223</v>
      </c>
      <c r="AD7" s="105"/>
      <c r="AE7" s="105"/>
      <c r="AF7" s="105"/>
      <c r="AG7" s="105"/>
      <c r="AH7" s="105"/>
      <c r="AI7" s="105"/>
      <c r="AJ7" s="105"/>
      <c r="AK7" s="105">
        <f>AK6-(-Glucose!BO10*'In Process Calc.'!$I6+Glucose!BO11*'In Process Calc.'!$D7-'In Process Calc.'!$E6*Glucose!CK11)/1000</f>
        <v>0</v>
      </c>
      <c r="AL7" s="104"/>
      <c r="AM7" s="104"/>
      <c r="AN7" s="104"/>
      <c r="AO7" s="110">
        <f>Glucose!N11/(Glucose!H11)</f>
        <v>0</v>
      </c>
      <c r="AP7" s="111">
        <f>IF(Glucose!O11&gt;0,Glucose!O11,(Glucose!P11*$D7-Glucose!P10*$I6)/1000/((Glucose!$H10*$I6+Glucose!$H11*$D7)*1000000*0.5*($C7-$C6))*1000000000)</f>
        <v>0</v>
      </c>
      <c r="AQ7" s="111">
        <f>(K7-K6)/((Glucose!$H10*$I6+Glucose!$H11*$D7)*0.5*($C7-$C6))</f>
        <v>1.3746409936325482E-2</v>
      </c>
      <c r="AR7" s="111">
        <f t="shared" si="1"/>
        <v>1.4188292690640368E-2</v>
      </c>
      <c r="AS7" s="111">
        <f>(Glucose!$I11*$D7-Glucose!$I10*$I6)/((Glucose!$H10*$I6+Glucose!$H11*$D7)*0.5*($C7-$C6))</f>
        <v>4.4188275431488551E-4</v>
      </c>
      <c r="AT7" s="111">
        <f>(M7-M6)*1000/((Glucose!$H10*$I6+Glucose!$H11*$D7)*0.5*($C7-$C6))</f>
        <v>0.79382824013942965</v>
      </c>
      <c r="AU7" s="111"/>
      <c r="AV7" s="111"/>
      <c r="AW7" s="111"/>
      <c r="AX7" s="111"/>
      <c r="AY7" s="111"/>
      <c r="AZ7" s="111">
        <f>(S7-S6)*1000/((Glucose!$H10*$D7+Glucose!$H11*$D7)*0.5*($C7-$C6))</f>
        <v>5.0835496107454067E-2</v>
      </c>
      <c r="BA7" s="111">
        <f>(T7-T6)*1000/((Glucose!$H10*$D7+Glucose!$H11*$D7)*0.5*($C7-$C6))</f>
        <v>-1.2372329811791991E-3</v>
      </c>
      <c r="BB7" s="111">
        <f>(U7-U6)*1000/((Glucose!$H10*$D7+Glucose!$H11*$D7)*0.5*($C7-$C6))</f>
        <v>2.6764332434758005E-3</v>
      </c>
      <c r="BC7" s="111"/>
      <c r="BD7" s="111"/>
      <c r="BE7" s="111"/>
      <c r="BF7" s="111">
        <f>(Y7-Y6)*1000/((Glucose!$H10*$D7+Glucose!$H11*$D7)*0.5*($C7-$C6))</f>
        <v>6.2403876039282026E-3</v>
      </c>
      <c r="BG7" s="111"/>
      <c r="BH7" s="111"/>
      <c r="BI7" s="111"/>
      <c r="BJ7" s="111">
        <f>(AC7-AC6)*1000/((Glucose!$H10*$D7+Glucose!$H11*$D7)*0.5*($C7-$C6))</f>
        <v>1.8070203361281897E-2</v>
      </c>
      <c r="BK7" s="111"/>
      <c r="BL7" s="111"/>
      <c r="BM7" s="111"/>
      <c r="BN7" s="111"/>
      <c r="BO7" s="111"/>
      <c r="BP7" s="111"/>
      <c r="BQ7" s="111"/>
      <c r="BR7" s="111">
        <f>(AK7-AK6)*1000/((Glucose!$H10*$D7+Glucose!$H11*$D7)*0.5*($C7-$C6))</f>
        <v>0</v>
      </c>
      <c r="BS7" s="112"/>
      <c r="BT7" s="112"/>
      <c r="BU7" s="112"/>
      <c r="BV7" s="112"/>
      <c r="BW7" s="111">
        <f t="shared" si="2"/>
        <v>0.12275650051171956</v>
      </c>
      <c r="BX7" s="111">
        <f t="shared" si="3"/>
        <v>0</v>
      </c>
      <c r="BY7" s="111">
        <f t="shared" si="4"/>
        <v>-2.4337973973225024E-2</v>
      </c>
      <c r="BZ7" s="111">
        <f t="shared" si="7"/>
        <v>-14.605335968379455</v>
      </c>
      <c r="CA7" s="36"/>
    </row>
    <row r="8" spans="1:79" x14ac:dyDescent="0.15">
      <c r="A8" s="94">
        <f>Glucose!$A12</f>
        <v>5</v>
      </c>
      <c r="B8" s="95">
        <f t="shared" si="0"/>
        <v>4.7780208333351766</v>
      </c>
      <c r="C8" s="96">
        <f>(Glucose!$C12-t0+Glucose!$B12-d0)*24+$C$3</f>
        <v>114.67250000004424</v>
      </c>
      <c r="D8" s="97">
        <f t="shared" si="8"/>
        <v>807</v>
      </c>
      <c r="E8" s="97">
        <f>Glucose!E12</f>
        <v>0</v>
      </c>
      <c r="F8" s="97">
        <f>Glucose!F12</f>
        <v>0</v>
      </c>
      <c r="G8" s="97">
        <f>Glucose!G12</f>
        <v>0</v>
      </c>
      <c r="H8" s="97">
        <v>0</v>
      </c>
      <c r="I8" s="97">
        <f>$D8-Glucose!$D12</f>
        <v>797</v>
      </c>
      <c r="J8" s="102">
        <f>$J7+AVERAGE(Glucose!$H11:$H11)*($C8-$C7)</f>
        <v>160.11802935384952</v>
      </c>
      <c r="K8" s="102">
        <f>K7 + Glucose!$H12*'In Process Calc.'!$D8 - Glucose!$H11*'In Process Calc.'!$I7</f>
        <v>1968.5397818603517</v>
      </c>
      <c r="L8" s="105">
        <f>L7 + (Glucose!P12*$D8-Glucose!P11*$I7)/1000</f>
        <v>0</v>
      </c>
      <c r="M8" s="105">
        <f>M7+(-Glucose!S11*'In Process Calc.'!$I7+Glucose!S12*'In Process Calc.'!$D8)/1000</f>
        <v>151.99724999999998</v>
      </c>
      <c r="N8" s="105"/>
      <c r="O8" s="105"/>
      <c r="P8" s="105"/>
      <c r="Q8" s="105"/>
      <c r="R8" s="105"/>
      <c r="S8" s="105">
        <f>S7-(-Glucose!AW11*'In Process Calc.'!$D8+Glucose!Y12*'In Process Calc.'!$D8)/1000</f>
        <v>7.8931666666666658</v>
      </c>
      <c r="T8" s="105">
        <f>T7-(-Glucose!AX11*'In Process Calc.'!$D8+Glucose!Z12*'In Process Calc.'!$D8)/1000</f>
        <v>-0.15918999999999997</v>
      </c>
      <c r="U8" s="105">
        <f>U7-(-Glucose!AY11*'In Process Calc.'!$D8+Glucose!AA12*'In Process Calc.'!$D8)/1000</f>
        <v>-0.50669000000000008</v>
      </c>
      <c r="V8" s="105"/>
      <c r="W8" s="105"/>
      <c r="X8" s="105"/>
      <c r="Y8" s="105">
        <f>Y7+(-Glucose!BC11*'In Process Calc.'!$D8+Glucose!AE12*'In Process Calc.'!$D8)/1000</f>
        <v>1.3716696269982231</v>
      </c>
      <c r="Z8" s="105"/>
      <c r="AA8" s="105"/>
      <c r="AB8" s="105"/>
      <c r="AC8" s="105">
        <f>AC7+(-Glucose!AI11*'In Process Calc.'!$I7+Glucose!AI12*'In Process Calc.'!$D8)/1000</f>
        <v>2.7602899999999999</v>
      </c>
      <c r="AD8" s="105"/>
      <c r="AE8" s="105"/>
      <c r="AF8" s="105"/>
      <c r="AG8" s="105"/>
      <c r="AH8" s="105"/>
      <c r="AI8" s="105"/>
      <c r="AJ8" s="105"/>
      <c r="AK8" s="105">
        <f>AK7-(-Glucose!BO11*'In Process Calc.'!$I7+Glucose!BO12*'In Process Calc.'!$D8-'In Process Calc.'!$E7*Glucose!CK12)/1000</f>
        <v>0</v>
      </c>
      <c r="AL8" s="104"/>
      <c r="AM8" s="104"/>
      <c r="AN8" s="104"/>
      <c r="AO8" s="110">
        <f>Glucose!N12/(Glucose!H12)</f>
        <v>0</v>
      </c>
      <c r="AP8" s="111">
        <f>IF(Glucose!O12&gt;0,Glucose!O12,(Glucose!P12*$D8-Glucose!P11*$I7)/1000/((Glucose!$H11*$I7+Glucose!$H12*$D8)*1000000*0.5*($C8-$C7))*1000000000)</f>
        <v>0</v>
      </c>
      <c r="AQ8" s="111">
        <f>(K8-K7)/((Glucose!$H11*$I7+Glucose!$H12*$D8)*0.5*($C8-$C7))</f>
        <v>8.0637033687606784E-3</v>
      </c>
      <c r="AR8" s="111">
        <f t="shared" si="1"/>
        <v>8.2222549040039342E-3</v>
      </c>
      <c r="AS8" s="111">
        <f>(Glucose!$I12*$D8-Glucose!$I11*$I7)/((Glucose!$H11*$I7+Glucose!$H12*$D8)*0.5*($C8-$C7))</f>
        <v>1.5855153524325498E-4</v>
      </c>
      <c r="AT8" s="111">
        <f>(M8-M7)*1000/((Glucose!$H11*$I7+Glucose!$H12*$D8)*0.5*($C8-$C7))</f>
        <v>1.2520490666785722</v>
      </c>
      <c r="AU8" s="111"/>
      <c r="AV8" s="111"/>
      <c r="AW8" s="111"/>
      <c r="AX8" s="111"/>
      <c r="AY8" s="111"/>
      <c r="AZ8" s="111">
        <f>(S8-S7)*1000/((Glucose!$H11*$D8+Glucose!$H12*$D8)*0.5*($C8-$C7))</f>
        <v>4.163089166013547E-2</v>
      </c>
      <c r="BA8" s="111">
        <f>(T8-T7)*1000/((Glucose!$H11*$D8+Glucose!$H12*$D8)*0.5*($C8-$C7))</f>
        <v>-4.1630891660135466E-4</v>
      </c>
      <c r="BB8" s="111">
        <f>(U8-U7)*1000/((Glucose!$H11*$D8+Glucose!$H12*$D8)*0.5*($C8-$C7))</f>
        <v>-9.9914139984325061E-3</v>
      </c>
      <c r="BC8" s="111"/>
      <c r="BD8" s="111"/>
      <c r="BE8" s="111"/>
      <c r="BF8" s="111">
        <f>(Y8-Y7)*1000/((Glucose!$H11*$D8+Glucose!$H12*$D8)*0.5*($C8-$C7))</f>
        <v>-2.0796959643717746E-2</v>
      </c>
      <c r="BG8" s="111"/>
      <c r="BH8" s="111"/>
      <c r="BI8" s="111"/>
      <c r="BJ8" s="111">
        <f>(AC8-AC7)*1000/((Glucose!$H11*$D8+Glucose!$H12*$D8)*0.5*($C8-$C7))</f>
        <v>1.2072958581439272E-2</v>
      </c>
      <c r="BK8" s="111"/>
      <c r="BL8" s="111"/>
      <c r="BM8" s="111"/>
      <c r="BN8" s="111"/>
      <c r="BO8" s="111"/>
      <c r="BP8" s="111"/>
      <c r="BQ8" s="111"/>
      <c r="BR8" s="111">
        <f>(AK8-AK7)*1000/((Glucose!$H11*$D8+Glucose!$H12*$D8)*0.5*($C8-$C7))</f>
        <v>0</v>
      </c>
      <c r="BS8" s="112"/>
      <c r="BT8" s="112"/>
      <c r="BU8" s="112"/>
      <c r="BV8" s="112"/>
      <c r="BW8" s="111">
        <f t="shared" si="2"/>
        <v>-0.4995559502664294</v>
      </c>
      <c r="BX8" s="111">
        <f t="shared" si="3"/>
        <v>0</v>
      </c>
      <c r="BY8" s="111">
        <f t="shared" si="4"/>
        <v>-9.9999999999999985E-3</v>
      </c>
      <c r="BZ8" s="111">
        <f t="shared" si="7"/>
        <v>-28.999999999999968</v>
      </c>
      <c r="CA8" s="36"/>
    </row>
    <row r="9" spans="1:79" x14ac:dyDescent="0.15">
      <c r="A9" s="94">
        <f>Glucose!$A13</f>
        <v>6</v>
      </c>
      <c r="B9" s="95">
        <f t="shared" si="0"/>
        <v>6.0259375000023283</v>
      </c>
      <c r="C9" s="96">
        <f>(Glucose!$C13-t0+Glucose!$B13-d0)*24+$C$3</f>
        <v>144.62250000005588</v>
      </c>
      <c r="D9" s="97">
        <f t="shared" si="8"/>
        <v>797</v>
      </c>
      <c r="E9" s="97">
        <f>Glucose!E13</f>
        <v>40</v>
      </c>
      <c r="F9" s="97">
        <f>Glucose!F13</f>
        <v>5.6</v>
      </c>
      <c r="G9" s="97">
        <f>Glucose!G13</f>
        <v>0</v>
      </c>
      <c r="H9" s="97">
        <v>1</v>
      </c>
      <c r="I9" s="97">
        <f>$D9-Glucose!$D13</f>
        <v>737</v>
      </c>
      <c r="J9" s="102">
        <f>$J8+AVERAGE(Glucose!$H11:$H12)*($C9-$C8)</f>
        <v>236.44881897129369</v>
      </c>
      <c r="K9" s="102">
        <f>K8 + Glucose!$H13*'In Process Calc.'!$D9 - Glucose!$H12*'In Process Calc.'!$I8</f>
        <v>2589.5094178237914</v>
      </c>
      <c r="L9" s="105">
        <f>L8 + (Glucose!P13*$D9-Glucose!P12*$I8)/1000</f>
        <v>0</v>
      </c>
      <c r="M9" s="105">
        <f>M8+(-Glucose!S12*'In Process Calc.'!$I8+Glucose!S13*'In Process Calc.'!$D9)/1000</f>
        <v>245.96355</v>
      </c>
      <c r="N9" s="105">
        <f>N6-(-Glucose!AR10*'In Process Calc.'!$D9+Glucose!T13*'In Process Calc.'!$D9)/1000</f>
        <v>-0.56874621169603778</v>
      </c>
      <c r="O9" s="105">
        <f>O6-(-Glucose!AS10*'In Process Calc.'!$D9+Glucose!U13*'In Process Calc.'!$D9)/1000</f>
        <v>0.36655671469575168</v>
      </c>
      <c r="P9" s="105">
        <f>P6-(-Glucose!AT10*'In Process Calc.'!$D9+Glucose!V13*'In Process Calc.'!$D9)/1000</f>
        <v>4.0534445958219791</v>
      </c>
      <c r="Q9" s="105">
        <f>Q6-(-Glucose!AU10*'In Process Calc.'!$D9+Glucose!W13*'In Process Calc.'!$D9)/1000</f>
        <v>1.1736616332356697</v>
      </c>
      <c r="R9" s="105">
        <f>R6-(-Glucose!AV10*'In Process Calc.'!$D9+Glucose!X13*'In Process Calc.'!$D9)/1000</f>
        <v>0.6277129934210528</v>
      </c>
      <c r="S9" s="105">
        <f>S8-(-Glucose!AW12*'In Process Calc.'!$D9+Glucose!Y13*'In Process Calc.'!$D9)/1000</f>
        <v>10.99261111111111</v>
      </c>
      <c r="T9" s="105">
        <f>T8-(-Glucose!AX12*'In Process Calc.'!$D9+Glucose!Z13*'In Process Calc.'!$D9)/1000</f>
        <v>-0.18309999999999996</v>
      </c>
      <c r="U9" s="105">
        <f>U8-(-Glucose!AY12*'In Process Calc.'!$D9+Glucose!AA13*'In Process Calc.'!$D9)/1000</f>
        <v>-0.54654000000000003</v>
      </c>
      <c r="V9" s="105">
        <f>V6-(-Glucose!AZ10*'In Process Calc.'!$D9+Glucose!AB13*'In Process Calc.'!$D9)/1000</f>
        <v>-1.1989143466098307</v>
      </c>
      <c r="W9" s="105">
        <f>W6-(-Glucose!BA10*'In Process Calc.'!$D9+Glucose!AC13*'In Process Calc.'!$D9)/1000</f>
        <v>-3.7322129024856321E-2</v>
      </c>
      <c r="X9" s="105">
        <f>X6-(-Glucose!BB10*'In Process Calc.'!$D9+Glucose!AD13*'In Process Calc.'!$D9)/1000</f>
        <v>0.71569871159563991</v>
      </c>
      <c r="Y9" s="105">
        <f>Y8+(-Glucose!BC12*'In Process Calc.'!$D9+Glucose!AE13*'In Process Calc.'!$D9)/1000</f>
        <v>-0.57482238010657238</v>
      </c>
      <c r="Z9" s="105">
        <f>Z6-(-Glucose!BD10*'In Process Calc.'!$D9+Glucose!AF13*'In Process Calc.'!$D9)/1000</f>
        <v>1.2574635968590377</v>
      </c>
      <c r="AA9" s="105">
        <f>AA6-(-Glucose!BE10*'In Process Calc.'!$D9+Glucose!AG13*'In Process Calc.'!$D9)/1000</f>
        <v>0.58343320336548321</v>
      </c>
      <c r="AB9" s="105">
        <f>AB6-(-Glucose!BF10*'In Process Calc.'!$D9+Glucose!AH13*'In Process Calc.'!$D9)/1000</f>
        <v>0.23103612358420991</v>
      </c>
      <c r="AC9" s="105">
        <f>AC8+(-Glucose!AI12*'In Process Calc.'!$I8+Glucose!AI13*'In Process Calc.'!$D9)/1000</f>
        <v>3.0790899999999999</v>
      </c>
      <c r="AD9" s="105">
        <f>AD6-(-Glucose!BH10*'In Process Calc.'!$D9+Glucose!AJ13*'In Process Calc.'!$D9)/1000</f>
        <v>0.32546401113868861</v>
      </c>
      <c r="AE9" s="105">
        <f>AE6-(-Glucose!BI10*'In Process Calc.'!$D9+Glucose!AK13*'In Process Calc.'!$D9)/1000</f>
        <v>0.47470685312255634</v>
      </c>
      <c r="AF9" s="105">
        <f>AF6-(-Glucose!BJ10*'In Process Calc.'!$D9+Glucose!AL13*'In Process Calc.'!$D9)/1000</f>
        <v>2.2232115329717379</v>
      </c>
      <c r="AG9" s="105">
        <f>AG6-(-Glucose!BK10*'In Process Calc.'!$D9+Glucose!AM13*'In Process Calc.'!$D9)/1000</f>
        <v>0.4960879785090665</v>
      </c>
      <c r="AH9" s="105">
        <f>AH6-(-Glucose!BL10*'In Process Calc.'!$D9+Glucose!AN13*'In Process Calc.'!$D9)/1000</f>
        <v>0.16565587817656563</v>
      </c>
      <c r="AI9" s="105">
        <f>AI6-(-Glucose!BM10*'In Process Calc.'!$D9+Glucose!AO13*'In Process Calc.'!$D9)/1000</f>
        <v>0.34843589602075187</v>
      </c>
      <c r="AJ9" s="105">
        <f>AJ6-(-Glucose!BN10*'In Process Calc.'!$D9+Glucose!AP13*'In Process Calc.'!$D9)/1000</f>
        <v>0.77068288518992767</v>
      </c>
      <c r="AK9" s="105">
        <f>AK8-(-Glucose!BO12*'In Process Calc.'!$I8+Glucose!BO13*'In Process Calc.'!$D9-'In Process Calc.'!$E8*Glucose!CK13)/1000</f>
        <v>0</v>
      </c>
      <c r="AL9" s="104">
        <f t="shared" ref="AL9:AL17" si="9">($N9*1+$O9*4+$P9*2+$Q9*1+R9*2+$T9*2+$U9*1+$V9*1+$W9*3+$X9*1+$Z9*1+$AA9*2+$AB9*1-$AC9*1+$AD9*1+AE9*1+$AF9*1+$AG9*1+AH9*2+$AI9*1+$AJ9*1)</f>
        <v>14.471712477200017</v>
      </c>
      <c r="AM9" s="104">
        <f t="shared" si="5"/>
        <v>16.982056265503978</v>
      </c>
      <c r="AN9" s="104">
        <f t="shared" si="6"/>
        <v>61.573323050383834</v>
      </c>
      <c r="AO9" s="110">
        <f>Glucose!N13/(Glucose!H13)</f>
        <v>0</v>
      </c>
      <c r="AP9" s="111">
        <f>IF(Glucose!O13&gt;0,Glucose!O13,(Glucose!P13*$D9-Glucose!P12*$I8)/1000/((Glucose!$H12*$I8+Glucose!$H13*$D9)*1000000*0.5*($C9-$C8))*1000000000)</f>
        <v>0</v>
      </c>
      <c r="AQ9" s="111">
        <f>(K9-K8)/((Glucose!$H12*$I8+Glucose!$H13*$D9)*0.5*($C9-$C8))</f>
        <v>8.3063756982662239E-3</v>
      </c>
      <c r="AR9" s="111">
        <f t="shared" si="1"/>
        <v>8.5267937768488209E-3</v>
      </c>
      <c r="AS9" s="111">
        <f>(Glucose!$I13*$D9-Glucose!$I12*$I8)/((Glucose!$H12*$I8+Glucose!$H13*$D9)*0.5*($C9-$C8))</f>
        <v>2.2041807858259776E-4</v>
      </c>
      <c r="AT9" s="111">
        <f>(M9-M8)*1000/((Glucose!$H12*$I8+Glucose!$H13*$D9)*0.5*($C9-$C8))</f>
        <v>1.2569364838024828</v>
      </c>
      <c r="AU9" s="111">
        <f>(N9-N6)*1000/((Glucose!$H12*$D9+Glucose!$H13*$D9)*0.5*($C9-$C6))</f>
        <v>-1.6326543563688414E-3</v>
      </c>
      <c r="AV9" s="111">
        <f>(O9-O6)*1000/((Glucose!$H12*$D9+Glucose!$H13*$D9)*0.5*($C9-$C6))</f>
        <v>1.3740779950158618E-3</v>
      </c>
      <c r="AW9" s="111">
        <f>(P9-P6)*1000/((Glucose!$H12*$D9+Glucose!$H13*$D9)*0.5*($C9-$C6))</f>
        <v>1.0913296038681256E-2</v>
      </c>
      <c r="AX9" s="111">
        <f>(Q9-Q6)*1000/((Glucose!$H12*$D9+Glucose!$H13*$D9)*0.5*($C9-$C6))</f>
        <v>5.0600250539230632E-3</v>
      </c>
      <c r="AY9" s="111">
        <f>(R9-R6)*1000/((Glucose!$H12*$D9+Glucose!$H13*$D9)*0.5*($C9-$C6))</f>
        <v>1.6523545232755954E-3</v>
      </c>
      <c r="AZ9" s="111">
        <f>(S9-S8)*1000/((Glucose!$H12*$D9+Glucose!$H13*$D9)*0.5*($C9-$C8))</f>
        <v>4.145959563951266E-2</v>
      </c>
      <c r="BA9" s="111">
        <f>(T9-T8)*1000/((Glucose!$H12*$D9+Glucose!$H13*$D9)*0.5*($C9-$C8))</f>
        <v>-3.1983116636195467E-4</v>
      </c>
      <c r="BB9" s="111">
        <f>(U9-U8)*1000/((Glucose!$H12*$D9+Glucose!$H13*$D9)*0.5*($C9-$C8))</f>
        <v>-5.3305194393659056E-4</v>
      </c>
      <c r="BC9" s="111">
        <f>(V9-V6)*1000/((Glucose!$H12*$D9+Glucose!$H13*$D9)*0.5*($C9-$C6))</f>
        <v>-3.9391383083186545E-3</v>
      </c>
      <c r="BD9" s="111">
        <f>(W9-W6)*1000/((Glucose!$H12*$D9+Glucose!$H13*$D9)*0.5*($C9-$C6))</f>
        <v>-4.9266574807804112E-4</v>
      </c>
      <c r="BE9" s="111">
        <f>(X9-X6)*1000/((Glucose!$H12*$D9+Glucose!$H13*$D9)*0.5*($C9-$C6))</f>
        <v>2.0779210758510376E-3</v>
      </c>
      <c r="BF9" s="111">
        <f>(Y9-Y8)*1000/((Glucose!$H12*$D9+Glucose!$H13*$D9)*0.5*($C9-$C8))</f>
        <v>-2.6037173105250909E-2</v>
      </c>
      <c r="BG9" s="111">
        <f>(Z9-Z6)*1000/((Glucose!$H12*$D9+Glucose!$H13*$D9)*0.5*($C9-$C6))</f>
        <v>4.3156822344598408E-3</v>
      </c>
      <c r="BH9" s="111">
        <f>(AA9-AA6)*1000/((Glucose!$H12*$D9+Glucose!$H13*$D9)*0.5*($C9-$C6))</f>
        <v>2.1303494120458594E-3</v>
      </c>
      <c r="BI9" s="111">
        <f>(AB9-AB6)*1000/((Glucose!$H12*$D9+Glucose!$H13*$D9)*0.5*($C9-$C6))</f>
        <v>7.3477567096284497E-4</v>
      </c>
      <c r="BJ9" s="111">
        <f>(AC9-AC8)*1000/((Glucose!$H12*$D9+Glucose!$H13*$D9)*0.5*($C9-$C8))</f>
        <v>4.2644155514927305E-3</v>
      </c>
      <c r="BK9" s="111">
        <f>(AD9-AD6)*1000/((Glucose!$H12*$D9+Glucose!$H13*$D9)*0.5*($C9-$C6))</f>
        <v>1.0999895373786984E-3</v>
      </c>
      <c r="BL9" s="111">
        <f>(AE9-AE6)*1000/((Glucose!$H12*$D9+Glucose!$H13*$D9)*0.5*($C9-$C6))</f>
        <v>1.7717700365967352E-3</v>
      </c>
      <c r="BM9" s="111">
        <f>(AF9-AF6)*1000/((Glucose!$H12*$D9+Glucose!$H13*$D9)*0.5*($C9-$C6))</f>
        <v>7.8472876941344215E-3</v>
      </c>
      <c r="BN9" s="111">
        <f>(AG9-AG6)*1000/((Glucose!$H12*$D9+Glucose!$H13*$D9)*0.5*($C9-$C6))</f>
        <v>1.8810990204534389E-3</v>
      </c>
      <c r="BO9" s="111">
        <f>(AH9-AH6)*1000/((Glucose!$H12*$D9+Glucose!$H13*$D9)*0.5*($C9-$C6))</f>
        <v>5.1757680521466183E-4</v>
      </c>
      <c r="BP9" s="111">
        <f>(AI9-AI6)*1000/((Glucose!$H12*$D9+Glucose!$H13*$D9)*0.5*($C9-$C6))</f>
        <v>9.9080131380772972E-4</v>
      </c>
      <c r="BQ9" s="111">
        <f>(AJ9-AJ6)*1000/((Glucose!$H12*$D9+Glucose!$H13*$D9)*0.5*($C9-$C6))</f>
        <v>2.8933328988016574E-3</v>
      </c>
      <c r="BR9" s="111">
        <f>(AK9-AK8)*1000/((Glucose!$H12*$D9+Glucose!$H13*$D9)*0.5*($C9-$C8))</f>
        <v>0</v>
      </c>
      <c r="BS9" s="112">
        <f>($AU9*1+$AV9*4+$AW9*2+$AX9*1+$AY9*1+$BA9*2+$BB9*1+$BC9*1+$BD9*3+$BE9*1+$BG9*1+$BH9*2+$BI9*1-$BJ9*1+$BK9*1+$BL9*1+$BM9*1+$BN9*1+$BO9*1+$BP9*1+$BQ9*1)</f>
        <v>4.9939299009302565E-2</v>
      </c>
      <c r="BT9" s="112">
        <f>$BS9+$BJ9*1-$AU9*1</f>
        <v>5.5836368917164141E-2</v>
      </c>
      <c r="BU9" s="112">
        <f>($AU9*3+$AV9*6+$AW9*4+$AX9*4+$AY9*6+$BA9*5+$BB9*5+$BC9*2+$BD9*6+$BE9*6+$BG9*6+$BH9*6+$BI9*5+$BK9*9+$BL9*5+$BM9*3+$BN9*4+$BO9*4+$BP9*9+$BQ9*5)</f>
        <v>0.1921520231661614</v>
      </c>
      <c r="BV9" s="112">
        <f>($BU9+ABS($AU9*3)+ABS($AV9*6)+ABS($AW9*4)+ABS($AX9*4)+ABS($AY9*6)+ABS($BA9*5)+ABS($BB9*5)+ABS($BC9*2)+ABS($BD9*6)+ABS($BE9*6)+ABS($BG9*6)+ABS($BH9*6)+ABS($BI9*5)+ABS($BK9*9)+ABS($BL9*5)+ABS($BM9*3)+ABS($BN9*4)+ABS($BO9*4)+ABS($BP9*9)+ABS($BQ9*5))/2</f>
        <v>0.21214867289186617</v>
      </c>
      <c r="BW9" s="111">
        <f t="shared" si="2"/>
        <v>-0.62801319462065464</v>
      </c>
      <c r="BX9" s="111">
        <f t="shared" si="3"/>
        <v>0</v>
      </c>
      <c r="BY9" s="111">
        <f t="shared" si="4"/>
        <v>-7.7142857142857109E-3</v>
      </c>
      <c r="BZ9" s="111">
        <f t="shared" si="7"/>
        <v>-13.333333333333337</v>
      </c>
      <c r="CA9" s="36"/>
    </row>
    <row r="10" spans="1:79" x14ac:dyDescent="0.15">
      <c r="A10" s="94">
        <f>Glucose!$A14</f>
        <v>7</v>
      </c>
      <c r="B10" s="95">
        <f t="shared" si="0"/>
        <v>6.8842708333322662</v>
      </c>
      <c r="C10" s="96">
        <f>(Glucose!$C14-t0+Glucose!$B14-d0)*24+$C$3</f>
        <v>165.22249999997439</v>
      </c>
      <c r="D10" s="97">
        <f t="shared" si="8"/>
        <v>782.6</v>
      </c>
      <c r="E10" s="97">
        <f>Glucose!E14</f>
        <v>0</v>
      </c>
      <c r="F10" s="97">
        <f>Glucose!F14</f>
        <v>0</v>
      </c>
      <c r="G10" s="97">
        <f>Glucose!G14</f>
        <v>0</v>
      </c>
      <c r="H10" s="97">
        <v>0</v>
      </c>
      <c r="I10" s="97">
        <f>$D10-Glucose!$D14</f>
        <v>771.6</v>
      </c>
      <c r="J10" s="102">
        <f>$J9+AVERAGE(Glucose!$H12:$H13)*($C10-$C9)</f>
        <v>300.96532899659695</v>
      </c>
      <c r="K10" s="102">
        <f>K9 + Glucose!$H14*'In Process Calc.'!$D10 - Glucose!$H13*'In Process Calc.'!$I9</f>
        <v>2973.2078400235746</v>
      </c>
      <c r="L10" s="105">
        <f>L9 + (Glucose!P14*$D10-Glucose!P13*$I9)/1000</f>
        <v>0</v>
      </c>
      <c r="M10" s="105">
        <f>M9+(-Glucose!S13*'In Process Calc.'!$I9+Glucose!S14*'In Process Calc.'!$D10)/1000</f>
        <v>301.83031</v>
      </c>
      <c r="N10" s="105"/>
      <c r="O10" s="105"/>
      <c r="P10" s="105"/>
      <c r="Q10" s="105"/>
      <c r="R10" s="105"/>
      <c r="S10" s="105">
        <f>S9-(-Glucose!AW13*'In Process Calc.'!$D10+Glucose!Y14*'In Process Calc.'!$D10)/1000</f>
        <v>12.393166666666671</v>
      </c>
      <c r="T10" s="105">
        <f>T9-(-Glucose!AX13*'In Process Calc.'!$D10+Glucose!Z14*'In Process Calc.'!$D10)/1000</f>
        <v>-0.19905999999999993</v>
      </c>
      <c r="U10" s="105">
        <f>U9-(-Glucose!AY13*'In Process Calc.'!$D10+Glucose!AA14*'In Process Calc.'!$D10)/1000</f>
        <v>-0.74184400000000017</v>
      </c>
      <c r="V10" s="105"/>
      <c r="W10" s="105"/>
      <c r="X10" s="105"/>
      <c r="Y10" s="105">
        <f>Y9+(-Glucose!BC13*'In Process Calc.'!$D10+Glucose!AE14*'In Process Calc.'!$D10)/1000</f>
        <v>-0.62120337477797549</v>
      </c>
      <c r="Z10" s="105"/>
      <c r="AA10" s="105"/>
      <c r="AB10" s="105"/>
      <c r="AC10" s="105">
        <f>AC9+(-Glucose!AI13*'In Process Calc.'!$I9+Glucose!AI14*'In Process Calc.'!$D10)/1000</f>
        <v>3.8327139999999997</v>
      </c>
      <c r="AD10" s="105"/>
      <c r="AE10" s="105"/>
      <c r="AF10" s="105"/>
      <c r="AG10" s="105"/>
      <c r="AH10" s="105"/>
      <c r="AI10" s="105"/>
      <c r="AJ10" s="105"/>
      <c r="AK10" s="105">
        <f>AK9-(-Glucose!BO13*'In Process Calc.'!$I9+Glucose!BO14*'In Process Calc.'!$D10-'In Process Calc.'!$E9*Glucose!CK14)/1000</f>
        <v>0</v>
      </c>
      <c r="AL10" s="104"/>
      <c r="AM10" s="104"/>
      <c r="AN10" s="104"/>
      <c r="AO10" s="110">
        <f>Glucose!N14/(Glucose!H14)</f>
        <v>0</v>
      </c>
      <c r="AP10" s="111">
        <f>IF(Glucose!O14&gt;0,Glucose!O14,(Glucose!P14*$D10-Glucose!P13*$I9)/1000/((Glucose!$H13*$I9+Glucose!$H14*$D10)*1000000*0.5*($C10-$C9))*1000000000)</f>
        <v>0</v>
      </c>
      <c r="AQ10" s="111">
        <f>(K10-K9)/((Glucose!$H13*$I9+Glucose!$H14*$D10)*0.5*($C10-$C9))</f>
        <v>6.6828666765621969E-3</v>
      </c>
      <c r="AR10" s="111">
        <f t="shared" si="1"/>
        <v>6.7579142937551949E-3</v>
      </c>
      <c r="AS10" s="111">
        <f>(Glucose!$I14*$D10-Glucose!$I13*$I9)/((Glucose!$H13*$I9+Glucose!$H14*$D10)*0.5*($C10-$C9))</f>
        <v>7.5047617192998181E-5</v>
      </c>
      <c r="AT10" s="111">
        <f>(M10-M9)*1000/((Glucose!$H13*$I9+Glucose!$H14*$D10)*0.5*($C10-$C9))</f>
        <v>0.97303008594886231</v>
      </c>
      <c r="AU10" s="111"/>
      <c r="AV10" s="111"/>
      <c r="AW10" s="111"/>
      <c r="AX10" s="111"/>
      <c r="AY10" s="111"/>
      <c r="AZ10" s="111">
        <f>(S10-S9)*1000/((Glucose!$H13*$D10+Glucose!$H14*$D10)*0.5*($C10-$C9))</f>
        <v>2.3710423291672326E-2</v>
      </c>
      <c r="BA10" s="111">
        <f>(T10-T9)*1000/((Glucose!$H13*$D10+Glucose!$H14*$D10)*0.5*($C10-$C9))</f>
        <v>-2.7019160663354171E-4</v>
      </c>
      <c r="BB10" s="111">
        <f>(U10-U9)*1000/((Glucose!$H13*$D10+Glucose!$H14*$D10)*0.5*($C10-$C9))</f>
        <v>-3.3063597457366764E-3</v>
      </c>
      <c r="BC10" s="111"/>
      <c r="BD10" s="111"/>
      <c r="BE10" s="111"/>
      <c r="BF10" s="111">
        <f>(Y10-Y9)*1000/((Glucose!$H13*$D10+Glucose!$H14*$D10)*0.5*($C10-$C9))</f>
        <v>-7.8519771099800522E-4</v>
      </c>
      <c r="BG10" s="111"/>
      <c r="BH10" s="111"/>
      <c r="BI10" s="111"/>
      <c r="BJ10" s="111">
        <f>(AC10-AC9)*1000/((Glucose!$H13*$D10+Glucose!$H14*$D10)*0.5*($C10-$C9))</f>
        <v>1.2758325774285496E-2</v>
      </c>
      <c r="BK10" s="111"/>
      <c r="BL10" s="111"/>
      <c r="BM10" s="111"/>
      <c r="BN10" s="111"/>
      <c r="BO10" s="111"/>
      <c r="BP10" s="111"/>
      <c r="BQ10" s="111"/>
      <c r="BR10" s="111">
        <f>(AK10-AK9)*1000/((Glucose!$H13*$D10+Glucose!$H14*$D10)*0.5*($C10-$C9))</f>
        <v>0</v>
      </c>
      <c r="BS10" s="112"/>
      <c r="BT10" s="112"/>
      <c r="BU10" s="112"/>
      <c r="BV10" s="112"/>
      <c r="BW10" s="111">
        <f t="shared" si="2"/>
        <v>-3.3116140582516954E-2</v>
      </c>
      <c r="BX10" s="111">
        <f t="shared" si="3"/>
        <v>0</v>
      </c>
      <c r="BY10" s="111">
        <f t="shared" si="4"/>
        <v>-1.1395477984926551E-2</v>
      </c>
      <c r="BZ10" s="111">
        <f t="shared" si="7"/>
        <v>-47.219548872180518</v>
      </c>
      <c r="CA10" s="36"/>
    </row>
    <row r="11" spans="1:79" x14ac:dyDescent="0.15">
      <c r="A11" s="94">
        <f>Glucose!$A15</f>
        <v>8</v>
      </c>
      <c r="B11" s="95">
        <f t="shared" si="0"/>
        <v>7.8467708333337214</v>
      </c>
      <c r="C11" s="96">
        <f>(Glucose!$C15-t0+Glucose!$B15-d0)*24+$C$3</f>
        <v>188.32250000000931</v>
      </c>
      <c r="D11" s="97">
        <f t="shared" si="8"/>
        <v>771.6</v>
      </c>
      <c r="E11" s="97">
        <f>Glucose!E15</f>
        <v>0</v>
      </c>
      <c r="F11" s="97">
        <f>Glucose!F15</f>
        <v>0</v>
      </c>
      <c r="G11" s="97">
        <f>Glucose!G15</f>
        <v>0</v>
      </c>
      <c r="H11" s="97">
        <v>0</v>
      </c>
      <c r="I11" s="97">
        <f>$D11-Glucose!$D15</f>
        <v>734.6</v>
      </c>
      <c r="J11" s="102">
        <f>$J10+AVERAGE(Glucose!$H13:$H13)*($C11-$C10)</f>
        <v>382.31050792086086</v>
      </c>
      <c r="K11" s="102">
        <f>K10 + Glucose!$H15*'In Process Calc.'!$D11 - Glucose!$H14*'In Process Calc.'!$I10</f>
        <v>3167.1637920957178</v>
      </c>
      <c r="L11" s="105">
        <f>L10 + (Glucose!P15*$D11-Glucose!P14*$I10)/1000</f>
        <v>0</v>
      </c>
      <c r="M11" s="105">
        <f>M10+(-Glucose!S14*'In Process Calc.'!$I10+Glucose!S15*'In Process Calc.'!$D11)/1000</f>
        <v>376.86840999999998</v>
      </c>
      <c r="N11" s="105">
        <f>N9-(-Glucose!AR13*'In Process Calc.'!$D11+Glucose!T15*'In Process Calc.'!$D11)/1000</f>
        <v>-0.18766640475923213</v>
      </c>
      <c r="O11" s="105">
        <f>O9-(-Glucose!AS13*'In Process Calc.'!$D11+Glucose!U15*'In Process Calc.'!$D11)/1000</f>
        <v>0.46356038863375398</v>
      </c>
      <c r="P11" s="105">
        <f>P9-(-Glucose!AT13*'In Process Calc.'!$D11+Glucose!V15*'In Process Calc.'!$D11)/1000</f>
        <v>4.8149995458673924</v>
      </c>
      <c r="Q11" s="105">
        <f>Q9-(-Glucose!AU13*'In Process Calc.'!$D11+Glucose!W15*'In Process Calc.'!$D11)/1000</f>
        <v>2.0988164675832013</v>
      </c>
      <c r="R11" s="105">
        <f>R9-(-Glucose!AV13*'In Process Calc.'!$D11+Glucose!X15*'In Process Calc.'!$D11)/1000</f>
        <v>0.77492615131578968</v>
      </c>
      <c r="S11" s="105">
        <f>S10-(-Glucose!AW14*'In Process Calc.'!$D11+Glucose!Y15*'In Process Calc.'!$D11)/1000</f>
        <v>15.393833333333339</v>
      </c>
      <c r="T11" s="105">
        <f>T10-(-Glucose!AX14*'In Process Calc.'!$D11+Glucose!Z15*'In Process Calc.'!$D11)/1000</f>
        <v>-0.18362799999999996</v>
      </c>
      <c r="U11" s="105">
        <f>U10-(-Glucose!AY14*'In Process Calc.'!$D11+Glucose!AA15*'In Process Calc.'!$D11)/1000</f>
        <v>-0.70326399999999978</v>
      </c>
      <c r="V11" s="105">
        <f>V9-(-Glucose!AZ13*'In Process Calc.'!$D11+Glucose!AB15*'In Process Calc.'!$D11)/1000</f>
        <v>-1.7087233248967628</v>
      </c>
      <c r="W11" s="105">
        <f>W9-(-Glucose!BA13*'In Process Calc.'!$D11+Glucose!AC15*'In Process Calc.'!$D11)/1000</f>
        <v>-5.211576066707635E-4</v>
      </c>
      <c r="X11" s="105">
        <f>X9-(-Glucose!BB13*'In Process Calc.'!$D11+Glucose!AD15*'In Process Calc.'!$D11)/1000</f>
        <v>0.91864298238926656</v>
      </c>
      <c r="Y11" s="105">
        <f>Y10+(-Glucose!BC14*'In Process Calc.'!$D11+Glucose!AE15*'In Process Calc.'!$D11)/1000</f>
        <v>-0.62120337477797549</v>
      </c>
      <c r="Z11" s="105">
        <f>Z9-(-Glucose!BD13*'In Process Calc.'!$D11+Glucose!AF15*'In Process Calc.'!$D11)/1000</f>
        <v>1.7551182435008008</v>
      </c>
      <c r="AA11" s="105">
        <f>AA9-(-Glucose!BE13*'In Process Calc.'!$D11+Glucose!AG15*'In Process Calc.'!$D11)/1000</f>
        <v>0.80405622819618294</v>
      </c>
      <c r="AB11" s="105">
        <f>AB9-(-Glucose!BF13*'In Process Calc.'!$D11+Glucose!AH15*'In Process Calc.'!$D11)/1000</f>
        <v>0.28016285771731086</v>
      </c>
      <c r="AC11" s="105">
        <f>AC10+(-Glucose!AI14*'In Process Calc.'!$I10+Glucose!AI15*'In Process Calc.'!$D11)/1000</f>
        <v>4.5117219999999998</v>
      </c>
      <c r="AD11" s="105">
        <f>AD9-(-Glucose!BH13*'In Process Calc.'!$D11+Glucose!AJ15*'In Process Calc.'!$D11)/1000</f>
        <v>0.4403702403293176</v>
      </c>
      <c r="AE11" s="105">
        <f>AE9-(-Glucose!BI13*'In Process Calc.'!$D11+Glucose!AK15*'In Process Calc.'!$D11)/1000</f>
        <v>0.63488439155736909</v>
      </c>
      <c r="AF11" s="105">
        <f>AF9-(-Glucose!BJ13*'In Process Calc.'!$D11+Glucose!AL15*'In Process Calc.'!$D11)/1000</f>
        <v>2.9133856694262055</v>
      </c>
      <c r="AG11" s="105">
        <f>AG9-(-Glucose!BK13*'In Process Calc.'!$D11+Glucose!AM15*'In Process Calc.'!$D11)/1000</f>
        <v>0.67745802552048329</v>
      </c>
      <c r="AH11" s="105">
        <f>AH9-(-Glucose!BL13*'In Process Calc.'!$D11+Glucose!AN15*'In Process Calc.'!$D11)/1000</f>
        <v>0.22308289673407439</v>
      </c>
      <c r="AI11" s="105">
        <f>AI9-(-Glucose!BM13*'In Process Calc.'!$D11+Glucose!AO15*'In Process Calc.'!$D11)/1000</f>
        <v>0.24793498537446895</v>
      </c>
      <c r="AJ11" s="105">
        <f>AJ9-(-Glucose!BN13*'In Process Calc.'!$D11+Glucose!AP15*'In Process Calc.'!$D11)/1000</f>
        <v>1.0558752027315408</v>
      </c>
      <c r="AK11" s="105">
        <f>AK10-(-Glucose!BO14*'In Process Calc.'!$I10+Glucose!BO15*'In Process Calc.'!$D11-'In Process Calc.'!$E10*Glucose!CK15)/1000</f>
        <v>0</v>
      </c>
      <c r="AL11" s="104">
        <f t="shared" si="9"/>
        <v>18.630825062415859</v>
      </c>
      <c r="AM11" s="104">
        <f t="shared" si="5"/>
        <v>22.954880657656627</v>
      </c>
      <c r="AN11" s="104">
        <f t="shared" si="6"/>
        <v>78.614313902661848</v>
      </c>
      <c r="AO11" s="110">
        <f>Glucose!N15/(Glucose!H15)</f>
        <v>0</v>
      </c>
      <c r="AP11" s="111">
        <f>IF(Glucose!O15&gt;0,Glucose!O15,(Glucose!P15*$D11-Glucose!P14*$I10)/1000/((Glucose!$H14*$I10+Glucose!$H15*$D11)*1000000*0.5*($C11-$C10))*1000000000)</f>
        <v>0</v>
      </c>
      <c r="AQ11" s="111">
        <f>(K11-K10)/((Glucose!$H14*$I10+Glucose!$H15*$D11)*0.5*($C11-$C10))</f>
        <v>2.767329074879614E-3</v>
      </c>
      <c r="AR11" s="111">
        <f t="shared" si="1"/>
        <v>2.9350496319150454E-3</v>
      </c>
      <c r="AS11" s="111">
        <f>(Glucose!$I15*$D11-Glucose!$I14*$I10)/((Glucose!$H14*$I10+Glucose!$H15*$D11)*0.5*($C11-$C10))</f>
        <v>1.6772055703543137E-4</v>
      </c>
      <c r="AT11" s="111">
        <f>(M11-M10)*1000/((Glucose!$H14*$I10+Glucose!$H15*$D11)*0.5*($C11-$C10))</f>
        <v>1.0706302829855165</v>
      </c>
      <c r="AU11" s="111">
        <f>(N11-N9)*1000/((Glucose!$H14*$D11+Glucose!$H15*$D11)*0.5*($C11-$C9))</f>
        <v>2.8741152152577413E-3</v>
      </c>
      <c r="AV11" s="111">
        <f>(O11-O9)*1000/((Glucose!$H14*$D11+Glucose!$H15*$D11)*0.5*($C11-$C9))</f>
        <v>7.3160458813643328E-4</v>
      </c>
      <c r="AW11" s="111">
        <f>(P11-P9)*1000/((Glucose!$H14*$D11+Glucose!$H15*$D11)*0.5*($C11-$C9))</f>
        <v>5.7436700379753756E-3</v>
      </c>
      <c r="AX11" s="111">
        <f>(Q11-Q9)*1000/((Glucose!$H14*$D11+Glucose!$H15*$D11)*0.5*($C11-$C9))</f>
        <v>6.9775452214093222E-3</v>
      </c>
      <c r="AY11" s="111">
        <f>(R11-R9)*1000/((Glucose!$H14*$D11+Glucose!$H15*$D11)*0.5*($C11-$C9))</f>
        <v>1.1102860064730936E-3</v>
      </c>
      <c r="AZ11" s="111">
        <f>(S11-S10)*1000/((Glucose!$H14*$D11+Glucose!$H15*$D11)*0.5*($C11-$C10))</f>
        <v>4.2812979039695047E-2</v>
      </c>
      <c r="BA11" s="111">
        <f>(T11-T10)*1000/((Glucose!$H14*$D11+Glucose!$H15*$D11)*0.5*($C11-$C10))</f>
        <v>2.2018103506128838E-4</v>
      </c>
      <c r="BB11" s="111">
        <f>(U11-U10)*1000/((Glucose!$H14*$D11+Glucose!$H15*$D11)*0.5*($C11-$C10))</f>
        <v>5.504525876532274E-4</v>
      </c>
      <c r="BC11" s="111">
        <f>(V11-V9)*1000/((Glucose!$H14*$D11+Glucose!$H15*$D11)*0.5*($C11-$C9))</f>
        <v>-3.8449944465634126E-3</v>
      </c>
      <c r="BD11" s="111">
        <f>(W11-W9)*1000/((Glucose!$H14*$D11+Glucose!$H15*$D11)*0.5*($C11-$C9))</f>
        <v>2.7755401877489722E-4</v>
      </c>
      <c r="BE11" s="111">
        <f>(X11-X9)*1000/((Glucose!$H14*$D11+Glucose!$H15*$D11)*0.5*($C11-$C9))</f>
        <v>1.5306117141863558E-3</v>
      </c>
      <c r="BF11" s="111">
        <f>(Y11-Y10)*1000/((Glucose!$H14*$D11+Glucose!$H15*$D11)*0.5*($C11-$C10))</f>
        <v>0</v>
      </c>
      <c r="BG11" s="111">
        <f>(Z11-Z9)*1000/((Glucose!$H14*$D11+Glucose!$H15*$D11)*0.5*($C11-$C9))</f>
        <v>3.753326116526544E-3</v>
      </c>
      <c r="BH11" s="111">
        <f>(AA11-AA9)*1000/((Glucose!$H14*$D11+Glucose!$H15*$D11)*0.5*($C11-$C9))</f>
        <v>1.663945401880747E-3</v>
      </c>
      <c r="BI11" s="111">
        <f>(AB11-AB9)*1000/((Glucose!$H14*$D11+Glucose!$H15*$D11)*0.5*($C11-$C9))</f>
        <v>3.7051528702826739E-4</v>
      </c>
      <c r="BJ11" s="111">
        <f>(AC11-AC10)*1000/((Glucose!$H14*$D11+Glucose!$H15*$D11)*0.5*($C11-$C10))</f>
        <v>9.6879655426967051E-3</v>
      </c>
      <c r="BK11" s="111">
        <f>(AD11-AD9)*1000/((Glucose!$H14*$D11+Glucose!$H15*$D11)*0.5*($C11-$C9))</f>
        <v>8.6662619124147351E-4</v>
      </c>
      <c r="BL11" s="111">
        <f>(AE11-AE9)*1000/((Glucose!$H14*$D11+Glucose!$H15*$D11)*0.5*($C11-$C9))</f>
        <v>1.2080637493194957E-3</v>
      </c>
      <c r="BM11" s="111">
        <f>(AF11-AF9)*1000/((Glucose!$H14*$D11+Glucose!$H15*$D11)*0.5*($C11-$C9))</f>
        <v>5.2053138231228924E-3</v>
      </c>
      <c r="BN11" s="111">
        <f>(AG11-AG9)*1000/((Glucose!$H14*$D11+Glucose!$H15*$D11)*0.5*($C11-$C9))</f>
        <v>1.3678982780474858E-3</v>
      </c>
      <c r="BO11" s="111">
        <f>(AH11-AH9)*1000/((Glucose!$H14*$D11+Glucose!$H15*$D11)*0.5*($C11-$C9))</f>
        <v>4.3311627852901451E-4</v>
      </c>
      <c r="BP11" s="111">
        <f>(AI11-AI9)*1000/((Glucose!$H14*$D11+Glucose!$H15*$D11)*0.5*($C11-$C9))</f>
        <v>-7.5798085119645436E-4</v>
      </c>
      <c r="BQ11" s="111">
        <f>(AJ11-AJ9)*1000/((Glucose!$H14*$D11+Glucose!$H15*$D11)*0.5*($C11-$C9))</f>
        <v>2.1509289240741482E-3</v>
      </c>
      <c r="BR11" s="111">
        <f>(AK11-AK10)*1000/((Glucose!$H14*$D11+Glucose!$H15*$D11)*0.5*($C11-$C10))</f>
        <v>0</v>
      </c>
      <c r="BS11" s="112">
        <f>($AU11*1+$AV11*4+$AW11*2+$AX11*1+$AY11*1+$BA11*2+$BB11*1+$BC11*1+$BD11*3+$BE11*1+$BG11*1+$BH11*2+$BI11*1-$BJ11*1+$BK11*1+$BL11*1+$BM11*1+$BN11*1+$BO11*1+$BP11*1+$BQ11*1)</f>
        <v>3.312253191111774E-2</v>
      </c>
      <c r="BT11" s="112">
        <f>$BS11+$BJ11*1-$AU11*1</f>
        <v>3.9936382238556709E-2</v>
      </c>
      <c r="BU11" s="112">
        <f>($AU11*3+$AV11*6+$AW11*4+$AX11*4+$AY11*6+$BA11*5+$BB11*5+$BC11*2+$BD11*6+$BE11*6+$BG11*6+$BH11*6+$BI11*5+$BK11*9+$BL11*5+$BM11*3+$BN11*4+$BO11*4+$BP11*9+$BQ11*5)</f>
        <v>0.15251970053781558</v>
      </c>
      <c r="BV11" s="112">
        <f>($BU11+ABS($AU11*3)+ABS($AV11*6)+ABS($AW11*4)+ABS($AX11*4)+ABS($AY11*6)+ABS($BA11*5)+ABS($BB11*5)+ABS($BC11*2)+ABS($BD11*6)+ABS($BE11*6)+ABS($BG11*6)+ABS($BH11*6)+ABS($BI11*5)+ABS($BK11*9)+ABS($BL11*5)+ABS($BM11*3)+ABS($BN11*4)+ABS($BO11*4)+ABS($BP11*9)+ABS($BQ11*5))/2</f>
        <v>0.16703151709171055</v>
      </c>
      <c r="BW11" s="111">
        <f t="shared" si="2"/>
        <v>0</v>
      </c>
      <c r="BX11" s="111">
        <f t="shared" si="3"/>
        <v>0</v>
      </c>
      <c r="BY11" s="111">
        <f t="shared" si="4"/>
        <v>5.1428571428571331E-3</v>
      </c>
      <c r="BZ11" s="111">
        <f t="shared" si="7"/>
        <v>44.000000000000071</v>
      </c>
      <c r="CA11" s="36"/>
    </row>
    <row r="12" spans="1:79" x14ac:dyDescent="0.15">
      <c r="A12" s="94">
        <f>Glucose!$A16</f>
        <v>9</v>
      </c>
      <c r="B12" s="95">
        <f t="shared" si="0"/>
        <v>8.8544097222256823</v>
      </c>
      <c r="C12" s="96">
        <f>(Glucose!$C16-t0+Glucose!$B16-d0)*24+$C$3</f>
        <v>212.50583333341638</v>
      </c>
      <c r="D12" s="97">
        <f t="shared" si="8"/>
        <v>734.6</v>
      </c>
      <c r="E12" s="97">
        <f>Glucose!E16</f>
        <v>37</v>
      </c>
      <c r="F12" s="97">
        <f>Glucose!F16</f>
        <v>0</v>
      </c>
      <c r="G12" s="97">
        <f>Glucose!G16</f>
        <v>0</v>
      </c>
      <c r="H12" s="97">
        <v>1</v>
      </c>
      <c r="I12" s="97">
        <f>$D12-Glucose!$D16</f>
        <v>715.6</v>
      </c>
      <c r="J12" s="102">
        <f>$J11+AVERAGE(Glucose!$H14:$H14)*($C12-$C11)</f>
        <v>474.36529600799452</v>
      </c>
      <c r="K12" s="102">
        <f>K11 + Glucose!$H16*'In Process Calc.'!$D12 - Glucose!$H15*'In Process Calc.'!$I11</f>
        <v>3144.7813082318876</v>
      </c>
      <c r="L12" s="105">
        <f>L11 + (Glucose!P16*$D12-Glucose!P15*$I11)/1000</f>
        <v>0</v>
      </c>
      <c r="M12" s="105">
        <f>M11+(-Glucose!S15*'In Process Calc.'!$I11+Glucose!S16*'In Process Calc.'!$D12)/1000</f>
        <v>442.79875999999996</v>
      </c>
      <c r="N12" s="105">
        <f>N11-(-Glucose!AR15*'In Process Calc.'!$D12+Glucose!T16*'In Process Calc.'!$D12)/1000</f>
        <v>4.6508474576271303E-2</v>
      </c>
      <c r="O12" s="105">
        <f>O11-(-Glucose!AS15*'In Process Calc.'!$D12+Glucose!U16*'In Process Calc.'!$D12)/1000</f>
        <v>0.55928610619977026</v>
      </c>
      <c r="P12" s="105">
        <f>P11-(-Glucose!AT15*'In Process Calc.'!$D12+Glucose!V16*'In Process Calc.'!$D12)/1000</f>
        <v>4.8149995458673924</v>
      </c>
      <c r="Q12" s="105">
        <f>Q11-(-Glucose!AU15*'In Process Calc.'!$D12+Glucose!W16*'In Process Calc.'!$D12)/1000</f>
        <v>2.8300500338066259</v>
      </c>
      <c r="R12" s="105">
        <f>R11-(-Glucose!AV15*'In Process Calc.'!$D12+Glucose!X16*'In Process Calc.'!$D12)/1000</f>
        <v>0.91447598684210551</v>
      </c>
      <c r="S12" s="105">
        <f>S11-(-Glucose!AW15*'In Process Calc.'!$D12+Glucose!Y16*'In Process Calc.'!$D12)/1000</f>
        <v>18.495477777777779</v>
      </c>
      <c r="T12" s="105">
        <f>T11-(-Glucose!AX15*'In Process Calc.'!$D12+Glucose!Z16*'In Process Calc.'!$D12)/1000</f>
        <v>-0.14689799999999997</v>
      </c>
      <c r="U12" s="105">
        <f>U11-(-Glucose!AY15*'In Process Calc.'!$D12+Glucose!AA16*'In Process Calc.'!$D12)/1000</f>
        <v>-0.67387999999999981</v>
      </c>
      <c r="V12" s="105">
        <f>V11-(-Glucose!AZ15*'In Process Calc.'!$D12+Glucose!AB16*'In Process Calc.'!$D12)/1000</f>
        <v>-1.8643133075795923</v>
      </c>
      <c r="W12" s="105">
        <f>W11-(-Glucose!BA15*'In Process Calc.'!$D12+Glucose!AC16*'In Process Calc.'!$D12)/1000</f>
        <v>4.9665946095056444E-2</v>
      </c>
      <c r="X12" s="105">
        <f>X11-(-Glucose!BB15*'In Process Calc.'!$D12+Glucose!AD16*'In Process Calc.'!$D12)/1000</f>
        <v>1.0715329724784644</v>
      </c>
      <c r="Y12" s="105">
        <f>Y11+(-Glucose!BC15*'In Process Calc.'!$D12+Glucose!AE16*'In Process Calc.'!$D12)/1000</f>
        <v>-1.1920515097690947</v>
      </c>
      <c r="Z12" s="105">
        <f>Z11-(-Glucose!BD15*'In Process Calc.'!$D12+Glucose!AF16*'In Process Calc.'!$D12)/1000</f>
        <v>2.036816650148662</v>
      </c>
      <c r="AA12" s="105">
        <f>AA11-(-Glucose!BE15*'In Process Calc.'!$D12+Glucose!AG16*'In Process Calc.'!$D12)/1000</f>
        <v>0.93169040290033489</v>
      </c>
      <c r="AB12" s="105">
        <f>AB11-(-Glucose!BF15*'In Process Calc.'!$D12+Glucose!AH16*'In Process Calc.'!$D12)/1000</f>
        <v>0.32890315662489078</v>
      </c>
      <c r="AC12" s="105">
        <f>AC11+(-Glucose!AI15*'In Process Calc.'!$I11+Glucose!AI16*'In Process Calc.'!$D12)/1000</f>
        <v>5.1140939999999997</v>
      </c>
      <c r="AD12" s="105">
        <f>AD11-(-Glucose!BH15*'In Process Calc.'!$D12+Glucose!AJ16*'In Process Calc.'!$D12)/1000</f>
        <v>0.51107754706701347</v>
      </c>
      <c r="AE12" s="105">
        <f>AE11-(-Glucose!BI15*'In Process Calc.'!$D12+Glucose!AK16*'In Process Calc.'!$D12)/1000</f>
        <v>0.76122053331017037</v>
      </c>
      <c r="AF12" s="105">
        <f>AF11-(-Glucose!BJ15*'In Process Calc.'!$D12+Glucose!AL16*'In Process Calc.'!$D12)/1000</f>
        <v>3.3223123037396514</v>
      </c>
      <c r="AG12" s="105">
        <f>AG11-(-Glucose!BK15*'In Process Calc.'!$D12+Glucose!AM16*'In Process Calc.'!$D12)/1000</f>
        <v>0.8162130624580255</v>
      </c>
      <c r="AH12" s="105">
        <f>AH11-(-Glucose!BL15*'In Process Calc.'!$D12+Glucose!AN16*'In Process Calc.'!$D12)/1000</f>
        <v>0.26156999461391578</v>
      </c>
      <c r="AI12" s="105">
        <f>AI11-(-Glucose!BM15*'In Process Calc.'!$D12+Glucose!AO16*'In Process Calc.'!$D12)/1000</f>
        <v>0.38618687565538956</v>
      </c>
      <c r="AJ12" s="105">
        <f>AJ11-(-Glucose!BN15*'In Process Calc.'!$D12+Glucose!AP16*'In Process Calc.'!$D12)/1000</f>
        <v>1.250263593683312</v>
      </c>
      <c r="AK12" s="105">
        <f>AK11-(-Glucose!BO15*'In Process Calc.'!$I11+Glucose!BO16*'In Process Calc.'!$D12-'In Process Calc.'!$E11*Glucose!CK16)/1000</f>
        <v>0</v>
      </c>
      <c r="AL12" s="104">
        <f t="shared" si="9"/>
        <v>21.646616019500634</v>
      </c>
      <c r="AM12" s="104">
        <f t="shared" si="5"/>
        <v>26.807218494076906</v>
      </c>
      <c r="AN12" s="104">
        <f t="shared" si="6"/>
        <v>91.875339992192039</v>
      </c>
      <c r="AO12" s="110">
        <f>Glucose!N16/(Glucose!H16)</f>
        <v>0</v>
      </c>
      <c r="AP12" s="111">
        <f>IF(Glucose!O16&gt;0,Glucose!O16,(Glucose!P16*$D12-Glucose!P15*$I11)/1000/((Glucose!$H15*$I11+Glucose!$H16*$D12)*1000000*0.5*($C12-$C11))*1000000000)</f>
        <v>0</v>
      </c>
      <c r="AQ12" s="111">
        <f>(K12-K11)/((Glucose!$H15*$I11+Glucose!$H16*$D12)*0.5*($C12-$C11))</f>
        <v>-3.1165394878604464E-4</v>
      </c>
      <c r="AR12" s="111">
        <f t="shared" si="1"/>
        <v>-1.335607909725267E-4</v>
      </c>
      <c r="AS12" s="111">
        <f>(Glucose!$I16*$D12-Glucose!$I15*$I11)/((Glucose!$H15*$I11+Glucose!$H16*$D12)*0.5*($C12-$C11))</f>
        <v>1.7809315781351794E-4</v>
      </c>
      <c r="AT12" s="111">
        <f>(M12-M11)*1000/((Glucose!$H15*$I11+Glucose!$H16*$D12)*0.5*($C12-$C11))</f>
        <v>0.91801491055916296</v>
      </c>
      <c r="AU12" s="111">
        <f>(N12-N11)*1000/((Glucose!$H15*$D12+Glucose!$H16*$D12)*0.5*($C12-$C11))</f>
        <v>3.2606535671111259E-3</v>
      </c>
      <c r="AV12" s="111">
        <f>(O12-O11)*1000/((Glucose!$H15*$D12+Glucose!$H16*$D12)*0.5*($C12-$C11))</f>
        <v>1.3328859326482896E-3</v>
      </c>
      <c r="AW12" s="111">
        <f>(P12-P11)*1000/((Glucose!$H15*$D12+Glucose!$H16*$D12)*0.5*($C12-$C11))</f>
        <v>0</v>
      </c>
      <c r="AX12" s="111">
        <f>(Q12-Q11)*1000/((Glucose!$H15*$D12+Glucose!$H16*$D12)*0.5*($C12-$C11))</f>
        <v>1.0181704130107836E-2</v>
      </c>
      <c r="AY12" s="111">
        <f>(R12-R11)*1000/((Glucose!$H15*$D12+Glucose!$H16*$D12)*0.5*($C12-$C11))</f>
        <v>1.9430934278255275E-3</v>
      </c>
      <c r="AZ12" s="111">
        <f>(S12-S11)*1000/((Glucose!$H15*$D12+Glucose!$H16*$D12)*0.5*($C12-$C11))</f>
        <v>4.3187330982665625E-2</v>
      </c>
      <c r="BA12" s="111">
        <f>(T12-T11)*1000/((Glucose!$H15*$D12+Glucose!$H16*$D12)*0.5*($C12-$C11))</f>
        <v>5.1142891953156707E-4</v>
      </c>
      <c r="BB12" s="111">
        <f>(U12-U11)*1000/((Glucose!$H15*$D12+Glucose!$H16*$D12)*0.5*($C12-$C11))</f>
        <v>4.0914313562525332E-4</v>
      </c>
      <c r="BC12" s="111">
        <f>(V12-V11)*1000/((Glucose!$H15*$D12+Glucose!$H16*$D12)*0.5*($C12-$C11))</f>
        <v>-2.1664366113099587E-3</v>
      </c>
      <c r="BD12" s="111">
        <f>(W12-W11)*1000/((Glucose!$H15*$D12+Glucose!$H16*$D12)*0.5*($C12-$C11))</f>
        <v>6.9880577785442599E-4</v>
      </c>
      <c r="BE12" s="111">
        <f>(X12-X11)*1000/((Glucose!$H15*$D12+Glucose!$H16*$D12)*0.5*($C12-$C11))</f>
        <v>2.1288418850669878E-3</v>
      </c>
      <c r="BF12" s="111">
        <f>(Y12-Y11)*1000/((Glucose!$H15*$D12+Glucose!$H16*$D12)*0.5*($C12-$C11))</f>
        <v>-7.9484956410323538E-3</v>
      </c>
      <c r="BG12" s="111">
        <f>(Z12-Z11)*1000/((Glucose!$H15*$D12+Glucose!$H16*$D12)*0.5*($C12-$C11))</f>
        <v>3.9223716783468475E-3</v>
      </c>
      <c r="BH12" s="111">
        <f>(AA12-AA11)*1000/((Glucose!$H15*$D12+Glucose!$H16*$D12)*0.5*($C12-$C11))</f>
        <v>1.7771796369247951E-3</v>
      </c>
      <c r="BI12" s="111">
        <f>(AB12-AB11)*1000/((Glucose!$H15*$D12+Glucose!$H16*$D12)*0.5*($C12-$C11))</f>
        <v>6.7866045216306077E-4</v>
      </c>
      <c r="BJ12" s="111">
        <f>(AC12-AC11)*1000/((Glucose!$H15*$D12+Glucose!$H16*$D12)*0.5*($C12-$C11))</f>
        <v>8.3874342803177022E-3</v>
      </c>
      <c r="BK12" s="111">
        <f>(AD12-AD11)*1000/((Glucose!$H15*$D12+Glucose!$H16*$D12)*0.5*($C12-$C11))</f>
        <v>9.8452930813631664E-4</v>
      </c>
      <c r="BL12" s="111">
        <f>(AE12-AE11)*1000/((Glucose!$H15*$D12+Glucose!$H16*$D12)*0.5*($C12-$C11))</f>
        <v>1.7591058119908001E-3</v>
      </c>
      <c r="BM12" s="111">
        <f>(AF12-AF11)*1000/((Glucose!$H15*$D12+Glucose!$H16*$D12)*0.5*($C12-$C11))</f>
        <v>5.6938989042909331E-3</v>
      </c>
      <c r="BN12" s="111">
        <f>(AG12-AG11)*1000/((Glucose!$H15*$D12+Glucose!$H16*$D12)*0.5*($C12-$C11))</f>
        <v>1.9320266436300005E-3</v>
      </c>
      <c r="BO12" s="111">
        <f>(AH12-AH11)*1000/((Glucose!$H15*$D12+Glucose!$H16*$D12)*0.5*($C12-$C11))</f>
        <v>5.3589476952335853E-4</v>
      </c>
      <c r="BP12" s="111">
        <f>(AI12-AI11)*1000/((Glucose!$H15*$D12+Glucose!$H16*$D12)*0.5*($C12-$C11))</f>
        <v>1.9250208241102099E-3</v>
      </c>
      <c r="BQ12" s="111">
        <f>(AJ12-AJ11)*1000/((Glucose!$H15*$D12+Glucose!$H16*$D12)*0.5*($C12-$C11))</f>
        <v>2.706666070077436E-3</v>
      </c>
      <c r="BR12" s="111">
        <f>(AK12-AK11)*1000/((Glucose!$H15*$D12+Glucose!$H16*$D12)*0.5*($C12-$C11))</f>
        <v>0</v>
      </c>
      <c r="BS12" s="112">
        <f>($AU12*1+$AV12*4+$AW12*2+$AX12*1+$AY12*1+$BA12*2+$BB12*1+$BC12*1+$BD12*3+$BE12*1+$BG12*1+$BH12*2+$BI12*1-$BJ12*1+$BK12*1+$BL12*1+$BM12*1+$BN12*1+$BO12*1+$BP12*1+$BQ12*1)</f>
        <v>3.9512917893447193E-2</v>
      </c>
      <c r="BT12" s="112">
        <f>$BS12+$BJ12*1-$AU12*1</f>
        <v>4.4639698606653774E-2</v>
      </c>
      <c r="BU12" s="112">
        <f>($AU12*3+$AV12*6+$AW12*4+$AX12*4+$AY12*6+$BA12*5+$BB12*5+$BC12*2+$BD12*6+$BE12*6+$BG12*6+$BH12*6+$BI12*5+$BK12*9+$BL12*5+$BM12*3+$BN12*4+$BO12*4+$BP12*9+$BQ12*5)</f>
        <v>0.20045932953379159</v>
      </c>
      <c r="BV12" s="112">
        <f>($BU12+ABS($AU12*3)+ABS($AV12*6)+ABS($AW12*4)+ABS($AX12*4)+ABS($AY12*6)+ABS($BA12*5)+ABS($BB12*5)+ABS($BC12*2)+ABS($BD12*6)+ABS($BE12*6)+ABS($BG12*6)+ABS($BH12*6)+ABS($BI12*5)+ABS($BK12*9)+ABS($BL12*5)+ABS($BM12*3)+ABS($BN12*4)+ABS($BO12*4)+ABS($BP12*9)+ABS($BQ12*5))/2</f>
        <v>0.20479220275641155</v>
      </c>
      <c r="BW12" s="111">
        <f t="shared" si="2"/>
        <v>-0.18404692904552708</v>
      </c>
      <c r="BX12" s="111">
        <f t="shared" si="3"/>
        <v>0</v>
      </c>
      <c r="BY12" s="111">
        <f t="shared" si="4"/>
        <v>1.1842105263157906E-2</v>
      </c>
      <c r="BZ12" s="111">
        <f t="shared" si="7"/>
        <v>16.400000000000006</v>
      </c>
      <c r="CA12" s="36"/>
    </row>
    <row r="13" spans="1:79" ht="12.75" customHeight="1" x14ac:dyDescent="0.15">
      <c r="A13" s="94">
        <f>Glucose!$A17</f>
        <v>10</v>
      </c>
      <c r="B13" s="95">
        <f t="shared" si="0"/>
        <v>9.9370486111147329</v>
      </c>
      <c r="C13" s="96">
        <f>(Glucose!$C17-t0+Glucose!$B17-d0)*24+$C$3</f>
        <v>238.48916666675359</v>
      </c>
      <c r="D13" s="97">
        <f t="shared" si="8"/>
        <v>752.6</v>
      </c>
      <c r="E13" s="97">
        <f>Glucose!E17</f>
        <v>0</v>
      </c>
      <c r="F13" s="97">
        <f>Glucose!F17</f>
        <v>0</v>
      </c>
      <c r="G13" s="97">
        <f>Glucose!G17</f>
        <v>0</v>
      </c>
      <c r="H13" s="97">
        <v>0</v>
      </c>
      <c r="I13" s="97">
        <f>$D13-Glucose!$D17</f>
        <v>741.6</v>
      </c>
      <c r="J13" s="102">
        <f>$J12+AVERAGE(Glucose!$H15:$H15)*($C13-$C12)</f>
        <v>579.8032454111119</v>
      </c>
      <c r="K13" s="102">
        <f>K12 + Glucose!$H17*'In Process Calc.'!$D13 - Glucose!$H16*'In Process Calc.'!$I12</f>
        <v>2928.5399493138889</v>
      </c>
      <c r="L13" s="105">
        <f>L12 + (Glucose!P17*$D13-Glucose!P16*$I12)/1000</f>
        <v>0</v>
      </c>
      <c r="M13" s="105">
        <f>M12+(-Glucose!S16*'In Process Calc.'!$I12+Glucose!S17*'In Process Calc.'!$D13)/1000</f>
        <v>518.64997999999991</v>
      </c>
      <c r="N13" s="105"/>
      <c r="O13" s="105"/>
      <c r="P13" s="105"/>
      <c r="Q13" s="105"/>
      <c r="R13" s="105"/>
      <c r="S13" s="105">
        <f>S12-(-Glucose!AW16*'In Process Calc.'!$D13+Glucose!Y17*'In Process Calc.'!$D13)/1000</f>
        <v>22.232722222222222</v>
      </c>
      <c r="T13" s="105">
        <f>T12-(-Glucose!AX16*'In Process Calc.'!$D13+Glucose!Z17*'In Process Calc.'!$D13)/1000</f>
        <v>-0.13467999999999997</v>
      </c>
      <c r="U13" s="105">
        <f>U12-(-Glucose!AY16*'In Process Calc.'!$D13+Glucose!AA17*'In Process Calc.'!$D13)/1000</f>
        <v>-0.77365400000000017</v>
      </c>
      <c r="V13" s="105"/>
      <c r="W13" s="105"/>
      <c r="X13" s="105"/>
      <c r="Y13" s="105">
        <f>Y12+(-Glucose!BC16*'In Process Calc.'!$D13+Glucose!AE17*'In Process Calc.'!$D13)/1000</f>
        <v>-0.60721580817051557</v>
      </c>
      <c r="Z13" s="105"/>
      <c r="AA13" s="105"/>
      <c r="AB13" s="105"/>
      <c r="AC13" s="105">
        <f>AC12+(-Glucose!AI16*'In Process Calc.'!$I12+Glucose!AI17*'In Process Calc.'!$D13)/1000</f>
        <v>6.0728939999999998</v>
      </c>
      <c r="AD13" s="105"/>
      <c r="AE13" s="105"/>
      <c r="AF13" s="105"/>
      <c r="AG13" s="105"/>
      <c r="AH13" s="105"/>
      <c r="AI13" s="105"/>
      <c r="AJ13" s="105"/>
      <c r="AK13" s="105">
        <f>AK12-(-Glucose!BO16*'In Process Calc.'!$I12+Glucose!BO17*'In Process Calc.'!$D13-'In Process Calc.'!$E12*Glucose!CK17)/1000</f>
        <v>0</v>
      </c>
      <c r="AL13" s="104"/>
      <c r="AM13" s="104"/>
      <c r="AN13" s="104"/>
      <c r="AO13" s="110">
        <f>Glucose!N17/(Glucose!H17)</f>
        <v>0</v>
      </c>
      <c r="AP13" s="111">
        <f>IF(Glucose!O17&gt;0,Glucose!O17,(Glucose!P17*$D13-Glucose!P16*$I12)/1000/((Glucose!$H16*$I12+Glucose!$H17*$D13)*1000000*0.5*($C13-$C12))*1000000000)</f>
        <v>0</v>
      </c>
      <c r="AQ13" s="111">
        <f>(K13-K12)/((Glucose!$H16*$I12+Glucose!$H17*$D13)*0.5*($C13-$C12))</f>
        <v>-3.0002048503207511E-3</v>
      </c>
      <c r="AR13" s="111">
        <f t="shared" si="1"/>
        <v>-3.1190709689249388E-3</v>
      </c>
      <c r="AS13" s="111">
        <f>(Glucose!$I17*$D13-Glucose!$I16*$I12)/((Glucose!$H16*$I12+Glucose!$H17*$D13)*0.5*($C13-$C12))</f>
        <v>-1.1886611860418779E-4</v>
      </c>
      <c r="AT13" s="111">
        <f>(M13-M12)*1000/((Glucose!$H16*$I12+Glucose!$H17*$D13)*0.5*($C13-$C12))</f>
        <v>1.0523851648242888</v>
      </c>
      <c r="AU13" s="111"/>
      <c r="AV13" s="111"/>
      <c r="AW13" s="111"/>
      <c r="AX13" s="111"/>
      <c r="AY13" s="111"/>
      <c r="AZ13" s="111">
        <f>(S13-S12)*1000/((Glucose!$H16*$D13+Glucose!$H17*$D13)*0.5*($C13-$C12))</f>
        <v>5.049546469751625E-2</v>
      </c>
      <c r="BA13" s="111">
        <f>(T13-T12)*1000/((Glucose!$H16*$D13+Glucose!$H17*$D13)*0.5*($C13-$C12))</f>
        <v>1.6508248171761392E-4</v>
      </c>
      <c r="BB13" s="111">
        <f>(U13-U12)*1000/((Glucose!$H16*$D13+Glucose!$H17*$D13)*0.5*($C13-$C12))</f>
        <v>-1.348088028391984E-3</v>
      </c>
      <c r="BC13" s="111"/>
      <c r="BD13" s="111"/>
      <c r="BE13" s="111"/>
      <c r="BF13" s="111">
        <f>(Y13-Y12)*1000/((Glucose!$H16*$D13+Glucose!$H17*$D13)*0.5*($C13-$C12))</f>
        <v>7.9019585052345145E-3</v>
      </c>
      <c r="BG13" s="111"/>
      <c r="BH13" s="111"/>
      <c r="BI13" s="111"/>
      <c r="BJ13" s="111">
        <f>(AC13-AC12)*1000/((Glucose!$H16*$D13+Glucose!$H17*$D13)*0.5*($C13-$C12))</f>
        <v>1.2954745741598311E-2</v>
      </c>
      <c r="BK13" s="111"/>
      <c r="BL13" s="111"/>
      <c r="BM13" s="111"/>
      <c r="BN13" s="111"/>
      <c r="BO13" s="111"/>
      <c r="BP13" s="111"/>
      <c r="BQ13" s="111"/>
      <c r="BR13" s="111">
        <f>(AK13-AK12)*1000/((Glucose!$H16*$D13+Glucose!$H17*$D13)*0.5*($C13-$C12))</f>
        <v>0</v>
      </c>
      <c r="BS13" s="112"/>
      <c r="BT13" s="112"/>
      <c r="BU13" s="112"/>
      <c r="BV13" s="112"/>
      <c r="BW13" s="111">
        <f t="shared" si="2"/>
        <v>0.15648847975891966</v>
      </c>
      <c r="BX13" s="111">
        <f t="shared" si="3"/>
        <v>0</v>
      </c>
      <c r="BY13" s="111">
        <f t="shared" si="4"/>
        <v>3.2692536390448138E-3</v>
      </c>
      <c r="BZ13" s="111">
        <f t="shared" si="7"/>
        <v>78.474382059256797</v>
      </c>
      <c r="CA13" s="36"/>
    </row>
    <row r="14" spans="1:79" x14ac:dyDescent="0.15">
      <c r="A14" s="94">
        <f>Glucose!$A18</f>
        <v>11</v>
      </c>
      <c r="B14" s="95">
        <f t="shared" si="0"/>
        <v>10.88010416666657</v>
      </c>
      <c r="C14" s="96">
        <f>(Glucose!$C18-t0+Glucose!$B18-d0)*24+$C$3</f>
        <v>261.12249999999767</v>
      </c>
      <c r="D14" s="97">
        <f t="shared" si="8"/>
        <v>741.6</v>
      </c>
      <c r="E14" s="97">
        <f>Glucose!E18</f>
        <v>0</v>
      </c>
      <c r="F14" s="97">
        <f>Glucose!F18</f>
        <v>0</v>
      </c>
      <c r="G14" s="97">
        <f>Glucose!G18</f>
        <v>0</v>
      </c>
      <c r="H14" s="97">
        <v>0</v>
      </c>
      <c r="I14" s="97">
        <f>$D14-Glucose!$D18</f>
        <v>730.6</v>
      </c>
      <c r="J14" s="102">
        <f>$J13+AVERAGE(Glucose!$H16:$H16)*($C14-$C13)</f>
        <v>670.9575927767803</v>
      </c>
      <c r="K14" s="102">
        <f>K13 + Glucose!$H18*'In Process Calc.'!$D14 - Glucose!$H17*'In Process Calc.'!$I13</f>
        <v>3077.8333304326629</v>
      </c>
      <c r="L14" s="105">
        <f>L13 + (Glucose!P18*$D14-Glucose!P17*$I13)/1000</f>
        <v>0</v>
      </c>
      <c r="M14" s="105">
        <f>M13+(-Glucose!S17*'In Process Calc.'!$I13+Glucose!S18*'In Process Calc.'!$D14)/1000</f>
        <v>585.39397999999983</v>
      </c>
      <c r="N14" s="105"/>
      <c r="O14" s="105"/>
      <c r="P14" s="105"/>
      <c r="Q14" s="105"/>
      <c r="R14" s="105"/>
      <c r="S14" s="105">
        <f>S13-(-Glucose!AW17*'In Process Calc.'!$D14+Glucose!Y18*'In Process Calc.'!$D14)/1000</f>
        <v>26.06432222222222</v>
      </c>
      <c r="T14" s="105">
        <f>T13-(-Glucose!AX17*'In Process Calc.'!$D14+Glucose!Z18*'In Process Calc.'!$D14)/1000</f>
        <v>-0.12726399999999996</v>
      </c>
      <c r="U14" s="105">
        <f>U13-(-Glucose!AY17*'In Process Calc.'!$D14+Glucose!AA18*'In Process Calc.'!$D14)/1000</f>
        <v>-0.69949400000000028</v>
      </c>
      <c r="V14" s="105"/>
      <c r="W14" s="105"/>
      <c r="X14" s="105"/>
      <c r="Y14" s="105">
        <f>Y13+(-Glucose!BC17*'In Process Calc.'!$D14+Glucose!AE18*'In Process Calc.'!$D14)/1000</f>
        <v>-0.44256216696270034</v>
      </c>
      <c r="Z14" s="105"/>
      <c r="AA14" s="105"/>
      <c r="AB14" s="105"/>
      <c r="AC14" s="105">
        <f>AC13+(-Glucose!AI17*'In Process Calc.'!$I13+Glucose!AI18*'In Process Calc.'!$D14)/1000</f>
        <v>6.3398700000000003</v>
      </c>
      <c r="AD14" s="105"/>
      <c r="AE14" s="105"/>
      <c r="AF14" s="105"/>
      <c r="AG14" s="105"/>
      <c r="AH14" s="105"/>
      <c r="AI14" s="105"/>
      <c r="AJ14" s="105"/>
      <c r="AK14" s="105">
        <f>AK13-(-Glucose!BO17*'In Process Calc.'!$I13+Glucose!BO18*'In Process Calc.'!$D14-'In Process Calc.'!$E13*Glucose!CK18)/1000</f>
        <v>0</v>
      </c>
      <c r="AL14" s="104"/>
      <c r="AM14" s="104"/>
      <c r="AN14" s="104"/>
      <c r="AO14" s="110">
        <f>Glucose!N18/(Glucose!H18)</f>
        <v>0</v>
      </c>
      <c r="AP14" s="111">
        <f>IF(Glucose!O18&gt;0,Glucose!O18,(Glucose!P18*$D14-Glucose!P17*$I13)/1000/((Glucose!$H17*$I13+Glucose!$H18*$D14)*1000000*0.5*($C14-$C13))*1000000000)</f>
        <v>0</v>
      </c>
      <c r="AQ14" s="111">
        <f>(K14-K13)/((Glucose!$H17*$I13+Glucose!$H18*$D14)*0.5*($C14-$C13))</f>
        <v>2.4416915443634265E-3</v>
      </c>
      <c r="AR14" s="111">
        <f t="shared" si="1"/>
        <v>2.336099236285809E-3</v>
      </c>
      <c r="AS14" s="111">
        <f>(Glucose!$I18*$D14-Glucose!$I17*$I13)/((Glucose!$H17*$I13+Glucose!$H18*$D14)*0.5*($C14-$C13))</f>
        <v>-1.0559230807761755E-4</v>
      </c>
      <c r="AT14" s="111">
        <f>(M14-M13)*1000/((Glucose!$H17*$I13+Glucose!$H18*$D14)*0.5*($C14-$C13))</f>
        <v>1.0915973582736322</v>
      </c>
      <c r="AU14" s="111"/>
      <c r="AV14" s="111"/>
      <c r="AW14" s="111"/>
      <c r="AX14" s="111"/>
      <c r="AY14" s="111"/>
      <c r="AZ14" s="111">
        <f>(S14-S13)*1000/((Glucose!$H17*$D14+Glucose!$H18*$D14)*0.5*($C14-$C13))</f>
        <v>6.266577427126413E-2</v>
      </c>
      <c r="BA14" s="111">
        <f>(T14-T13)*1000/((Glucose!$H17*$D14+Glucose!$H18*$D14)*0.5*($C14-$C13))</f>
        <v>1.2128859536373717E-4</v>
      </c>
      <c r="BB14" s="111">
        <f>(U14-U13)*1000/((Glucose!$H17*$D14+Glucose!$H18*$D14)*0.5*($C14-$C13))</f>
        <v>1.2128859536373691E-3</v>
      </c>
      <c r="BC14" s="111"/>
      <c r="BD14" s="111"/>
      <c r="BE14" s="111"/>
      <c r="BF14" s="111">
        <f>(Y14-Y13)*1000/((Glucose!$H17*$D14+Glucose!$H18*$D14)*0.5*($C14-$C13))</f>
        <v>2.6929084228183176E-3</v>
      </c>
      <c r="BG14" s="111"/>
      <c r="BH14" s="111"/>
      <c r="BI14" s="111"/>
      <c r="BJ14" s="111">
        <f>(AC14-AC13)*1000/((Glucose!$H17*$D14+Glucose!$H18*$D14)*0.5*($C14-$C13))</f>
        <v>4.3663894330945438E-3</v>
      </c>
      <c r="BK14" s="111"/>
      <c r="BL14" s="111"/>
      <c r="BM14" s="111"/>
      <c r="BN14" s="111"/>
      <c r="BO14" s="111"/>
      <c r="BP14" s="111"/>
      <c r="BQ14" s="111"/>
      <c r="BR14" s="111">
        <f>(AK14-AK13)*1000/((Glucose!$H17*$D14+Glucose!$H18*$D14)*0.5*($C14-$C13))</f>
        <v>0</v>
      </c>
      <c r="BS14" s="112"/>
      <c r="BT14" s="112"/>
      <c r="BU14" s="112"/>
      <c r="BV14" s="112"/>
      <c r="BW14" s="111">
        <f t="shared" si="2"/>
        <v>4.2972554861628376E-2</v>
      </c>
      <c r="BX14" s="111">
        <f t="shared" si="3"/>
        <v>0</v>
      </c>
      <c r="BY14" s="111">
        <f t="shared" si="4"/>
        <v>1.9354838709677443E-3</v>
      </c>
      <c r="BZ14" s="111">
        <f t="shared" si="7"/>
        <v>36.000000000000043</v>
      </c>
      <c r="CA14" s="36"/>
    </row>
    <row r="15" spans="1:79" x14ac:dyDescent="0.15">
      <c r="A15" s="94">
        <f>Glucose!$A19</f>
        <v>12</v>
      </c>
      <c r="B15" s="95">
        <f t="shared" si="0"/>
        <v>12.013437499997963</v>
      </c>
      <c r="C15" s="96">
        <f>(Glucose!$C19-t0+Glucose!$B19-d0)*24+$C$3</f>
        <v>288.32249999995111</v>
      </c>
      <c r="D15" s="97">
        <f t="shared" si="8"/>
        <v>730.6</v>
      </c>
      <c r="E15" s="97">
        <f>Glucose!E19</f>
        <v>0</v>
      </c>
      <c r="F15" s="97">
        <f>Glucose!F19</f>
        <v>8.18</v>
      </c>
      <c r="G15" s="97">
        <f>Glucose!G19</f>
        <v>0</v>
      </c>
      <c r="H15" s="97">
        <v>1</v>
      </c>
      <c r="I15" s="97">
        <f>$D15-Glucose!$D19</f>
        <v>719.6</v>
      </c>
      <c r="J15" s="102">
        <f>$J14+AVERAGE(Glucose!$H17:$H17)*($C15-$C14)</f>
        <v>767.30303204541417</v>
      </c>
      <c r="K15" s="102">
        <f>K14 + Glucose!$H19*'In Process Calc.'!$D15 - Glucose!$H18*'In Process Calc.'!$I14</f>
        <v>3108.0440810601808</v>
      </c>
      <c r="L15" s="105">
        <f>L14 + (Glucose!P19*$D15-Glucose!P18*$I14)/1000</f>
        <v>0</v>
      </c>
      <c r="M15" s="105">
        <f>M14+(-Glucose!S18*'In Process Calc.'!$I14+Glucose!S19*'In Process Calc.'!$D15)/1000</f>
        <v>658.30785999999989</v>
      </c>
      <c r="N15" s="105"/>
      <c r="O15" s="105"/>
      <c r="P15" s="105"/>
      <c r="Q15" s="105"/>
      <c r="R15" s="105"/>
      <c r="S15" s="105">
        <f>S14-(-Glucose!AW18*'In Process Calc.'!$D15+Glucose!Y19*'In Process Calc.'!$D15)/1000</f>
        <v>30.488511111111109</v>
      </c>
      <c r="T15" s="105">
        <f>T14-(-Glucose!AX18*'In Process Calc.'!$D15+Glucose!Z19*'In Process Calc.'!$D15)/1000</f>
        <v>-0.17109999999999997</v>
      </c>
      <c r="U15" s="105">
        <f>U14-(-Glucose!AY18*'In Process Calc.'!$D15+Glucose!AA19*'In Process Calc.'!$D15)/1000</f>
        <v>-0.57529200000000025</v>
      </c>
      <c r="V15" s="105"/>
      <c r="W15" s="105"/>
      <c r="X15" s="105"/>
      <c r="Y15" s="105">
        <f>Y14+(-Glucose!BC18*'In Process Calc.'!$D15+Glucose!AE19*'In Process Calc.'!$D15)/1000</f>
        <v>-0.44256216696270034</v>
      </c>
      <c r="Z15" s="105"/>
      <c r="AA15" s="105"/>
      <c r="AB15" s="105"/>
      <c r="AC15" s="105">
        <f>AC14+(-Glucose!AI18*'In Process Calc.'!$I14+Glucose!AI19*'In Process Calc.'!$D15)/1000</f>
        <v>6.493296</v>
      </c>
      <c r="AD15" s="105"/>
      <c r="AE15" s="105"/>
      <c r="AF15" s="105"/>
      <c r="AG15" s="105"/>
      <c r="AH15" s="105"/>
      <c r="AI15" s="105"/>
      <c r="AJ15" s="105"/>
      <c r="AK15" s="105">
        <f>AK14-(-Glucose!BO18*'In Process Calc.'!$I14+Glucose!BO19*'In Process Calc.'!$D15-'In Process Calc.'!$E14*Glucose!CK19)/1000</f>
        <v>0</v>
      </c>
      <c r="AL15" s="104"/>
      <c r="AM15" s="104"/>
      <c r="AN15" s="104"/>
      <c r="AO15" s="110">
        <f>Glucose!N19/(Glucose!H19)</f>
        <v>0</v>
      </c>
      <c r="AP15" s="111">
        <f>IF(Glucose!O19&gt;0,Glucose!O19,(Glucose!P19*$D15-Glucose!P18*$I14)/1000/((Glucose!$H18*$I14+Glucose!$H19*$D15)*1000000*0.5*($C15-$C14))*1000000000)</f>
        <v>0</v>
      </c>
      <c r="AQ15" s="111">
        <f>(K15-K14)/((Glucose!$H18*$I14+Glucose!$H19*$D15)*0.5*($C15-$C14))</f>
        <v>4.0387952771052496E-4</v>
      </c>
      <c r="AR15" s="111">
        <f t="shared" si="1"/>
        <v>9.7782819107825676E-4</v>
      </c>
      <c r="AS15" s="111">
        <f>(Glucose!$I19*$D15-Glucose!$I18*$I14)/((Glucose!$H18*$I14+Glucose!$H19*$D15)*0.5*($C15-$C14))</f>
        <v>5.7394866336773175E-4</v>
      </c>
      <c r="AT15" s="111">
        <f>(M15-M14)*1000/((Glucose!$H18*$I14+Glucose!$H19*$D15)*0.5*($C15-$C14))</f>
        <v>0.97476635986390914</v>
      </c>
      <c r="AU15" s="111"/>
      <c r="AV15" s="111"/>
      <c r="AW15" s="111"/>
      <c r="AX15" s="111"/>
      <c r="AY15" s="111"/>
      <c r="AZ15" s="111">
        <f>(S15-S14)*1000/((Glucose!$H18*$D15+Glucose!$H19*$D15)*0.5*($C15-$C14))</f>
        <v>5.9145810078582724E-2</v>
      </c>
      <c r="BA15" s="111">
        <f>(T15-T14)*1000/((Glucose!$H18*$D15+Glucose!$H19*$D15)*0.5*($C15-$C14))</f>
        <v>-5.8603187967770057E-4</v>
      </c>
      <c r="BB15" s="111">
        <f>(U15-U14)*1000/((Glucose!$H18*$D15+Glucose!$H19*$D15)*0.5*($C15-$C14))</f>
        <v>1.6604236590868184E-3</v>
      </c>
      <c r="BC15" s="111"/>
      <c r="BD15" s="111"/>
      <c r="BE15" s="111"/>
      <c r="BF15" s="111">
        <f>(Y15-Y14)*1000/((Glucose!$H18*$D15+Glucose!$H19*$D15)*0.5*($C15-$C14))</f>
        <v>0</v>
      </c>
      <c r="BG15" s="111"/>
      <c r="BH15" s="111"/>
      <c r="BI15" s="111"/>
      <c r="BJ15" s="111">
        <f>(AC15-AC14)*1000/((Glucose!$H18*$D15+Glucose!$H19*$D15)*0.5*($C15-$C14))</f>
        <v>2.0511115788719465E-3</v>
      </c>
      <c r="BK15" s="111"/>
      <c r="BL15" s="111"/>
      <c r="BM15" s="111"/>
      <c r="BN15" s="111"/>
      <c r="BO15" s="111"/>
      <c r="BP15" s="111"/>
      <c r="BQ15" s="111"/>
      <c r="BR15" s="111">
        <f>(AK15-AK14)*1000/((Glucose!$H18*$D15+Glucose!$H19*$D15)*0.5*($C15-$C14))</f>
        <v>0</v>
      </c>
      <c r="BS15" s="112"/>
      <c r="BT15" s="112"/>
      <c r="BU15" s="112"/>
      <c r="BV15" s="112"/>
      <c r="BW15" s="111">
        <f t="shared" si="2"/>
        <v>0</v>
      </c>
      <c r="BX15" s="111">
        <f t="shared" si="3"/>
        <v>0</v>
      </c>
      <c r="BY15" s="111">
        <f t="shared" si="4"/>
        <v>-9.9082568807339483E-3</v>
      </c>
      <c r="BZ15" s="111">
        <f t="shared" si="7"/>
        <v>-3.4999999999999907</v>
      </c>
      <c r="CA15" s="36"/>
    </row>
    <row r="16" spans="1:79" x14ac:dyDescent="0.15">
      <c r="A16" s="94">
        <f>Glucose!$A20</f>
        <v>13</v>
      </c>
      <c r="B16" s="95">
        <f t="shared" si="0"/>
        <v>12.784270833333721</v>
      </c>
      <c r="C16" s="96">
        <f>(Glucose!$C20-t0+Glucose!$B20-d0)*24+$C$3</f>
        <v>306.82250000000931</v>
      </c>
      <c r="D16" s="97">
        <f t="shared" si="8"/>
        <v>727.78</v>
      </c>
      <c r="E16" s="97">
        <f>Glucose!E20</f>
        <v>0</v>
      </c>
      <c r="F16" s="97">
        <f>Glucose!F20</f>
        <v>0</v>
      </c>
      <c r="G16" s="97">
        <f>Glucose!G20</f>
        <v>0</v>
      </c>
      <c r="H16" s="97">
        <v>0</v>
      </c>
      <c r="I16" s="97">
        <f>$D16-Glucose!$D20</f>
        <v>716.78</v>
      </c>
      <c r="J16" s="102">
        <f>$J15+AVERAGE(Glucose!$H18:$H18)*($C16-$C15)</f>
        <v>836.55638122165749</v>
      </c>
      <c r="K16" s="102">
        <f>K15 + Glucose!$H20*'In Process Calc.'!$D16 - Glucose!$H19*'In Process Calc.'!$I15</f>
        <v>2903.7937285775452</v>
      </c>
      <c r="L16" s="105">
        <f>L15 + (Glucose!P20*$D16-Glucose!P19*$I15)/1000</f>
        <v>0</v>
      </c>
      <c r="M16" s="105">
        <f>M15+(-Glucose!S19*'In Process Calc.'!$I15+Glucose!S20*'In Process Calc.'!$D16)/1000</f>
        <v>660.19981799999994</v>
      </c>
      <c r="N16" s="105"/>
      <c r="O16" s="105"/>
      <c r="P16" s="105"/>
      <c r="Q16" s="105"/>
      <c r="R16" s="105"/>
      <c r="S16" s="105">
        <f>S15-(-Glucose!AW19*'In Process Calc.'!$D16+Glucose!Y20*'In Process Calc.'!$D16)/1000</f>
        <v>33.593528888888883</v>
      </c>
      <c r="T16" s="105">
        <f>T15-(-Glucose!AX19*'In Process Calc.'!$D16+Glucose!Z20*'In Process Calc.'!$D16)/1000</f>
        <v>-9.3498199999999976E-2</v>
      </c>
      <c r="U16" s="105">
        <f>U15-(-Glucose!AY19*'In Process Calc.'!$D16+Glucose!AA20*'In Process Calc.'!$D16)/1000</f>
        <v>-0.59672360000000035</v>
      </c>
      <c r="V16" s="105"/>
      <c r="W16" s="105"/>
      <c r="X16" s="105"/>
      <c r="Y16" s="105">
        <f>Y15+(-Glucose!BC19*'In Process Calc.'!$D16+Glucose!AE20*'In Process Calc.'!$D16)/1000</f>
        <v>-1.161523090586146</v>
      </c>
      <c r="Z16" s="105"/>
      <c r="AA16" s="105"/>
      <c r="AB16" s="105"/>
      <c r="AC16" s="105">
        <f>AC15+(-Glucose!AI19*'In Process Calc.'!$I15+Glucose!AI20*'In Process Calc.'!$D16)/1000</f>
        <v>6.8725811999999991</v>
      </c>
      <c r="AD16" s="105"/>
      <c r="AE16" s="105"/>
      <c r="AF16" s="105"/>
      <c r="AG16" s="105"/>
      <c r="AH16" s="105"/>
      <c r="AI16" s="105"/>
      <c r="AJ16" s="105"/>
      <c r="AK16" s="105">
        <f>AK15-(-Glucose!BO19*'In Process Calc.'!$I15+Glucose!BO20*'In Process Calc.'!$D16-'In Process Calc.'!$E15*Glucose!CK20)/1000</f>
        <v>0</v>
      </c>
      <c r="AL16" s="104"/>
      <c r="AM16" s="104"/>
      <c r="AN16" s="104"/>
      <c r="AO16" s="110">
        <f>Glucose!N20/(Glucose!H20)</f>
        <v>0</v>
      </c>
      <c r="AP16" s="111">
        <f>IF(Glucose!O20&gt;0,Glucose!O20,(Glucose!P20*$D16-Glucose!P19*$I15)/1000/((Glucose!$H19*$I15+Glucose!$H20*$D16)*1000000*0.5*($C16-$C15))*1000000000)</f>
        <v>0</v>
      </c>
      <c r="AQ16" s="111">
        <f>(K16-K15)/((Glucose!$H19*$I15+Glucose!$H20*$D16)*0.5*($C16-$C15))</f>
        <v>-4.2117053953931692E-3</v>
      </c>
      <c r="AR16" s="111">
        <f t="shared" si="1"/>
        <v>-4.3452696028276703E-3</v>
      </c>
      <c r="AS16" s="111">
        <f>(Glucose!$I20*$D16-Glucose!$I19*$I15)/((Glucose!$H19*$I15+Glucose!$H20*$D16)*0.5*($C16-$C15))</f>
        <v>-1.3356420743450078E-4</v>
      </c>
      <c r="AT16" s="111">
        <f>(M16-M15)*1000/((Glucose!$H19*$I15+Glucose!$H20*$D16)*0.5*($C16-$C15))</f>
        <v>3.9012758703243312E-2</v>
      </c>
      <c r="AU16" s="111"/>
      <c r="AV16" s="111"/>
      <c r="AW16" s="111"/>
      <c r="AX16" s="111"/>
      <c r="AY16" s="111"/>
      <c r="AZ16" s="111">
        <f>(S16-S15)*1000/((Glucose!$H19*$D16+Glucose!$H20*$D16)*0.5*($C16-$C15))</f>
        <v>6.3650560713505791E-2</v>
      </c>
      <c r="BA16" s="111">
        <f>(T16-T15)*1000/((Glucose!$H19*$D16+Glucose!$H20*$D16)*0.5*($C16-$C15))</f>
        <v>1.5907793242692489E-3</v>
      </c>
      <c r="BB16" s="111">
        <f>(U16-U15)*1000/((Glucose!$H19*$D16+Glucose!$H20*$D16)*0.5*($C16-$C15))</f>
        <v>-4.3933189907977661E-4</v>
      </c>
      <c r="BC16" s="111"/>
      <c r="BD16" s="111"/>
      <c r="BE16" s="111"/>
      <c r="BF16" s="111">
        <f>(Y16-Y15)*1000/((Glucose!$H19*$D16+Glucose!$H20*$D16)*0.5*($C16-$C15))</f>
        <v>-1.4738165509791011E-2</v>
      </c>
      <c r="BG16" s="111"/>
      <c r="BH16" s="111"/>
      <c r="BI16" s="111"/>
      <c r="BJ16" s="111">
        <f>(AC16-AC15)*1000/((Glucose!$H19*$D16+Glucose!$H20*$D16)*0.5*($C16-$C15))</f>
        <v>7.7750651938656781E-3</v>
      </c>
      <c r="BK16" s="111"/>
      <c r="BL16" s="111"/>
      <c r="BM16" s="111"/>
      <c r="BN16" s="111"/>
      <c r="BO16" s="111"/>
      <c r="BP16" s="111"/>
      <c r="BQ16" s="111"/>
      <c r="BR16" s="111">
        <f>(AK16-AK15)*1000/((Glucose!$H19*$D16+Glucose!$H20*$D16)*0.5*($C16-$C15))</f>
        <v>0</v>
      </c>
      <c r="BS16" s="112"/>
      <c r="BT16" s="112"/>
      <c r="BU16" s="112"/>
      <c r="BV16" s="112"/>
      <c r="BW16" s="111">
        <f t="shared" si="2"/>
        <v>-0.23154808605894608</v>
      </c>
      <c r="BX16" s="111">
        <f t="shared" si="3"/>
        <v>0</v>
      </c>
      <c r="BY16" s="111">
        <f t="shared" si="4"/>
        <v>2.499238508564634E-2</v>
      </c>
      <c r="BZ16" s="111">
        <f t="shared" si="7"/>
        <v>4.8875825045295231</v>
      </c>
      <c r="CA16" s="36"/>
    </row>
    <row r="17" spans="1:79" x14ac:dyDescent="0.15">
      <c r="A17" s="94">
        <f>Glucose!$A21</f>
        <v>14</v>
      </c>
      <c r="B17" s="95">
        <f t="shared" si="0"/>
        <v>13.996076388888469</v>
      </c>
      <c r="C17" s="96">
        <f>(Glucose!$C21-t0+Glucose!$B21-d0)*24+$C$3</f>
        <v>335.90583333332324</v>
      </c>
      <c r="D17" s="97">
        <f t="shared" si="8"/>
        <v>716.78</v>
      </c>
      <c r="E17" s="97">
        <f>Glucose!E21</f>
        <v>0</v>
      </c>
      <c r="F17" s="97">
        <f>Glucose!F21</f>
        <v>0</v>
      </c>
      <c r="G17" s="97">
        <f>Glucose!G21</f>
        <v>0</v>
      </c>
      <c r="H17" s="97">
        <v>0</v>
      </c>
      <c r="I17" s="97">
        <f>$D17-Glucose!$D21</f>
        <v>705.78</v>
      </c>
      <c r="J17" s="102">
        <f>$J16+AVERAGE(Glucose!$H19:$H19)*($C17-$C16)</f>
        <v>946.63025073226652</v>
      </c>
      <c r="K17" s="102">
        <f>K16 + Glucose!$H21*'In Process Calc.'!$D17 - Glucose!$H20*'In Process Calc.'!$I16</f>
        <v>3000.5115133017798</v>
      </c>
      <c r="L17" s="105">
        <f>L16 + (Glucose!P21*$D17-Glucose!P20*$I16)/1000</f>
        <v>0</v>
      </c>
      <c r="M17" s="105">
        <f>M16+(-Glucose!S20*'In Process Calc.'!$I16+Glucose!S21*'In Process Calc.'!$D17)/1000</f>
        <v>825.91935399999977</v>
      </c>
      <c r="N17" s="105">
        <f>N12-(-Glucose!AR16*'In Process Calc.'!$D17+Glucose!T21*'In Process Calc.'!$D17)/1000</f>
        <v>0.38924983724323725</v>
      </c>
      <c r="O17" s="105">
        <f>O12-(-Glucose!AS16*'In Process Calc.'!$D17+Glucose!U21*'In Process Calc.'!$D17)/1000</f>
        <v>0.83949688691159552</v>
      </c>
      <c r="P17" s="105">
        <f>P12-(-Glucose!AT16*'In Process Calc.'!$D17+Glucose!V21*'In Process Calc.'!$D17)/1000</f>
        <v>5.4329320466242805</v>
      </c>
      <c r="Q17" s="105">
        <f>Q12-(-Glucose!AU16*'In Process Calc.'!$D17+Glucose!W21*'In Process Calc.'!$D17)/1000</f>
        <v>5.3964789121778969</v>
      </c>
      <c r="R17" s="105">
        <f>R12-(-Glucose!AV16*'In Process Calc.'!$D17+Glucose!X21*'In Process Calc.'!$D17)/1000</f>
        <v>0.96163256578947398</v>
      </c>
      <c r="S17" s="105">
        <f>S16-(-Glucose!AW20*'In Process Calc.'!$D17+Glucose!Y21*'In Process Calc.'!$D17)/1000</f>
        <v>37.416355555555548</v>
      </c>
      <c r="T17" s="105">
        <f>T16-(-Glucose!AX20*'In Process Calc.'!$D17+Glucose!Z21*'In Process Calc.'!$D17)/1000</f>
        <v>-0.10783379999999998</v>
      </c>
      <c r="U17" s="105">
        <f>U16-(-Glucose!AY20*'In Process Calc.'!$D17+Glucose!AA21*'In Process Calc.'!$D17)/1000</f>
        <v>-0.3243472000000005</v>
      </c>
      <c r="V17" s="105">
        <f>V12-(-Glucose!AZ16*'In Process Calc.'!$D17+Glucose!AB21*'In Process Calc.'!$D17)/1000</f>
        <v>-2.6549005461569197</v>
      </c>
      <c r="W17" s="105">
        <f>W12-(-Glucose!BA16*'In Process Calc.'!$D17+Glucose!AC21*'In Process Calc.'!$D17)/1000</f>
        <v>8.1080444923966488E-2</v>
      </c>
      <c r="X17" s="105">
        <f>X12-(-Glucose!BB16*'In Process Calc.'!$D17+Glucose!AD21*'In Process Calc.'!$D17)/1000</f>
        <v>1.6802795761225904</v>
      </c>
      <c r="Y17" s="105">
        <f>Y16+(-Glucose!BC20*'In Process Calc.'!$D17+Glucose!AE21*'In Process Calc.'!$D17)/1000</f>
        <v>-0.76366563055062198</v>
      </c>
      <c r="Z17" s="105">
        <f>Z12-(-Glucose!BD16*'In Process Calc.'!$D17+Glucose!AF21*'In Process Calc.'!$D17)/1000</f>
        <v>3.0707022642372497</v>
      </c>
      <c r="AA17" s="105">
        <f>AA12-(-Glucose!BE16*'In Process Calc.'!$D17+Glucose!AG21*'In Process Calc.'!$D17)/1000</f>
        <v>1.425919994527669</v>
      </c>
      <c r="AB17" s="105">
        <f>AB12-(-Glucose!BF16*'In Process Calc.'!$D17+Glucose!AH21*'In Process Calc.'!$D17)/1000</f>
        <v>0.47493969573084882</v>
      </c>
      <c r="AC17" s="105">
        <f>AC16+(-Glucose!AI20*'In Process Calc.'!$I16+Glucose!AI21*'In Process Calc.'!$D17)/1000</f>
        <v>7.2739779999999996</v>
      </c>
      <c r="AD17" s="105">
        <f>AD12-(-Glucose!BH16*'In Process Calc.'!$D17+Glucose!AJ21*'In Process Calc.'!$D17)/1000</f>
        <v>0.7249963920334157</v>
      </c>
      <c r="AE17" s="105">
        <f>AE12-(-Glucose!BI16*'In Process Calc.'!$D17+Glucose!AK21*'In Process Calc.'!$D17)/1000</f>
        <v>1.1285446017545377</v>
      </c>
      <c r="AF17" s="105">
        <f>AF12-(-Glucose!BJ16*'In Process Calc.'!$D17+Glucose!AL21*'In Process Calc.'!$D17)/1000</f>
        <v>4.5391126843657812</v>
      </c>
      <c r="AG17" s="105">
        <f>AG12-(-Glucose!BK16*'In Process Calc.'!$D17+Glucose!AM21*'In Process Calc.'!$D17)/1000</f>
        <v>1.325276091336467</v>
      </c>
      <c r="AH17" s="105">
        <f>AH12-(-Glucose!BL16*'In Process Calc.'!$D17+Glucose!AN21*'In Process Calc.'!$D17)/1000</f>
        <v>0.38054782353229211</v>
      </c>
      <c r="AI17" s="105">
        <f>AI12-(-Glucose!BM16*'In Process Calc.'!$D17+Glucose!AO21*'In Process Calc.'!$D17)/1000</f>
        <v>0.25801384182350029</v>
      </c>
      <c r="AJ17" s="105">
        <f>AJ12-(-Glucose!BN16*'In Process Calc.'!$D17+Glucose!AP21*'In Process Calc.'!$D17)/1000</f>
        <v>1.9520533162612037</v>
      </c>
      <c r="AK17" s="105">
        <f>AK16-(-Glucose!BO20*'In Process Calc.'!$I16+Glucose!BO21*'In Process Calc.'!$D17-'In Process Calc.'!$E16*Glucose!CK21)/1000</f>
        <v>0</v>
      </c>
      <c r="AL17" s="104">
        <f t="shared" si="9"/>
        <v>30.474047610295521</v>
      </c>
      <c r="AM17" s="104">
        <f t="shared" si="5"/>
        <v>38.137275447538755</v>
      </c>
      <c r="AN17" s="104">
        <f t="shared" si="6"/>
        <v>132.76310727698404</v>
      </c>
      <c r="AO17" s="110">
        <f>Glucose!N21/(Glucose!H21)</f>
        <v>0</v>
      </c>
      <c r="AP17" s="111">
        <f>IF(Glucose!O21&gt;0,Glucose!O21,(Glucose!P21*$D17-Glucose!P20*$I16)/1000/((Glucose!$H20*$I16+Glucose!$H21*$D17)*1000000*0.5*($C17-$C16))*1000000000)</f>
        <v>0</v>
      </c>
      <c r="AQ17" s="111">
        <f>(K17-K16)/((Glucose!$H20*$I16+Glucose!$H21*$D17)*0.5*($C17-$C16))</f>
        <v>1.3146738287025906E-3</v>
      </c>
      <c r="AR17" s="111">
        <f t="shared" si="1"/>
        <v>1.6645542992378777E-3</v>
      </c>
      <c r="AS17" s="111">
        <f>(Glucose!$I21*$D17-Glucose!$I20*$I16)/((Glucose!$H20*$I16+Glucose!$H21*$D17)*0.5*($C17-$C16))</f>
        <v>3.4988047053528701E-4</v>
      </c>
      <c r="AT17" s="111">
        <f>(M17-M16)*1000/((Glucose!$H20*$I16+Glucose!$H21*$D17)*0.5*($C17-$C16))</f>
        <v>2.2526067724268857</v>
      </c>
      <c r="AU17" s="111">
        <f>(N17-N12)*1000/((Glucose!$H20*$D17+Glucose!$H21*$D17)*0.5*($C17-$C12))</f>
        <v>1.0980123302829622E-3</v>
      </c>
      <c r="AV17" s="111">
        <f>(O17-O12)*1000/((Glucose!$H20*$D17+Glucose!$H21*$D17)*0.5*($C17-$C12))</f>
        <v>8.9768824487857358E-4</v>
      </c>
      <c r="AW17" s="111">
        <f>(P17-P12)*1000/((Glucose!$H20*$D17+Glucose!$H21*$D17)*0.5*($C17-$C12))</f>
        <v>1.9796195587076827E-3</v>
      </c>
      <c r="AX17" s="111">
        <f>(Q17-Q12)*1000/((Glucose!$H20*$D17+Glucose!$H21*$D17)*0.5*($C17-$C12))</f>
        <v>8.2218572375347826E-3</v>
      </c>
      <c r="AY17" s="111">
        <f>(R17-R12)*1000/((Glucose!$H20*$D17+Glucose!$H21*$D17)*0.5*($C17-$C12))</f>
        <v>1.5107165570933594E-4</v>
      </c>
      <c r="AZ17" s="111">
        <f>(S17-S16)*1000/((Glucose!$H20*$D17+Glucose!$H21*$D17)*0.5*($C17-$C16))</f>
        <v>5.1963247345487573E-2</v>
      </c>
      <c r="BA17" s="111">
        <f>(T17-T16)*1000/((Glucose!$H20*$D17+Glucose!$H21*$D17)*0.5*($C17-$C16))</f>
        <v>-1.9486217754557857E-4</v>
      </c>
      <c r="BB17" s="111">
        <f>(U17-U16)*1000/((Glucose!$H20*$D17+Glucose!$H21*$D17)*0.5*($C17-$C16))</f>
        <v>3.7023813733659907E-3</v>
      </c>
      <c r="BC17" s="111">
        <f>(V17-V12)*1000/((Glucose!$H20*$D17+Glucose!$H21*$D17)*0.5*($C17-$C12))</f>
        <v>-2.532739350067158E-3</v>
      </c>
      <c r="BD17" s="111">
        <f>(W17-W12)*1000/((Glucose!$H20*$D17+Glucose!$H21*$D17)*0.5*($C17-$C12))</f>
        <v>1.0064004763066623E-4</v>
      </c>
      <c r="BE17" s="111">
        <f>(X17-X12)*1000/((Glucose!$H20*$D17+Glucose!$H21*$D17)*0.5*($C17-$C12))</f>
        <v>1.9501914552070149E-3</v>
      </c>
      <c r="BF17" s="111">
        <f>(Y17-Y16)*1000/((Glucose!$H20*$D17+Glucose!$H21*$D17)*0.5*($C17-$C16))</f>
        <v>5.408031126375959E-3</v>
      </c>
      <c r="BG17" s="111">
        <f>(Z17-Z12)*1000/((Glucose!$H20*$D17+Glucose!$H21*$D17)*0.5*($C17-$C12))</f>
        <v>3.3121743565993475E-3</v>
      </c>
      <c r="BH17" s="111">
        <f>(AA17-AA12)*1000/((Glucose!$H20*$D17+Glucose!$H21*$D17)*0.5*($C17-$C12))</f>
        <v>1.5833227170915648E-3</v>
      </c>
      <c r="BI17" s="111">
        <f>(AB17-AB12)*1000/((Glucose!$H20*$D17+Glucose!$H21*$D17)*0.5*($C17-$C12))</f>
        <v>4.6784525615019019E-4</v>
      </c>
      <c r="BJ17" s="111">
        <f>(AC17-AC16)*1000/((Glucose!$H20*$D17+Glucose!$H21*$D17)*0.5*($C17-$C16))</f>
        <v>5.456140971276207E-3</v>
      </c>
      <c r="BK17" s="111">
        <f>(AD17-AD12)*1000/((Glucose!$H20*$D17+Glucose!$H21*$D17)*0.5*($C17-$C12))</f>
        <v>6.8531421951902537E-4</v>
      </c>
      <c r="BL17" s="111">
        <f>(AE17-AE12)*1000/((Glucose!$H20*$D17+Glucose!$H21*$D17)*0.5*($C17-$C12))</f>
        <v>1.1767659240869658E-3</v>
      </c>
      <c r="BM17" s="111">
        <f>(AF17-AF12)*1000/((Glucose!$H20*$D17+Glucose!$H21*$D17)*0.5*($C17-$C12))</f>
        <v>3.898163358586846E-3</v>
      </c>
      <c r="BN17" s="111">
        <f>(AG17-AG12)*1000/((Glucose!$H20*$D17+Glucose!$H21*$D17)*0.5*($C17-$C12))</f>
        <v>1.6308433807064213E-3</v>
      </c>
      <c r="BO17" s="111">
        <f>(AH17-AH12)*1000/((Glucose!$H20*$D17+Glucose!$H21*$D17)*0.5*($C17-$C12))</f>
        <v>3.8115949054451614E-4</v>
      </c>
      <c r="BP17" s="111">
        <f>(AI17-AI12)*1000/((Glucose!$H20*$D17+Glucose!$H21*$D17)*0.5*($C17-$C12))</f>
        <v>-4.1061741268134971E-4</v>
      </c>
      <c r="BQ17" s="111">
        <f>(AJ17-AJ12)*1000/((Glucose!$H20*$D17+Glucose!$H21*$D17)*0.5*($C17-$C12))</f>
        <v>2.2482660472034526E-3</v>
      </c>
      <c r="BR17" s="111">
        <f>(AK17-AK16)*1000/((Glucose!$H20*$D17+Glucose!$H21*$D17)*0.5*($C17-$C16))</f>
        <v>0</v>
      </c>
      <c r="BS17" s="112">
        <f>($AU17*1+$AV17*4+$AW17*2+$AX17*1+$AY17*1+$BA17*2+$BB17*1+$BC17*1+$BD17*3+$BE17*1+$BG17*1+$BH17*2+$BI17*1-$BJ17*1+$BK17*1+$BL17*1+$BM17*1+$BN17*1+$BO17*1+$BP17*1+$BQ17*1)</f>
        <v>3.1153381670385765E-2</v>
      </c>
      <c r="BT17" s="112">
        <f>$BS17+$BJ17*1-$AU17*1</f>
        <v>3.5511510311379009E-2</v>
      </c>
      <c r="BU17" s="112">
        <f>($AU17*3+$AV17*6+$AW17*4+$AX17*4+$AY17*6+$BA17*5+$BB17*5+$BC17*2+$BD17*6+$BE17*6+$BG17*6+$BH17*6+$BI17*5+$BK17*9+$BL17*5+$BM17*3+$BN17*4+$BO17*4+$BP17*9+$BQ17*5)</f>
        <v>0.14622175127699191</v>
      </c>
      <c r="BV17" s="112">
        <f>($BU17+ABS($AU17*3)+ABS($AV17*6)+ABS($AW17*4)+ABS($AX17*4)+ABS($AY17*6)+ABS($BA17*5)+ABS($BB17*5)+ABS($BC17*2)+ABS($BD17*6)+ABS($BE17*6)+ABS($BG17*6)+ABS($BH17*6)+ABS($BI17*5)+ABS($BK17*9)+ABS($BL17*5)+ABS($BM17*3)+ABS($BN17*4)+ABS($BO17*4)+ABS($BP17*9)+ABS($BQ17*5))/2</f>
        <v>0.15595709757898626</v>
      </c>
      <c r="BW17" s="111">
        <f t="shared" si="2"/>
        <v>0.1040741563055063</v>
      </c>
      <c r="BX17" s="111">
        <f t="shared" si="3"/>
        <v>0</v>
      </c>
      <c r="BY17" s="111">
        <f t="shared" si="4"/>
        <v>-3.7500000000000033E-3</v>
      </c>
      <c r="BZ17" s="111">
        <f t="shared" si="7"/>
        <v>-28.000000000000036</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F1"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Glucose!H7</f>
        <v>0.44516382942199706</v>
      </c>
      <c r="D2" s="255">
        <f>E2-C2</f>
        <v>2.0679994113942612E-2</v>
      </c>
      <c r="E2" s="255">
        <f>C2/F2*100</f>
        <v>0.46584382353593967</v>
      </c>
      <c r="F2" s="293">
        <f>Glucose!K7</f>
        <v>95.560745239257812</v>
      </c>
      <c r="G2">
        <f>$H$24/(1+$I$24*EXP(-$J$24*B2))</f>
        <v>0.33048387870276985</v>
      </c>
      <c r="H2" s="299">
        <f>G2-C2</f>
        <v>-0.11467995071922721</v>
      </c>
      <c r="I2" s="299">
        <f>H2^2</f>
        <v>1.315149109696438E-2</v>
      </c>
      <c r="J2">
        <v>0</v>
      </c>
      <c r="K2">
        <f>$H$24*$I$24*$J$24*(1+$I$24*EXP(-$J$24*B2))^-2*EXP(-$J$24*B2)</f>
        <v>9.4191189532300164E-3</v>
      </c>
      <c r="L2">
        <f>'In Process Calc.'!AR3</f>
        <v>0</v>
      </c>
      <c r="M2">
        <f>$N$24*$M$24/($M$24+($N$24-$M$24)*EXP(-$O$24*B2))</f>
        <v>0.44516382942199706</v>
      </c>
      <c r="N2" s="299">
        <f>M2-E2</f>
        <v>-2.0679994113942612E-2</v>
      </c>
      <c r="O2" s="295">
        <f>N2^2</f>
        <v>4.2766215655270107E-4</v>
      </c>
      <c r="P2">
        <f>($N$24-$M$24)*$O$24*EXP(-$O$24*B2)/($M$24+($N$24-$M$24)*EXP(-$O$24*B2))</f>
        <v>2.2243624532534312E-2</v>
      </c>
      <c r="Q2">
        <f>P2*'Post Process Calc.'!A4*1000</f>
        <v>14.292616559685605</v>
      </c>
      <c r="R2" s="306">
        <f>AVERAGE(A2:A3)</f>
        <v>0.43935763889021473</v>
      </c>
      <c r="S2" s="306">
        <f>AVERAGE(B2:B3)</f>
        <v>10.544583333365154</v>
      </c>
      <c r="T2">
        <f>($N$24-$M$24)*$O$24*EXP(-$O$24*S2)/($M$24+($N$24-$M$24)*EXP(-$O$24*S2))</f>
        <v>2.1613857145601212E-2</v>
      </c>
    </row>
    <row r="3" spans="1:20" x14ac:dyDescent="0.15">
      <c r="A3" s="95">
        <f>'In Process Calc.'!B4</f>
        <v>0.87871527778042946</v>
      </c>
      <c r="B3" s="95">
        <f>'In Process Calc.'!C4</f>
        <v>21.089166666730307</v>
      </c>
      <c r="C3" s="293">
        <f>Glucose!H8</f>
        <v>0.71394322643280028</v>
      </c>
      <c r="D3" s="255">
        <f t="shared" ref="D3:D16" si="0">E3-C3</f>
        <v>3.8091495012565035E-2</v>
      </c>
      <c r="E3" s="255">
        <f t="shared" ref="E3:E16" si="1">C3/F3*100</f>
        <v>0.75203472144536532</v>
      </c>
      <c r="F3" s="293">
        <f>Glucose!K8</f>
        <v>94.93487548828125</v>
      </c>
      <c r="G3">
        <f t="shared" ref="G3:G16" si="2">$H$24/(1+$I$24*EXP(-$J$24*B3))</f>
        <v>0.59046659259417889</v>
      </c>
      <c r="H3" s="299">
        <f t="shared" ref="H3:H16" si="3">G3-C3</f>
        <v>-0.1234766338386214</v>
      </c>
      <c r="I3" s="299">
        <f t="shared" ref="I3:I16" si="4">H3^2</f>
        <v>1.5246479104116983E-2</v>
      </c>
      <c r="J3">
        <v>1</v>
      </c>
      <c r="K3">
        <f t="shared" ref="K3:K16" si="5">$H$24*$I$24*$J$24*(1+$I$24*EXP(-$J$24*B3))^-2*EXP(-$J$24*B3)</f>
        <v>1.5564081298206996E-2</v>
      </c>
      <c r="L3">
        <f>'In Process Calc.'!AR4</f>
        <v>2.3415468106202257E-2</v>
      </c>
      <c r="M3">
        <f t="shared" ref="M3:M16" si="6">$N$24*$M$24/($M$24+($N$24-$M$24)*EXP(-$O$24*B3))</f>
        <v>0.70189437428999102</v>
      </c>
      <c r="N3" s="299">
        <f t="shared" ref="N3:N16" si="7">M3-E3</f>
        <v>-5.0140347155374299E-2</v>
      </c>
      <c r="O3" s="295">
        <f t="shared" ref="O3:O16" si="8">N3^2</f>
        <v>2.5140544128614516E-3</v>
      </c>
      <c r="P3">
        <f t="shared" ref="P3:P16" si="9">($N$24-$M$24)*$O$24*EXP(-$O$24*B3)/($M$24+($N$24-$M$24)*EXP(-$O$24*B3))</f>
        <v>2.084828088275548E-2</v>
      </c>
      <c r="Q3">
        <f>P3*'Post Process Calc.'!A5*1000</f>
        <v>20.070950250896754</v>
      </c>
      <c r="R3" s="306">
        <f t="shared" ref="R3:R15" si="10">AVERAGE(A3:A4)</f>
        <v>1.3401736111118225</v>
      </c>
      <c r="S3" s="306">
        <f t="shared" ref="S3:S15" si="11">AVERAGE(B3:B4)</f>
        <v>32.164166666683741</v>
      </c>
      <c r="T3">
        <f t="shared" ref="T3:T15" si="12">($N$24-$M$24)*$O$24*EXP(-$O$24*S3)/($M$24+($N$24-$M$24)*EXP(-$O$24*S3))</f>
        <v>1.9882344720243222E-2</v>
      </c>
    </row>
    <row r="4" spans="1:20" x14ac:dyDescent="0.15">
      <c r="A4" s="95">
        <f>'In Process Calc.'!B5</f>
        <v>1.8016319444432156</v>
      </c>
      <c r="B4" s="95">
        <f>'In Process Calc.'!C5</f>
        <v>43.239166666637175</v>
      </c>
      <c r="C4" s="293">
        <f>Glucose!H9</f>
        <v>1.1002455783843994</v>
      </c>
      <c r="D4" s="255">
        <f t="shared" si="0"/>
        <v>3.9177851336385627E-2</v>
      </c>
      <c r="E4" s="255">
        <f t="shared" si="1"/>
        <v>1.139423429720785</v>
      </c>
      <c r="F4" s="293">
        <f>Glucose!K9</f>
        <v>96.561607360839844</v>
      </c>
      <c r="G4">
        <f t="shared" si="2"/>
        <v>1.0205905849903651</v>
      </c>
      <c r="H4" s="299">
        <f t="shared" si="3"/>
        <v>-7.9654993394034257E-2</v>
      </c>
      <c r="I4" s="299">
        <f t="shared" si="4"/>
        <v>6.3449179726036411E-3</v>
      </c>
      <c r="J4">
        <v>2</v>
      </c>
      <c r="K4">
        <f t="shared" si="5"/>
        <v>2.3284866719547544E-2</v>
      </c>
      <c r="L4">
        <f>'In Process Calc.'!AR5</f>
        <v>1.9332079654947491E-2</v>
      </c>
      <c r="M4">
        <f t="shared" si="6"/>
        <v>1.0895597649464841</v>
      </c>
      <c r="N4" s="299">
        <f t="shared" si="7"/>
        <v>-4.9863664774300931E-2</v>
      </c>
      <c r="O4" s="295">
        <f t="shared" si="8"/>
        <v>2.4863850647238593E-3</v>
      </c>
      <c r="P4">
        <f t="shared" si="9"/>
        <v>1.8741299645405236E-2</v>
      </c>
      <c r="Q4">
        <f>P4*'Post Process Calc.'!A6*1000</f>
        <v>26.100639722179061</v>
      </c>
      <c r="R4" s="306">
        <f t="shared" si="10"/>
        <v>2.390868055554165</v>
      </c>
      <c r="S4" s="306">
        <f t="shared" si="11"/>
        <v>57.380833333299961</v>
      </c>
      <c r="T4">
        <f t="shared" si="12"/>
        <v>1.7034366968376884E-2</v>
      </c>
    </row>
    <row r="5" spans="1:20" x14ac:dyDescent="0.15">
      <c r="A5" s="95">
        <f>'In Process Calc.'!B6</f>
        <v>2.9801041666651145</v>
      </c>
      <c r="B5" s="95">
        <f>'In Process Calc.'!C6</f>
        <v>71.522499999962747</v>
      </c>
      <c r="C5" s="293">
        <f>Glucose!H10</f>
        <v>1.7651208473205566</v>
      </c>
      <c r="D5" s="255">
        <f t="shared" si="0"/>
        <v>6.6382494316468588E-2</v>
      </c>
      <c r="E5" s="255">
        <f t="shared" si="1"/>
        <v>1.8315033416370252</v>
      </c>
      <c r="F5" s="293">
        <f>Glucose!K10</f>
        <v>96.375518798828125</v>
      </c>
      <c r="G5">
        <f t="shared" si="2"/>
        <v>1.7859884997593913</v>
      </c>
      <c r="H5" s="299">
        <f t="shared" si="3"/>
        <v>2.0867652438834705E-2</v>
      </c>
      <c r="I5" s="299">
        <f t="shared" si="4"/>
        <v>4.3545891830800402E-4</v>
      </c>
      <c r="J5">
        <v>3</v>
      </c>
      <c r="K5">
        <f t="shared" si="5"/>
        <v>2.9484617837935871E-2</v>
      </c>
      <c r="L5">
        <f>'In Process Calc.'!AR6</f>
        <v>1.7079512860035558E-2</v>
      </c>
      <c r="M5">
        <f t="shared" si="6"/>
        <v>1.7619497758329896</v>
      </c>
      <c r="N5" s="299">
        <f t="shared" si="7"/>
        <v>-6.95535658040356E-2</v>
      </c>
      <c r="O5" s="295">
        <f t="shared" si="8"/>
        <v>4.8376985160563102E-3</v>
      </c>
      <c r="P5">
        <f t="shared" si="9"/>
        <v>1.5086825526061083E-2</v>
      </c>
      <c r="Q5">
        <f>P5*'Post Process Calc.'!A7*1000</f>
        <v>29.026497458761547</v>
      </c>
      <c r="R5" s="306">
        <f t="shared" si="10"/>
        <v>3.4863541666672972</v>
      </c>
      <c r="S5" s="306">
        <f t="shared" si="11"/>
        <v>83.672500000015134</v>
      </c>
      <c r="T5">
        <f t="shared" si="12"/>
        <v>1.3284577695513609E-2</v>
      </c>
    </row>
    <row r="6" spans="1:20" x14ac:dyDescent="0.15">
      <c r="A6" s="95">
        <f>'In Process Calc.'!B7</f>
        <v>3.99260416666948</v>
      </c>
      <c r="B6" s="95">
        <f>'In Process Calc.'!C7</f>
        <v>95.822500000067521</v>
      </c>
      <c r="C6" s="293">
        <f>Glucose!H11</f>
        <v>2.3549121452331545</v>
      </c>
      <c r="D6" s="255">
        <f t="shared" si="0"/>
        <v>8.4881252165795118E-2</v>
      </c>
      <c r="E6" s="255">
        <f t="shared" si="1"/>
        <v>2.4397933973989496</v>
      </c>
      <c r="F6" s="293">
        <f>Glucose!K11</f>
        <v>96.520965576171875</v>
      </c>
      <c r="G6">
        <f t="shared" si="2"/>
        <v>2.4844954364743592</v>
      </c>
      <c r="H6" s="299">
        <f t="shared" si="3"/>
        <v>0.12958329124120471</v>
      </c>
      <c r="I6" s="299">
        <f t="shared" si="4"/>
        <v>1.6791829368902882E-2</v>
      </c>
      <c r="J6">
        <v>4</v>
      </c>
      <c r="K6">
        <f t="shared" si="5"/>
        <v>2.6717610348016386E-2</v>
      </c>
      <c r="L6">
        <f>'In Process Calc.'!AR7</f>
        <v>1.4188292690640368E-2</v>
      </c>
      <c r="M6">
        <f t="shared" si="6"/>
        <v>2.4328551447775171</v>
      </c>
      <c r="N6" s="299">
        <f t="shared" si="7"/>
        <v>-6.9382526214325502E-3</v>
      </c>
      <c r="O6" s="295">
        <f t="shared" si="8"/>
        <v>4.8139349438815653E-5</v>
      </c>
      <c r="P6">
        <f t="shared" si="9"/>
        <v>1.1440420511649499E-2</v>
      </c>
      <c r="Q6">
        <f>P6*'Post Process Calc.'!A8*1000</f>
        <v>25.318086860578035</v>
      </c>
      <c r="R6" s="306">
        <f t="shared" si="10"/>
        <v>4.3853125000023283</v>
      </c>
      <c r="S6" s="306">
        <f t="shared" si="11"/>
        <v>105.24750000005588</v>
      </c>
      <c r="T6">
        <f t="shared" si="12"/>
        <v>1.0032825651073291E-2</v>
      </c>
    </row>
    <row r="7" spans="1:20" x14ac:dyDescent="0.15">
      <c r="A7" s="95">
        <f>'In Process Calc.'!B8</f>
        <v>4.7780208333351766</v>
      </c>
      <c r="B7" s="95">
        <f>'In Process Calc.'!C8</f>
        <v>114.67250000004424</v>
      </c>
      <c r="C7" s="293">
        <f>Glucose!H12</f>
        <v>2.7423025203704836</v>
      </c>
      <c r="D7" s="255">
        <f t="shared" si="0"/>
        <v>9.2498265826594483E-2</v>
      </c>
      <c r="E7" s="255">
        <f t="shared" si="1"/>
        <v>2.8348007861970781</v>
      </c>
      <c r="F7" s="293">
        <f>Glucose!K12</f>
        <v>96.737045288085938</v>
      </c>
      <c r="G7">
        <f t="shared" si="2"/>
        <v>2.9340499716379309</v>
      </c>
      <c r="H7" s="299">
        <f t="shared" si="3"/>
        <v>0.1917474512674473</v>
      </c>
      <c r="I7" s="299">
        <f t="shared" si="4"/>
        <v>3.6767085067562079E-2</v>
      </c>
      <c r="J7">
        <v>5</v>
      </c>
      <c r="K7">
        <f t="shared" si="5"/>
        <v>2.0684415361910711E-2</v>
      </c>
      <c r="L7">
        <f>'In Process Calc.'!AR8</f>
        <v>8.2222549040039342E-3</v>
      </c>
      <c r="M7">
        <f t="shared" si="6"/>
        <v>2.9398885048084984</v>
      </c>
      <c r="N7" s="299">
        <f t="shared" si="7"/>
        <v>0.1050877186114203</v>
      </c>
      <c r="O7" s="295">
        <f t="shared" si="8"/>
        <v>1.1043428602953053E-2</v>
      </c>
      <c r="P7">
        <f t="shared" si="9"/>
        <v>8.68466825198351E-3</v>
      </c>
      <c r="Q7">
        <f>P7*'Post Process Calc.'!A9*1000</f>
        <v>24.37425742878618</v>
      </c>
      <c r="R7" s="306">
        <f t="shared" si="10"/>
        <v>5.4019791666687524</v>
      </c>
      <c r="S7" s="306">
        <f t="shared" si="11"/>
        <v>129.64750000005006</v>
      </c>
      <c r="T7">
        <f t="shared" si="12"/>
        <v>6.7351993044024189E-3</v>
      </c>
    </row>
    <row r="8" spans="1:20" x14ac:dyDescent="0.15">
      <c r="A8" s="95">
        <f>'In Process Calc.'!B9</f>
        <v>6.0259375000023283</v>
      </c>
      <c r="B8" s="95">
        <f>'In Process Calc.'!C9</f>
        <v>144.62250000005588</v>
      </c>
      <c r="C8" s="293">
        <f>Glucose!H13</f>
        <v>3.5214363170623781</v>
      </c>
      <c r="D8" s="255">
        <f t="shared" si="0"/>
        <v>0.11317336898397246</v>
      </c>
      <c r="E8" s="255">
        <f t="shared" si="1"/>
        <v>3.6346096860463506</v>
      </c>
      <c r="F8" s="293">
        <f>Glucose!K13</f>
        <v>96.88623046875</v>
      </c>
      <c r="G8">
        <f t="shared" si="2"/>
        <v>3.4004437970151828</v>
      </c>
      <c r="H8" s="299">
        <f t="shared" si="3"/>
        <v>-0.1209925200471953</v>
      </c>
      <c r="I8" s="299">
        <f t="shared" si="4"/>
        <v>1.4639189907370955E-2</v>
      </c>
      <c r="J8">
        <v>6</v>
      </c>
      <c r="K8">
        <f t="shared" si="5"/>
        <v>1.0905519776176268E-2</v>
      </c>
      <c r="L8">
        <f>'In Process Calc.'!AR9</f>
        <v>8.5267937768488209E-3</v>
      </c>
      <c r="M8">
        <f t="shared" si="6"/>
        <v>3.6023613866630293</v>
      </c>
      <c r="N8" s="299">
        <f t="shared" si="7"/>
        <v>-3.2248299383321299E-2</v>
      </c>
      <c r="O8" s="295">
        <f t="shared" si="8"/>
        <v>1.0399528131163208E-3</v>
      </c>
      <c r="P8">
        <f t="shared" si="9"/>
        <v>5.0840942364463269E-3</v>
      </c>
      <c r="Q8">
        <f>P8*'Post Process Calc.'!A10*1000</f>
        <v>15.145501416445017</v>
      </c>
      <c r="R8" s="306">
        <f t="shared" si="10"/>
        <v>6.4551041666672972</v>
      </c>
      <c r="S8" s="306">
        <f t="shared" si="11"/>
        <v>154.92250000001513</v>
      </c>
      <c r="T8">
        <f t="shared" si="12"/>
        <v>4.1347807356483324E-3</v>
      </c>
    </row>
    <row r="9" spans="1:20" x14ac:dyDescent="0.15">
      <c r="A9" s="95">
        <f>'In Process Calc.'!B10</f>
        <v>6.8842708333322662</v>
      </c>
      <c r="B9" s="95">
        <f>'In Process Calc.'!C10</f>
        <v>165.22249999997439</v>
      </c>
      <c r="C9" s="293">
        <f>Glucose!H14</f>
        <v>3.8065384460449221</v>
      </c>
      <c r="D9" s="255">
        <f t="shared" si="0"/>
        <v>0.11208490954389472</v>
      </c>
      <c r="E9" s="255">
        <f t="shared" si="1"/>
        <v>3.9186233555888168</v>
      </c>
      <c r="F9" s="293">
        <f>Glucose!K14</f>
        <v>97.139686584472656</v>
      </c>
      <c r="G9">
        <f t="shared" si="2"/>
        <v>3.5746234379383774</v>
      </c>
      <c r="H9" s="299">
        <f t="shared" si="3"/>
        <v>-0.23191500810654464</v>
      </c>
      <c r="I9" s="299">
        <f t="shared" si="4"/>
        <v>5.3784570985058663E-2</v>
      </c>
      <c r="J9">
        <v>7</v>
      </c>
      <c r="K9">
        <f t="shared" si="5"/>
        <v>6.3342055174756655E-3</v>
      </c>
      <c r="L9">
        <f>'In Process Calc.'!AR10</f>
        <v>6.7579142937551949E-3</v>
      </c>
      <c r="M9">
        <f t="shared" si="6"/>
        <v>3.9246288602385433</v>
      </c>
      <c r="N9" s="299">
        <f t="shared" si="7"/>
        <v>6.0055046497264897E-3</v>
      </c>
      <c r="O9" s="295">
        <f t="shared" si="8"/>
        <v>3.6066086097886487E-5</v>
      </c>
      <c r="P9">
        <f t="shared" si="9"/>
        <v>3.3325540252296402E-3</v>
      </c>
      <c r="Q9">
        <f>P9*'Post Process Calc.'!A11*1000</f>
        <v>10.434496646658117</v>
      </c>
      <c r="R9" s="306">
        <f t="shared" si="10"/>
        <v>7.3655208333329938</v>
      </c>
      <c r="S9" s="306">
        <f t="shared" si="11"/>
        <v>176.77249999999185</v>
      </c>
      <c r="T9">
        <f t="shared" si="12"/>
        <v>2.5933437347653767E-3</v>
      </c>
    </row>
    <row r="10" spans="1:20" x14ac:dyDescent="0.15">
      <c r="A10" s="95">
        <f>'In Process Calc.'!B11</f>
        <v>7.8467708333337214</v>
      </c>
      <c r="B10" s="95">
        <f>'In Process Calc.'!C11</f>
        <v>188.32250000000931</v>
      </c>
      <c r="C10" s="293">
        <f>Glucose!H15</f>
        <v>4.0579069686889646</v>
      </c>
      <c r="D10" s="255">
        <f t="shared" si="0"/>
        <v>0.12731969640814444</v>
      </c>
      <c r="E10" s="255">
        <f t="shared" si="1"/>
        <v>4.1852266650971091</v>
      </c>
      <c r="F10" s="293">
        <f>Glucose!K15</f>
        <v>96.957878112792969</v>
      </c>
      <c r="G10">
        <f t="shared" si="2"/>
        <v>3.6819998253478317</v>
      </c>
      <c r="H10" s="299">
        <f t="shared" si="3"/>
        <v>-0.37590714334113295</v>
      </c>
      <c r="I10" s="299">
        <f t="shared" si="4"/>
        <v>0.14130618041489107</v>
      </c>
      <c r="J10">
        <v>8</v>
      </c>
      <c r="K10">
        <f t="shared" si="5"/>
        <v>3.2670406772496454E-3</v>
      </c>
      <c r="L10">
        <f>'In Process Calc.'!AR11</f>
        <v>2.9350496319150454E-3</v>
      </c>
      <c r="M10">
        <f t="shared" si="6"/>
        <v>4.169308706264907</v>
      </c>
      <c r="N10" s="299">
        <f t="shared" si="7"/>
        <v>-1.5917958832202039E-2</v>
      </c>
      <c r="O10" s="295">
        <f t="shared" si="8"/>
        <v>2.5338141338367891E-4</v>
      </c>
      <c r="P10">
        <f t="shared" si="9"/>
        <v>2.0027065403606398E-3</v>
      </c>
      <c r="Q10">
        <f>P10*'Post Process Calc.'!A12*1000</f>
        <v>5.9251194018266231</v>
      </c>
      <c r="R10" s="306">
        <f t="shared" si="10"/>
        <v>8.3505902777797019</v>
      </c>
      <c r="S10" s="306">
        <f t="shared" si="11"/>
        <v>200.41416666671284</v>
      </c>
      <c r="T10">
        <f t="shared" si="12"/>
        <v>1.5180743400642733E-3</v>
      </c>
    </row>
    <row r="11" spans="1:20" x14ac:dyDescent="0.15">
      <c r="A11" s="95">
        <f>'In Process Calc.'!B12</f>
        <v>8.8544097222256823</v>
      </c>
      <c r="B11" s="95">
        <f>'In Process Calc.'!C12</f>
        <v>212.50583333341638</v>
      </c>
      <c r="C11" s="293">
        <f>Glucose!H16</f>
        <v>4.0274380279541013</v>
      </c>
      <c r="D11" s="255">
        <f t="shared" si="0"/>
        <v>0.14473102680149008</v>
      </c>
      <c r="E11" s="255">
        <f t="shared" si="1"/>
        <v>4.1721690547555914</v>
      </c>
      <c r="F11" s="293">
        <f>Glucose!K16</f>
        <v>96.531036376953125</v>
      </c>
      <c r="G11">
        <f t="shared" si="2"/>
        <v>3.7383069659339578</v>
      </c>
      <c r="H11" s="299">
        <f t="shared" si="3"/>
        <v>-0.28913106202014349</v>
      </c>
      <c r="I11" s="299">
        <f t="shared" si="4"/>
        <v>8.3596771024896058E-2</v>
      </c>
      <c r="J11">
        <v>9</v>
      </c>
      <c r="K11">
        <f t="shared" si="5"/>
        <v>1.5827123671747351E-3</v>
      </c>
      <c r="L11">
        <f>'In Process Calc.'!AR12</f>
        <v>-1.335607909725267E-4</v>
      </c>
      <c r="M11">
        <f t="shared" si="6"/>
        <v>4.3271570125202725</v>
      </c>
      <c r="N11" s="299">
        <f t="shared" si="7"/>
        <v>0.15498795776468111</v>
      </c>
      <c r="O11" s="295">
        <f t="shared" si="8"/>
        <v>2.4021267052066576E-2</v>
      </c>
      <c r="P11">
        <f t="shared" si="9"/>
        <v>1.1447929178307671E-3</v>
      </c>
      <c r="Q11">
        <f>P11*'Post Process Calc.'!A13*1000</f>
        <v>3.0517812832413957</v>
      </c>
      <c r="R11" s="306">
        <f t="shared" si="10"/>
        <v>9.3957291666702076</v>
      </c>
      <c r="S11" s="306">
        <f t="shared" si="11"/>
        <v>225.49750000008498</v>
      </c>
      <c r="T11">
        <f t="shared" si="12"/>
        <v>8.4165580207023864E-4</v>
      </c>
    </row>
    <row r="12" spans="1:20" x14ac:dyDescent="0.15">
      <c r="A12" s="95">
        <f>'In Process Calc.'!B13</f>
        <v>9.9370486111147329</v>
      </c>
      <c r="B12" s="95">
        <f>'In Process Calc.'!C13</f>
        <v>238.48916666675359</v>
      </c>
      <c r="C12" s="293">
        <f>Glucose!H17</f>
        <v>3.5421117378234865</v>
      </c>
      <c r="D12" s="255">
        <f t="shared" si="0"/>
        <v>0.12623197464046187</v>
      </c>
      <c r="E12" s="255">
        <f t="shared" si="1"/>
        <v>3.6683437124639484</v>
      </c>
      <c r="F12" s="293">
        <f>Glucose!K17</f>
        <v>96.558883666992188</v>
      </c>
      <c r="G12">
        <f t="shared" si="2"/>
        <v>3.7666898156798885</v>
      </c>
      <c r="H12" s="299">
        <f t="shared" si="3"/>
        <v>0.22457807785640194</v>
      </c>
      <c r="I12" s="299">
        <f t="shared" si="4"/>
        <v>5.0435313053676128E-2</v>
      </c>
      <c r="J12">
        <v>9</v>
      </c>
      <c r="K12">
        <f t="shared" si="5"/>
        <v>7.138848860947834E-4</v>
      </c>
      <c r="L12">
        <f>'In Process Calc.'!AR13</f>
        <v>-3.1190709689249388E-3</v>
      </c>
      <c r="M12">
        <f t="shared" si="6"/>
        <v>4.4243243365170013</v>
      </c>
      <c r="N12" s="299">
        <f t="shared" si="7"/>
        <v>0.75598062405305289</v>
      </c>
      <c r="O12" s="295">
        <f t="shared" si="8"/>
        <v>0.57150670394364333</v>
      </c>
      <c r="P12">
        <f t="shared" si="9"/>
        <v>6.1668353928154914E-4</v>
      </c>
      <c r="Q12">
        <f>P12*'Post Process Calc.'!A14*1000</f>
        <v>1.7119896320931163</v>
      </c>
      <c r="R12" s="306">
        <f t="shared" si="10"/>
        <v>10.408576388890651</v>
      </c>
      <c r="S12" s="306">
        <f t="shared" si="11"/>
        <v>249.80583333337563</v>
      </c>
      <c r="T12">
        <f t="shared" si="12"/>
        <v>4.693552285054096E-4</v>
      </c>
    </row>
    <row r="13" spans="1:20" x14ac:dyDescent="0.15">
      <c r="A13" s="95">
        <f>'In Process Calc.'!B14</f>
        <v>10.88010416666657</v>
      </c>
      <c r="B13" s="95">
        <f>'In Process Calc.'!C14</f>
        <v>261.12249999999767</v>
      </c>
      <c r="C13" s="293">
        <f>Glucose!H18</f>
        <v>3.7434242797851565</v>
      </c>
      <c r="D13" s="255">
        <f t="shared" si="0"/>
        <v>0.11752610186149592</v>
      </c>
      <c r="E13" s="255">
        <f t="shared" si="1"/>
        <v>3.8609503816466524</v>
      </c>
      <c r="F13" s="293">
        <f>Glucose!K18</f>
        <v>96.956031799316406</v>
      </c>
      <c r="G13">
        <f t="shared" si="2"/>
        <v>3.7783111632964954</v>
      </c>
      <c r="H13" s="299">
        <f t="shared" si="3"/>
        <v>3.4886883511338951E-2</v>
      </c>
      <c r="I13" s="299">
        <f t="shared" si="4"/>
        <v>1.2170946411337335E-3</v>
      </c>
      <c r="J13">
        <v>9</v>
      </c>
      <c r="K13">
        <f t="shared" si="5"/>
        <v>3.5431337660972548E-4</v>
      </c>
      <c r="L13">
        <f>'In Process Calc.'!AR14</f>
        <v>2.336099236285809E-3</v>
      </c>
      <c r="M13">
        <f t="shared" si="6"/>
        <v>4.4721585462094628</v>
      </c>
      <c r="N13" s="299">
        <f t="shared" si="7"/>
        <v>0.61120816456281046</v>
      </c>
      <c r="O13" s="295">
        <f t="shared" si="8"/>
        <v>0.3735754204282396</v>
      </c>
      <c r="P13">
        <f t="shared" si="9"/>
        <v>3.567021616434331E-4</v>
      </c>
      <c r="Q13">
        <f>P13*'Post Process Calc.'!A15*1000</f>
        <v>0.98633731133318525</v>
      </c>
      <c r="R13" s="306">
        <f t="shared" si="10"/>
        <v>11.446770833332266</v>
      </c>
      <c r="S13" s="306">
        <f t="shared" si="11"/>
        <v>274.72249999997439</v>
      </c>
      <c r="T13">
        <f t="shared" si="12"/>
        <v>2.5611145556680406E-4</v>
      </c>
    </row>
    <row r="14" spans="1:20" x14ac:dyDescent="0.15">
      <c r="A14" s="95">
        <f>'In Process Calc.'!B15</f>
        <v>12.013437499997963</v>
      </c>
      <c r="B14" s="95">
        <f>'In Process Calc.'!C15</f>
        <v>288.32249999995111</v>
      </c>
      <c r="C14" s="293">
        <f>Glucose!H19</f>
        <v>3.7847748828887942</v>
      </c>
      <c r="D14" s="255">
        <f t="shared" si="0"/>
        <v>0.17628897978036129</v>
      </c>
      <c r="E14" s="255">
        <f t="shared" si="1"/>
        <v>3.9610638626691554</v>
      </c>
      <c r="F14" s="293">
        <f>Glucose!K19</f>
        <v>95.549453735351562</v>
      </c>
      <c r="G14">
        <f t="shared" si="2"/>
        <v>3.7848163114364501</v>
      </c>
      <c r="H14" s="299">
        <f t="shared" si="3"/>
        <v>4.1428547655986137E-5</v>
      </c>
      <c r="I14" s="299">
        <f t="shared" si="4"/>
        <v>1.7163245608843144E-9</v>
      </c>
      <c r="J14">
        <v>9</v>
      </c>
      <c r="K14">
        <f t="shared" si="5"/>
        <v>1.5206864128657118E-4</v>
      </c>
      <c r="L14">
        <f>'In Process Calc.'!AR15</f>
        <v>9.7782819107825676E-4</v>
      </c>
      <c r="M14">
        <f t="shared" si="6"/>
        <v>4.5039943075741613</v>
      </c>
      <c r="N14" s="299">
        <f t="shared" si="7"/>
        <v>0.54293044490500586</v>
      </c>
      <c r="O14" s="295">
        <f t="shared" si="8"/>
        <v>0.29477346800474763</v>
      </c>
      <c r="P14">
        <f t="shared" si="9"/>
        <v>1.8367316940198758E-4</v>
      </c>
      <c r="Q14">
        <f>P14*'Post Process Calc.'!A16*1000</f>
        <v>0.46272297648227517</v>
      </c>
      <c r="R14" s="306">
        <f t="shared" si="10"/>
        <v>12.398854166665842</v>
      </c>
      <c r="S14" s="306">
        <f t="shared" si="11"/>
        <v>297.57249999998021</v>
      </c>
      <c r="T14">
        <f t="shared" si="12"/>
        <v>1.4642954637867015E-4</v>
      </c>
    </row>
    <row r="15" spans="1:20" x14ac:dyDescent="0.15">
      <c r="A15" s="95">
        <f>'In Process Calc.'!B16</f>
        <v>12.784270833333721</v>
      </c>
      <c r="B15" s="95">
        <f>'In Process Calc.'!C16</f>
        <v>306.82250000000931</v>
      </c>
      <c r="C15" s="293">
        <f>Glucose!H20</f>
        <v>3.4615868164062502</v>
      </c>
      <c r="D15" s="255">
        <f t="shared" si="0"/>
        <v>0.16540745320683925</v>
      </c>
      <c r="E15" s="255">
        <f t="shared" si="1"/>
        <v>3.6269942696130895</v>
      </c>
      <c r="F15" s="293">
        <f>Glucose!K20</f>
        <v>95.439544677734375</v>
      </c>
      <c r="G15">
        <f t="shared" si="2"/>
        <v>3.7869544927212702</v>
      </c>
      <c r="H15" s="299">
        <f t="shared" si="3"/>
        <v>0.32536767631501995</v>
      </c>
      <c r="I15" s="299">
        <f t="shared" si="4"/>
        <v>0.10586412479063559</v>
      </c>
      <c r="J15">
        <v>9</v>
      </c>
      <c r="K15">
        <f t="shared" si="5"/>
        <v>8.5440422384259833E-5</v>
      </c>
      <c r="L15">
        <f>'In Process Calc.'!AR16</f>
        <v>-4.3452696028276703E-3</v>
      </c>
      <c r="M15">
        <f t="shared" si="6"/>
        <v>4.5163164207606661</v>
      </c>
      <c r="N15" s="299">
        <f t="shared" si="7"/>
        <v>0.88932215114757662</v>
      </c>
      <c r="O15" s="295">
        <f t="shared" si="8"/>
        <v>0.79089388852175313</v>
      </c>
      <c r="P15">
        <f t="shared" si="9"/>
        <v>1.1670185363788207E-4</v>
      </c>
      <c r="Q15">
        <f>P15*'Post Process Calc.'!A17*1000</f>
        <v>0.30084734033370436</v>
      </c>
      <c r="R15" s="306">
        <f t="shared" si="10"/>
        <v>13.390173611111095</v>
      </c>
      <c r="S15" s="306">
        <f t="shared" si="11"/>
        <v>321.36416666666628</v>
      </c>
      <c r="T15">
        <f t="shared" si="12"/>
        <v>8.1647135773428659E-5</v>
      </c>
    </row>
    <row r="16" spans="1:20" x14ac:dyDescent="0.15">
      <c r="A16" s="95">
        <f>'In Process Calc.'!B17</f>
        <v>13.996076388888469</v>
      </c>
      <c r="B16" s="95">
        <f>'In Process Calc.'!C17</f>
        <v>335.90583333332324</v>
      </c>
      <c r="C16" s="293">
        <f>Glucose!H21</f>
        <v>3.5965205265045168</v>
      </c>
      <c r="D16" s="255">
        <f t="shared" si="0"/>
        <v>0.20131801060102106</v>
      </c>
      <c r="E16" s="255">
        <f t="shared" si="1"/>
        <v>3.7978385371055379</v>
      </c>
      <c r="F16" s="293">
        <f>Glucose!K21</f>
        <v>94.699142456054688</v>
      </c>
      <c r="G16">
        <f t="shared" si="2"/>
        <v>3.7885880168999932</v>
      </c>
      <c r="H16" s="299">
        <f t="shared" si="3"/>
        <v>0.19206749039547644</v>
      </c>
      <c r="I16" s="299">
        <f t="shared" si="4"/>
        <v>3.6889920866816431E-2</v>
      </c>
      <c r="J16">
        <v>9</v>
      </c>
      <c r="K16">
        <f t="shared" si="5"/>
        <v>3.448714370410118E-5</v>
      </c>
      <c r="L16">
        <f>'In Process Calc.'!AR17</f>
        <v>1.6645542992378777E-3</v>
      </c>
      <c r="M16">
        <f t="shared" si="6"/>
        <v>4.5272830605166385</v>
      </c>
      <c r="N16" s="299">
        <f t="shared" si="7"/>
        <v>0.72944452341110066</v>
      </c>
      <c r="O16" s="295">
        <f t="shared" si="8"/>
        <v>0.53208931273444782</v>
      </c>
      <c r="P16">
        <f t="shared" si="9"/>
        <v>5.7097605336314107E-5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0.56331893783229681</v>
      </c>
      <c r="H24">
        <v>3.7896928499098297</v>
      </c>
      <c r="I24">
        <v>10.467103523431467</v>
      </c>
      <c r="J24">
        <v>3.1223904954928154E-2</v>
      </c>
      <c r="L24" s="295">
        <f>SUM(O2:O10)</f>
        <v>2.2686768415184078E-2</v>
      </c>
      <c r="M24">
        <f>C2</f>
        <v>0.44516382942199706</v>
      </c>
      <c r="N24">
        <v>4.5377885007578103</v>
      </c>
      <c r="O24">
        <v>2.4663112727110449E-2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AW1" zoomScale="130" zoomScaleNormal="130" workbookViewId="0">
      <selection activeCell="DL2" sqref="CM2:DL2"/>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9.1640625" bestFit="1" customWidth="1"/>
    <col min="78" max="78" width="9.5" customWidth="1"/>
    <col min="79" max="79" width="9.16406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IF(ISBLANK(Glucose!H7),"",Glucose!H7)</f>
        <v>0.44516382942199706</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IF(ISBLANK(Glucose!H7),"",Glucose!H7)</f>
        <v>0.44516382942199706</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0.47443807260565229</v>
      </c>
      <c r="CI3" s="76">
        <f>$BY$5+$BZ$5*$CG3+$CA$5*$CG3^2+$CB$5*$CG3^3+$CC$5*$CG3^4+$CD$5*$CG3^5+$CE$5*$CG3^6</f>
        <v>-195.1535514635317</v>
      </c>
      <c r="CJ3" s="76">
        <f>$BY$6+$BZ$6*$CG3+$CA$6*$CG3^2+$CB$6*$CG3^3+$CC$6*$CG3^4+$CD$6*$CG3^5+$CE$6*$CG3^6</f>
        <v>0</v>
      </c>
      <c r="CK3" s="76">
        <f>$BY$7+$BZ$7*$CG3+$CA$7*$CG3^2+$CB$7*$CG3^3+$CC$7*$CG3^4+$CD$7*$CG3^5+$CE$7*$CG3^6</f>
        <v>-2.104511361558707</v>
      </c>
      <c r="CL3" s="76">
        <f>$BY$8+$BZ$8*$CG3+$CA$8*$CG3^2+$CB$8*$CG3^3+$CC$8*$CG3^4+$CD$8*$CG3^5+$CE$8*$CG3^6</f>
        <v>7.3337902760982954E-2</v>
      </c>
      <c r="CM3" s="76">
        <f>$BY$9+$BZ$9*$CG3+$CA$9*$CG3^2+$CB$9*$CG3^3+$CC$9*$CG3^4+$CD$9*$CG3^5+$CE$9*$CG3^6</f>
        <v>3.0679348729853451E-4</v>
      </c>
      <c r="CN3" s="76">
        <f>$BY$10+$BZ$10*$CG3+$CA$10*$CG3^2+$CB$10*$CG3^3+$CC$10*$CG3^4+$CD$10*$CG3^5+$CE$10*$CG3^6</f>
        <v>-1.5341613767887452E-3</v>
      </c>
      <c r="CO3" s="76">
        <f>$BY$11+$BZ$11*$CG3+$CA$11*$CG3^2+$CB$11*$CG3^3+$CC$11*$CG3^4+$CD$11*$CG3^5+$CE$11*$CG3^6</f>
        <v>-1.1061304961590857E-2</v>
      </c>
      <c r="CP3" s="76">
        <f>$BY$12+$BZ$12*$CG3+$CA$12*$CG3^2+$CB$12*$CG3^3+$CC$12*$CG3^4+$CD$12*$CG3^5+$CE$12*$CG3^6</f>
        <v>-1.0480099635272189E-3</v>
      </c>
      <c r="CQ3" s="76">
        <f>$BY$13+$BZ$13*$CG3+$CA$13*$CG3^2+$CB$13*$CG3^3+$CC$13*$CG3^4+$CD$13*$CG3^5+$CE$13*$CG3^6</f>
        <v>-0.18537561950042836</v>
      </c>
      <c r="CR3" s="76">
        <f>$BY$14+$BZ$14*$CG3+$CA$14*$CG3^2+$CB$14*$CG3^3+$CC$14*$CG3^4+$CD$14*$CG3^5+$CE$14*$CG3^6</f>
        <v>2.119212012511941E-2</v>
      </c>
      <c r="CS3" s="76">
        <f>$BY$15+$BZ$15*$CG3+$CA$15*$CG3^2+$CB$15*$CG3^3+$CC$15*$CG3^4+$CD$15*$CG3^5+$CE$15*$CG3^6</f>
        <v>-3.0817156281517599E-2</v>
      </c>
      <c r="CT3" s="76">
        <f>$BY$16+$BZ$16*$CG3+$CA$16*$CG3^2+$CB$16*$CG3^3+$CC$16*$CG3^4+$CD$16*$CG3^5+$CE$16*$CG3^6</f>
        <v>1.0063345230637566E-4</v>
      </c>
      <c r="CU3" s="76">
        <f>$BY$17+$BZ$17*$CG3+$CA$17*$CG3^2+$CB$17*$CG3^3+$CC$17*$CG3^4+$CD$17*$CG3^5+$CE$17*$CG3^6</f>
        <v>5.1435610182511193E-2</v>
      </c>
      <c r="CV3" s="76">
        <f>$BY$18+$BZ$18*$CG3+$CA$18*$CG3^2+$CB$18*$CG3^3+$CC$18*$CG3^4+$CD$18*$CG3^5+$CE$18*$CG3^6</f>
        <v>-1.6134217213221419E-2</v>
      </c>
      <c r="CW3" s="76">
        <f>$BY$19+$BZ$19*$CG3+$CA$19*$CG3^2+$CB$19*$CG3^3+$CC$19*$CG3^4+$CD$19*$CG3^5+$CE$19*$CG3^6</f>
        <v>8.8083013786217634E-2</v>
      </c>
      <c r="CX3" s="76">
        <f>$BY$20+$BZ$20*$CG3+$CA$20*$CG3^2+$CB$20*$CG3^3+$CC$20*$CG3^4+$CD$20*$CG3^5+$CE$20*$CG3^6</f>
        <v>-1.0054836559292402E-2</v>
      </c>
      <c r="CY3" s="76">
        <f>$BY$21+$BZ$21*$CG3+$CA$21*$CG3^2+$CB$21*$CG3^3+$CC$21*$CG3^4+$CD$21*$CG3^5+$CE$21*$CG3^6</f>
        <v>-4.7517188467816052E-3</v>
      </c>
      <c r="CZ3" s="76">
        <f>$BY$22+$BZ$22*$CG3+$CA$22*$CG3^2+$CB$22*$CG3^3+$CC$22*$CG3^4+$CD$22*$CG3^5+$CE$22*$CG3^6</f>
        <v>-3.0427118256326768E-3</v>
      </c>
      <c r="DA3" s="76">
        <f>$BY$23+$BZ$23*$CG3+$CA$23*$CG3^2+$CB$23*$CG3^3+$CC$23*$CG3^4+$CD$23*$CG3^5+$CE$23*$CG3^6</f>
        <v>-2.0372727397776069E-2</v>
      </c>
      <c r="DB3" s="76">
        <f>$BY$24+$BZ$24*$CG3+$CA$24*$CG3^2+$CB$24*$CG3^3+$CC$24*$CG3^4+$CD$24*$CG3^5+$CE$24*$CG3^6</f>
        <v>-6.7089871323656181E-3</v>
      </c>
      <c r="DC3" s="76">
        <f>$BY$25+$BZ$25*$CG3+$CA$25*$CG3^2+$CB$25*$CG3^3+$CC$25*$CG3^4+$CD$25*$CG3^5+$CE$25*$CG3^6</f>
        <v>1.6672368319578523E-3</v>
      </c>
      <c r="DD3" s="76">
        <f>$BY$26+$BZ$26*$CG3+$CA$26*$CG3^2+$CB$26*$CG3^3+$CC$26*$CG3^4+$CD$26*$CG3^5+$CE$26*$CG3^6</f>
        <v>-8.90862709201512E-3</v>
      </c>
      <c r="DE3" s="76">
        <f>$BY$27+$BZ$27*$CG3+$CA$27*$CG3^2+$CB$27*$CG3^3+$CC$27*$CG3^4+$CD$27*$CG3^5+$CE$27*$CG3^6</f>
        <v>-2.2901122418198527E-3</v>
      </c>
      <c r="DF3" s="76">
        <f>$BY$28+$BZ$28*$CG3+$CA$28*$CG3^2+$CB$28*$CG3^3+$CC$28*$CG3^4+$CD$28*$CG3^5+$CE$28*$CG3^6</f>
        <v>-3.2019699310831956E-3</v>
      </c>
      <c r="DG3" s="76">
        <f>$BY$29+$BZ$29*$CG3+$CA$29*$CG3^2+$CB$29*$CG3^3+$CC$29*$CG3^4+$CD$29*$CG3^5+$CE$29*$CG3^6</f>
        <v>-5.669182979984309E-3</v>
      </c>
      <c r="DH3" s="76">
        <f>$BY$30+$BZ$30*$CG3+$CA$30*$CG3^2+$CB$30*$CG3^3+$CC$30*$CG3^4+$CD$30*$CG3^5+$CE$30*$CG3^6</f>
        <v>3.253711853998642E-3</v>
      </c>
      <c r="DI3" s="76">
        <f>$BY$31+$BZ$31*$CG3+$CA$31*$CG3^2+$CB$31*$CG3^3+$CC$31*$CG3^4+$CD$31*$CG3^5+$CE$31*$CG3^6</f>
        <v>0</v>
      </c>
      <c r="DJ3" s="76">
        <f>$BY$32+$BZ$32*$CG3+$CA$32*$CG3^2+$CB$32*$CG3^3+$CC$32*$CG3^4+$CD$32*$CG3^5+$CE$32*$CG3^6</f>
        <v>-6.1676091953701828E-3</v>
      </c>
      <c r="DK3" s="76">
        <f>$BY$33+$BZ$33*$CG3+$CA$33*$CG3^2+$CB$33*$CG3^3+$CC$33*$CG3^4+$CD$33*$CG3^5+$CE$33*$CG3^6</f>
        <v>9.7779212010181027E-2</v>
      </c>
      <c r="DL3" s="76">
        <f>$BY$34+$BZ$34*$CG3+$CA$34*$CG3^2+$CB$34*$CG3^3+$CC$34*$CG3^4+$CD$34*$CG3^5+$CE$34*$CG3^6</f>
        <v>-0.48515200990917506</v>
      </c>
    </row>
    <row r="4" spans="1:116" s="48" customFormat="1" ht="14" x14ac:dyDescent="0.15">
      <c r="A4" s="114">
        <f>IF(ISBLANK('In Process Calc.'!C4),"",'In Process Calc.'!C4)</f>
        <v>21.089166666730307</v>
      </c>
      <c r="B4" s="114">
        <f>IF(ISBLANK(Glucose!H8),"",Glucose!H8)</f>
        <v>0.71394322643280028</v>
      </c>
      <c r="C4" s="114">
        <f>IF(ISBLANK('In Process Calc.'!K4),"",'In Process Calc.'!K4)</f>
        <v>241.90145730972296</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-1.7999999999999985E-2</v>
      </c>
      <c r="M4" s="114">
        <f>IF(ISBLANK('In Process Calc.'!U4),"",'In Process Calc.'!U4)</f>
        <v>-7.1999999999999995E-2</v>
      </c>
      <c r="N4" s="114" t="str">
        <f>IF(ISBLANK('In Process Calc.'!V4),"",'In Process Calc.'!V4)</f>
        <v/>
      </c>
      <c r="O4" s="114" t="str">
        <f>IF(ISBLANK('In Process Calc.'!W4),"",'In Process Calc.'!W4)</f>
        <v/>
      </c>
      <c r="P4" s="114" t="str">
        <f>IF(ISBLANK('In Process Calc.'!X4),"",'In Process Calc.'!X4)</f>
        <v/>
      </c>
      <c r="Q4" s="114">
        <f>IF(ISBLANK('In Process Calc.'!Y4),"",'In Process Calc.'!Y4)</f>
        <v>0.99911190053286014</v>
      </c>
      <c r="R4" s="114" t="str">
        <f>IF(ISBLANK('In Process Calc.'!Z4),"",'In Process Calc.'!Z4)</f>
        <v/>
      </c>
      <c r="S4" s="114" t="str">
        <f>IF(ISBLANK('In Process Calc.'!AA4),"",'In Process Calc.'!AA4)</f>
        <v/>
      </c>
      <c r="T4" s="114" t="str">
        <f>IF(ISBLANK('In Process Calc.'!AB4),"",'In Process Calc.'!AB4)</f>
        <v/>
      </c>
      <c r="U4" s="114">
        <f>IF(ISBLANK('In Process Calc.'!AC4),"",'In Process Calc.'!AC4)</f>
        <v>0.29699999999999993</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43.239166666637175</v>
      </c>
      <c r="AI4" s="114">
        <f>IF(ISBLANK(Glucose!H9),"",Glucose!H9)</f>
        <v>1.1002455783843994</v>
      </c>
      <c r="AJ4" s="114">
        <f>IF(ISBLANK('In Process Calc.'!K5),"",'In Process Calc.'!K5)</f>
        <v>580.62995849380502</v>
      </c>
      <c r="AK4" s="114">
        <f>IF(ISBLANK('In Process Calc.'!L5),"",'In Process Calc.'!L5)</f>
        <v>0</v>
      </c>
      <c r="AL4" s="114">
        <f>IF(ISBLANK('In Process Calc.'!M5),"",'In Process Calc.'!M5)</f>
        <v>65.066249999999997</v>
      </c>
      <c r="AM4" s="114">
        <f>IF(ISBLANK('In Process Calc.'!N5),"",'In Process Calc.'!N5)</f>
        <v>-0.13357279155909754</v>
      </c>
      <c r="AN4" s="114">
        <f>IF(ISBLANK('In Process Calc.'!O5),"",'In Process Calc.'!O5)</f>
        <v>8.237657864523544E-2</v>
      </c>
      <c r="AO4" s="114">
        <f>IF(ISBLANK('In Process Calc.'!P5),"",'In Process Calc.'!P5)</f>
        <v>1.0761996669694218</v>
      </c>
      <c r="AP4" s="114">
        <f>IF(ISBLANK('In Process Calc.'!Q5),"",'In Process Calc.'!Q5)</f>
        <v>8.5455638193980121E-3</v>
      </c>
      <c r="AQ4" s="114">
        <f>IF(ISBLANK('In Process Calc.'!R5),"",'In Process Calc.'!R5)</f>
        <v>0.1568667763157896</v>
      </c>
      <c r="AR4" s="114">
        <f>IF(ISBLANK('In Process Calc.'!S5),"",'In Process Calc.'!S5)</f>
        <v>2.3152777777777809</v>
      </c>
      <c r="AS4" s="114">
        <f>IF(ISBLANK('In Process Calc.'!T5),"",'In Process Calc.'!T5)</f>
        <v>-5.2999999999999992E-2</v>
      </c>
      <c r="AT4" s="114">
        <f>IF(ISBLANK('In Process Calc.'!U5),"",'In Process Calc.'!U5)</f>
        <v>-0.14200000000000002</v>
      </c>
      <c r="AU4" s="114">
        <f>IF(ISBLANK('In Process Calc.'!V5),"",'In Process Calc.'!V5)</f>
        <v>-0.26575196483282276</v>
      </c>
      <c r="AV4" s="114">
        <f>IF(ISBLANK('In Process Calc.'!W5),"",'In Process Calc.'!W5)</f>
        <v>0.22445354504474899</v>
      </c>
      <c r="AW4" s="114">
        <f>IF(ISBLANK('In Process Calc.'!X5),"",'In Process Calc.'!X5)</f>
        <v>0.11940611420294317</v>
      </c>
      <c r="AX4" s="114">
        <f>IF(ISBLANK('In Process Calc.'!Y5),"",'In Process Calc.'!Y5)</f>
        <v>1.4847912966252226</v>
      </c>
      <c r="AY4" s="114">
        <f>IF(ISBLANK('In Process Calc.'!Z5),"",'In Process Calc.'!Z5)</f>
        <v>0.19812075931996651</v>
      </c>
      <c r="AZ4" s="114">
        <f>IF(ISBLANK('In Process Calc.'!AA5),"",'In Process Calc.'!AA5)</f>
        <v>9.2174567343867461E-2</v>
      </c>
      <c r="BA4" s="114">
        <f>IF(ISBLANK('In Process Calc.'!AB5),"",'In Process Calc.'!AB5)</f>
        <v>5.0432276657060356E-2</v>
      </c>
      <c r="BB4" s="114">
        <f>IF(ISBLANK('In Process Calc.'!AC5),"",'In Process Calc.'!AC5)</f>
        <v>0.78786999999999996</v>
      </c>
      <c r="BC4" s="114">
        <f>IF(ISBLANK('In Process Calc.'!AD5),"",'In Process Calc.'!AD5)</f>
        <v>3.4959743325866842E-2</v>
      </c>
      <c r="BD4" s="114">
        <f>IF(ISBLANK('In Process Calc.'!AE5),"",'In Process Calc.'!AE5)</f>
        <v>9.7281334144010537E-2</v>
      </c>
      <c r="BE4" s="114">
        <f>IF(ISBLANK('In Process Calc.'!AF5),"",'In Process Calc.'!AF5)</f>
        <v>0.46626700923018327</v>
      </c>
      <c r="BF4" s="114">
        <f>IF(ISBLANK('In Process Calc.'!AG5),"",'In Process Calc.'!AG5)</f>
        <v>7.9331766286098171E-2</v>
      </c>
      <c r="BG4" s="114">
        <f>IF(ISBLANK('In Process Calc.'!AH5),"",'In Process Calc.'!AH5)</f>
        <v>2.0993487734417157E-2</v>
      </c>
      <c r="BH4" s="114">
        <f>IF(ISBLANK('In Process Calc.'!AI5),"",'In Process Calc.'!AI5)</f>
        <v>0.10189579998896205</v>
      </c>
      <c r="BI4" s="114">
        <f>IF(ISBLANK('In Process Calc.'!AJ5),"",'In Process Calc.'!AJ5)</f>
        <v>0.16058472044387553</v>
      </c>
      <c r="BJ4" s="114">
        <f>IF(ISBLANK('In Process Calc.'!AK5),"",'In Process Calc.'!AK5)</f>
        <v>0</v>
      </c>
      <c r="BK4" s="114">
        <f>IF(ISBLANK('In Process Calc.'!AL5),"",'In Process Calc.'!AL5)</f>
        <v>3.5769662774686251</v>
      </c>
      <c r="BL4" s="114">
        <f>IF(ISBLANK('In Process Calc.'!AM5),"",'In Process Calc.'!AM5)</f>
        <v>4.2312634859095279</v>
      </c>
      <c r="BM4" s="114">
        <f>IF(ISBLANK('In Process Calc.'!AN5),"",'In Process Calc.'!AN5)</f>
        <v>13.193833417373959</v>
      </c>
      <c r="BO4" s="55" t="s">
        <v>340</v>
      </c>
      <c r="BP4" s="56">
        <f t="array" ref="BP4:BS4">LINEST($B3:INDEX($B:$B,COUNT($B:$B)+2), $A$3:INDEX($A:$A,COUNT($A:$A)+2)^{1,2,3},TRUE,TRUE)</f>
        <v>-3.514078312505653E-8</v>
      </c>
      <c r="BQ4" s="56">
        <v>-4.5965931169736984E-5</v>
      </c>
      <c r="BR4" s="56">
        <v>2.8780805856552648E-2</v>
      </c>
      <c r="BS4" s="56">
        <v>0.17784761656208831</v>
      </c>
      <c r="BT4" s="56">
        <f t="array" ref="BT4:BX4">LINEST($B3:INDEX($B:$B,COUNT($B:$B)+2), $A$3:INDEX($A:$A,COUNT($A:$A)+2)^{1,2,3,4},TRUE,TRUE)</f>
        <v>2.60923341831976E-9</v>
      </c>
      <c r="BU4" s="56">
        <v>-1.7905853878002681E-6</v>
      </c>
      <c r="BV4" s="56">
        <v>3.2611516464581627E-4</v>
      </c>
      <c r="BW4" s="56">
        <v>2.9941679864274652E-3</v>
      </c>
      <c r="BX4" s="56">
        <v>0.47443807260565229</v>
      </c>
      <c r="BY4" s="57">
        <f>IF('Kinetic Curves'!$B$4=6,#REF!,IF('Kinetic Curves'!$B$4=5,#REF!, IF( 'Kinetic Curves'!$B$4=4, BX4,IF('Kinetic Curves'!$B$4=3, BS4, 0))))</f>
        <v>0.47443807260565229</v>
      </c>
      <c r="BZ4" s="57">
        <f>IF('Kinetic Curves'!$B$4=6,#REF!,IF('Kinetic Curves'!$B$4=5,#REF!, IF( 'Kinetic Curves'!$B$4=4, BW4,IF('Kinetic Curves'!$B$4=3, BR4, 0))))</f>
        <v>2.9941679864274652E-3</v>
      </c>
      <c r="CA4" s="57">
        <f>IF('Kinetic Curves'!$B$4=6,#REF!,IF('Kinetic Curves'!$B$4=5,#REF!, IF( 'Kinetic Curves'!$B$4=4, BV4,IF('Kinetic Curves'!$B$4=3, BQ4, 0))))</f>
        <v>3.2611516464581627E-4</v>
      </c>
      <c r="CB4" s="57">
        <f>IF('Kinetic Curves'!$B$4=6,#REF!,IF('Kinetic Curves'!$B$4=5,#REF!, IF( 'Kinetic Curves'!$B$4=4, BU4,IF('Kinetic Curves'!$B$4=3, BP4, 0))))</f>
        <v>-1.7905853878002681E-6</v>
      </c>
      <c r="CC4" s="57">
        <f>IF('Kinetic Curves'!$B$4=6,#REF!,IF('Kinetic Curves'!$B$4=5,#REF!, IF( 'Kinetic Curves'!$B$4=4,BT4, 0)))</f>
        <v>2.60923341831976E-9</v>
      </c>
      <c r="CD4" s="57">
        <f>IF('Kinetic Curves'!$B$4=6,#REF!,IF('Kinetic Curves'!$B$4=5,#REF!, 0))</f>
        <v>0</v>
      </c>
      <c r="CE4" s="57">
        <f>IF('Kinetic Curves'!$B$4=6,#REF!,0)</f>
        <v>0</v>
      </c>
      <c r="CF4" s="49"/>
      <c r="CG4" s="76">
        <f>CG3+MAX('In Process Calc.'!$C$3:$C$96)/20</f>
        <v>16.795291666666163</v>
      </c>
      <c r="CH4" s="76">
        <f t="shared" ref="CH4:CH26" si="0">IF(CG4&gt;0,$BY$4+$BZ$4*$CG4+$CA$4*$CG4^2+$CB$4*$CG4^3+$CC$4*$CG4^4+$CD$4*$CG4^5+$CE$4*$CG4^6,"")</f>
        <v>0.60844161366808014</v>
      </c>
      <c r="CI4" s="76">
        <f t="shared" ref="CI4:CI26" si="1">IF(CG4&gt;0,$BY$5+$BZ$5*$CG4+$CA$5*$CG4^2+$CB$5*$CG4^3+$CC$5*$CG4^4+$CD$5*$CG4^5+$CE$5*$CG4^6,"")</f>
        <v>180.55198177142856</v>
      </c>
      <c r="CJ4" s="76">
        <f t="shared" ref="CJ4:CJ26" si="2">IF(CG4&gt;0,$BY$6+$BZ$6*$CG4+$CA$6*$CG4^2+$CB$6*$CG4^3+$CC$6*$CG4^4+$CD$6*$CG4^5+$CE$6*$CG4^6,"")</f>
        <v>0</v>
      </c>
      <c r="CK4" s="76">
        <f t="shared" ref="CK4:CK26" si="3">IF(CG4&gt;0,$BY$7+$BZ$7*$CG4+$CA$7*$CG4^2+$CB$7*$CG4^3+$CC$7*$CG4^4+$CD$7*$CG4^5+$CE$7*$CG4^6,"")</f>
        <v>8.1478355118194834</v>
      </c>
      <c r="CL4" s="76">
        <f t="shared" ref="CL4:CL26" si="4">IF(CG4&gt;0,$BY$8+$BZ$8*$CG4+$CA$8*$CG4^2+$CB$8*$CG4^3+$CC$8*$CG4^4+$CD$8*$CG4^5+$CE$8*$CG4^6,"")</f>
        <v>-7.3908337421185896E-2</v>
      </c>
      <c r="CM4" s="76">
        <f t="shared" ref="CM4:CM26" si="5">IF(CG4&gt;0,$BY$9+$BZ$9*$CG4+$CA$9*$CG4^2+$CB$9*$CG4^3+$CC$9*$CG4^4+$CD$9*$CG4^5+$CE$9*$CG4^6,"")</f>
        <v>2.3413256241657434E-2</v>
      </c>
      <c r="CN4" s="76">
        <f t="shared" ref="CN4:CN26" si="6">IF(CG4&gt;0,$BY$10+$BZ$10*$CG4+$CA$10*$CG4^2+$CB$10*$CG4^3+$CC$10*$CG4^4+$CD$10*$CG4^5+$CE$10*$CG4^6,"")</f>
        <v>0.34274849993278333</v>
      </c>
      <c r="CO4" s="76">
        <f t="shared" ref="CO4:CO26" si="7">IF(CG4&gt;0,$BY$11+$BZ$11*$CG4+$CA$11*$CG4^2+$CB$11*$CG4^3+$CC$11*$CG4^4+$CD$11*$CG4^5+$CE$11*$CG4^6,"")</f>
        <v>3.5498218530791328E-3</v>
      </c>
      <c r="CP4" s="76">
        <f t="shared" ref="CP4:CP26" si="8">IF(CG4&gt;0,$BY$12+$BZ$12*$CG4+$CA$12*$CG4^2+$CB$12*$CG4^3+$CC$12*$CG4^4+$CD$12*$CG4^5+$CE$12*$CG4^6,"")</f>
        <v>6.3193978254105179E-2</v>
      </c>
      <c r="CQ4" s="76">
        <f t="shared" ref="CQ4:CQ26" si="9">IF(CG4&gt;0,$BY$13+$BZ$13*$CG4+$CA$13*$CG4^2+$CB$13*$CG4^3+$CC$13*$CG4^4+$CD$13*$CG4^5+$CE$13*$CG4^6,"")</f>
        <v>0.92212521053842267</v>
      </c>
      <c r="CR4" s="76">
        <f t="shared" ref="CR4:CR26" si="10">IF(CG4&gt;0,$BY$14+$BZ$14*$CG4+$CA$14*$CG4^2+$CB$14*$CG4^3+$CC$14*$CG4^4+$CD$14*$CG4^5+$CE$14*$CG4^6,"")</f>
        <v>-1.8637653231043612E-2</v>
      </c>
      <c r="CS4" s="76">
        <f t="shared" ref="CS4:CS26" si="11">IF(CG4&gt;0,$BY$15+$BZ$15*$CG4+$CA$15*$CG4^2+$CB$15*$CG4^3+$CC$15*$CG4^4+$CD$15*$CG4^5+$CE$15*$CG4^6,"")</f>
        <v>-3.4532474591818234E-2</v>
      </c>
      <c r="CT4" s="76">
        <f t="shared" ref="CT4:CT26" si="12">IF(CG4&gt;0,$BY$16+$BZ$16*$CG4+$CA$16*$CG4^2+$CB$16*$CG4^3+$CC$16*$CG4^4+$CD$16*$CG4^5+$CE$16*$CG4^6,"")</f>
        <v>-8.5396762059339798E-2</v>
      </c>
      <c r="CU4" s="76">
        <f t="shared" ref="CU4:CU26" si="13">IF(CG4&gt;0,$BY$17+$BZ$17*$CG4+$CA$17*$CG4^2+$CB$17*$CG4^3+$CC$17*$CG4^4+$CD$17*$CG4^5+$CE$17*$CG4^6,"")</f>
        <v>7.5025779333205228E-2</v>
      </c>
      <c r="CV4" s="76">
        <f t="shared" ref="CV4:CV26" si="14">IF(CG4&gt;0,$BY$18+$BZ$18*$CG4+$CA$18*$CG4^2+$CB$18*$CG4^3+$CC$18*$CG4^4+$CD$18*$CG4^5+$CE$18*$CG4^6,"")</f>
        <v>5.2252500955059643E-2</v>
      </c>
      <c r="CW4" s="76">
        <f t="shared" ref="CW4:CW26" si="15">IF(CG4&gt;0,$BY$19+$BZ$19*$CG4+$CA$19*$CG4^2+$CB$19*$CG4^3+$CC$19*$CG4^4+$CD$19*$CG4^5+$CE$19*$CG4^6,"")</f>
        <v>0.52729110705773918</v>
      </c>
      <c r="CX4" s="76">
        <f t="shared" ref="CX4:CX26" si="16">IF(CG4&gt;0,$BY$20+$BZ$20*$CG4+$CA$20*$CG4^2+$CB$20*$CG4^3+$CC$20*$CG4^4+$CD$20*$CG4^5+$CE$20*$CG4^6,"")</f>
        <v>6.1785470458465365E-2</v>
      </c>
      <c r="CY4" s="76">
        <f t="shared" ref="CY4:CY26" si="17">IF(CG4&gt;0,$BY$21+$BZ$21*$CG4+$CA$21*$CG4^2+$CB$21*$CG4^3+$CC$21*$CG4^4+$CD$21*$CG4^5+$CE$21*$CG4^6,"")</f>
        <v>2.5473044960044627E-2</v>
      </c>
      <c r="CZ4" s="76">
        <f t="shared" ref="CZ4:CZ26" si="18">IF(CG4&gt;0,$BY$22+$BZ$22*$CG4+$CA$22*$CG4^2+$CB$22*$CG4^3+$CC$22*$CG4^4+$CD$22*$CG4^5+$CE$22*$CG4^6,"")</f>
        <v>1.8685725701818538E-2</v>
      </c>
      <c r="DA4" s="76">
        <f t="shared" ref="DA4:DA26" si="19">IF(CG4&gt;0,$BY$23+$BZ$23*$CG4+$CA$23*$CG4^2+$CB$23*$CG4^3+$CC$23*$CG4^4+$CD$23*$CG4^5+$CE$23*$CG4^6,"")</f>
        <v>0.28375421280991142</v>
      </c>
      <c r="DB4" s="76">
        <f t="shared" ref="DB4:DB26" si="20">IF(CG4&gt;0,$BY$24+$BZ$24*$CG4+$CA$24*$CG4^2+$CB$24*$CG4^3+$CC$24*$CG4^4+$CD$24*$CG4^5+$CE$24*$CG4^6,"")</f>
        <v>1.1794173735611124E-2</v>
      </c>
      <c r="DC4" s="76">
        <f t="shared" ref="DC4:DC26" si="21">IF(CG4&gt;0,$BY$25+$BZ$25*$CG4+$CA$25*$CG4^2+$CB$25*$CG4^3+$CC$25*$CG4^4+$CD$25*$CG4^5+$CE$25*$CG4^6,"")</f>
        <v>2.6328545277624106E-2</v>
      </c>
      <c r="DD4" s="76">
        <f t="shared" ref="DD4:DD26" si="22">IF(CG4&gt;0,$BY$26+$BZ$26*$CG4+$CA$26*$CG4^2+$CB$26*$CG4^3+$CC$26*$CG4^4+$CD$26*$CG4^5+$CE$26*$CG4^6,"")</f>
        <v>0.14069618658532065</v>
      </c>
      <c r="DE4" s="76">
        <f t="shared" ref="DE4:DE26" si="23">IF(CG4&gt;0,$BY$27+$BZ$27*$CG4+$CA$27*$CG4^2+$CB$27*$CG4^3+$CC$27*$CG4^4+$CD$27*$CG4^5+$CE$27*$CG4^6,"")</f>
        <v>2.0462343079611908E-2</v>
      </c>
      <c r="DF4" s="76">
        <f t="shared" ref="DF4:DF26" si="24">IF(CG4&gt;0,$BY$28+$BZ$28*$CG4+$CA$28*$CG4^2+$CB$28*$CG4^3+$CC$28*$CG4^4+$CD$28*$CG4^5+$CE$28*$CG4^6,"")</f>
        <v>8.3325926905850663E-3</v>
      </c>
      <c r="DG4" s="76">
        <f t="shared" ref="DG4:DG26" si="25">IF(CG4&gt;0,$BY$29+$BZ$29*$CG4+$CA$29*$CG4^2+$CB$29*$CG4^3+$CC$29*$CG4^4+$CD$29*$CG4^5+$CE$29*$CG4^6,"")</f>
        <v>4.2569076006537213E-2</v>
      </c>
      <c r="DH4" s="76">
        <f t="shared" ref="DH4:DH26" si="26">IF(CG4&gt;0,$BY$30+$BZ$30*$CG4+$CA$30*$CG4^2+$CB$30*$CG4^3+$CC$30*$CG4^4+$CD$30*$CG4^5+$CE$30*$CG4^6,"")</f>
        <v>4.3086122481851029E-2</v>
      </c>
      <c r="DI4" s="76">
        <f t="shared" ref="DI4:DI26" si="27">IF(CG4&gt;0,$BY$31+$BZ$31*$CG4+$CA$31*$CG4^2+$CB$31*$CG4^3+$CC$31*$CG4^4+$CD$31*$CG4^5+$CE$31*$CG4^6,"")</f>
        <v>0</v>
      </c>
      <c r="DJ4" s="76">
        <f t="shared" ref="DJ4:DJ26" si="28">IF(CG4&gt;0,$BY$32+$BZ$32*$CG4+$CA$32*$CG4^2+$CB$32*$CG4^3+$CC$32*$CG4^4+$CD$32*$CG4^5+$CE$32*$CG4^6,"")</f>
        <v>1.233816842155453</v>
      </c>
      <c r="DK4" s="76">
        <f t="shared" ref="DK4:DK26" si="29">IF(CG4&gt;0,$BY$33+$BZ$33*$CG4+$CA$33*$CG4^2+$CB$33*$CG4^3+$CC$33*$CG4^4+$CD$33*$CG4^5+$CE$33*$CG4^6,"")</f>
        <v>1.45663243343034</v>
      </c>
      <c r="DL4" s="76">
        <f t="shared" ref="DL4:DL26" si="30">IF(CG4&gt;0,$BY$34+$BZ$34*$CG4+$CA$34*$CG4^2+$CB$34*$CG4^3+$CC$34*$CG4^4+$CD$34*$CG4^5+$CE$34*$CG4^6,"")</f>
        <v>4.6700897289155101</v>
      </c>
    </row>
    <row r="5" spans="1:116" s="48" customFormat="1" ht="14" x14ac:dyDescent="0.15">
      <c r="A5" s="114">
        <f>IF(ISBLANK('In Process Calc.'!C5),"",'In Process Calc.'!C5)</f>
        <v>43.239166666637175</v>
      </c>
      <c r="B5" s="114">
        <f>IF(ISBLANK(Glucose!H9),"",Glucose!H9)</f>
        <v>1.1002455783843994</v>
      </c>
      <c r="C5" s="114">
        <f>IF(ISBLANK('In Process Calc.'!K5),"",'In Process Calc.'!K5)</f>
        <v>580.62995849380502</v>
      </c>
      <c r="D5" s="114">
        <f>IF(ISBLANK('In Process Calc.'!L5),"",'In Process Calc.'!L5)</f>
        <v>0</v>
      </c>
      <c r="E5" s="114">
        <f>IF(ISBLANK('In Process Calc.'!M5),"",'In Process Calc.'!M5)</f>
        <v>65.066249999999997</v>
      </c>
      <c r="F5" s="114">
        <f>IF(ISBLANK('In Process Calc.'!N5),"",'In Process Calc.'!N5)</f>
        <v>-0.13357279155909754</v>
      </c>
      <c r="G5" s="114">
        <f>IF(ISBLANK('In Process Calc.'!O5),"",'In Process Calc.'!O5)</f>
        <v>8.237657864523544E-2</v>
      </c>
      <c r="H5" s="114">
        <f>IF(ISBLANK('In Process Calc.'!P5),"",'In Process Calc.'!P5)</f>
        <v>1.0761996669694218</v>
      </c>
      <c r="I5" s="114">
        <f>IF(ISBLANK('In Process Calc.'!Q5),"",'In Process Calc.'!Q5)</f>
        <v>8.5455638193980121E-3</v>
      </c>
      <c r="J5" s="114">
        <f>IF(ISBLANK('In Process Calc.'!R5),"",'In Process Calc.'!R5)</f>
        <v>0.1568667763157896</v>
      </c>
      <c r="K5" s="114">
        <f>IF(ISBLANK('In Process Calc.'!S5),"",'In Process Calc.'!S5)</f>
        <v>2.3152777777777809</v>
      </c>
      <c r="L5" s="114">
        <f>IF(ISBLANK('In Process Calc.'!T5),"",'In Process Calc.'!T5)</f>
        <v>-5.2999999999999992E-2</v>
      </c>
      <c r="M5" s="114">
        <f>IF(ISBLANK('In Process Calc.'!U5),"",'In Process Calc.'!U5)</f>
        <v>-0.14200000000000002</v>
      </c>
      <c r="N5" s="114">
        <f>IF(ISBLANK('In Process Calc.'!V5),"",'In Process Calc.'!V5)</f>
        <v>-0.26575196483282276</v>
      </c>
      <c r="O5" s="114">
        <f>IF(ISBLANK('In Process Calc.'!W5),"",'In Process Calc.'!W5)</f>
        <v>0.22445354504474899</v>
      </c>
      <c r="P5" s="114">
        <f>IF(ISBLANK('In Process Calc.'!X5),"",'In Process Calc.'!X5)</f>
        <v>0.11940611420294317</v>
      </c>
      <c r="Q5" s="114">
        <f>IF(ISBLANK('In Process Calc.'!Y5),"",'In Process Calc.'!Y5)</f>
        <v>1.4847912966252226</v>
      </c>
      <c r="R5" s="114">
        <f>IF(ISBLANK('In Process Calc.'!Z5),"",'In Process Calc.'!Z5)</f>
        <v>0.19812075931996651</v>
      </c>
      <c r="S5" s="114">
        <f>IF(ISBLANK('In Process Calc.'!AA5),"",'In Process Calc.'!AA5)</f>
        <v>9.2174567343867461E-2</v>
      </c>
      <c r="T5" s="114">
        <f>IF(ISBLANK('In Process Calc.'!AB5),"",'In Process Calc.'!AB5)</f>
        <v>5.0432276657060356E-2</v>
      </c>
      <c r="U5" s="114">
        <f>IF(ISBLANK('In Process Calc.'!AC5),"",'In Process Calc.'!AC5)</f>
        <v>0.78786999999999996</v>
      </c>
      <c r="V5" s="114">
        <f>IF(ISBLANK('In Process Calc.'!AD5),"",'In Process Calc.'!AD5)</f>
        <v>3.4959743325866842E-2</v>
      </c>
      <c r="W5" s="114">
        <f>IF(ISBLANK('In Process Calc.'!AE5),"",'In Process Calc.'!AE5)</f>
        <v>9.7281334144010537E-2</v>
      </c>
      <c r="X5" s="114">
        <f>IF(ISBLANK('In Process Calc.'!AF5),"",'In Process Calc.'!AF5)</f>
        <v>0.46626700923018327</v>
      </c>
      <c r="Y5" s="114">
        <f>IF(ISBLANK('In Process Calc.'!AG5),"",'In Process Calc.'!AG5)</f>
        <v>7.9331766286098171E-2</v>
      </c>
      <c r="Z5" s="114">
        <f>IF(ISBLANK('In Process Calc.'!AH5),"",'In Process Calc.'!AH5)</f>
        <v>2.0993487734417157E-2</v>
      </c>
      <c r="AA5" s="114">
        <f>IF(ISBLANK('In Process Calc.'!AI5),"",'In Process Calc.'!AI5)</f>
        <v>0.10189579998896205</v>
      </c>
      <c r="AB5" s="114">
        <f>IF(ISBLANK('In Process Calc.'!AJ5),"",'In Process Calc.'!AJ5)</f>
        <v>0.16058472044387553</v>
      </c>
      <c r="AC5" s="114">
        <f>IF(ISBLANK('In Process Calc.'!AK5),"",'In Process Calc.'!AK5)</f>
        <v>0</v>
      </c>
      <c r="AD5" s="114">
        <f>IF(ISBLANK('In Process Calc.'!AL5),"",'In Process Calc.'!AL5)</f>
        <v>3.5769662774686251</v>
      </c>
      <c r="AE5" s="114">
        <f>IF(ISBLANK('In Process Calc.'!AM5),"",'In Process Calc.'!AM5)</f>
        <v>4.2312634859095279</v>
      </c>
      <c r="AF5" s="114">
        <f>IF(ISBLANK('In Process Calc.'!AN5),"",'In Process Calc.'!AN5)</f>
        <v>13.193833417373959</v>
      </c>
      <c r="AH5" s="114">
        <f>IF(ISBLANK('In Process Calc.'!C6),"",'In Process Calc.'!C6)</f>
        <v>71.522499999962747</v>
      </c>
      <c r="AI5" s="114">
        <f>IF(ISBLANK(Glucose!H10),"",Glucose!H10)</f>
        <v>1.7651208473205566</v>
      </c>
      <c r="AJ5" s="114">
        <f>IF(ISBLANK('In Process Calc.'!K6),"",'In Process Calc.'!K6)</f>
        <v>1105.2165456844332</v>
      </c>
      <c r="AK5" s="114">
        <f>IF(ISBLANK('In Process Calc.'!L6),"",'In Process Calc.'!L6)</f>
        <v>0</v>
      </c>
      <c r="AL5" s="114">
        <f>IF(ISBLANK('In Process Calc.'!M6),"",'In Process Calc.'!M6)</f>
        <v>71.65440000000001</v>
      </c>
      <c r="AM5" s="114">
        <f>IF(ISBLANK('In Process Calc.'!N6),"",'In Process Calc.'!N6)</f>
        <v>-0.27084409024581885</v>
      </c>
      <c r="AN5" s="114">
        <f>IF(ISBLANK('In Process Calc.'!O6),"",'In Process Calc.'!O6)</f>
        <v>0.11583570436280138</v>
      </c>
      <c r="AO5" s="114">
        <f>IF(ISBLANK('In Process Calc.'!P6),"",'In Process Calc.'!P6)</f>
        <v>2.0621510747805023</v>
      </c>
      <c r="AP5" s="114">
        <f>IF(ISBLANK('In Process Calc.'!Q6),"",'In Process Calc.'!Q6)</f>
        <v>0.25038464427916823</v>
      </c>
      <c r="AQ5" s="114">
        <f>IF(ISBLANK('In Process Calc.'!R6),"",'In Process Calc.'!R6)</f>
        <v>0.32621628289473703</v>
      </c>
      <c r="AR5" s="114">
        <f>IF(ISBLANK('In Process Calc.'!S6),"",'In Process Calc.'!S6)</f>
        <v>4.2001111111111094</v>
      </c>
      <c r="AS5" s="114">
        <f>IF(ISBLANK('In Process Calc.'!T6),"",'In Process Calc.'!T6)</f>
        <v>-9.2449999999999977E-2</v>
      </c>
      <c r="AT5" s="114">
        <f>IF(ISBLANK('In Process Calc.'!U6),"",'In Process Calc.'!U6)</f>
        <v>-0.22879000000000022</v>
      </c>
      <c r="AU5" s="114">
        <f>IF(ISBLANK('In Process Calc.'!V6),"",'In Process Calc.'!V6)</f>
        <v>-0.48015985080591461</v>
      </c>
      <c r="AV5" s="114">
        <f>IF(ISBLANK('In Process Calc.'!W6),"",'In Process Calc.'!W6)</f>
        <v>5.2572079719196335E-2</v>
      </c>
      <c r="AW5" s="114">
        <f>IF(ISBLANK('In Process Calc.'!X6),"",'In Process Calc.'!X6)</f>
        <v>0.33655104063429164</v>
      </c>
      <c r="AX5" s="114">
        <f>IF(ISBLANK('In Process Calc.'!Y6),"",'In Process Calc.'!Y6)</f>
        <v>1.9227353463587922</v>
      </c>
      <c r="AY5" s="114">
        <f>IF(ISBLANK('In Process Calc.'!Z6),"",'In Process Calc.'!Z6)</f>
        <v>0.47000304947777705</v>
      </c>
      <c r="AZ5" s="114">
        <f>IF(ISBLANK('In Process Calc.'!AA6),"",'In Process Calc.'!AA6)</f>
        <v>0.19471920103974275</v>
      </c>
      <c r="BA5" s="114">
        <f>IF(ISBLANK('In Process Calc.'!AB6),"",'In Process Calc.'!AB6)</f>
        <v>9.6965350847798171E-2</v>
      </c>
      <c r="BB5" s="114">
        <f>IF(ISBLANK('In Process Calc.'!AC6),"",'In Process Calc.'!AC6)</f>
        <v>1.5531999999999999</v>
      </c>
      <c r="BC5" s="114">
        <f>IF(ISBLANK('In Process Calc.'!AD6),"",'In Process Calc.'!AD6)</f>
        <v>0.12475452509231741</v>
      </c>
      <c r="BD5" s="114">
        <f>IF(ISBLANK('In Process Calc.'!AE6),"",'In Process Calc.'!AE6)</f>
        <v>0.15142100234517464</v>
      </c>
      <c r="BE5" s="114">
        <f>IF(ISBLANK('In Process Calc.'!AF6),"",'In Process Calc.'!AF6)</f>
        <v>0.79135693215339198</v>
      </c>
      <c r="BF5" s="114">
        <f>IF(ISBLANK('In Process Calc.'!AG6),"",'In Process Calc.'!AG6)</f>
        <v>0.15285342511752856</v>
      </c>
      <c r="BG5" s="114">
        <f>IF(ISBLANK('In Process Calc.'!AH6),"",'In Process Calc.'!AH6)</f>
        <v>7.1216275767517059E-2</v>
      </c>
      <c r="BH5" s="114">
        <f>IF(ISBLANK('In Process Calc.'!AI6),"",'In Process Calc.'!AI6)</f>
        <v>0.16764942877642275</v>
      </c>
      <c r="BI5" s="114">
        <f>IF(ISBLANK('In Process Calc.'!AJ6),"",'In Process Calc.'!AJ6)</f>
        <v>0.24275117370892008</v>
      </c>
      <c r="BJ5" s="114">
        <f>IF(ISBLANK('In Process Calc.'!AK6),"",'In Process Calc.'!AK6)</f>
        <v>0</v>
      </c>
      <c r="BK5" s="114">
        <f>IF(ISBLANK('In Process Calc.'!AL6),"",'In Process Calc.'!AL6)</f>
        <v>5.9964613569548488</v>
      </c>
      <c r="BL5" s="114">
        <f>IF(ISBLANK('In Process Calc.'!AM6),"",'In Process Calc.'!AM6)</f>
        <v>7.2788172667090292</v>
      </c>
      <c r="BM5" s="114">
        <f>IF(ISBLANK('In Process Calc.'!AN6),"",'In Process Calc.'!AN6)</f>
        <v>25.32772634383668</v>
      </c>
      <c r="BO5" s="54" t="s">
        <v>113</v>
      </c>
      <c r="BP5" s="56">
        <f t="array" ref="BP5:BS5">LINEST($C3:INDEX($C:$C,COUNT($C:$C)+2), $A$3:INDEX($A:$A,COUNT($A:$A)+2)^{1,2,3},TRUE,TRUE)</f>
        <v>-5.5249840280951833E-5</v>
      </c>
      <c r="BQ5" s="56">
        <v>-2.2734991418269401E-2</v>
      </c>
      <c r="BR5" s="56">
        <v>22.767119669097244</v>
      </c>
      <c r="BS5" s="56">
        <v>-195.1535514635317</v>
      </c>
      <c r="BT5" s="56">
        <f t="array" ref="BT5:BX5">LINEST($C3:INDEX($C:$C,COUNT($C:$C)+2),$A$3:INDEX($A:$A,COUNT($A:$A)+2)^{1,2,3,4},TRUE,TRUE)</f>
        <v>1.9678235018172331E-6</v>
      </c>
      <c r="BU5" s="56">
        <v>-1.3791655639430534E-3</v>
      </c>
      <c r="BV5" s="56">
        <v>0.25787996613476399</v>
      </c>
      <c r="BW5" s="56">
        <v>3.3194337405767365</v>
      </c>
      <c r="BX5" s="56">
        <v>28.528111403203184</v>
      </c>
      <c r="BY5" s="57">
        <f>IF('Cumulative Curves'!$B$9=6,#REF!,IF('Cumulative Curves'!$B$9=5,#REF!, IF( 'Cumulative Curves'!$B$9=4, BX5,IF('Cumulative Curves'!$B$9=3, BS5, 0))))</f>
        <v>-195.1535514635317</v>
      </c>
      <c r="BZ5" s="57">
        <f>IF('Cumulative Curves'!$B$9=6,#REF!,IF('Cumulative Curves'!$B$9=5,#REF!, IF( 'Cumulative Curves'!$B$9=4, BW5,IF('Cumulative Curves'!$B$9=3, BR5, 0))))</f>
        <v>22.767119669097244</v>
      </c>
      <c r="CA5" s="57">
        <f>IF('Cumulative Curves'!$B$9=6,#REF!,IF('Cumulative Curves'!$B$9=5,#REF!, IF( 'Cumulative Curves'!$B$9=4, BV5,IF('Cumulative Curves'!$B$9=3, BQ5, 0))))</f>
        <v>-2.2734991418269401E-2</v>
      </c>
      <c r="CB5" s="57">
        <f>IF('Cumulative Curves'!$B$9=6,#REF!,IF('Cumulative Curves'!$B$9=5,#REF!, IF( 'Cumulative Curves'!$B$9=4, BU5,IF('Cumulative Curves'!$B$9=3, BP5, 0))))</f>
        <v>-5.5249840280951833E-5</v>
      </c>
      <c r="CC5" s="57">
        <f>IF('Cumulative Curves'!$B$9=6,#REF!,IF('Cumulative Curves'!$B$9=5,#REF!, IF( 'Cumulative Curves'!$B$9=4,BT5, 0)))</f>
        <v>0</v>
      </c>
      <c r="CD5" s="57">
        <f>IF('Cumulative Curves'!$B$9=6,#REF!,IF('Cumulative Curves'!$B$9=5,#REF!, 0))</f>
        <v>0</v>
      </c>
      <c r="CE5" s="57">
        <f>IF('Cumulative Curves'!$B$9=6,#REF!,0)</f>
        <v>0</v>
      </c>
      <c r="CF5" s="49"/>
      <c r="CG5" s="76">
        <f>CG4+MAX('In Process Calc.'!$C$3:$C$96)/20</f>
        <v>33.590583333332326</v>
      </c>
      <c r="CH5" s="76">
        <f t="shared" si="0"/>
        <v>0.87843515064631716</v>
      </c>
      <c r="CI5" s="76">
        <f t="shared" si="1"/>
        <v>541.86073412686096</v>
      </c>
      <c r="CJ5" s="76">
        <f t="shared" si="2"/>
        <v>0</v>
      </c>
      <c r="CK5" s="76">
        <f t="shared" si="3"/>
        <v>24.055162486664099</v>
      </c>
      <c r="CL5" s="76">
        <f t="shared" si="4"/>
        <v>-0.1896538071109109</v>
      </c>
      <c r="CM5" s="76">
        <f t="shared" si="5"/>
        <v>5.2367032664543997E-2</v>
      </c>
      <c r="CN5" s="76">
        <f t="shared" si="6"/>
        <v>0.79890016715747525</v>
      </c>
      <c r="CO5" s="76">
        <f t="shared" si="7"/>
        <v>3.1981445127613362E-2</v>
      </c>
      <c r="CP5" s="76">
        <f t="shared" si="8"/>
        <v>0.13232669078936815</v>
      </c>
      <c r="CQ5" s="76">
        <f t="shared" si="9"/>
        <v>1.9741432617072787</v>
      </c>
      <c r="CR5" s="76">
        <f t="shared" si="10"/>
        <v>-5.3118501109772363E-2</v>
      </c>
      <c r="CS5" s="76">
        <f t="shared" si="11"/>
        <v>-6.5646966080391056E-2</v>
      </c>
      <c r="CT5" s="76">
        <f t="shared" si="12"/>
        <v>-0.19085181383368163</v>
      </c>
      <c r="CU5" s="76">
        <f t="shared" si="13"/>
        <v>8.9872399477368581E-2</v>
      </c>
      <c r="CV5" s="76">
        <f t="shared" si="14"/>
        <v>0.12552173263297528</v>
      </c>
      <c r="CW5" s="76">
        <f t="shared" si="15"/>
        <v>1.2878578216515733</v>
      </c>
      <c r="CX5" s="76">
        <f t="shared" si="16"/>
        <v>0.15911329991455658</v>
      </c>
      <c r="CY5" s="76">
        <f t="shared" si="17"/>
        <v>6.8077754445414015E-2</v>
      </c>
      <c r="CZ5" s="76">
        <f t="shared" si="18"/>
        <v>4.1942327244488431E-2</v>
      </c>
      <c r="DA5" s="76">
        <f t="shared" si="19"/>
        <v>0.62323040019267739</v>
      </c>
      <c r="DB5" s="76">
        <f t="shared" si="20"/>
        <v>3.7060984394305836E-2</v>
      </c>
      <c r="DC5" s="76">
        <f t="shared" si="21"/>
        <v>6.0824637648718594E-2</v>
      </c>
      <c r="DD5" s="76">
        <f t="shared" si="22"/>
        <v>0.32706726336619801</v>
      </c>
      <c r="DE5" s="76">
        <f t="shared" si="23"/>
        <v>5.4132330189492844E-2</v>
      </c>
      <c r="DF5" s="76">
        <f t="shared" si="24"/>
        <v>2.262509959164721E-2</v>
      </c>
      <c r="DG5" s="76">
        <f t="shared" si="25"/>
        <v>8.742330867533292E-2</v>
      </c>
      <c r="DH5" s="76">
        <f t="shared" si="26"/>
        <v>9.8752668551122164E-2</v>
      </c>
      <c r="DI5" s="76">
        <f t="shared" si="27"/>
        <v>0</v>
      </c>
      <c r="DJ5" s="76">
        <f t="shared" si="28"/>
        <v>2.6241613583577248</v>
      </c>
      <c r="DK5" s="76">
        <f t="shared" si="29"/>
        <v>3.0378771547243288</v>
      </c>
      <c r="DL5" s="76">
        <f t="shared" si="30"/>
        <v>10.485570492842175</v>
      </c>
    </row>
    <row r="6" spans="1:116" s="48" customFormat="1" ht="12" x14ac:dyDescent="0.15">
      <c r="A6" s="114">
        <f>IF(ISBLANK('In Process Calc.'!C6),"",'In Process Calc.'!C6)</f>
        <v>71.522499999962747</v>
      </c>
      <c r="B6" s="114">
        <f>IF(ISBLANK(Glucose!H10),"",Glucose!H10)</f>
        <v>1.7651208473205566</v>
      </c>
      <c r="C6" s="114">
        <f>IF(ISBLANK('In Process Calc.'!K6),"",'In Process Calc.'!K6)</f>
        <v>1105.2165456844332</v>
      </c>
      <c r="D6" s="114">
        <f>IF(ISBLANK('In Process Calc.'!L6),"",'In Process Calc.'!L6)</f>
        <v>0</v>
      </c>
      <c r="E6" s="114">
        <f>IF(ISBLANK('In Process Calc.'!M6),"",'In Process Calc.'!M6)</f>
        <v>71.65440000000001</v>
      </c>
      <c r="F6" s="114">
        <f>IF(ISBLANK('In Process Calc.'!N6),"",'In Process Calc.'!N6)</f>
        <v>-0.27084409024581885</v>
      </c>
      <c r="G6" s="114">
        <f>IF(ISBLANK('In Process Calc.'!O6),"",'In Process Calc.'!O6)</f>
        <v>0.11583570436280138</v>
      </c>
      <c r="H6" s="114">
        <f>IF(ISBLANK('In Process Calc.'!P6),"",'In Process Calc.'!P6)</f>
        <v>2.0621510747805023</v>
      </c>
      <c r="I6" s="114">
        <f>IF(ISBLANK('In Process Calc.'!Q6),"",'In Process Calc.'!Q6)</f>
        <v>0.25038464427916823</v>
      </c>
      <c r="J6" s="114">
        <f>IF(ISBLANK('In Process Calc.'!R6),"",'In Process Calc.'!R6)</f>
        <v>0.32621628289473703</v>
      </c>
      <c r="K6" s="114">
        <f>IF(ISBLANK('In Process Calc.'!S6),"",'In Process Calc.'!S6)</f>
        <v>4.2001111111111094</v>
      </c>
      <c r="L6" s="114">
        <f>IF(ISBLANK('In Process Calc.'!T6),"",'In Process Calc.'!T6)</f>
        <v>-9.2449999999999977E-2</v>
      </c>
      <c r="M6" s="114">
        <f>IF(ISBLANK('In Process Calc.'!U6),"",'In Process Calc.'!U6)</f>
        <v>-0.22879000000000022</v>
      </c>
      <c r="N6" s="114">
        <f>IF(ISBLANK('In Process Calc.'!V6),"",'In Process Calc.'!V6)</f>
        <v>-0.48015985080591461</v>
      </c>
      <c r="O6" s="114">
        <f>IF(ISBLANK('In Process Calc.'!W6),"",'In Process Calc.'!W6)</f>
        <v>5.2572079719196335E-2</v>
      </c>
      <c r="P6" s="114">
        <f>IF(ISBLANK('In Process Calc.'!X6),"",'In Process Calc.'!X6)</f>
        <v>0.33655104063429164</v>
      </c>
      <c r="Q6" s="114">
        <f>IF(ISBLANK('In Process Calc.'!Y6),"",'In Process Calc.'!Y6)</f>
        <v>1.9227353463587922</v>
      </c>
      <c r="R6" s="114">
        <f>IF(ISBLANK('In Process Calc.'!Z6),"",'In Process Calc.'!Z6)</f>
        <v>0.47000304947777705</v>
      </c>
      <c r="S6" s="114">
        <f>IF(ISBLANK('In Process Calc.'!AA6),"",'In Process Calc.'!AA6)</f>
        <v>0.19471920103974275</v>
      </c>
      <c r="T6" s="114">
        <f>IF(ISBLANK('In Process Calc.'!AB6),"",'In Process Calc.'!AB6)</f>
        <v>9.6965350847798171E-2</v>
      </c>
      <c r="U6" s="114">
        <f>IF(ISBLANK('In Process Calc.'!AC6),"",'In Process Calc.'!AC6)</f>
        <v>1.5531999999999999</v>
      </c>
      <c r="V6" s="114">
        <f>IF(ISBLANK('In Process Calc.'!AD6),"",'In Process Calc.'!AD6)</f>
        <v>0.12475452509231741</v>
      </c>
      <c r="W6" s="114">
        <f>IF(ISBLANK('In Process Calc.'!AE6),"",'In Process Calc.'!AE6)</f>
        <v>0.15142100234517464</v>
      </c>
      <c r="X6" s="114">
        <f>IF(ISBLANK('In Process Calc.'!AF6),"",'In Process Calc.'!AF6)</f>
        <v>0.79135693215339198</v>
      </c>
      <c r="Y6" s="114">
        <f>IF(ISBLANK('In Process Calc.'!AG6),"",'In Process Calc.'!AG6)</f>
        <v>0.15285342511752856</v>
      </c>
      <c r="Z6" s="114">
        <f>IF(ISBLANK('In Process Calc.'!AH6),"",'In Process Calc.'!AH6)</f>
        <v>7.1216275767517059E-2</v>
      </c>
      <c r="AA6" s="114">
        <f>IF(ISBLANK('In Process Calc.'!AI6),"",'In Process Calc.'!AI6)</f>
        <v>0.16764942877642275</v>
      </c>
      <c r="AB6" s="114">
        <f>IF(ISBLANK('In Process Calc.'!AJ6),"",'In Process Calc.'!AJ6)</f>
        <v>0.24275117370892008</v>
      </c>
      <c r="AC6" s="114">
        <f>IF(ISBLANK('In Process Calc.'!AK6),"",'In Process Calc.'!AK6)</f>
        <v>0</v>
      </c>
      <c r="AD6" s="114">
        <f>IF(ISBLANK('In Process Calc.'!AL6),"",'In Process Calc.'!AL6)</f>
        <v>5.9964613569548488</v>
      </c>
      <c r="AE6" s="114">
        <f>IF(ISBLANK('In Process Calc.'!AM6),"",'In Process Calc.'!AM6)</f>
        <v>7.2788172667090292</v>
      </c>
      <c r="AF6" s="114">
        <f>IF(ISBLANK('In Process Calc.'!AN6),"",'In Process Calc.'!AN6)</f>
        <v>25.32772634383668</v>
      </c>
      <c r="AH6" s="114">
        <f>IF(ISBLANK('In Process Calc.'!C9),"",'In Process Calc.'!C9)</f>
        <v>144.62250000005588</v>
      </c>
      <c r="AI6" s="114">
        <f>IF(ISBLANK(Glucose!H13),"",Glucose!H13)</f>
        <v>3.5214363170623781</v>
      </c>
      <c r="AJ6" s="114">
        <f>IF(ISBLANK('In Process Calc.'!K9),"",'In Process Calc.'!K9)</f>
        <v>2589.5094178237914</v>
      </c>
      <c r="AK6" s="114">
        <f>IF(ISBLANK('In Process Calc.'!L9),"",'In Process Calc.'!L9)</f>
        <v>0</v>
      </c>
      <c r="AL6" s="114">
        <f>IF(ISBLANK('In Process Calc.'!M9),"",'In Process Calc.'!M9)</f>
        <v>245.96355</v>
      </c>
      <c r="AM6" s="114">
        <f>IF(ISBLANK('In Process Calc.'!N9),"",'In Process Calc.'!N9)</f>
        <v>-0.56874621169603778</v>
      </c>
      <c r="AN6" s="114">
        <f>IF(ISBLANK('In Process Calc.'!O9),"",'In Process Calc.'!O9)</f>
        <v>0.36655671469575168</v>
      </c>
      <c r="AO6" s="114">
        <f>IF(ISBLANK('In Process Calc.'!P9),"",'In Process Calc.'!P9)</f>
        <v>4.0534445958219791</v>
      </c>
      <c r="AP6" s="114">
        <f>IF(ISBLANK('In Process Calc.'!Q9),"",'In Process Calc.'!Q9)</f>
        <v>1.1736616332356697</v>
      </c>
      <c r="AQ6" s="114">
        <f>IF(ISBLANK('In Process Calc.'!R9),"",'In Process Calc.'!R9)</f>
        <v>0.6277129934210528</v>
      </c>
      <c r="AR6" s="114">
        <f>IF(ISBLANK('In Process Calc.'!S9),"",'In Process Calc.'!S9)</f>
        <v>10.99261111111111</v>
      </c>
      <c r="AS6" s="114">
        <f>IF(ISBLANK('In Process Calc.'!T9),"",'In Process Calc.'!T9)</f>
        <v>-0.18309999999999996</v>
      </c>
      <c r="AT6" s="114">
        <f>IF(ISBLANK('In Process Calc.'!U9),"",'In Process Calc.'!U9)</f>
        <v>-0.54654000000000003</v>
      </c>
      <c r="AU6" s="114">
        <f>IF(ISBLANK('In Process Calc.'!V9),"",'In Process Calc.'!V9)</f>
        <v>-1.1989143466098307</v>
      </c>
      <c r="AV6" s="114">
        <f>IF(ISBLANK('In Process Calc.'!W9),"",'In Process Calc.'!W9)</f>
        <v>-3.7322129024856321E-2</v>
      </c>
      <c r="AW6" s="114">
        <f>IF(ISBLANK('In Process Calc.'!X9),"",'In Process Calc.'!X9)</f>
        <v>0.71569871159563991</v>
      </c>
      <c r="AX6" s="114">
        <f>IF(ISBLANK('In Process Calc.'!Y9),"",'In Process Calc.'!Y9)</f>
        <v>-0.57482238010657238</v>
      </c>
      <c r="AY6" s="114">
        <f>IF(ISBLANK('In Process Calc.'!Z9),"",'In Process Calc.'!Z9)</f>
        <v>1.2574635968590377</v>
      </c>
      <c r="AZ6" s="114">
        <f>IF(ISBLANK('In Process Calc.'!AA9),"",'In Process Calc.'!AA9)</f>
        <v>0.58343320336548321</v>
      </c>
      <c r="BA6" s="114">
        <f>IF(ISBLANK('In Process Calc.'!AB9),"",'In Process Calc.'!AB9)</f>
        <v>0.23103612358420991</v>
      </c>
      <c r="BB6" s="114">
        <f>IF(ISBLANK('In Process Calc.'!AC9),"",'In Process Calc.'!AC9)</f>
        <v>3.0790899999999999</v>
      </c>
      <c r="BC6" s="114">
        <f>IF(ISBLANK('In Process Calc.'!AD9),"",'In Process Calc.'!AD9)</f>
        <v>0.32546401113868861</v>
      </c>
      <c r="BD6" s="114">
        <f>IF(ISBLANK('In Process Calc.'!AE9),"",'In Process Calc.'!AE9)</f>
        <v>0.47470685312255634</v>
      </c>
      <c r="BE6" s="114">
        <f>IF(ISBLANK('In Process Calc.'!AF9),"",'In Process Calc.'!AF9)</f>
        <v>2.2232115329717379</v>
      </c>
      <c r="BF6" s="114">
        <f>IF(ISBLANK('In Process Calc.'!AG9),"",'In Process Calc.'!AG9)</f>
        <v>0.4960879785090665</v>
      </c>
      <c r="BG6" s="114">
        <f>IF(ISBLANK('In Process Calc.'!AH9),"",'In Process Calc.'!AH9)</f>
        <v>0.16565587817656563</v>
      </c>
      <c r="BH6" s="114">
        <f>IF(ISBLANK('In Process Calc.'!AI9),"",'In Process Calc.'!AI9)</f>
        <v>0.34843589602075187</v>
      </c>
      <c r="BI6" s="114">
        <f>IF(ISBLANK('In Process Calc.'!AJ9),"",'In Process Calc.'!AJ9)</f>
        <v>0.77068288518992767</v>
      </c>
      <c r="BJ6" s="114">
        <f>IF(ISBLANK('In Process Calc.'!AK9),"",'In Process Calc.'!AK9)</f>
        <v>0</v>
      </c>
      <c r="BK6" s="114">
        <f>IF(ISBLANK('In Process Calc.'!AL9),"",'In Process Calc.'!AL9)</f>
        <v>14.471712477200017</v>
      </c>
      <c r="BL6" s="114">
        <f>IF(ISBLANK('In Process Calc.'!AM9),"",'In Process Calc.'!AM9)</f>
        <v>16.982056265503978</v>
      </c>
      <c r="BM6" s="114">
        <f>IF(ISBLANK('In Process Calc.'!AN9),"",'In Process Calc.'!AN9)</f>
        <v>61.573323050383834</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50.385874999998492</v>
      </c>
      <c r="CH6" s="76">
        <f t="shared" si="0"/>
        <v>1.240993936027128</v>
      </c>
      <c r="CI6" s="76">
        <f t="shared" si="1"/>
        <v>887.20218033573371</v>
      </c>
      <c r="CJ6" s="76">
        <f t="shared" si="2"/>
        <v>0</v>
      </c>
      <c r="CK6" s="76">
        <f t="shared" si="3"/>
        <v>45.192903136045267</v>
      </c>
      <c r="CL6" s="76">
        <f t="shared" si="4"/>
        <v>-0.2762731139581871</v>
      </c>
      <c r="CM6" s="76">
        <f t="shared" si="5"/>
        <v>8.652397259875319E-2</v>
      </c>
      <c r="CN6" s="76">
        <f t="shared" si="6"/>
        <v>1.3246597513388447</v>
      </c>
      <c r="CO6" s="76">
        <f t="shared" si="7"/>
        <v>8.5498586527239351E-2</v>
      </c>
      <c r="CP6" s="76">
        <f t="shared" si="8"/>
        <v>0.20525379309296554</v>
      </c>
      <c r="CQ6" s="76">
        <f t="shared" si="9"/>
        <v>3.0198371574638596</v>
      </c>
      <c r="CR6" s="76">
        <f t="shared" si="10"/>
        <v>-8.254927152928819E-2</v>
      </c>
      <c r="CS6" s="76">
        <f t="shared" si="11"/>
        <v>-0.11793963392286032</v>
      </c>
      <c r="CT6" s="76">
        <f t="shared" si="12"/>
        <v>-0.3137659701973155</v>
      </c>
      <c r="CU6" s="76">
        <f t="shared" si="13"/>
        <v>9.7052010480822751E-2</v>
      </c>
      <c r="CV6" s="76">
        <f t="shared" si="14"/>
        <v>0.20314681083395283</v>
      </c>
      <c r="CW6" s="76">
        <f t="shared" si="15"/>
        <v>1.9189762137350672</v>
      </c>
      <c r="CX6" s="76">
        <f t="shared" si="16"/>
        <v>0.27912165898055702</v>
      </c>
      <c r="CY6" s="76">
        <f t="shared" si="17"/>
        <v>0.1217227644141111</v>
      </c>
      <c r="CZ6" s="76">
        <f t="shared" si="18"/>
        <v>6.651008409218763E-2</v>
      </c>
      <c r="DA6" s="76">
        <f t="shared" si="19"/>
        <v>0.99318195011928856</v>
      </c>
      <c r="DB6" s="76">
        <f t="shared" si="20"/>
        <v>6.8280736517791374E-2</v>
      </c>
      <c r="DC6" s="76">
        <f t="shared" si="21"/>
        <v>0.10407214868574183</v>
      </c>
      <c r="DD6" s="76">
        <f t="shared" si="22"/>
        <v>0.54543818850391934</v>
      </c>
      <c r="DE6" s="76">
        <f t="shared" si="23"/>
        <v>9.7665088653536486E-2</v>
      </c>
      <c r="DF6" s="76">
        <f t="shared" si="24"/>
        <v>3.9349978385566593E-2</v>
      </c>
      <c r="DG6" s="76">
        <f t="shared" si="25"/>
        <v>0.12884291660790745</v>
      </c>
      <c r="DH6" s="76">
        <f t="shared" si="26"/>
        <v>0.16862464791645765</v>
      </c>
      <c r="DI6" s="76">
        <f t="shared" si="27"/>
        <v>0</v>
      </c>
      <c r="DJ6" s="76">
        <f t="shared" si="28"/>
        <v>4.1447865274582609</v>
      </c>
      <c r="DK6" s="76">
        <f t="shared" si="29"/>
        <v>4.8139982456328614</v>
      </c>
      <c r="DL6" s="76">
        <f t="shared" si="30"/>
        <v>16.877634681828642</v>
      </c>
    </row>
    <row r="7" spans="1:116" s="48" customFormat="1" ht="12" x14ac:dyDescent="0.15">
      <c r="A7" s="114">
        <f>IF(ISBLANK('In Process Calc.'!C7),"",'In Process Calc.'!C7)</f>
        <v>95.822500000067521</v>
      </c>
      <c r="B7" s="114">
        <f>IF(ISBLANK(Glucose!H11),"",Glucose!H11)</f>
        <v>2.3549121452331545</v>
      </c>
      <c r="C7" s="114">
        <f>IF(ISBLANK('In Process Calc.'!K7),"",'In Process Calc.'!K7)</f>
        <v>1655.9157491245273</v>
      </c>
      <c r="D7" s="114">
        <f>IF(ISBLANK('In Process Calc.'!L7),"",'In Process Calc.'!L7)</f>
        <v>0</v>
      </c>
      <c r="E7" s="114">
        <f>IF(ISBLANK('In Process Calc.'!M7),"",'In Process Calc.'!M7)</f>
        <v>103.45620000000001</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6.2791666666666641</v>
      </c>
      <c r="L7" s="114">
        <f>IF(ISBLANK('In Process Calc.'!T7),"",'In Process Calc.'!T7)</f>
        <v>-0.14304999999999995</v>
      </c>
      <c r="M7" s="114">
        <f>IF(ISBLANK('In Process Calc.'!U7),"",'In Process Calc.'!U7)</f>
        <v>-0.11932999999999995</v>
      </c>
      <c r="N7" s="114" t="str">
        <f>IF(ISBLANK('In Process Calc.'!V7),"",'In Process Calc.'!V7)</f>
        <v/>
      </c>
      <c r="O7" s="114" t="str">
        <f>IF(ISBLANK('In Process Calc.'!W7),"",'In Process Calc.'!W7)</f>
        <v/>
      </c>
      <c r="P7" s="114" t="str">
        <f>IF(ISBLANK('In Process Calc.'!X7),"",'In Process Calc.'!X7)</f>
        <v/>
      </c>
      <c r="Q7" s="114">
        <f>IF(ISBLANK('In Process Calc.'!Y7),"",'In Process Calc.'!Y7)</f>
        <v>2.177952930728241</v>
      </c>
      <c r="R7" s="114" t="str">
        <f>IF(ISBLANK('In Process Calc.'!Z7),"",'In Process Calc.'!Z7)</f>
        <v/>
      </c>
      <c r="S7" s="114" t="str">
        <f>IF(ISBLANK('In Process Calc.'!AA7),"",'In Process Calc.'!AA7)</f>
        <v/>
      </c>
      <c r="T7" s="114" t="str">
        <f>IF(ISBLANK('In Process Calc.'!AB7),"",'In Process Calc.'!AB7)</f>
        <v/>
      </c>
      <c r="U7" s="114">
        <f>IF(ISBLANK('In Process Calc.'!AC7),"",'In Process Calc.'!AC7)</f>
        <v>2.29223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188.32250000000931</v>
      </c>
      <c r="AI7" s="114">
        <f>IF(ISBLANK(Glucose!H15),"",Glucose!H15)</f>
        <v>4.0579069686889646</v>
      </c>
      <c r="AJ7" s="114">
        <f>IF(ISBLANK('In Process Calc.'!K11),"",'In Process Calc.'!K11)</f>
        <v>3167.1637920957178</v>
      </c>
      <c r="AK7" s="114">
        <f>IF(ISBLANK('In Process Calc.'!L11),"",'In Process Calc.'!L11)</f>
        <v>0</v>
      </c>
      <c r="AL7" s="114">
        <f>IF(ISBLANK('In Process Calc.'!M11),"",'In Process Calc.'!M11)</f>
        <v>376.86840999999998</v>
      </c>
      <c r="AM7" s="114">
        <f>IF(ISBLANK('In Process Calc.'!N11),"",'In Process Calc.'!N11)</f>
        <v>-0.18766640475923213</v>
      </c>
      <c r="AN7" s="114">
        <f>IF(ISBLANK('In Process Calc.'!O11),"",'In Process Calc.'!O11)</f>
        <v>0.46356038863375398</v>
      </c>
      <c r="AO7" s="114">
        <f>IF(ISBLANK('In Process Calc.'!P11),"",'In Process Calc.'!P11)</f>
        <v>4.8149995458673924</v>
      </c>
      <c r="AP7" s="114">
        <f>IF(ISBLANK('In Process Calc.'!Q11),"",'In Process Calc.'!Q11)</f>
        <v>2.0988164675832013</v>
      </c>
      <c r="AQ7" s="114">
        <f>IF(ISBLANK('In Process Calc.'!R11),"",'In Process Calc.'!R11)</f>
        <v>0.77492615131578968</v>
      </c>
      <c r="AR7" s="114">
        <f>IF(ISBLANK('In Process Calc.'!S11),"",'In Process Calc.'!S11)</f>
        <v>15.393833333333339</v>
      </c>
      <c r="AS7" s="114">
        <f>IF(ISBLANK('In Process Calc.'!T11),"",'In Process Calc.'!T11)</f>
        <v>-0.18362799999999996</v>
      </c>
      <c r="AT7" s="114">
        <f>IF(ISBLANK('In Process Calc.'!U11),"",'In Process Calc.'!U11)</f>
        <v>-0.70326399999999978</v>
      </c>
      <c r="AU7" s="114">
        <f>IF(ISBLANK('In Process Calc.'!V11),"",'In Process Calc.'!V11)</f>
        <v>-1.7087233248967628</v>
      </c>
      <c r="AV7" s="114">
        <f>IF(ISBLANK('In Process Calc.'!W11),"",'In Process Calc.'!W11)</f>
        <v>-5.211576066707635E-4</v>
      </c>
      <c r="AW7" s="114">
        <f>IF(ISBLANK('In Process Calc.'!X11),"",'In Process Calc.'!X11)</f>
        <v>0.91864298238926656</v>
      </c>
      <c r="AX7" s="114">
        <f>IF(ISBLANK('In Process Calc.'!Y11),"",'In Process Calc.'!Y11)</f>
        <v>-0.62120337477797549</v>
      </c>
      <c r="AY7" s="114">
        <f>IF(ISBLANK('In Process Calc.'!Z11),"",'In Process Calc.'!Z11)</f>
        <v>1.7551182435008008</v>
      </c>
      <c r="AZ7" s="114">
        <f>IF(ISBLANK('In Process Calc.'!AA11),"",'In Process Calc.'!AA11)</f>
        <v>0.80405622819618294</v>
      </c>
      <c r="BA7" s="114">
        <f>IF(ISBLANK('In Process Calc.'!AB11),"",'In Process Calc.'!AB11)</f>
        <v>0.28016285771731086</v>
      </c>
      <c r="BB7" s="114">
        <f>IF(ISBLANK('In Process Calc.'!AC11),"",'In Process Calc.'!AC11)</f>
        <v>4.5117219999999998</v>
      </c>
      <c r="BC7" s="114">
        <f>IF(ISBLANK('In Process Calc.'!AD11),"",'In Process Calc.'!AD11)</f>
        <v>0.4403702403293176</v>
      </c>
      <c r="BD7" s="114">
        <f>IF(ISBLANK('In Process Calc.'!AE11),"",'In Process Calc.'!AE11)</f>
        <v>0.63488439155736909</v>
      </c>
      <c r="BE7" s="114">
        <f>IF(ISBLANK('In Process Calc.'!AF11),"",'In Process Calc.'!AF11)</f>
        <v>2.9133856694262055</v>
      </c>
      <c r="BF7" s="114">
        <f>IF(ISBLANK('In Process Calc.'!AG11),"",'In Process Calc.'!AG11)</f>
        <v>0.67745802552048329</v>
      </c>
      <c r="BG7" s="114">
        <f>IF(ISBLANK('In Process Calc.'!AH11),"",'In Process Calc.'!AH11)</f>
        <v>0.22308289673407439</v>
      </c>
      <c r="BH7" s="114">
        <f>IF(ISBLANK('In Process Calc.'!AI11),"",'In Process Calc.'!AI11)</f>
        <v>0.24793498537446895</v>
      </c>
      <c r="BI7" s="114">
        <f>IF(ISBLANK('In Process Calc.'!AJ11),"",'In Process Calc.'!AJ11)</f>
        <v>1.0558752027315408</v>
      </c>
      <c r="BJ7" s="114">
        <f>IF(ISBLANK('In Process Calc.'!AK11),"",'In Process Calc.'!AK11)</f>
        <v>0</v>
      </c>
      <c r="BK7" s="114">
        <f>IF(ISBLANK('In Process Calc.'!AL11),"",'In Process Calc.'!AL11)</f>
        <v>18.630825062415859</v>
      </c>
      <c r="BL7" s="114">
        <f>IF(ISBLANK('In Process Calc.'!AM11),"",'In Process Calc.'!AM11)</f>
        <v>22.954880657656627</v>
      </c>
      <c r="BM7" s="114">
        <f>IF(ISBLANK('In Process Calc.'!AN11),"",'In Process Calc.'!AN11)</f>
        <v>78.614313902661848</v>
      </c>
      <c r="BO7" s="54" t="s">
        <v>108</v>
      </c>
      <c r="BP7" s="56">
        <f t="array" ref="BP7:BS7">LINEST($E3:INDEX($E:$E,COUNT($E:$E)+2),$A$3:INDEX($A:$A,COUNT($A:$A)+2)^{1,2,3},TRUE,TRUE)</f>
        <v>-1.4935912060086496E-5</v>
      </c>
      <c r="BQ7" s="56">
        <v>1.0776211103683205E-2</v>
      </c>
      <c r="BR7" s="56">
        <v>0.43365336100654622</v>
      </c>
      <c r="BS7" s="56">
        <v>-2.104511361558707</v>
      </c>
      <c r="BT7" s="56">
        <f t="array" ref="BT7:BX7">LINEST($E3:INDEX($E:$E,COUNT($E:$E)+2),$A$3:INDEX($A:$A,COUNT($A:$A)+2)^{1,2,3,4},TRUE,TRUE)</f>
        <v>9.6146554943959977E-8</v>
      </c>
      <c r="BU7" s="56">
        <v>-7.9621558790447198E-5</v>
      </c>
      <c r="BV7" s="56">
        <v>2.4486872354326002E-2</v>
      </c>
      <c r="BW7" s="56">
        <v>-0.51654771237866348</v>
      </c>
      <c r="BX7" s="56">
        <v>8.8244267616582874</v>
      </c>
      <c r="BY7" s="57">
        <f>IF('Cumulative Curves'!$B$5=6,#REF!,IF('Cumulative Curves'!$B$5=5,#REF!, IF( 'Cumulative Curves'!$B$5=4, BX7,IF('Cumulative Curves'!$B$5=3, BS7, 0))))</f>
        <v>-2.104511361558707</v>
      </c>
      <c r="BZ7" s="57">
        <f>IF('Cumulative Curves'!$B$5=6,#REF!,IF('Cumulative Curves'!$B$5=5,#REF!, IF( 'Cumulative Curves'!$B$5=4, BW7,IF('Cumulative Curves'!$B$5=3, BR7, 0))))</f>
        <v>0.43365336100654622</v>
      </c>
      <c r="CA7" s="57">
        <f>IF('Cumulative Curves'!$B$5=6,#REF!,IF('Cumulative Curves'!$B$5=5,#REF!, IF( 'Cumulative Curves'!$B$5=4, BV7,IF('Cumulative Curves'!$B$5=3, BQ7, 0))))</f>
        <v>1.0776211103683205E-2</v>
      </c>
      <c r="CB7" s="57">
        <f>IF('Cumulative Curves'!$B$5=6,#REF!,IF('Cumulative Curves'!$B$5=5,#REF!, IF( 'Cumulative Curves'!$B$5=4, BU7,IF('Cumulative Curves'!$B$5=3, BP7, 0))))</f>
        <v>-1.4935912060086496E-5</v>
      </c>
      <c r="CC7" s="57">
        <f>IF('Cumulative Curves'!$B$5=6,#REF!,IF('Cumulative Curves'!$B$5=5,#REF!, IF( 'Cumulative Curves'!$B$5=4,BT7, 0)))</f>
        <v>0</v>
      </c>
      <c r="CD7" s="57">
        <f>IF('Cumulative Curves'!$B$5=6,#REF!,IF('Cumulative Curves'!$B$5=5,#REF!, 0))</f>
        <v>0</v>
      </c>
      <c r="CE7" s="57">
        <f>IF('Cumulative Curves'!$B$5=6,#REF!,0)</f>
        <v>0</v>
      </c>
      <c r="CF7" s="49"/>
      <c r="CG7" s="76">
        <f>CG6+MAX('In Process Calc.'!$C$3:$C$96)/20</f>
        <v>67.181166666664652</v>
      </c>
      <c r="CH7" s="76">
        <f t="shared" si="0"/>
        <v>1.6576760328402149</v>
      </c>
      <c r="CI7" s="76">
        <f t="shared" si="1"/>
        <v>1215.0057951310152</v>
      </c>
      <c r="CJ7" s="76">
        <f t="shared" si="2"/>
        <v>0</v>
      </c>
      <c r="CK7" s="76">
        <f t="shared" si="3"/>
        <v>71.13649103303311</v>
      </c>
      <c r="CL7" s="76">
        <f t="shared" si="4"/>
        <v>-0.33614086561300932</v>
      </c>
      <c r="CM7" s="76">
        <f t="shared" si="5"/>
        <v>0.12523992588707997</v>
      </c>
      <c r="CN7" s="76">
        <f t="shared" si="6"/>
        <v>1.8830232535264479</v>
      </c>
      <c r="CO7" s="76">
        <f t="shared" si="7"/>
        <v>0.17322971676588633</v>
      </c>
      <c r="CP7" s="76">
        <f t="shared" si="8"/>
        <v>0.28087895061560098</v>
      </c>
      <c r="CQ7" s="76">
        <f t="shared" si="9"/>
        <v>4.1022124544864917</v>
      </c>
      <c r="CR7" s="76">
        <f t="shared" si="10"/>
        <v>-0.10722881250781245</v>
      </c>
      <c r="CS7" s="76">
        <f t="shared" si="11"/>
        <v>-0.18562764889448868</v>
      </c>
      <c r="CT7" s="76">
        <f t="shared" si="12"/>
        <v>-0.45164067947683761</v>
      </c>
      <c r="CU7" s="76">
        <f t="shared" si="13"/>
        <v>9.7641152209389181E-2</v>
      </c>
      <c r="CV7" s="76">
        <f t="shared" si="14"/>
        <v>0.28460106857141959</v>
      </c>
      <c r="CW7" s="76">
        <f t="shared" si="15"/>
        <v>2.2053617131320067</v>
      </c>
      <c r="CX7" s="76">
        <f t="shared" si="16"/>
        <v>0.41900355482804219</v>
      </c>
      <c r="CY7" s="76">
        <f t="shared" si="17"/>
        <v>0.18506842967092033</v>
      </c>
      <c r="CZ7" s="76">
        <f t="shared" si="18"/>
        <v>9.2171987534726732E-2</v>
      </c>
      <c r="DA7" s="76">
        <f t="shared" si="19"/>
        <v>1.3887349779585119</v>
      </c>
      <c r="DB7" s="76">
        <f t="shared" si="20"/>
        <v>0.10464272178014063</v>
      </c>
      <c r="DC7" s="76">
        <f t="shared" si="21"/>
        <v>0.15498771312919435</v>
      </c>
      <c r="DD7" s="76">
        <f t="shared" si="22"/>
        <v>0.79104254725178724</v>
      </c>
      <c r="DE7" s="76">
        <f t="shared" si="23"/>
        <v>0.15000585803745631</v>
      </c>
      <c r="DF7" s="76">
        <f t="shared" si="24"/>
        <v>5.8181656685806542E-2</v>
      </c>
      <c r="DG7" s="76">
        <f t="shared" si="25"/>
        <v>0.16677730138576538</v>
      </c>
      <c r="DH7" s="76">
        <f t="shared" si="26"/>
        <v>0.25107335843250306</v>
      </c>
      <c r="DI7" s="76">
        <f t="shared" si="27"/>
        <v>0</v>
      </c>
      <c r="DJ7" s="76">
        <f t="shared" si="28"/>
        <v>5.7756129375038761</v>
      </c>
      <c r="DK7" s="76">
        <f t="shared" si="29"/>
        <v>6.7574805758966487</v>
      </c>
      <c r="DL7" s="76">
        <f t="shared" si="30"/>
        <v>23.762626695832726</v>
      </c>
    </row>
    <row r="8" spans="1:116" s="48" customFormat="1" ht="12" x14ac:dyDescent="0.15">
      <c r="A8" s="114">
        <f>IF(ISBLANK('In Process Calc.'!C8),"",'In Process Calc.'!C8)</f>
        <v>114.67250000004424</v>
      </c>
      <c r="B8" s="114">
        <f>IF(ISBLANK(Glucose!H12),"",Glucose!H12)</f>
        <v>2.7423025203704836</v>
      </c>
      <c r="C8" s="114">
        <f>IF(ISBLANK('In Process Calc.'!K8),"",'In Process Calc.'!K8)</f>
        <v>1968.5397818603517</v>
      </c>
      <c r="D8" s="114">
        <f>IF(ISBLANK('In Process Calc.'!L8),"",'In Process Calc.'!L8)</f>
        <v>0</v>
      </c>
      <c r="E8" s="114">
        <f>IF(ISBLANK('In Process Calc.'!M8),"",'In Process Calc.'!M8)</f>
        <v>151.99724999999998</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7.8931666666666658</v>
      </c>
      <c r="L8" s="114">
        <f>IF(ISBLANK('In Process Calc.'!T8),"",'In Process Calc.'!T8)</f>
        <v>-0.15918999999999997</v>
      </c>
      <c r="M8" s="114">
        <f>IF(ISBLANK('In Process Calc.'!U8),"",'In Process Calc.'!U8)</f>
        <v>-0.50669000000000008</v>
      </c>
      <c r="N8" s="114" t="str">
        <f>IF(ISBLANK('In Process Calc.'!V8),"",'In Process Calc.'!V8)</f>
        <v/>
      </c>
      <c r="O8" s="114" t="str">
        <f>IF(ISBLANK('In Process Calc.'!W8),"",'In Process Calc.'!W8)</f>
        <v/>
      </c>
      <c r="P8" s="114" t="str">
        <f>IF(ISBLANK('In Process Calc.'!X8),"",'In Process Calc.'!X8)</f>
        <v/>
      </c>
      <c r="Q8" s="114">
        <f>IF(ISBLANK('In Process Calc.'!Y8),"",'In Process Calc.'!Y8)</f>
        <v>1.3716696269982231</v>
      </c>
      <c r="R8" s="114" t="str">
        <f>IF(ISBLANK('In Process Calc.'!Z8),"",'In Process Calc.'!Z8)</f>
        <v/>
      </c>
      <c r="S8" s="114" t="str">
        <f>IF(ISBLANK('In Process Calc.'!AA8),"",'In Process Calc.'!AA8)</f>
        <v/>
      </c>
      <c r="T8" s="114" t="str">
        <f>IF(ISBLANK('In Process Calc.'!AB8),"",'In Process Calc.'!AB8)</f>
        <v/>
      </c>
      <c r="U8" s="114">
        <f>IF(ISBLANK('In Process Calc.'!AC8),"",'In Process Calc.'!AC8)</f>
        <v>2.7602899999999999</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212.50583333341638</v>
      </c>
      <c r="AI8" s="114">
        <f>IF(ISBLANK(Glucose!H16),"",Glucose!H16)</f>
        <v>4.0274380279541013</v>
      </c>
      <c r="AJ8" s="114">
        <f>IF(ISBLANK('In Process Calc.'!K12),"",'In Process Calc.'!K12)</f>
        <v>3144.7813082318876</v>
      </c>
      <c r="AK8" s="114">
        <f>IF(ISBLANK('In Process Calc.'!L12),"",'In Process Calc.'!L12)</f>
        <v>0</v>
      </c>
      <c r="AL8" s="114">
        <f>IF(ISBLANK('In Process Calc.'!M12),"",'In Process Calc.'!M12)</f>
        <v>442.79875999999996</v>
      </c>
      <c r="AM8" s="114">
        <f>IF(ISBLANK('In Process Calc.'!N12),"",'In Process Calc.'!N12)</f>
        <v>4.6508474576271303E-2</v>
      </c>
      <c r="AN8" s="114">
        <f>IF(ISBLANK('In Process Calc.'!O12),"",'In Process Calc.'!O12)</f>
        <v>0.55928610619977026</v>
      </c>
      <c r="AO8" s="114">
        <f>IF(ISBLANK('In Process Calc.'!P12),"",'In Process Calc.'!P12)</f>
        <v>4.8149995458673924</v>
      </c>
      <c r="AP8" s="114">
        <f>IF(ISBLANK('In Process Calc.'!Q12),"",'In Process Calc.'!Q12)</f>
        <v>2.8300500338066259</v>
      </c>
      <c r="AQ8" s="114">
        <f>IF(ISBLANK('In Process Calc.'!R12),"",'In Process Calc.'!R12)</f>
        <v>0.91447598684210551</v>
      </c>
      <c r="AR8" s="114">
        <f>IF(ISBLANK('In Process Calc.'!S12),"",'In Process Calc.'!S12)</f>
        <v>18.495477777777779</v>
      </c>
      <c r="AS8" s="114">
        <f>IF(ISBLANK('In Process Calc.'!T12),"",'In Process Calc.'!T12)</f>
        <v>-0.14689799999999997</v>
      </c>
      <c r="AT8" s="114">
        <f>IF(ISBLANK('In Process Calc.'!U12),"",'In Process Calc.'!U12)</f>
        <v>-0.67387999999999981</v>
      </c>
      <c r="AU8" s="114">
        <f>IF(ISBLANK('In Process Calc.'!V12),"",'In Process Calc.'!V12)</f>
        <v>-1.8643133075795923</v>
      </c>
      <c r="AV8" s="114">
        <f>IF(ISBLANK('In Process Calc.'!W12),"",'In Process Calc.'!W12)</f>
        <v>4.9665946095056444E-2</v>
      </c>
      <c r="AW8" s="114">
        <f>IF(ISBLANK('In Process Calc.'!X12),"",'In Process Calc.'!X12)</f>
        <v>1.0715329724784644</v>
      </c>
      <c r="AX8" s="114">
        <f>IF(ISBLANK('In Process Calc.'!Y12),"",'In Process Calc.'!Y12)</f>
        <v>-1.1920515097690947</v>
      </c>
      <c r="AY8" s="114">
        <f>IF(ISBLANK('In Process Calc.'!Z12),"",'In Process Calc.'!Z12)</f>
        <v>2.036816650148662</v>
      </c>
      <c r="AZ8" s="114">
        <f>IF(ISBLANK('In Process Calc.'!AA12),"",'In Process Calc.'!AA12)</f>
        <v>0.93169040290033489</v>
      </c>
      <c r="BA8" s="114">
        <f>IF(ISBLANK('In Process Calc.'!AB12),"",'In Process Calc.'!AB12)</f>
        <v>0.32890315662489078</v>
      </c>
      <c r="BB8" s="114">
        <f>IF(ISBLANK('In Process Calc.'!AC12),"",'In Process Calc.'!AC12)</f>
        <v>5.1140939999999997</v>
      </c>
      <c r="BC8" s="114">
        <f>IF(ISBLANK('In Process Calc.'!AD12),"",'In Process Calc.'!AD12)</f>
        <v>0.51107754706701347</v>
      </c>
      <c r="BD8" s="114">
        <f>IF(ISBLANK('In Process Calc.'!AE12),"",'In Process Calc.'!AE12)</f>
        <v>0.76122053331017037</v>
      </c>
      <c r="BE8" s="114">
        <f>IF(ISBLANK('In Process Calc.'!AF12),"",'In Process Calc.'!AF12)</f>
        <v>3.3223123037396514</v>
      </c>
      <c r="BF8" s="114">
        <f>IF(ISBLANK('In Process Calc.'!AG12),"",'In Process Calc.'!AG12)</f>
        <v>0.8162130624580255</v>
      </c>
      <c r="BG8" s="114">
        <f>IF(ISBLANK('In Process Calc.'!AH12),"",'In Process Calc.'!AH12)</f>
        <v>0.26156999461391578</v>
      </c>
      <c r="BH8" s="114">
        <f>IF(ISBLANK('In Process Calc.'!AI12),"",'In Process Calc.'!AI12)</f>
        <v>0.38618687565538956</v>
      </c>
      <c r="BI8" s="114">
        <f>IF(ISBLANK('In Process Calc.'!AJ12),"",'In Process Calc.'!AJ12)</f>
        <v>1.250263593683312</v>
      </c>
      <c r="BJ8" s="114">
        <f>IF(ISBLANK('In Process Calc.'!AK12),"",'In Process Calc.'!AK12)</f>
        <v>0</v>
      </c>
      <c r="BK8" s="114">
        <f>IF(ISBLANK('In Process Calc.'!AL12),"",'In Process Calc.'!AL12)</f>
        <v>21.646616019500634</v>
      </c>
      <c r="BL8" s="114">
        <f>IF(ISBLANK('In Process Calc.'!AM12),"",'In Process Calc.'!AM12)</f>
        <v>26.807218494076906</v>
      </c>
      <c r="BM8" s="114">
        <f>IF(ISBLANK('In Process Calc.'!AN12),"",'In Process Calc.'!AN12)</f>
        <v>91.875339992192039</v>
      </c>
      <c r="BO8" s="54" t="s">
        <v>295</v>
      </c>
      <c r="BP8" s="56">
        <f t="array" ref="BP8:BS8">LINEST($AM3:INDEX($AM:$AM,COUNT($AM:$AM)+2),$AH$3:INDEX($AH:$AH,COUNT($AH:$AH)+2)^{1,2,3},TRUE,TRUE)</f>
        <v>-8.353682436456969E-8</v>
      </c>
      <c r="BQ8" s="56">
        <v>6.0045305085659303E-5</v>
      </c>
      <c r="BR8" s="56">
        <v>-9.7520283995302659E-3</v>
      </c>
      <c r="BS8" s="56">
        <v>7.3337902760982954E-2</v>
      </c>
      <c r="BT8" s="56">
        <f t="array" ref="BT8:BX8">LINEST($AM3:INDEX($AM:$AM,COUNT($AM:$AM)+2),$AH$3:INDEX($AH:$AH,COUNT($AH:$AH)+2)^{1,2,3,4},TRUE,TRUE)</f>
        <v>-2.3778759019378675E-9</v>
      </c>
      <c r="BU8" s="56">
        <v>1.3771798164715703E-6</v>
      </c>
      <c r="BV8" s="56">
        <v>-2.0297087601813942E-4</v>
      </c>
      <c r="BW8" s="56">
        <v>4.0846151693582815E-3</v>
      </c>
      <c r="BX8" s="56">
        <v>-4.6357156120722109E-3</v>
      </c>
      <c r="BY8" s="57">
        <f>IF('Cumulative Curves'!$B$4=6,#REF!,IF('Cumulative Curves'!$B$4=5,#REF!, IF( 'Cumulative Curves'!$B$4=4, BX8,IF('Cumulative Curves'!$B$4=3, BS8, 0))))</f>
        <v>7.3337902760982954E-2</v>
      </c>
      <c r="BZ8" s="57">
        <f>IF('Cumulative Curves'!$B$4=6,#REF!,IF('Cumulative Curves'!$B$4=5,#REF!, IF( 'Cumulative Curves'!$B$4=4, BW8,IF('Cumulative Curves'!$B$4=3, BR8, 0))))</f>
        <v>-9.7520283995302659E-3</v>
      </c>
      <c r="CA8" s="57">
        <f>IF('Cumulative Curves'!$B$4=6,#REF!,IF('Cumulative Curves'!$B$4=5,#REF!, IF( 'Cumulative Curves'!$B$4=4, BV8,IF('Cumulative Curves'!$B$4=3, BQ8, 0))))</f>
        <v>6.0045305085659303E-5</v>
      </c>
      <c r="CB8" s="57">
        <f>IF('Cumulative Curves'!$B$4=6,#REF!,IF('Cumulative Curves'!$B$4=5,#REF!, IF( 'Cumulative Curves'!$B$4=4, BU8,IF('Cumulative Curves'!$B$4=3, BP8, 0))))</f>
        <v>-8.353682436456969E-8</v>
      </c>
      <c r="CC8" s="57">
        <f>IF('Cumulative Curves'!$B$4=6,#REF!,IF('Cumulative Curves'!$B$4=5,#REF!, IF( 'Cumulative Curves'!$B$4=4,BT8, 0)))</f>
        <v>0</v>
      </c>
      <c r="CD8" s="57">
        <f>IF('Cumulative Curves'!$B$4=6,#REF!,IF('Cumulative Curves'!$B$4=5,#REF!, 0))</f>
        <v>0</v>
      </c>
      <c r="CE8" s="57">
        <f>IF('Cumulative Curves'!$B$4=6,#REF!,0)</f>
        <v>0</v>
      </c>
      <c r="CF8" s="49"/>
      <c r="CG8" s="76">
        <f>CG7+MAX('In Process Calc.'!$C$3:$C$96)/20</f>
        <v>83.976458333330811</v>
      </c>
      <c r="CH8" s="76">
        <f t="shared" si="0"/>
        <v>2.0950223146582143</v>
      </c>
      <c r="CI8" s="76">
        <f t="shared" si="1"/>
        <v>1523.7010532456736</v>
      </c>
      <c r="CJ8" s="76">
        <f t="shared" si="2"/>
        <v>0</v>
      </c>
      <c r="CK8" s="76">
        <f t="shared" si="3"/>
        <v>101.46135975069774</v>
      </c>
      <c r="CL8" s="76">
        <f t="shared" si="4"/>
        <v>-0.37163166972537282</v>
      </c>
      <c r="CM8" s="76">
        <f t="shared" si="5"/>
        <v>0.16787074237231933</v>
      </c>
      <c r="CN8" s="76">
        <f t="shared" si="6"/>
        <v>2.4422437647778397</v>
      </c>
      <c r="CO8" s="76">
        <f t="shared" si="7"/>
        <v>0.30216675560618528</v>
      </c>
      <c r="CP8" s="76">
        <f t="shared" si="8"/>
        <v>0.3581058288079782</v>
      </c>
      <c r="CQ8" s="76">
        <f t="shared" si="9"/>
        <v>5.2581216426741104</v>
      </c>
      <c r="CR8" s="76">
        <f t="shared" si="10"/>
        <v>-0.1274559720635664</v>
      </c>
      <c r="CS8" s="76">
        <f t="shared" si="11"/>
        <v>-0.26336634937017739</v>
      </c>
      <c r="CT8" s="76">
        <f t="shared" si="12"/>
        <v>-0.6019773899988442</v>
      </c>
      <c r="CU8" s="76">
        <f t="shared" si="13"/>
        <v>9.2716364528889331E-2</v>
      </c>
      <c r="CV8" s="76">
        <f t="shared" si="14"/>
        <v>0.36935783885880286</v>
      </c>
      <c r="CW8" s="76">
        <f t="shared" si="15"/>
        <v>2.1001710572463623</v>
      </c>
      <c r="CX8" s="76">
        <f t="shared" si="16"/>
        <v>0.57595199462858782</v>
      </c>
      <c r="CY8" s="76">
        <f t="shared" si="17"/>
        <v>0.25677510502062628</v>
      </c>
      <c r="CZ8" s="76">
        <f t="shared" si="18"/>
        <v>0.11871102886191637</v>
      </c>
      <c r="DA8" s="76">
        <f t="shared" si="19"/>
        <v>1.8050155990791139</v>
      </c>
      <c r="DB8" s="76">
        <f t="shared" si="20"/>
        <v>0.14533623185542638</v>
      </c>
      <c r="DC8" s="76">
        <f t="shared" si="21"/>
        <v>0.21248796571957668</v>
      </c>
      <c r="DD8" s="76">
        <f t="shared" si="22"/>
        <v>1.0591139248631039</v>
      </c>
      <c r="DE8" s="76">
        <f t="shared" si="23"/>
        <v>0.21009987790696583</v>
      </c>
      <c r="DF8" s="76">
        <f t="shared" si="24"/>
        <v>7.8794562105830412E-2</v>
      </c>
      <c r="DG8" s="76">
        <f t="shared" si="25"/>
        <v>0.20117586459041134</v>
      </c>
      <c r="DH8" s="76">
        <f t="shared" si="26"/>
        <v>0.34447009795390415</v>
      </c>
      <c r="DI8" s="76">
        <f t="shared" si="27"/>
        <v>0</v>
      </c>
      <c r="DJ8" s="76">
        <f t="shared" si="28"/>
        <v>7.4965611765413858</v>
      </c>
      <c r="DK8" s="76">
        <f t="shared" si="29"/>
        <v>8.8408090152564061</v>
      </c>
      <c r="DL8" s="76">
        <f t="shared" si="30"/>
        <v>31.056890934812245</v>
      </c>
    </row>
    <row r="9" spans="1:116" s="48" customFormat="1" ht="12" x14ac:dyDescent="0.15">
      <c r="A9" s="114">
        <f>IF(ISBLANK('In Process Calc.'!C9),"",'In Process Calc.'!C9)</f>
        <v>144.62250000005588</v>
      </c>
      <c r="B9" s="114">
        <f>IF(ISBLANK(Glucose!H13),"",Glucose!H13)</f>
        <v>3.5214363170623781</v>
      </c>
      <c r="C9" s="114">
        <f>IF(ISBLANK('In Process Calc.'!K9),"",'In Process Calc.'!K9)</f>
        <v>2589.5094178237914</v>
      </c>
      <c r="D9" s="114">
        <f>IF(ISBLANK('In Process Calc.'!L9),"",'In Process Calc.'!L9)</f>
        <v>0</v>
      </c>
      <c r="E9" s="114">
        <f>IF(ISBLANK('In Process Calc.'!M9),"",'In Process Calc.'!M9)</f>
        <v>245.96355</v>
      </c>
      <c r="F9" s="114">
        <f>IF(ISBLANK('In Process Calc.'!N9),"",'In Process Calc.'!N9)</f>
        <v>-0.56874621169603778</v>
      </c>
      <c r="G9" s="114">
        <f>IF(ISBLANK('In Process Calc.'!O9),"",'In Process Calc.'!O9)</f>
        <v>0.36655671469575168</v>
      </c>
      <c r="H9" s="114">
        <f>IF(ISBLANK('In Process Calc.'!P9),"",'In Process Calc.'!P9)</f>
        <v>4.0534445958219791</v>
      </c>
      <c r="I9" s="114">
        <f>IF(ISBLANK('In Process Calc.'!Q9),"",'In Process Calc.'!Q9)</f>
        <v>1.1736616332356697</v>
      </c>
      <c r="J9" s="114">
        <f>IF(ISBLANK('In Process Calc.'!R9),"",'In Process Calc.'!R9)</f>
        <v>0.6277129934210528</v>
      </c>
      <c r="K9" s="114">
        <f>IF(ISBLANK('In Process Calc.'!S9),"",'In Process Calc.'!S9)</f>
        <v>10.99261111111111</v>
      </c>
      <c r="L9" s="114">
        <f>IF(ISBLANK('In Process Calc.'!T9),"",'In Process Calc.'!T9)</f>
        <v>-0.18309999999999996</v>
      </c>
      <c r="M9" s="114">
        <f>IF(ISBLANK('In Process Calc.'!U9),"",'In Process Calc.'!U9)</f>
        <v>-0.54654000000000003</v>
      </c>
      <c r="N9" s="114">
        <f>IF(ISBLANK('In Process Calc.'!V9),"",'In Process Calc.'!V9)</f>
        <v>-1.1989143466098307</v>
      </c>
      <c r="O9" s="114">
        <f>IF(ISBLANK('In Process Calc.'!W9),"",'In Process Calc.'!W9)</f>
        <v>-3.7322129024856321E-2</v>
      </c>
      <c r="P9" s="114">
        <f>IF(ISBLANK('In Process Calc.'!X9),"",'In Process Calc.'!X9)</f>
        <v>0.71569871159563991</v>
      </c>
      <c r="Q9" s="114">
        <f>IF(ISBLANK('In Process Calc.'!Y9),"",'In Process Calc.'!Y9)</f>
        <v>-0.57482238010657238</v>
      </c>
      <c r="R9" s="114">
        <f>IF(ISBLANK('In Process Calc.'!Z9),"",'In Process Calc.'!Z9)</f>
        <v>1.2574635968590377</v>
      </c>
      <c r="S9" s="114">
        <f>IF(ISBLANK('In Process Calc.'!AA9),"",'In Process Calc.'!AA9)</f>
        <v>0.58343320336548321</v>
      </c>
      <c r="T9" s="114">
        <f>IF(ISBLANK('In Process Calc.'!AB9),"",'In Process Calc.'!AB9)</f>
        <v>0.23103612358420991</v>
      </c>
      <c r="U9" s="114">
        <f>IF(ISBLANK('In Process Calc.'!AC9),"",'In Process Calc.'!AC9)</f>
        <v>3.0790899999999999</v>
      </c>
      <c r="V9" s="114">
        <f>IF(ISBLANK('In Process Calc.'!AD9),"",'In Process Calc.'!AD9)</f>
        <v>0.32546401113868861</v>
      </c>
      <c r="W9" s="114">
        <f>IF(ISBLANK('In Process Calc.'!AE9),"",'In Process Calc.'!AE9)</f>
        <v>0.47470685312255634</v>
      </c>
      <c r="X9" s="114">
        <f>IF(ISBLANK('In Process Calc.'!AF9),"",'In Process Calc.'!AF9)</f>
        <v>2.2232115329717379</v>
      </c>
      <c r="Y9" s="114">
        <f>IF(ISBLANK('In Process Calc.'!AG9),"",'In Process Calc.'!AG9)</f>
        <v>0.4960879785090665</v>
      </c>
      <c r="Z9" s="114">
        <f>IF(ISBLANK('In Process Calc.'!AH9),"",'In Process Calc.'!AH9)</f>
        <v>0.16565587817656563</v>
      </c>
      <c r="AA9" s="114">
        <f>IF(ISBLANK('In Process Calc.'!AI9),"",'In Process Calc.'!AI9)</f>
        <v>0.34843589602075187</v>
      </c>
      <c r="AB9" s="114">
        <f>IF(ISBLANK('In Process Calc.'!AJ9),"",'In Process Calc.'!AJ9)</f>
        <v>0.77068288518992767</v>
      </c>
      <c r="AC9" s="114">
        <f>IF(ISBLANK('In Process Calc.'!AK9),"",'In Process Calc.'!AK9)</f>
        <v>0</v>
      </c>
      <c r="AD9" s="114">
        <f>IF(ISBLANK('In Process Calc.'!AL9),"",'In Process Calc.'!AL9)</f>
        <v>14.471712477200017</v>
      </c>
      <c r="AE9" s="114">
        <f>IF(ISBLANK('In Process Calc.'!AM9),"",'In Process Calc.'!AM9)</f>
        <v>16.982056265503978</v>
      </c>
      <c r="AF9" s="114">
        <f>IF(ISBLANK('In Process Calc.'!AN9),"",'In Process Calc.'!AN9)</f>
        <v>61.573323050383834</v>
      </c>
      <c r="AH9" s="114">
        <f>IF(ISBLANK('In Process Calc.'!C17),"",'In Process Calc.'!C17)</f>
        <v>335.90583333332324</v>
      </c>
      <c r="AI9" s="114">
        <f>IF(ISBLANK(Glucose!H21),"",Glucose!H21)</f>
        <v>3.5965205265045168</v>
      </c>
      <c r="AJ9" s="114">
        <f>IF(ISBLANK('In Process Calc.'!K17),"",'In Process Calc.'!K17)</f>
        <v>3000.5115133017798</v>
      </c>
      <c r="AK9" s="114">
        <f>IF(ISBLANK('In Process Calc.'!L17),"",'In Process Calc.'!L17)</f>
        <v>0</v>
      </c>
      <c r="AL9" s="114">
        <f>IF(ISBLANK('In Process Calc.'!M17),"",'In Process Calc.'!M17)</f>
        <v>825.91935399999977</v>
      </c>
      <c r="AM9" s="114">
        <f>IF(ISBLANK('In Process Calc.'!N17),"",'In Process Calc.'!N17)</f>
        <v>0.38924983724323725</v>
      </c>
      <c r="AN9" s="114">
        <f>IF(ISBLANK('In Process Calc.'!O17),"",'In Process Calc.'!O17)</f>
        <v>0.83949688691159552</v>
      </c>
      <c r="AO9" s="114">
        <f>IF(ISBLANK('In Process Calc.'!P17),"",'In Process Calc.'!P17)</f>
        <v>5.4329320466242805</v>
      </c>
      <c r="AP9" s="114">
        <f>IF(ISBLANK('In Process Calc.'!Q17),"",'In Process Calc.'!Q17)</f>
        <v>5.3964789121778969</v>
      </c>
      <c r="AQ9" s="114">
        <f>IF(ISBLANK('In Process Calc.'!R17),"",'In Process Calc.'!R17)</f>
        <v>0.96163256578947398</v>
      </c>
      <c r="AR9" s="114">
        <f>IF(ISBLANK('In Process Calc.'!S17),"",'In Process Calc.'!S17)</f>
        <v>37.416355555555548</v>
      </c>
      <c r="AS9" s="114">
        <f>IF(ISBLANK('In Process Calc.'!T17),"",'In Process Calc.'!T17)</f>
        <v>-0.10783379999999998</v>
      </c>
      <c r="AT9" s="114">
        <f>IF(ISBLANK('In Process Calc.'!U17),"",'In Process Calc.'!U17)</f>
        <v>-0.3243472000000005</v>
      </c>
      <c r="AU9" s="114">
        <f>IF(ISBLANK('In Process Calc.'!V17),"",'In Process Calc.'!V17)</f>
        <v>-2.6549005461569197</v>
      </c>
      <c r="AV9" s="114">
        <f>IF(ISBLANK('In Process Calc.'!W17),"",'In Process Calc.'!W17)</f>
        <v>8.1080444923966488E-2</v>
      </c>
      <c r="AW9" s="114">
        <f>IF(ISBLANK('In Process Calc.'!X17),"",'In Process Calc.'!X17)</f>
        <v>1.6802795761225904</v>
      </c>
      <c r="AX9" s="114">
        <f>IF(ISBLANK('In Process Calc.'!Y17),"",'In Process Calc.'!Y17)</f>
        <v>-0.76366563055062198</v>
      </c>
      <c r="AY9" s="114">
        <f>IF(ISBLANK('In Process Calc.'!Z17),"",'In Process Calc.'!Z17)</f>
        <v>3.0707022642372497</v>
      </c>
      <c r="AZ9" s="114">
        <f>IF(ISBLANK('In Process Calc.'!AA17),"",'In Process Calc.'!AA17)</f>
        <v>1.425919994527669</v>
      </c>
      <c r="BA9" s="114">
        <f>IF(ISBLANK('In Process Calc.'!AB17),"",'In Process Calc.'!AB17)</f>
        <v>0.47493969573084882</v>
      </c>
      <c r="BB9" s="114">
        <f>IF(ISBLANK('In Process Calc.'!AC17),"",'In Process Calc.'!AC17)</f>
        <v>7.2739779999999996</v>
      </c>
      <c r="BC9" s="114">
        <f>IF(ISBLANK('In Process Calc.'!AD17),"",'In Process Calc.'!AD17)</f>
        <v>0.7249963920334157</v>
      </c>
      <c r="BD9" s="114">
        <f>IF(ISBLANK('In Process Calc.'!AE17),"",'In Process Calc.'!AE17)</f>
        <v>1.1285446017545377</v>
      </c>
      <c r="BE9" s="114">
        <f>IF(ISBLANK('In Process Calc.'!AF17),"",'In Process Calc.'!AF17)</f>
        <v>4.5391126843657812</v>
      </c>
      <c r="BF9" s="114">
        <f>IF(ISBLANK('In Process Calc.'!AG17),"",'In Process Calc.'!AG17)</f>
        <v>1.325276091336467</v>
      </c>
      <c r="BG9" s="114">
        <f>IF(ISBLANK('In Process Calc.'!AH17),"",'In Process Calc.'!AH17)</f>
        <v>0.38054782353229211</v>
      </c>
      <c r="BH9" s="114">
        <f>IF(ISBLANK('In Process Calc.'!AI17),"",'In Process Calc.'!AI17)</f>
        <v>0.25801384182350029</v>
      </c>
      <c r="BI9" s="114">
        <f>IF(ISBLANK('In Process Calc.'!AJ17),"",'In Process Calc.'!AJ17)</f>
        <v>1.9520533162612037</v>
      </c>
      <c r="BJ9" s="114">
        <f>IF(ISBLANK('In Process Calc.'!AK17),"",'In Process Calc.'!AK17)</f>
        <v>0</v>
      </c>
      <c r="BK9" s="114">
        <f>IF(ISBLANK('In Process Calc.'!AL17),"",'In Process Calc.'!AL17)</f>
        <v>30.474047610295521</v>
      </c>
      <c r="BL9" s="114">
        <f>IF(ISBLANK('In Process Calc.'!AM17),"",'In Process Calc.'!AM17)</f>
        <v>38.137275447538755</v>
      </c>
      <c r="BM9" s="114">
        <f>IF(ISBLANK('In Process Calc.'!AN17),"",'In Process Calc.'!AN17)</f>
        <v>132.76310727698404</v>
      </c>
      <c r="BO9" s="54" t="s">
        <v>56</v>
      </c>
      <c r="BP9" s="56">
        <f t="array" ref="BP9:BS9">LINEST($AN3:INDEX($AN:$AN,COUNT($AN:$AN)+2),$AH$3:INDEX($AH:$AH,COUNT($AH:$AH)+2)^{1,2,3},TRUE,TRUE)</f>
        <v>-2.2660694513874748E-8</v>
      </c>
      <c r="BQ9" s="56">
        <v>1.1506349072464661E-5</v>
      </c>
      <c r="BR9" s="56">
        <v>1.1889099396027549E-3</v>
      </c>
      <c r="BS9" s="56">
        <v>3.0679348729853451E-4</v>
      </c>
      <c r="BT9" s="56">
        <f t="array" ref="BT9:BX9">LINEST($AN3:INDEX($AN:$AN,COUNT($AN:$AN)+2),$AH$3:INDEX($AH:$AH,COUNT($AH:$AH)+2)^{1,2,3,4},TRUE,TRUE)</f>
        <v>6.271338863900483E-11</v>
      </c>
      <c r="BU9" s="56">
        <v>-6.1185198805105139E-8</v>
      </c>
      <c r="BV9" s="56">
        <v>1.8443059255896471E-5</v>
      </c>
      <c r="BW9" s="56">
        <v>8.2398643586232417E-4</v>
      </c>
      <c r="BX9" s="56">
        <v>2.3632464033795098E-3</v>
      </c>
      <c r="BY9" s="57">
        <f>IF('Cumulative Curves'!$B$6=6,#REF!,IF('Cumulative Curves'!$B$6=5,#REF!, IF( 'Cumulative Curves'!$B$6=4, BX9,IF('Cumulative Curves'!$B$6=3, BS9, 0))))</f>
        <v>3.0679348729853451E-4</v>
      </c>
      <c r="BZ9" s="57">
        <f>IF('Cumulative Curves'!$B$6=6,#REF!,IF('Cumulative Curves'!$B$6=5,#REF!, IF( 'Cumulative Curves'!$B$6=4, BW9,IF('Cumulative Curves'!$B$6=3, BR9, 0))))</f>
        <v>1.1889099396027549E-3</v>
      </c>
      <c r="CA9" s="57">
        <f>IF('Cumulative Curves'!$B$6=6,#REF!,IF('Cumulative Curves'!$B$6=5,#REF!, IF( 'Cumulative Curves'!$B$6=4, BV9,IF('Cumulative Curves'!$B$6=3, BQ9, 0))))</f>
        <v>1.1506349072464661E-5</v>
      </c>
      <c r="CB9" s="57">
        <f>IF('Cumulative Curves'!$B$6=6,#REF!,IF('Cumulative Curves'!$B$6=5,#REF!, IF( 'Cumulative Curves'!$B$6=4, BU9,IF('Cumulative Curves'!$B$6=3, BP9, 0))))</f>
        <v>-2.2660694513874748E-8</v>
      </c>
      <c r="CC9" s="57">
        <f>IF('Cumulative Curves'!$B$6=6,#REF!,IF('Cumulative Curves'!$B$6=5,#REF!, IF( 'Cumulative Curves'!$B$6=4,BT9, 0)))</f>
        <v>0</v>
      </c>
      <c r="CD9" s="57">
        <f>IF('Cumulative Curves'!$B$6=6,#REF!,IF('Cumulative Curves'!$B$6=5,#REF!, 0))</f>
        <v>0</v>
      </c>
      <c r="CE9" s="57">
        <f>IF('Cumulative Curves'!$B$6=6,#REF!,0)</f>
        <v>0</v>
      </c>
      <c r="CF9" s="49"/>
      <c r="CG9" s="76">
        <f>CG8+MAX('In Process Calc.'!$C$3:$C$96)/20</f>
        <v>100.77174999999697</v>
      </c>
      <c r="CH9" s="76">
        <f t="shared" si="0"/>
        <v>2.524556465596703</v>
      </c>
      <c r="CI9" s="76">
        <f t="shared" si="1"/>
        <v>1811.7174294126771</v>
      </c>
      <c r="CJ9" s="76">
        <f t="shared" si="2"/>
        <v>0</v>
      </c>
      <c r="CK9" s="76">
        <f t="shared" si="3"/>
        <v>135.74294286210929</v>
      </c>
      <c r="CL9" s="76">
        <f t="shared" si="4"/>
        <v>-0.38512013394527245</v>
      </c>
      <c r="CM9" s="76">
        <f t="shared" si="5"/>
        <v>0.21377227189726622</v>
      </c>
      <c r="CN9" s="76">
        <f t="shared" si="6"/>
        <v>2.9758314661585734</v>
      </c>
      <c r="CO9" s="76">
        <f t="shared" si="7"/>
        <v>0.47716507185946888</v>
      </c>
      <c r="CP9" s="76">
        <f t="shared" si="8"/>
        <v>0.43583809312080113</v>
      </c>
      <c r="CQ9" s="76">
        <f t="shared" si="9"/>
        <v>6.5182641451462553</v>
      </c>
      <c r="CR9" s="76">
        <f t="shared" si="10"/>
        <v>-0.14352959821477157</v>
      </c>
      <c r="CS9" s="76">
        <f t="shared" si="11"/>
        <v>-0.34624924132446627</v>
      </c>
      <c r="CT9" s="76">
        <f t="shared" si="12"/>
        <v>-0.76227755008993192</v>
      </c>
      <c r="CU9" s="76">
        <f t="shared" si="13"/>
        <v>8.3354187305144656E-2</v>
      </c>
      <c r="CV9" s="76">
        <f t="shared" si="14"/>
        <v>0.45689045470952994</v>
      </c>
      <c r="CW9" s="76">
        <f t="shared" si="15"/>
        <v>1.6667476060720028</v>
      </c>
      <c r="CX9" s="76">
        <f t="shared" si="16"/>
        <v>0.74715998555376972</v>
      </c>
      <c r="CY9" s="76">
        <f t="shared" si="17"/>
        <v>0.33550314526801339</v>
      </c>
      <c r="CZ9" s="76">
        <f t="shared" si="18"/>
        <v>0.14591019936356717</v>
      </c>
      <c r="DA9" s="76">
        <f t="shared" si="19"/>
        <v>2.2371499288498615</v>
      </c>
      <c r="DB9" s="76">
        <f t="shared" si="20"/>
        <v>0.18955055841772159</v>
      </c>
      <c r="DC9" s="76">
        <f t="shared" si="21"/>
        <v>0.27548954119738928</v>
      </c>
      <c r="DD9" s="76">
        <f t="shared" si="22"/>
        <v>1.3448859065911722</v>
      </c>
      <c r="DE9" s="76">
        <f t="shared" si="23"/>
        <v>0.27689238782777853</v>
      </c>
      <c r="DF9" s="76">
        <f t="shared" si="24"/>
        <v>0.10086312225910153</v>
      </c>
      <c r="DG9" s="76">
        <f t="shared" si="25"/>
        <v>0.23198800780334997</v>
      </c>
      <c r="DH9" s="76">
        <f t="shared" si="26"/>
        <v>0.44718616433530634</v>
      </c>
      <c r="DI9" s="76">
        <f t="shared" si="27"/>
        <v>0</v>
      </c>
      <c r="DJ9" s="76">
        <f t="shared" si="28"/>
        <v>9.2875518326176056</v>
      </c>
      <c r="DK9" s="76">
        <f t="shared" si="29"/>
        <v>11.036468433452844</v>
      </c>
      <c r="DL9" s="76">
        <f t="shared" si="30"/>
        <v>38.676771798725028</v>
      </c>
    </row>
    <row r="10" spans="1:116" s="48" customFormat="1" ht="12" x14ac:dyDescent="0.15">
      <c r="A10" s="114">
        <f>IF(ISBLANK('In Process Calc.'!C10),"",'In Process Calc.'!C10)</f>
        <v>165.22249999997439</v>
      </c>
      <c r="B10" s="114">
        <f>IF(ISBLANK(Glucose!H14),"",Glucose!H14)</f>
        <v>3.8065384460449221</v>
      </c>
      <c r="C10" s="114">
        <f>IF(ISBLANK('In Process Calc.'!K10),"",'In Process Calc.'!K10)</f>
        <v>2973.2078400235746</v>
      </c>
      <c r="D10" s="114">
        <f>IF(ISBLANK('In Process Calc.'!L10),"",'In Process Calc.'!L10)</f>
        <v>0</v>
      </c>
      <c r="E10" s="114">
        <f>IF(ISBLANK('In Process Calc.'!M10),"",'In Process Calc.'!M10)</f>
        <v>301.83031</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12.393166666666671</v>
      </c>
      <c r="L10" s="114">
        <f>IF(ISBLANK('In Process Calc.'!T10),"",'In Process Calc.'!T10)</f>
        <v>-0.19905999999999993</v>
      </c>
      <c r="M10" s="114">
        <f>IF(ISBLANK('In Process Calc.'!U10),"",'In Process Calc.'!U10)</f>
        <v>-0.74184400000000017</v>
      </c>
      <c r="N10" s="114" t="str">
        <f>IF(ISBLANK('In Process Calc.'!V10),"",'In Process Calc.'!V10)</f>
        <v/>
      </c>
      <c r="O10" s="114" t="str">
        <f>IF(ISBLANK('In Process Calc.'!W10),"",'In Process Calc.'!W10)</f>
        <v/>
      </c>
      <c r="P10" s="114" t="str">
        <f>IF(ISBLANK('In Process Calc.'!X10),"",'In Process Calc.'!X10)</f>
        <v/>
      </c>
      <c r="Q10" s="114">
        <f>IF(ISBLANK('In Process Calc.'!Y10),"",'In Process Calc.'!Y10)</f>
        <v>-0.62120337477797549</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3.8327139999999997</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IF(ISBLANK(Glucose!H22),"",Glucose!H22)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-7.3055407463258831E-8</v>
      </c>
      <c r="BQ10" s="56">
        <v>-2.2750070129895066E-5</v>
      </c>
      <c r="BR10" s="56">
        <v>3.227002746339009E-2</v>
      </c>
      <c r="BS10" s="56">
        <v>-9.1803959827411741E-2</v>
      </c>
      <c r="BT10" s="56">
        <f t="array" ref="BT10:BX10">LINEST($AO3:INDEX($AO:$AO,COUNT($AO:$AO)+2),$AH$3:INDEX($AH:$AH,COUNT($AH:$AH)+2)^{1,2,3,4},TRUE,TRUE)</f>
        <v>2.7528590167710526E-9</v>
      </c>
      <c r="BU10" s="56">
        <v>-1.7641222004763966E-6</v>
      </c>
      <c r="BV10" s="56">
        <v>2.8174288726885477E-4</v>
      </c>
      <c r="BW10" s="56">
        <v>1.6251391259784993E-2</v>
      </c>
      <c r="BX10" s="56">
        <v>-1.5341613767887452E-3</v>
      </c>
      <c r="BY10" s="57">
        <f>IF('Cumulative Curves'!$B$7=6,#REF!,IF('Cumulative Curves'!$B$7=5,#REF!, IF( 'Cumulative Curves'!$B$7=4, BX10,IF('Cumulative Curves'!$B$7=3, BS10, 0))))</f>
        <v>-1.5341613767887452E-3</v>
      </c>
      <c r="BZ10" s="57">
        <f>IF('Cumulative Curves'!$B$7=6,#REF!,IF('Cumulative Curves'!$B$7=5,#REF!, IF( 'Cumulative Curves'!$B$7=4, BW10,IF('Cumulative Curves'!$B$7=3, BR10, 0))))</f>
        <v>1.6251391259784993E-2</v>
      </c>
      <c r="CA10" s="57">
        <f>IF('Cumulative Curves'!$B$7=6,#REF!,IF('Cumulative Curves'!$B$7=5,#REF!, IF( 'Cumulative Curves'!$B$7=4, BV10,IF('Cumulative Curves'!$B$7=3, BQ10, 0))))</f>
        <v>2.8174288726885477E-4</v>
      </c>
      <c r="CB10" s="57">
        <f>IF('Cumulative Curves'!$B$7=6,#REF!,IF('Cumulative Curves'!$B$7=5,#REF!, IF( 'Cumulative Curves'!$B$7=4, BU10,IF('Cumulative Curves'!$B$7=3, BP10, 0))))</f>
        <v>-1.7641222004763966E-6</v>
      </c>
      <c r="CC10" s="57">
        <f>IF('Cumulative Curves'!$B$7=6,#REF!,IF('Cumulative Curves'!$B$7=5,#REF!, IF( 'Cumulative Curves'!$B$7=4,BT10, 0)))</f>
        <v>2.7528590167710526E-9</v>
      </c>
      <c r="CD10" s="57">
        <f>IF('Cumulative Curves'!$B$7=6,#REF!,IF('Cumulative Curves'!$B$7=5,#REF!, 0))</f>
        <v>0</v>
      </c>
      <c r="CE10" s="57">
        <f>IF('Cumulative Curves'!$B$7=6,#REF!,0)</f>
        <v>0</v>
      </c>
      <c r="CF10" s="49"/>
      <c r="CG10" s="76">
        <f>CG9+MAX('In Process Calc.'!$C$3:$C$96)/20</f>
        <v>117.56704166666313</v>
      </c>
      <c r="CH10" s="76">
        <f t="shared" si="0"/>
        <v>2.9227849803141916</v>
      </c>
      <c r="CI10" s="76">
        <f t="shared" si="1"/>
        <v>2077.4843983649939</v>
      </c>
      <c r="CJ10" s="76">
        <f t="shared" si="2"/>
        <v>0</v>
      </c>
      <c r="CK10" s="76">
        <f t="shared" si="3"/>
        <v>173.55667394033787</v>
      </c>
      <c r="CL10" s="76">
        <f t="shared" si="4"/>
        <v>-0.37898086592270319</v>
      </c>
      <c r="CM10" s="76">
        <f t="shared" si="5"/>
        <v>0.26230036430471554</v>
      </c>
      <c r="CN10" s="76">
        <f t="shared" si="6"/>
        <v>3.4625536287422025</v>
      </c>
      <c r="CO10" s="76">
        <f t="shared" si="7"/>
        <v>0.7009434833857715</v>
      </c>
      <c r="CP10" s="76">
        <f t="shared" si="8"/>
        <v>0.51297940900477335</v>
      </c>
      <c r="CQ10" s="76">
        <f t="shared" si="9"/>
        <v>7.9071863182430775</v>
      </c>
      <c r="CR10" s="76">
        <f t="shared" si="10"/>
        <v>-0.15574853897964908</v>
      </c>
      <c r="CS10" s="76">
        <f t="shared" si="11"/>
        <v>-0.42980799833153355</v>
      </c>
      <c r="CT10" s="76">
        <f t="shared" si="12"/>
        <v>-0.93004260807669681</v>
      </c>
      <c r="CU10" s="76">
        <f t="shared" si="13"/>
        <v>7.0631160403976614E-2</v>
      </c>
      <c r="CV10" s="76">
        <f t="shared" si="14"/>
        <v>0.54667224913702817</v>
      </c>
      <c r="CW10" s="76">
        <f t="shared" si="15"/>
        <v>1.0291930382882351</v>
      </c>
      <c r="CX10" s="76">
        <f t="shared" si="16"/>
        <v>0.92982053477516358</v>
      </c>
      <c r="CY10" s="76">
        <f t="shared" si="17"/>
        <v>0.41991290521786628</v>
      </c>
      <c r="CZ10" s="76">
        <f t="shared" si="18"/>
        <v>0.17355249032948972</v>
      </c>
      <c r="DA10" s="76">
        <f t="shared" si="19"/>
        <v>2.6802640826395212</v>
      </c>
      <c r="DB10" s="76">
        <f t="shared" si="20"/>
        <v>0.23647499314109907</v>
      </c>
      <c r="DC10" s="76">
        <f t="shared" si="21"/>
        <v>0.34290907430313272</v>
      </c>
      <c r="DD10" s="76">
        <f t="shared" si="22"/>
        <v>1.6435920776892943</v>
      </c>
      <c r="DE10" s="76">
        <f t="shared" si="23"/>
        <v>0.34932862736560799</v>
      </c>
      <c r="DF10" s="76">
        <f t="shared" si="24"/>
        <v>0.1240617647590833</v>
      </c>
      <c r="DG10" s="76">
        <f t="shared" si="25"/>
        <v>0.25916313260608587</v>
      </c>
      <c r="DH10" s="76">
        <f t="shared" si="26"/>
        <v>0.55759285543135551</v>
      </c>
      <c r="DI10" s="76">
        <f t="shared" si="27"/>
        <v>0</v>
      </c>
      <c r="DJ10" s="76">
        <f t="shared" si="28"/>
        <v>11.128505493779356</v>
      </c>
      <c r="DK10" s="76">
        <f t="shared" si="29"/>
        <v>13.31694370022668</v>
      </c>
      <c r="DL10" s="76">
        <f t="shared" si="30"/>
        <v>46.53861368752888</v>
      </c>
    </row>
    <row r="11" spans="1:116" s="48" customFormat="1" ht="12" x14ac:dyDescent="0.15">
      <c r="A11" s="114">
        <f>IF(ISBLANK('In Process Calc.'!C11),"",'In Process Calc.'!C11)</f>
        <v>188.32250000000931</v>
      </c>
      <c r="B11" s="114">
        <f>IF(ISBLANK(Glucose!H15),"",Glucose!H15)</f>
        <v>4.0579069686889646</v>
      </c>
      <c r="C11" s="114">
        <f>IF(ISBLANK('In Process Calc.'!K11),"",'In Process Calc.'!K11)</f>
        <v>3167.1637920957178</v>
      </c>
      <c r="D11" s="114">
        <f>IF(ISBLANK('In Process Calc.'!L11),"",'In Process Calc.'!L11)</f>
        <v>0</v>
      </c>
      <c r="E11" s="114">
        <f>IF(ISBLANK('In Process Calc.'!M11),"",'In Process Calc.'!M11)</f>
        <v>376.86840999999998</v>
      </c>
      <c r="F11" s="114">
        <f>IF(ISBLANK('In Process Calc.'!N11),"",'In Process Calc.'!N11)</f>
        <v>-0.18766640475923213</v>
      </c>
      <c r="G11" s="114">
        <f>IF(ISBLANK('In Process Calc.'!O11),"",'In Process Calc.'!O11)</f>
        <v>0.46356038863375398</v>
      </c>
      <c r="H11" s="114">
        <f>IF(ISBLANK('In Process Calc.'!P11),"",'In Process Calc.'!P11)</f>
        <v>4.8149995458673924</v>
      </c>
      <c r="I11" s="114">
        <f>IF(ISBLANK('In Process Calc.'!Q11),"",'In Process Calc.'!Q11)</f>
        <v>2.0988164675832013</v>
      </c>
      <c r="J11" s="114">
        <f>IF(ISBLANK('In Process Calc.'!R11),"",'In Process Calc.'!R11)</f>
        <v>0.77492615131578968</v>
      </c>
      <c r="K11" s="114">
        <f>IF(ISBLANK('In Process Calc.'!S11),"",'In Process Calc.'!S11)</f>
        <v>15.393833333333339</v>
      </c>
      <c r="L11" s="114">
        <f>IF(ISBLANK('In Process Calc.'!T11),"",'In Process Calc.'!T11)</f>
        <v>-0.18362799999999996</v>
      </c>
      <c r="M11" s="114">
        <f>IF(ISBLANK('In Process Calc.'!U11),"",'In Process Calc.'!U11)</f>
        <v>-0.70326399999999978</v>
      </c>
      <c r="N11" s="114">
        <f>IF(ISBLANK('In Process Calc.'!V11),"",'In Process Calc.'!V11)</f>
        <v>-1.7087233248967628</v>
      </c>
      <c r="O11" s="114">
        <f>IF(ISBLANK('In Process Calc.'!W11),"",'In Process Calc.'!W11)</f>
        <v>-5.211576066707635E-4</v>
      </c>
      <c r="P11" s="114">
        <f>IF(ISBLANK('In Process Calc.'!X11),"",'In Process Calc.'!X11)</f>
        <v>0.91864298238926656</v>
      </c>
      <c r="Q11" s="114">
        <f>IF(ISBLANK('In Process Calc.'!Y11),"",'In Process Calc.'!Y11)</f>
        <v>-0.62120337477797549</v>
      </c>
      <c r="R11" s="114">
        <f>IF(ISBLANK('In Process Calc.'!Z11),"",'In Process Calc.'!Z11)</f>
        <v>1.7551182435008008</v>
      </c>
      <c r="S11" s="114">
        <f>IF(ISBLANK('In Process Calc.'!AA11),"",'In Process Calc.'!AA11)</f>
        <v>0.80405622819618294</v>
      </c>
      <c r="T11" s="114">
        <f>IF(ISBLANK('In Process Calc.'!AB11),"",'In Process Calc.'!AB11)</f>
        <v>0.28016285771731086</v>
      </c>
      <c r="U11" s="114">
        <f>IF(ISBLANK('In Process Calc.'!AC11),"",'In Process Calc.'!AC11)</f>
        <v>4.5117219999999998</v>
      </c>
      <c r="V11" s="114">
        <f>IF(ISBLANK('In Process Calc.'!AD11),"",'In Process Calc.'!AD11)</f>
        <v>0.4403702403293176</v>
      </c>
      <c r="W11" s="114">
        <f>IF(ISBLANK('In Process Calc.'!AE11),"",'In Process Calc.'!AE11)</f>
        <v>0.63488439155736909</v>
      </c>
      <c r="X11" s="114">
        <f>IF(ISBLANK('In Process Calc.'!AF11),"",'In Process Calc.'!AF11)</f>
        <v>2.9133856694262055</v>
      </c>
      <c r="Y11" s="114">
        <f>IF(ISBLANK('In Process Calc.'!AG11),"",'In Process Calc.'!AG11)</f>
        <v>0.67745802552048329</v>
      </c>
      <c r="Z11" s="114">
        <f>IF(ISBLANK('In Process Calc.'!AH11),"",'In Process Calc.'!AH11)</f>
        <v>0.22308289673407439</v>
      </c>
      <c r="AA11" s="114">
        <f>IF(ISBLANK('In Process Calc.'!AI11),"",'In Process Calc.'!AI11)</f>
        <v>0.24793498537446895</v>
      </c>
      <c r="AB11" s="114">
        <f>IF(ISBLANK('In Process Calc.'!AJ11),"",'In Process Calc.'!AJ11)</f>
        <v>1.0558752027315408</v>
      </c>
      <c r="AC11" s="114">
        <f>IF(ISBLANK('In Process Calc.'!AK11),"",'In Process Calc.'!AK11)</f>
        <v>0</v>
      </c>
      <c r="AD11" s="114">
        <f>IF(ISBLANK('In Process Calc.'!AL11),"",'In Process Calc.'!AL11)</f>
        <v>18.630825062415859</v>
      </c>
      <c r="AE11" s="114">
        <f>IF(ISBLANK('In Process Calc.'!AM11),"",'In Process Calc.'!AM11)</f>
        <v>22.954880657656627</v>
      </c>
      <c r="AF11" s="114">
        <f>IF(ISBLANK('In Process Calc.'!AN11),"",'In Process Calc.'!AN11)</f>
        <v>78.614313902661848</v>
      </c>
      <c r="AH11" s="114" t="str">
        <f>IF(ISBLANK('In Process Calc.'!C19),"",'In Process Calc.'!C19)</f>
        <v/>
      </c>
      <c r="AI11" s="114" t="str">
        <f>IF(ISBLANK(Glucose!H23),"",Glucose!H23)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-1.7823408010107788E-7</v>
      </c>
      <c r="BQ11" s="56">
        <v>1.2480811752270274E-4</v>
      </c>
      <c r="BR11" s="56">
        <v>-5.7962937913961197E-3</v>
      </c>
      <c r="BS11" s="56">
        <v>2.5625535754420392E-2</v>
      </c>
      <c r="BT11" s="56">
        <f t="array" ref="BT11:BX11">LINEST($AP3:INDEX($AP:$AP,COUNT($AP:$AP)+2),$AH$3:INDEX($AH:$AH,COUNT($AH:$AH)+2)^{1,2,3,4},TRUE,TRUE)</f>
        <v>-1.1187983356045214E-9</v>
      </c>
      <c r="BU11" s="56">
        <v>5.0903784406681488E-7</v>
      </c>
      <c r="BV11" s="56">
        <v>1.0581499923633572E-6</v>
      </c>
      <c r="BW11" s="56">
        <v>7.1389195152244376E-4</v>
      </c>
      <c r="BX11" s="56">
        <v>-1.1061304961590857E-2</v>
      </c>
      <c r="BY11" s="57">
        <f>IF('Cumulative Curves'!$B$8=6,#REF!,IF('Cumulative Curves'!$B$8=5,#REF!, IF( 'Cumulative Curves'!$B$8=4, BX11,IF('Cumulative Curves'!$B$8=3, BS11, 0))))</f>
        <v>-1.1061304961590857E-2</v>
      </c>
      <c r="BZ11" s="57">
        <f>IF('Cumulative Curves'!$B$8=6,#REF!,IF('Cumulative Curves'!$B$8=5,#REF!, IF( 'Cumulative Curves'!$B$8=4, BW11,IF('Cumulative Curves'!$B$8=3, BR11, 0))))</f>
        <v>7.1389195152244376E-4</v>
      </c>
      <c r="CA11" s="57">
        <f>IF('Cumulative Curves'!$B$8=6,#REF!,IF('Cumulative Curves'!$B$8=5,#REF!, IF( 'Cumulative Curves'!$B$8=4, BV11,IF('Cumulative Curves'!$B$8=3, BQ11, 0))))</f>
        <v>1.0581499923633572E-6</v>
      </c>
      <c r="CB11" s="57">
        <f>IF('Cumulative Curves'!$B$8=6,#REF!,IF('Cumulative Curves'!$B$8=5,#REF!, IF( 'Cumulative Curves'!$B$8=4, BU11,IF('Cumulative Curves'!$B$8=3, BP11, 0))))</f>
        <v>5.0903784406681488E-7</v>
      </c>
      <c r="CC11" s="57">
        <f>IF('Cumulative Curves'!$B$8=6,#REF!,IF('Cumulative Curves'!$B$8=5,#REF!, IF( 'Cumulative Curves'!$B$8=4,BT11, 0)))</f>
        <v>-1.1187983356045214E-9</v>
      </c>
      <c r="CD11" s="57">
        <f>IF('Cumulative Curves'!$B$8=6,#REF!,IF('Cumulative Curves'!$B$8=5,#REF!, 0))</f>
        <v>0</v>
      </c>
      <c r="CE11" s="57">
        <f>IF('Cumulative Curves'!$B$8=6,#REF!,0)</f>
        <v>0</v>
      </c>
      <c r="CF11" s="49"/>
      <c r="CG11" s="76">
        <f>CG10+MAX('In Process Calc.'!$C$3:$C$96)/20</f>
        <v>134.3623333333293</v>
      </c>
      <c r="CH11" s="76">
        <f t="shared" si="0"/>
        <v>3.2711971640121296</v>
      </c>
      <c r="CI11" s="76">
        <f t="shared" si="1"/>
        <v>2319.4314348355929</v>
      </c>
      <c r="CJ11" s="76">
        <f t="shared" si="2"/>
        <v>0</v>
      </c>
      <c r="CK11" s="76">
        <f t="shared" si="3"/>
        <v>214.47798655845369</v>
      </c>
      <c r="CL11" s="76">
        <f t="shared" si="4"/>
        <v>-0.35558847330765997</v>
      </c>
      <c r="CM11" s="76">
        <f t="shared" si="5"/>
        <v>0.31281086943746256</v>
      </c>
      <c r="CN11" s="76">
        <f t="shared" si="6"/>
        <v>3.886434613610279</v>
      </c>
      <c r="CO11" s="76">
        <f t="shared" si="7"/>
        <v>0.97408425709382951</v>
      </c>
      <c r="CP11" s="76">
        <f t="shared" si="8"/>
        <v>0.58843344191059876</v>
      </c>
      <c r="CQ11" s="76">
        <f t="shared" si="9"/>
        <v>9.4432814515253316</v>
      </c>
      <c r="CR11" s="76">
        <f t="shared" si="10"/>
        <v>-0.16441164237642042</v>
      </c>
      <c r="CS11" s="76">
        <f t="shared" si="11"/>
        <v>-0.51001246156519642</v>
      </c>
      <c r="CT11" s="76">
        <f t="shared" si="12"/>
        <v>-1.1027740122857352</v>
      </c>
      <c r="CU11" s="76">
        <f t="shared" si="13"/>
        <v>5.5623823691206623E-2</v>
      </c>
      <c r="CV11" s="76">
        <f t="shared" si="14"/>
        <v>0.63817655515472482</v>
      </c>
      <c r="CW11" s="76">
        <f t="shared" si="15"/>
        <v>0.33176542844136359</v>
      </c>
      <c r="CX11" s="76">
        <f t="shared" si="16"/>
        <v>1.121126649464345</v>
      </c>
      <c r="CY11" s="76">
        <f t="shared" si="17"/>
        <v>0.50866473967496939</v>
      </c>
      <c r="CZ11" s="76">
        <f t="shared" si="18"/>
        <v>0.20142089304949473</v>
      </c>
      <c r="DA11" s="76">
        <f t="shared" si="19"/>
        <v>3.1294841758168617</v>
      </c>
      <c r="DB11" s="76">
        <f t="shared" si="20"/>
        <v>0.28529882769963177</v>
      </c>
      <c r="DC11" s="76">
        <f t="shared" si="21"/>
        <v>0.41366319977730776</v>
      </c>
      <c r="DD11" s="76">
        <f t="shared" si="22"/>
        <v>1.9504660234107727</v>
      </c>
      <c r="DE11" s="76">
        <f t="shared" si="23"/>
        <v>0.42635383608616773</v>
      </c>
      <c r="DF11" s="76">
        <f t="shared" si="24"/>
        <v>0.14806491721923901</v>
      </c>
      <c r="DG11" s="76">
        <f t="shared" si="25"/>
        <v>0.28265064058012362</v>
      </c>
      <c r="DH11" s="76">
        <f t="shared" si="26"/>
        <v>0.67406146909669706</v>
      </c>
      <c r="DI11" s="76">
        <f t="shared" si="27"/>
        <v>0</v>
      </c>
      <c r="DJ11" s="76">
        <f t="shared" si="28"/>
        <v>12.999342748073445</v>
      </c>
      <c r="DK11" s="76">
        <f t="shared" si="29"/>
        <v>15.654719685318621</v>
      </c>
      <c r="DL11" s="76">
        <f t="shared" si="30"/>
        <v>54.558761001181651</v>
      </c>
    </row>
    <row r="12" spans="1:116" s="48" customFormat="1" ht="12" x14ac:dyDescent="0.15">
      <c r="A12" s="114">
        <f>IF(ISBLANK('In Process Calc.'!C12),"",'In Process Calc.'!C12)</f>
        <v>212.50583333341638</v>
      </c>
      <c r="B12" s="114">
        <f>IF(ISBLANK(Glucose!H16),"",Glucose!H16)</f>
        <v>4.0274380279541013</v>
      </c>
      <c r="C12" s="114">
        <f>IF(ISBLANK('In Process Calc.'!K12),"",'In Process Calc.'!K12)</f>
        <v>3144.7813082318876</v>
      </c>
      <c r="D12" s="114">
        <f>IF(ISBLANK('In Process Calc.'!L12),"",'In Process Calc.'!L12)</f>
        <v>0</v>
      </c>
      <c r="E12" s="114">
        <f>IF(ISBLANK('In Process Calc.'!M12),"",'In Process Calc.'!M12)</f>
        <v>442.79875999999996</v>
      </c>
      <c r="F12" s="114">
        <f>IF(ISBLANK('In Process Calc.'!N12),"",'In Process Calc.'!N12)</f>
        <v>4.6508474576271303E-2</v>
      </c>
      <c r="G12" s="114">
        <f>IF(ISBLANK('In Process Calc.'!O12),"",'In Process Calc.'!O12)</f>
        <v>0.55928610619977026</v>
      </c>
      <c r="H12" s="114">
        <f>IF(ISBLANK('In Process Calc.'!P12),"",'In Process Calc.'!P12)</f>
        <v>4.8149995458673924</v>
      </c>
      <c r="I12" s="114">
        <f>IF(ISBLANK('In Process Calc.'!Q12),"",'In Process Calc.'!Q12)</f>
        <v>2.8300500338066259</v>
      </c>
      <c r="J12" s="114">
        <f>IF(ISBLANK('In Process Calc.'!R12),"",'In Process Calc.'!R12)</f>
        <v>0.91447598684210551</v>
      </c>
      <c r="K12" s="114">
        <f>IF(ISBLANK('In Process Calc.'!S12),"",'In Process Calc.'!S12)</f>
        <v>18.495477777777779</v>
      </c>
      <c r="L12" s="114">
        <f>IF(ISBLANK('In Process Calc.'!T12),"",'In Process Calc.'!T12)</f>
        <v>-0.14689799999999997</v>
      </c>
      <c r="M12" s="114">
        <f>IF(ISBLANK('In Process Calc.'!U12),"",'In Process Calc.'!U12)</f>
        <v>-0.67387999999999981</v>
      </c>
      <c r="N12" s="114">
        <f>IF(ISBLANK('In Process Calc.'!V12),"",'In Process Calc.'!V12)</f>
        <v>-1.8643133075795923</v>
      </c>
      <c r="O12" s="114">
        <f>IF(ISBLANK('In Process Calc.'!W12),"",'In Process Calc.'!W12)</f>
        <v>4.9665946095056444E-2</v>
      </c>
      <c r="P12" s="114">
        <f>IF(ISBLANK('In Process Calc.'!X12),"",'In Process Calc.'!X12)</f>
        <v>1.0715329724784644</v>
      </c>
      <c r="Q12" s="114">
        <f>IF(ISBLANK('In Process Calc.'!Y12),"",'In Process Calc.'!Y12)</f>
        <v>-1.1920515097690947</v>
      </c>
      <c r="R12" s="114">
        <f>IF(ISBLANK('In Process Calc.'!Z12),"",'In Process Calc.'!Z12)</f>
        <v>2.036816650148662</v>
      </c>
      <c r="S12" s="114">
        <f>IF(ISBLANK('In Process Calc.'!AA12),"",'In Process Calc.'!AA12)</f>
        <v>0.93169040290033489</v>
      </c>
      <c r="T12" s="114">
        <f>IF(ISBLANK('In Process Calc.'!AB12),"",'In Process Calc.'!AB12)</f>
        <v>0.32890315662489078</v>
      </c>
      <c r="U12" s="114">
        <f>IF(ISBLANK('In Process Calc.'!AC12),"",'In Process Calc.'!AC12)</f>
        <v>5.1140939999999997</v>
      </c>
      <c r="V12" s="114">
        <f>IF(ISBLANK('In Process Calc.'!AD12),"",'In Process Calc.'!AD12)</f>
        <v>0.51107754706701347</v>
      </c>
      <c r="W12" s="114">
        <f>IF(ISBLANK('In Process Calc.'!AE12),"",'In Process Calc.'!AE12)</f>
        <v>0.76122053331017037</v>
      </c>
      <c r="X12" s="114">
        <f>IF(ISBLANK('In Process Calc.'!AF12),"",'In Process Calc.'!AF12)</f>
        <v>3.3223123037396514</v>
      </c>
      <c r="Y12" s="114">
        <f>IF(ISBLANK('In Process Calc.'!AG12),"",'In Process Calc.'!AG12)</f>
        <v>0.8162130624580255</v>
      </c>
      <c r="Z12" s="114">
        <f>IF(ISBLANK('In Process Calc.'!AH12),"",'In Process Calc.'!AH12)</f>
        <v>0.26156999461391578</v>
      </c>
      <c r="AA12" s="114">
        <f>IF(ISBLANK('In Process Calc.'!AI12),"",'In Process Calc.'!AI12)</f>
        <v>0.38618687565538956</v>
      </c>
      <c r="AB12" s="114">
        <f>IF(ISBLANK('In Process Calc.'!AJ12),"",'In Process Calc.'!AJ12)</f>
        <v>1.250263593683312</v>
      </c>
      <c r="AC12" s="114">
        <f>IF(ISBLANK('In Process Calc.'!AK12),"",'In Process Calc.'!AK12)</f>
        <v>0</v>
      </c>
      <c r="AD12" s="114">
        <f>IF(ISBLANK('In Process Calc.'!AL12),"",'In Process Calc.'!AL12)</f>
        <v>21.646616019500634</v>
      </c>
      <c r="AE12" s="114">
        <f>IF(ISBLANK('In Process Calc.'!AM12),"",'In Process Calc.'!AM12)</f>
        <v>26.807218494076906</v>
      </c>
      <c r="AF12" s="114">
        <f>IF(ISBLANK('In Process Calc.'!AN12),"",'In Process Calc.'!AN12)</f>
        <v>91.875339992192039</v>
      </c>
      <c r="AH12" s="114" t="str">
        <f>IF(ISBLANK('In Process Calc.'!C20),"",'In Process Calc.'!C20)</f>
        <v/>
      </c>
      <c r="AI12" s="114" t="str">
        <f>IF(ISBLANK(Glucose!H24),"",Glucose!H24)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-3.8568184807104103E-8</v>
      </c>
      <c r="BQ12" s="56">
        <v>1.0612273454744154E-5</v>
      </c>
      <c r="BR12" s="56">
        <v>3.6576430125935208E-3</v>
      </c>
      <c r="BS12" s="56">
        <v>-1.0480099635272189E-3</v>
      </c>
      <c r="BT12" s="56">
        <f t="array" ref="BT12:BX12">LINEST($AQ3:INDEX($AQ:$AQ,COUNT($AQ:$AQ)+2),$AH$3:INDEX($AH:$AH,COUNT($AH:$AH)+2)^{1,2,3,4},TRUE,TRUE)</f>
        <v>-1.363838766038446E-10</v>
      </c>
      <c r="BU12" s="56">
        <v>4.5211712173484341E-8</v>
      </c>
      <c r="BV12" s="56">
        <v>-4.4731085701299755E-6</v>
      </c>
      <c r="BW12" s="56">
        <v>4.4512483843342264E-3</v>
      </c>
      <c r="BX12" s="56">
        <v>-5.5202132176495056E-3</v>
      </c>
      <c r="BY12" s="57">
        <f>IF('Cumulative Curves'!$B$10=6,#REF!,IF('Cumulative Curves'!$B$10=5,#REF!, IF( 'Cumulative Curves'!$B$10=4, BX12,IF('Cumulative Curves'!$B$10=3, BS12, 0))))</f>
        <v>-1.0480099635272189E-3</v>
      </c>
      <c r="BZ12" s="57">
        <f>IF('Cumulative Curves'!$B$10=6,#REF!,IF('Cumulative Curves'!$B$10=5,#REF!, IF( 'Cumulative Curves'!$B$10=4, BW12,IF('Cumulative Curves'!$B$10=3, BR12, 0))))</f>
        <v>3.6576430125935208E-3</v>
      </c>
      <c r="CA12" s="57">
        <f>IF('Cumulative Curves'!$B$10=6,#REF!,IF('Cumulative Curves'!$B$10=5,#REF!, IF( 'Cumulative Curves'!$B$10=4, BV12,IF('Cumulative Curves'!$B$10=3, BQ12, 0))))</f>
        <v>1.0612273454744154E-5</v>
      </c>
      <c r="CB12" s="57">
        <f>IF('Cumulative Curves'!$B$10=6,#REF!,IF('Cumulative Curves'!$B$10=5,#REF!, IF( 'Cumulative Curves'!$B$10=4, BU12,IF('Cumulative Curves'!$B$10=3, BP12, 0))))</f>
        <v>-3.8568184807104103E-8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151.15762499999548</v>
      </c>
      <c r="CH12" s="76">
        <f t="shared" si="0"/>
        <v>3.5562651324348993</v>
      </c>
      <c r="CI12" s="76">
        <f t="shared" si="1"/>
        <v>2535.9880135574413</v>
      </c>
      <c r="CJ12" s="76">
        <f t="shared" si="2"/>
        <v>0</v>
      </c>
      <c r="CK12" s="76">
        <f t="shared" si="3"/>
        <v>258.08231428952678</v>
      </c>
      <c r="CL12" s="76">
        <f t="shared" si="4"/>
        <v>-0.31731756375013809</v>
      </c>
      <c r="CM12" s="76">
        <f t="shared" si="5"/>
        <v>0.36465963713830185</v>
      </c>
      <c r="CN12" s="76">
        <f t="shared" si="6"/>
        <v>4.2367558718523526</v>
      </c>
      <c r="CO12" s="76">
        <f t="shared" si="7"/>
        <v>1.2950331089410811</v>
      </c>
      <c r="CP12" s="76">
        <f t="shared" si="8"/>
        <v>0.66110385728898091</v>
      </c>
      <c r="CQ12" s="76">
        <f t="shared" si="9"/>
        <v>11.138789767774382</v>
      </c>
      <c r="CR12" s="76">
        <f t="shared" si="10"/>
        <v>-0.1698177564233069</v>
      </c>
      <c r="CS12" s="76">
        <f t="shared" si="11"/>
        <v>-0.58327063979890936</v>
      </c>
      <c r="CT12" s="76">
        <f t="shared" si="12"/>
        <v>-1.2779732110436435</v>
      </c>
      <c r="CU12" s="76">
        <f t="shared" si="13"/>
        <v>3.9408717032656276E-2</v>
      </c>
      <c r="CV12" s="76">
        <f t="shared" si="14"/>
        <v>0.73087670577604724</v>
      </c>
      <c r="CW12" s="76">
        <f t="shared" si="15"/>
        <v>-0.29289629478803558</v>
      </c>
      <c r="CX12" s="76">
        <f t="shared" si="16"/>
        <v>1.3182713367928898</v>
      </c>
      <c r="CY12" s="76">
        <f t="shared" si="17"/>
        <v>0.60041900344410726</v>
      </c>
      <c r="CZ12" s="76">
        <f t="shared" si="18"/>
        <v>0.22929839881339273</v>
      </c>
      <c r="DA12" s="76">
        <f t="shared" si="19"/>
        <v>3.5799363237506459</v>
      </c>
      <c r="DB12" s="76">
        <f t="shared" si="20"/>
        <v>0.33521135376739247</v>
      </c>
      <c r="DC12" s="76">
        <f t="shared" si="21"/>
        <v>0.48666855236041451</v>
      </c>
      <c r="DD12" s="76">
        <f t="shared" si="22"/>
        <v>2.2607413290089102</v>
      </c>
      <c r="DE12" s="76">
        <f t="shared" si="23"/>
        <v>0.50691325355517125</v>
      </c>
      <c r="DF12" s="76">
        <f t="shared" si="24"/>
        <v>0.17254700725303201</v>
      </c>
      <c r="DG12" s="76">
        <f t="shared" si="25"/>
        <v>0.30239993330696802</v>
      </c>
      <c r="DH12" s="76">
        <f t="shared" si="26"/>
        <v>0.79496330318597663</v>
      </c>
      <c r="DI12" s="76">
        <f t="shared" si="27"/>
        <v>0</v>
      </c>
      <c r="DJ12" s="76">
        <f t="shared" si="28"/>
        <v>14.879984183546689</v>
      </c>
      <c r="DK12" s="76">
        <f t="shared" si="29"/>
        <v>18.022281258469388</v>
      </c>
      <c r="DL12" s="76">
        <f t="shared" si="30"/>
        <v>62.653558139641127</v>
      </c>
    </row>
    <row r="13" spans="1:116" s="48" customFormat="1" ht="12" x14ac:dyDescent="0.15">
      <c r="A13" s="114">
        <f>IF(ISBLANK('In Process Calc.'!C13),"",'In Process Calc.'!C13)</f>
        <v>238.48916666675359</v>
      </c>
      <c r="B13" s="114">
        <f>IF(ISBLANK(Glucose!H17),"",Glucose!H17)</f>
        <v>3.5421117378234865</v>
      </c>
      <c r="C13" s="114">
        <f>IF(ISBLANK('In Process Calc.'!K13),"",'In Process Calc.'!K13)</f>
        <v>2928.5399493138889</v>
      </c>
      <c r="D13" s="114">
        <f>IF(ISBLANK('In Process Calc.'!L13),"",'In Process Calc.'!L13)</f>
        <v>0</v>
      </c>
      <c r="E13" s="114">
        <f>IF(ISBLANK('In Process Calc.'!M13),"",'In Process Calc.'!M13)</f>
        <v>518.64997999999991</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22.232722222222222</v>
      </c>
      <c r="L13" s="114">
        <f>IF(ISBLANK('In Process Calc.'!T13),"",'In Process Calc.'!T13)</f>
        <v>-0.13467999999999997</v>
      </c>
      <c r="M13" s="114">
        <f>IF(ISBLANK('In Process Calc.'!U13),"",'In Process Calc.'!U13)</f>
        <v>-0.77365400000000017</v>
      </c>
      <c r="N13" s="114" t="str">
        <f>IF(ISBLANK('In Process Calc.'!V13),"",'In Process Calc.'!V13)</f>
        <v/>
      </c>
      <c r="O13" s="114" t="str">
        <f>IF(ISBLANK('In Process Calc.'!W13),"",'In Process Calc.'!W13)</f>
        <v/>
      </c>
      <c r="P13" s="114" t="str">
        <f>IF(ISBLANK('In Process Calc.'!X13),"",'In Process Calc.'!X13)</f>
        <v/>
      </c>
      <c r="Q13" s="114">
        <f>IF(ISBLANK('In Process Calc.'!Y13),"",'In Process Calc.'!Y13)</f>
        <v>-0.60721580817051557</v>
      </c>
      <c r="R13" s="114" t="str">
        <f>IF(ISBLANK('In Process Calc.'!Z13),"",'In Process Calc.'!Z13)</f>
        <v/>
      </c>
      <c r="S13" s="114" t="str">
        <f>IF(ISBLANK('In Process Calc.'!AA13),"",'In Process Calc.'!AA13)</f>
        <v/>
      </c>
      <c r="T13" s="114" t="str">
        <f>IF(ISBLANK('In Process Calc.'!AB13),"",'In Process Calc.'!AB13)</f>
        <v/>
      </c>
      <c r="U13" s="114">
        <f>IF(ISBLANK('In Process Calc.'!AC13),"",'In Process Calc.'!AC13)</f>
        <v>6.0728939999999998</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IF(ISBLANK(Glucose!H25),"",Glucose!H25)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-1.1367432392685873E-7</v>
      </c>
      <c r="BQ13" s="56">
        <v>2.6398933040840019E-4</v>
      </c>
      <c r="BR13" s="56">
        <v>3.6817263947023997E-2</v>
      </c>
      <c r="BS13" s="56">
        <v>0.18087167536280591</v>
      </c>
      <c r="BT13" s="56">
        <f t="array" ref="BT13:BX13">LINEST($K3:INDEX($K:$K,COUNT($K:$K)+2),$A$3:INDEX($A:$A,COUNT($A:$A)+2)^{1,2,3,4},TRUE,TRUE)</f>
        <v>-3.2220344979205371E-9</v>
      </c>
      <c r="BU13" s="56">
        <v>2.0540516586317686E-6</v>
      </c>
      <c r="BV13" s="56">
        <v>-1.9547823517023007E-4</v>
      </c>
      <c r="BW13" s="56">
        <v>6.8660117184903766E-2</v>
      </c>
      <c r="BX13" s="56">
        <v>-0.18537561950042836</v>
      </c>
      <c r="BY13" s="57">
        <f>IF('Cumulative Curves'!$B$12=6,#REF!,IF('Cumulative Curves'!$B$12=5,#REF!, IF( 'Cumulative Curves'!$B$12=4, BX13,IF('Cumulative Curves'!$B$12=3, BS13, 0))))</f>
        <v>-0.18537561950042836</v>
      </c>
      <c r="BZ13" s="57">
        <f>IF('Cumulative Curves'!$B$12=6,#REF!,IF('Cumulative Curves'!$B$12=5,#REF!, IF( 'Cumulative Curves'!$B$12=4, BW13,IF('Cumulative Curves'!$B$12=3, BR13, 0))))</f>
        <v>6.8660117184903766E-2</v>
      </c>
      <c r="CA13" s="57">
        <f>IF('Cumulative Curves'!$B$12=6,#REF!,IF('Cumulative Curves'!$B$12=5,#REF!, IF( 'Cumulative Curves'!$B$12=4, BV13,IF('Cumulative Curves'!$B$12=3, BQ13, 0))))</f>
        <v>-1.9547823517023007E-4</v>
      </c>
      <c r="CB13" s="57">
        <f>IF('Cumulative Curves'!$B$12=6,#REF!,IF('Cumulative Curves'!$B$12=5,#REF!, IF( 'Cumulative Curves'!$B$12=4, BU13,IF('Cumulative Curves'!$B$12=3, BP13, 0))))</f>
        <v>2.0540516586317686E-6</v>
      </c>
      <c r="CC13" s="57">
        <f>IF('Cumulative Curves'!$B$12=6,#REF!,IF('Cumulative Curves'!$B$12=5,#REF!, IF( 'Cumulative Curves'!$B$12=4,BT13, 0)))</f>
        <v>-3.2220344979205371E-9</v>
      </c>
      <c r="CD13" s="57">
        <f>IF('Cumulative Curves'!$B$12=6,#REF!,IF('Cumulative Curves'!$B$12=5,#REF!, 0))</f>
        <v>0</v>
      </c>
      <c r="CE13" s="57">
        <f>IF('Cumulative Curves'!$B$12=6,#REF!,0)</f>
        <v>0</v>
      </c>
      <c r="CF13" s="49"/>
      <c r="CG13" s="76">
        <f>CG12+MAX('In Process Calc.'!$C$3:$C$96)/20</f>
        <v>167.95291666666165</v>
      </c>
      <c r="CH13" s="76">
        <f t="shared" si="0"/>
        <v>3.7694438118698268</v>
      </c>
      <c r="CI13" s="76">
        <f t="shared" si="1"/>
        <v>2725.5836092635082</v>
      </c>
      <c r="CJ13" s="76">
        <f t="shared" si="2"/>
        <v>0</v>
      </c>
      <c r="CK13" s="76">
        <f t="shared" si="3"/>
        <v>303.94509070662724</v>
      </c>
      <c r="CL13" s="76">
        <f t="shared" si="4"/>
        <v>-0.26654274490013224</v>
      </c>
      <c r="CM13" s="76">
        <f t="shared" si="5"/>
        <v>0.41720251725002855</v>
      </c>
      <c r="CN13" s="76">
        <f t="shared" si="6"/>
        <v>4.5080559445659727</v>
      </c>
      <c r="CO13" s="76">
        <f t="shared" si="7"/>
        <v>1.6600992039336655</v>
      </c>
      <c r="CP13" s="76">
        <f t="shared" si="8"/>
        <v>0.72989432059062376</v>
      </c>
      <c r="CQ13" s="76">
        <f t="shared" si="9"/>
        <v>12.999798422992198</v>
      </c>
      <c r="CR13" s="76">
        <f t="shared" si="10"/>
        <v>-0.17226572913852983</v>
      </c>
      <c r="CS13" s="76">
        <f t="shared" si="11"/>
        <v>-0.64642870940576724</v>
      </c>
      <c r="CT13" s="76">
        <f t="shared" si="12"/>
        <v>-1.4531416526770178</v>
      </c>
      <c r="CU13" s="76">
        <f t="shared" si="13"/>
        <v>2.3062380294146839E-2</v>
      </c>
      <c r="CV13" s="76">
        <f t="shared" si="14"/>
        <v>0.82424603401442276</v>
      </c>
      <c r="CW13" s="76">
        <f t="shared" si="15"/>
        <v>-0.74672150923155911</v>
      </c>
      <c r="CX13" s="76">
        <f t="shared" si="16"/>
        <v>1.5184476039323733</v>
      </c>
      <c r="CY13" s="76">
        <f t="shared" si="17"/>
        <v>0.69383605133006432</v>
      </c>
      <c r="CZ13" s="76">
        <f t="shared" si="18"/>
        <v>0.25696799891099437</v>
      </c>
      <c r="DA13" s="76">
        <f t="shared" si="19"/>
        <v>4.0267466418096456</v>
      </c>
      <c r="DB13" s="76">
        <f t="shared" si="20"/>
        <v>0.38540186301845403</v>
      </c>
      <c r="DC13" s="76">
        <f t="shared" si="21"/>
        <v>0.56084176679295372</v>
      </c>
      <c r="DD13" s="76">
        <f t="shared" si="22"/>
        <v>2.569651579737009</v>
      </c>
      <c r="DE13" s="76">
        <f t="shared" si="23"/>
        <v>0.58995211933833192</v>
      </c>
      <c r="DF13" s="76">
        <f t="shared" si="24"/>
        <v>0.19718246247392571</v>
      </c>
      <c r="DG13" s="76">
        <f t="shared" si="25"/>
        <v>0.3183604123681234</v>
      </c>
      <c r="DH13" s="76">
        <f t="shared" si="26"/>
        <v>0.91866965555383984</v>
      </c>
      <c r="DI13" s="76">
        <f t="shared" si="27"/>
        <v>0</v>
      </c>
      <c r="DJ13" s="76">
        <f t="shared" si="28"/>
        <v>16.750350388245906</v>
      </c>
      <c r="DK13" s="76">
        <f t="shared" si="29"/>
        <v>20.39211328941969</v>
      </c>
      <c r="DL13" s="76">
        <f t="shared" si="30"/>
        <v>70.739349502865139</v>
      </c>
    </row>
    <row r="14" spans="1:116" s="48" customFormat="1" ht="12" x14ac:dyDescent="0.15">
      <c r="A14" s="114">
        <f>IF(ISBLANK('In Process Calc.'!C14),"",'In Process Calc.'!C14)</f>
        <v>261.12249999999767</v>
      </c>
      <c r="B14" s="114">
        <f>IF(ISBLANK(Glucose!H18),"",Glucose!H18)</f>
        <v>3.7434242797851565</v>
      </c>
      <c r="C14" s="114">
        <f>IF(ISBLANK('In Process Calc.'!K14),"",'In Process Calc.'!K14)</f>
        <v>3077.8333304326629</v>
      </c>
      <c r="D14" s="114">
        <f>IF(ISBLANK('In Process Calc.'!L14),"",'In Process Calc.'!L14)</f>
        <v>0</v>
      </c>
      <c r="E14" s="114">
        <f>IF(ISBLANK('In Process Calc.'!M14),"",'In Process Calc.'!M14)</f>
        <v>585.39397999999983</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26.06432222222222</v>
      </c>
      <c r="L14" s="114">
        <f>IF(ISBLANK('In Process Calc.'!T14),"",'In Process Calc.'!T14)</f>
        <v>-0.12726399999999996</v>
      </c>
      <c r="M14" s="114">
        <f>IF(ISBLANK('In Process Calc.'!U14),"",'In Process Calc.'!U14)</f>
        <v>-0.69949400000000028</v>
      </c>
      <c r="N14" s="114" t="str">
        <f>IF(ISBLANK('In Process Calc.'!V14),"",'In Process Calc.'!V14)</f>
        <v/>
      </c>
      <c r="O14" s="114" t="str">
        <f>IF(ISBLANK('In Process Calc.'!W14),"",'In Process Calc.'!W14)</f>
        <v/>
      </c>
      <c r="P14" s="114" t="str">
        <f>IF(ISBLANK('In Process Calc.'!X14),"",'In Process Calc.'!X14)</f>
        <v/>
      </c>
      <c r="Q14" s="114">
        <f>IF(ISBLANK('In Process Calc.'!Y14),"",'In Process Calc.'!Y14)</f>
        <v>-0.44256216696270034</v>
      </c>
      <c r="R14" s="114" t="str">
        <f>IF(ISBLANK('In Process Calc.'!Z14),"",'In Process Calc.'!Z14)</f>
        <v/>
      </c>
      <c r="S14" s="114" t="str">
        <f>IF(ISBLANK('In Process Calc.'!AA14),"",'In Process Calc.'!AA14)</f>
        <v/>
      </c>
      <c r="T14" s="114" t="str">
        <f>IF(ISBLANK('In Process Calc.'!AB14),"",'In Process Calc.'!AB14)</f>
        <v/>
      </c>
      <c r="U14" s="114">
        <f>IF(ISBLANK('In Process Calc.'!AC14),"",'In Process Calc.'!AC14)</f>
        <v>6.3398700000000003</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IF(ISBLANK(Glucose!H26),"",Glucose!H26)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-1.0513237591022082E-8</v>
      </c>
      <c r="BQ14" s="56">
        <v>1.0010878142094941E-5</v>
      </c>
      <c r="BR14" s="56">
        <v>-2.5366544949922106E-3</v>
      </c>
      <c r="BS14" s="56">
        <v>2.119212012511941E-2</v>
      </c>
      <c r="BT14" s="56">
        <f t="array" ref="BT14:BX14">LINEST($L3:INDEX($L:$L,COUNT($L:$L)+2),$A$3:INDEX($A:$A,COUNT($A:$A)+2)^{1,2,3,4},TRUE,TRUE)</f>
        <v>-1.2099635479297574E-10</v>
      </c>
      <c r="BU14" s="56">
        <v>7.0890900772143393E-8</v>
      </c>
      <c r="BV14" s="56">
        <v>-7.2434065704047325E-6</v>
      </c>
      <c r="BW14" s="56">
        <v>-1.3408668116270076E-3</v>
      </c>
      <c r="BX14" s="56">
        <v>7.4385157922549072E-3</v>
      </c>
      <c r="BY14" s="57">
        <f>IF('Cumulative Curves'!$B$13=6,#REF!,IF('Cumulative Curves'!$B$13=5,#REF!, IF( 'Cumulative Curves'!$B$13=4, BX14,IF('Cumulative Curves'!$B$13=3, BS14, 0))))</f>
        <v>2.119212012511941E-2</v>
      </c>
      <c r="BZ14" s="57">
        <f>IF('Cumulative Curves'!$B$13=6,#REF!,IF('Cumulative Curves'!$B$13=5,#REF!, IF( 'Cumulative Curves'!$B$13=4, BW14,IF('Cumulative Curves'!$B$13=3, BR14, 0))))</f>
        <v>-2.5366544949922106E-3</v>
      </c>
      <c r="CA14" s="57">
        <f>IF('Cumulative Curves'!$B$13=6,#REF!,IF('Cumulative Curves'!$B$13=5,#REF!, IF( 'Cumulative Curves'!$B$13=4, BV14,IF('Cumulative Curves'!$B$13=3, BQ14, 0))))</f>
        <v>1.0010878142094941E-5</v>
      </c>
      <c r="CB14" s="57">
        <f>IF('Cumulative Curves'!$B$13=6,#REF!,IF('Cumulative Curves'!$B$13=5,#REF!, IF( 'Cumulative Curves'!$B$13=4, BU14,IF('Cumulative Curves'!$B$13=3, BP14, 0))))</f>
        <v>-1.0513237591022082E-8</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184.74820833332782</v>
      </c>
      <c r="CH14" s="76">
        <f t="shared" si="0"/>
        <v>3.9071709391471701</v>
      </c>
      <c r="CI14" s="76">
        <f t="shared" si="1"/>
        <v>2886.6476966867608</v>
      </c>
      <c r="CJ14" s="76">
        <f t="shared" si="2"/>
        <v>0</v>
      </c>
      <c r="CK14" s="76">
        <f t="shared" si="3"/>
        <v>351.64174938282537</v>
      </c>
      <c r="CL14" s="76">
        <f t="shared" si="4"/>
        <v>-0.20563862440763792</v>
      </c>
      <c r="CM14" s="76">
        <f t="shared" si="5"/>
        <v>0.46979535961543778</v>
      </c>
      <c r="CN14" s="76">
        <f t="shared" si="6"/>
        <v>4.7001304628566842</v>
      </c>
      <c r="CO14" s="76">
        <f t="shared" si="7"/>
        <v>2.0634551561264232</v>
      </c>
      <c r="CP14" s="76">
        <f t="shared" si="8"/>
        <v>0.79370849726623116</v>
      </c>
      <c r="CQ14" s="76">
        <f t="shared" si="9"/>
        <v>15.026241506401364</v>
      </c>
      <c r="CR14" s="76">
        <f t="shared" si="10"/>
        <v>-0.17205440854031057</v>
      </c>
      <c r="CS14" s="76">
        <f t="shared" si="11"/>
        <v>-0.69677101435850175</v>
      </c>
      <c r="CT14" s="76">
        <f t="shared" si="12"/>
        <v>-1.6257807855124546</v>
      </c>
      <c r="CU14" s="76">
        <f t="shared" si="13"/>
        <v>7.6613533414998936E-3</v>
      </c>
      <c r="CV14" s="76">
        <f t="shared" si="14"/>
        <v>0.9177578728832787</v>
      </c>
      <c r="CW14" s="76">
        <f t="shared" si="15"/>
        <v>-0.98033067879396896</v>
      </c>
      <c r="CX14" s="76">
        <f t="shared" si="16"/>
        <v>1.7188484580543721</v>
      </c>
      <c r="CY14" s="76">
        <f t="shared" si="17"/>
        <v>0.78757623813762545</v>
      </c>
      <c r="CZ14" s="76">
        <f t="shared" si="18"/>
        <v>0.2842126846321103</v>
      </c>
      <c r="DA14" s="76">
        <f t="shared" si="19"/>
        <v>4.4650412453626238</v>
      </c>
      <c r="DB14" s="76">
        <f t="shared" si="20"/>
        <v>0.43505964712688933</v>
      </c>
      <c r="DC14" s="76">
        <f t="shared" si="21"/>
        <v>0.63509947781542597</v>
      </c>
      <c r="DD14" s="76">
        <f t="shared" si="22"/>
        <v>2.8724303608483712</v>
      </c>
      <c r="DE14" s="76">
        <f t="shared" si="23"/>
        <v>0.67441567300136362</v>
      </c>
      <c r="DF14" s="76">
        <f t="shared" si="24"/>
        <v>0.22164571049538337</v>
      </c>
      <c r="DG14" s="76">
        <f t="shared" si="25"/>
        <v>0.33048147934509453</v>
      </c>
      <c r="DH14" s="76">
        <f t="shared" si="26"/>
        <v>1.0435518240549326</v>
      </c>
      <c r="DI14" s="76">
        <f t="shared" si="27"/>
        <v>0</v>
      </c>
      <c r="DJ14" s="76">
        <f t="shared" si="28"/>
        <v>18.590361950217915</v>
      </c>
      <c r="DK14" s="76">
        <f t="shared" si="29"/>
        <v>22.73670064791024</v>
      </c>
      <c r="DL14" s="76">
        <f t="shared" si="30"/>
        <v>78.732479490811528</v>
      </c>
    </row>
    <row r="15" spans="1:116" s="48" customFormat="1" ht="12" x14ac:dyDescent="0.15">
      <c r="A15" s="114">
        <f>IF(ISBLANK('In Process Calc.'!C15),"",'In Process Calc.'!C15)</f>
        <v>288.32249999995111</v>
      </c>
      <c r="B15" s="114">
        <f>IF(ISBLANK(Glucose!H19),"",Glucose!H19)</f>
        <v>3.7847748828887942</v>
      </c>
      <c r="C15" s="114">
        <f>IF(ISBLANK('In Process Calc.'!K15),"",'In Process Calc.'!K15)</f>
        <v>3108.0440810601808</v>
      </c>
      <c r="D15" s="114">
        <f>IF(ISBLANK('In Process Calc.'!L15),"",'In Process Calc.'!L15)</f>
        <v>0</v>
      </c>
      <c r="E15" s="114">
        <f>IF(ISBLANK('In Process Calc.'!M15),"",'In Process Calc.'!M15)</f>
        <v>658.30785999999989</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30.488511111111109</v>
      </c>
      <c r="L15" s="114">
        <f>IF(ISBLANK('In Process Calc.'!T15),"",'In Process Calc.'!T15)</f>
        <v>-0.17109999999999997</v>
      </c>
      <c r="M15" s="114">
        <f>IF(ISBLANK('In Process Calc.'!U15),"",'In Process Calc.'!U15)</f>
        <v>-0.57529200000000025</v>
      </c>
      <c r="N15" s="114" t="str">
        <f>IF(ISBLANK('In Process Calc.'!V15),"",'In Process Calc.'!V15)</f>
        <v/>
      </c>
      <c r="O15" s="114" t="str">
        <f>IF(ISBLANK('In Process Calc.'!W15),"",'In Process Calc.'!W15)</f>
        <v/>
      </c>
      <c r="P15" s="114" t="str">
        <f>IF(ISBLANK('In Process Calc.'!X15),"",'In Process Calc.'!X15)</f>
        <v/>
      </c>
      <c r="Q15" s="114">
        <f>IF(ISBLANK('In Process Calc.'!Y15),"",'In Process Calc.'!Y15)</f>
        <v>-0.44256216696270034</v>
      </c>
      <c r="R15" s="114" t="str">
        <f>IF(ISBLANK('In Process Calc.'!Z15),"",'In Process Calc.'!Z15)</f>
        <v/>
      </c>
      <c r="S15" s="114" t="str">
        <f>IF(ISBLANK('In Process Calc.'!AA15),"",'In Process Calc.'!AA15)</f>
        <v/>
      </c>
      <c r="T15" s="114" t="str">
        <f>IF(ISBLANK('In Process Calc.'!AB15),"",'In Process Calc.'!AB15)</f>
        <v/>
      </c>
      <c r="U15" s="114">
        <f>IF(ISBLANK('In Process Calc.'!AC15),"",'In Process Calc.'!AC15)</f>
        <v>6.493296</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IF(ISBLANK(Glucose!H27),"",Glucose!H27)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8.7604862944271785E-8</v>
      </c>
      <c r="BQ15" s="56">
        <v>-2.7585623505860438E-5</v>
      </c>
      <c r="BR15" s="56">
        <v>-1.5431119552762602E-3</v>
      </c>
      <c r="BS15" s="56">
        <v>-4.7362272394697591E-3</v>
      </c>
      <c r="BT15" s="56">
        <f t="array" ref="BT15:BX15">LINEST($M3:INDEX($M:$M,COUNT($M:$M)+2),$A$3:INDEX($A:$A,COUNT($A:$A)+2)^{1,2,3,4},TRUE,TRUE)</f>
        <v>-2.2944511615485942E-10</v>
      </c>
      <c r="BU15" s="56">
        <v>2.4197134790309854E-7</v>
      </c>
      <c r="BV15" s="56">
        <v>-6.0304884898504736E-5</v>
      </c>
      <c r="BW15" s="56">
        <v>7.2445754610021558E-4</v>
      </c>
      <c r="BX15" s="56">
        <v>-3.0817156281517599E-2</v>
      </c>
      <c r="BY15" s="57">
        <f>IF('Cumulative Curves'!$B$14=6,#REF!,IF('Cumulative Curves'!$B$14=5,#REF!, IF( 'Cumulative Curves'!$B$14=4, BX15,IF('Cumulative Curves'!$B$14=3, BS15, 0))))</f>
        <v>-3.0817156281517599E-2</v>
      </c>
      <c r="BZ15" s="57">
        <f>IF('Cumulative Curves'!$B$14=6,#REF!,IF('Cumulative Curves'!$B$14=5,#REF!, IF( 'Cumulative Curves'!$B$14=4, BW15,IF('Cumulative Curves'!$B$14=3, BR15, 0))))</f>
        <v>7.2445754610021558E-4</v>
      </c>
      <c r="CA15" s="57">
        <f>IF('Cumulative Curves'!$B$14=6,#REF!,IF('Cumulative Curves'!$B$14=5,#REF!, IF( 'Cumulative Curves'!$B$14=4, BV15,IF('Cumulative Curves'!$B$14=3, BQ15, 0))))</f>
        <v>-6.0304884898504736E-5</v>
      </c>
      <c r="CB15" s="57">
        <f>IF('Cumulative Curves'!$B$14=6,#REF!,IF('Cumulative Curves'!$B$14=5,#REF!, IF( 'Cumulative Curves'!$B$14=4, BU15,IF('Cumulative Curves'!$B$14=3, BP15, 0))))</f>
        <v>2.4197134790309854E-7</v>
      </c>
      <c r="CC15" s="57">
        <f>IF('Cumulative Curves'!$B$14=6,#REF!,IF('Cumulative Curves'!$B$14=5,#REF!, IF( 'Cumulative Curves'!$B$14=4,BT15, 0)))</f>
        <v>-2.2944511615485942E-10</v>
      </c>
      <c r="CD15" s="57">
        <f>IF('Cumulative Curves'!$B$14=6,#REF!,IF('Cumulative Curves'!$B$14=5,#REF!, 0))</f>
        <v>0</v>
      </c>
      <c r="CE15" s="57">
        <f>IF('Cumulative Curves'!$B$14=6,#REF!,0)</f>
        <v>0</v>
      </c>
      <c r="CF15" s="49"/>
      <c r="CG15" s="76">
        <f>CG14+MAX('In Process Calc.'!$C$3:$C$96)/20</f>
        <v>201.543499999994</v>
      </c>
      <c r="CH15" s="76">
        <f t="shared" si="0"/>
        <v>3.9708670616401243</v>
      </c>
      <c r="CI15" s="76">
        <f t="shared" si="1"/>
        <v>3017.6097505601688</v>
      </c>
      <c r="CJ15" s="76">
        <f t="shared" si="2"/>
        <v>0</v>
      </c>
      <c r="CK15" s="76">
        <f t="shared" si="3"/>
        <v>400.74772389119101</v>
      </c>
      <c r="CL15" s="76">
        <f t="shared" si="4"/>
        <v>-0.13697980992264946</v>
      </c>
      <c r="CM15" s="76">
        <f t="shared" si="5"/>
        <v>0.52179401407732429</v>
      </c>
      <c r="CN15" s="76">
        <f t="shared" si="6"/>
        <v>4.8180321478380419</v>
      </c>
      <c r="CO15" s="76">
        <f t="shared" si="7"/>
        <v>2.4971370286228982</v>
      </c>
      <c r="CP15" s="76">
        <f t="shared" si="8"/>
        <v>0.85145005276650654</v>
      </c>
      <c r="CQ15" s="76">
        <f t="shared" si="9"/>
        <v>17.211900040445055</v>
      </c>
      <c r="CR15" s="76">
        <f t="shared" si="10"/>
        <v>-0.16948264264687049</v>
      </c>
      <c r="CS15" s="76">
        <f t="shared" si="11"/>
        <v>-0.73202006622948401</v>
      </c>
      <c r="CT15" s="76">
        <f t="shared" si="12"/>
        <v>-1.7933920578765503</v>
      </c>
      <c r="CU15" s="76">
        <f t="shared" si="13"/>
        <v>-5.7178239594630753E-3</v>
      </c>
      <c r="CV15" s="76">
        <f t="shared" si="14"/>
        <v>1.0108855553960421</v>
      </c>
      <c r="CW15" s="76">
        <f t="shared" si="15"/>
        <v>-0.9983317519281627</v>
      </c>
      <c r="CX15" s="76">
        <f t="shared" si="16"/>
        <v>1.9166669063304607</v>
      </c>
      <c r="CY15" s="76">
        <f t="shared" si="17"/>
        <v>0.88029991867157431</v>
      </c>
      <c r="CZ15" s="76">
        <f t="shared" si="18"/>
        <v>0.31081544726655103</v>
      </c>
      <c r="DA15" s="76">
        <f t="shared" si="19"/>
        <v>4.8899462497783492</v>
      </c>
      <c r="DB15" s="76">
        <f t="shared" si="20"/>
        <v>0.48337399776677126</v>
      </c>
      <c r="DC15" s="76">
        <f t="shared" si="21"/>
        <v>0.70835832016833178</v>
      </c>
      <c r="DD15" s="76">
        <f t="shared" si="22"/>
        <v>3.1643112575963004</v>
      </c>
      <c r="DE15" s="76">
        <f t="shared" si="23"/>
        <v>0.75924915410997929</v>
      </c>
      <c r="DF15" s="76">
        <f t="shared" si="24"/>
        <v>0.24561117893086837</v>
      </c>
      <c r="DG15" s="76">
        <f t="shared" si="25"/>
        <v>0.33871253581938604</v>
      </c>
      <c r="DH15" s="76">
        <f t="shared" si="26"/>
        <v>1.1679811065438999</v>
      </c>
      <c r="DI15" s="76">
        <f t="shared" si="27"/>
        <v>0</v>
      </c>
      <c r="DJ15" s="76">
        <f t="shared" si="28"/>
        <v>20.379939457509522</v>
      </c>
      <c r="DK15" s="76">
        <f t="shared" si="29"/>
        <v>25.028528203681748</v>
      </c>
      <c r="DL15" s="76">
        <f t="shared" si="30"/>
        <v>86.549292503438082</v>
      </c>
    </row>
    <row r="16" spans="1:116" s="48" customFormat="1" ht="12" x14ac:dyDescent="0.15">
      <c r="A16" s="114">
        <f>IF(ISBLANK('In Process Calc.'!C16),"",'In Process Calc.'!C16)</f>
        <v>306.82250000000931</v>
      </c>
      <c r="B16" s="114">
        <f>IF(ISBLANK(Glucose!H20),"",Glucose!H20)</f>
        <v>3.4615868164062502</v>
      </c>
      <c r="C16" s="114">
        <f>IF(ISBLANK('In Process Calc.'!K16),"",'In Process Calc.'!K16)</f>
        <v>2903.7937285775452</v>
      </c>
      <c r="D16" s="114">
        <f>IF(ISBLANK('In Process Calc.'!L16),"",'In Process Calc.'!L16)</f>
        <v>0</v>
      </c>
      <c r="E16" s="114">
        <f>IF(ISBLANK('In Process Calc.'!M16),"",'In Process Calc.'!M16)</f>
        <v>660.19981799999994</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33.593528888888883</v>
      </c>
      <c r="L16" s="114">
        <f>IF(ISBLANK('In Process Calc.'!T16),"",'In Process Calc.'!T16)</f>
        <v>-9.3498199999999976E-2</v>
      </c>
      <c r="M16" s="114">
        <f>IF(ISBLANK('In Process Calc.'!U16),"",'In Process Calc.'!U16)</f>
        <v>-0.59672360000000035</v>
      </c>
      <c r="N16" s="114" t="str">
        <f>IF(ISBLANK('In Process Calc.'!V16),"",'In Process Calc.'!V16)</f>
        <v/>
      </c>
      <c r="O16" s="114" t="str">
        <f>IF(ISBLANK('In Process Calc.'!W16),"",'In Process Calc.'!W16)</f>
        <v/>
      </c>
      <c r="P16" s="114" t="str">
        <f>IF(ISBLANK('In Process Calc.'!X16),"",'In Process Calc.'!X16)</f>
        <v/>
      </c>
      <c r="Q16" s="114">
        <f>IF(ISBLANK('In Process Calc.'!Y16),"",'In Process Calc.'!Y16)</f>
        <v>-1.161523090586146</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6.8725811999999991</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IF(ISBLANK(Glucose!H28),"",Glucose!H28)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8.7897077358175569E-8</v>
      </c>
      <c r="BQ16" s="56">
        <v>-3.9804422283358564E-5</v>
      </c>
      <c r="BR16" s="56">
        <v>-4.4468246401892994E-3</v>
      </c>
      <c r="BS16" s="56">
        <v>1.0063345230637566E-4</v>
      </c>
      <c r="BT16" s="56">
        <f t="array" ref="BT16:BX16">LINEST($AU3:INDEX($AU:$AU,COUNT($AU:$AU)+2),$AH$3:INDEX($AH:$AH,COUNT($AH:$AH)+2)^{1,2,3,4},TRUE,TRUE)</f>
        <v>-1.1197506315342088E-10</v>
      </c>
      <c r="BU16" s="56">
        <v>1.5668276881229351E-7</v>
      </c>
      <c r="BV16" s="56">
        <v>-5.2189952354742191E-5</v>
      </c>
      <c r="BW16" s="56">
        <v>-3.7952519335585368E-3</v>
      </c>
      <c r="BX16" s="56">
        <v>-3.5711733204981111E-3</v>
      </c>
      <c r="BY16" s="57">
        <f>IF('Cumulative Curves'!$B$15=6,#REF!,IF('Cumulative Curves'!$B$15=5,#REF!, IF( 'Cumulative Curves'!$B$15=4, BX16,IF('Cumulative Curves'!$B$15=3, BS16, 0))))</f>
        <v>1.0063345230637566E-4</v>
      </c>
      <c r="BZ16" s="57">
        <f>IF('Cumulative Curves'!$B$15=6,#REF!,IF('Cumulative Curves'!$B$15=5,#REF!, IF( 'Cumulative Curves'!$B$15=4, BW16,IF('Cumulative Curves'!$B$15=3, BR16, 0))))</f>
        <v>-4.4468246401892994E-3</v>
      </c>
      <c r="CA16" s="57">
        <f>IF('Cumulative Curves'!$B$15=6,#REF!,IF('Cumulative Curves'!$B$15=5,#REF!, IF( 'Cumulative Curves'!$B$15=4, BV16,IF('Cumulative Curves'!$B$15=3, BQ16, 0))))</f>
        <v>-3.9804422283358564E-5</v>
      </c>
      <c r="CB16" s="57">
        <f>IF('Cumulative Curves'!$B$15=6,#REF!,IF('Cumulative Curves'!$B$15=5,#REF!, IF( 'Cumulative Curves'!$B$15=4, BU16,IF('Cumulative Curves'!$B$15=3, BP16, 0))))</f>
        <v>8.7897077358175569E-8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218.33879166666017</v>
      </c>
      <c r="CH16" s="76">
        <f t="shared" si="0"/>
        <v>3.9669355372648196</v>
      </c>
      <c r="CI16" s="76">
        <f t="shared" si="1"/>
        <v>3116.8992456166998</v>
      </c>
      <c r="CJ16" s="76">
        <f t="shared" si="2"/>
        <v>0</v>
      </c>
      <c r="CK16" s="76">
        <f t="shared" si="3"/>
        <v>450.83844780479455</v>
      </c>
      <c r="CL16" s="76">
        <f t="shared" si="4"/>
        <v>-6.2940909095162034E-2</v>
      </c>
      <c r="CM16" s="76">
        <f t="shared" si="5"/>
        <v>0.57255433047848303</v>
      </c>
      <c r="CN16" s="76">
        <f t="shared" si="6"/>
        <v>4.8720708106315778</v>
      </c>
      <c r="CO16" s="76">
        <f t="shared" si="7"/>
        <v>2.9510443335753367</v>
      </c>
      <c r="CP16" s="76">
        <f t="shared" si="8"/>
        <v>0.90202265254215352</v>
      </c>
      <c r="CQ16" s="76">
        <f t="shared" si="9"/>
        <v>19.544401980787075</v>
      </c>
      <c r="CR16" s="76">
        <f t="shared" si="10"/>
        <v>-0.16484927947643091</v>
      </c>
      <c r="CS16" s="76">
        <f t="shared" si="11"/>
        <v>-0.75033654419072282</v>
      </c>
      <c r="CT16" s="76">
        <f t="shared" si="12"/>
        <v>-1.9534769180959004</v>
      </c>
      <c r="CU16" s="76">
        <f t="shared" si="13"/>
        <v>-1.5998611742920665E-2</v>
      </c>
      <c r="CV16" s="76">
        <f t="shared" si="14"/>
        <v>1.1031024145661406</v>
      </c>
      <c r="CW16" s="76">
        <f t="shared" si="15"/>
        <v>-0.85579017902367838</v>
      </c>
      <c r="CX16" s="76">
        <f t="shared" si="16"/>
        <v>2.1090959559322151</v>
      </c>
      <c r="CY16" s="76">
        <f t="shared" si="17"/>
        <v>0.97066744773669633</v>
      </c>
      <c r="CZ16" s="76">
        <f t="shared" si="18"/>
        <v>0.33655927810412728</v>
      </c>
      <c r="DA16" s="76">
        <f t="shared" si="19"/>
        <v>5.2965877704255879</v>
      </c>
      <c r="DB16" s="76">
        <f t="shared" si="20"/>
        <v>0.52953420661217254</v>
      </c>
      <c r="DC16" s="76">
        <f t="shared" si="21"/>
        <v>0.77953492859217122</v>
      </c>
      <c r="DD16" s="76">
        <f t="shared" si="22"/>
        <v>3.4405278552340963</v>
      </c>
      <c r="DE16" s="76">
        <f t="shared" si="23"/>
        <v>0.8433978022298928</v>
      </c>
      <c r="DF16" s="76">
        <f t="shared" si="24"/>
        <v>0.26875329539384407</v>
      </c>
      <c r="DG16" s="76">
        <f t="shared" si="25"/>
        <v>0.34300298337250246</v>
      </c>
      <c r="DH16" s="76">
        <f t="shared" si="26"/>
        <v>1.2903288008753879</v>
      </c>
      <c r="DI16" s="76">
        <f t="shared" si="27"/>
        <v>0</v>
      </c>
      <c r="DJ16" s="76">
        <f t="shared" si="28"/>
        <v>22.099003498167551</v>
      </c>
      <c r="DK16" s="76">
        <f t="shared" si="29"/>
        <v>27.24008082647493</v>
      </c>
      <c r="DL16" s="76">
        <f t="shared" si="30"/>
        <v>94.106132940702622</v>
      </c>
    </row>
    <row r="17" spans="1:116" s="48" customFormat="1" ht="12" x14ac:dyDescent="0.15">
      <c r="A17" s="114">
        <f>IF(ISBLANK('In Process Calc.'!C17),"",'In Process Calc.'!C17)</f>
        <v>335.90583333332324</v>
      </c>
      <c r="B17" s="114">
        <f>IF(ISBLANK(Glucose!H21),"",Glucose!H21)</f>
        <v>3.5965205265045168</v>
      </c>
      <c r="C17" s="114">
        <f>IF(ISBLANK('In Process Calc.'!K17),"",'In Process Calc.'!K17)</f>
        <v>3000.5115133017798</v>
      </c>
      <c r="D17" s="114">
        <f>IF(ISBLANK('In Process Calc.'!L17),"",'In Process Calc.'!L17)</f>
        <v>0</v>
      </c>
      <c r="E17" s="114">
        <f>IF(ISBLANK('In Process Calc.'!M17),"",'In Process Calc.'!M17)</f>
        <v>825.91935399999977</v>
      </c>
      <c r="F17" s="114">
        <f>IF(ISBLANK('In Process Calc.'!N17),"",'In Process Calc.'!N17)</f>
        <v>0.38924983724323725</v>
      </c>
      <c r="G17" s="114">
        <f>IF(ISBLANK('In Process Calc.'!O17),"",'In Process Calc.'!O17)</f>
        <v>0.83949688691159552</v>
      </c>
      <c r="H17" s="114">
        <f>IF(ISBLANK('In Process Calc.'!P17),"",'In Process Calc.'!P17)</f>
        <v>5.4329320466242805</v>
      </c>
      <c r="I17" s="114">
        <f>IF(ISBLANK('In Process Calc.'!Q17),"",'In Process Calc.'!Q17)</f>
        <v>5.3964789121778969</v>
      </c>
      <c r="J17" s="114">
        <f>IF(ISBLANK('In Process Calc.'!R17),"",'In Process Calc.'!R17)</f>
        <v>0.96163256578947398</v>
      </c>
      <c r="K17" s="114">
        <f>IF(ISBLANK('In Process Calc.'!S17),"",'In Process Calc.'!S17)</f>
        <v>37.416355555555548</v>
      </c>
      <c r="L17" s="114">
        <f>IF(ISBLANK('In Process Calc.'!T17),"",'In Process Calc.'!T17)</f>
        <v>-0.10783379999999998</v>
      </c>
      <c r="M17" s="114">
        <f>IF(ISBLANK('In Process Calc.'!U17),"",'In Process Calc.'!U17)</f>
        <v>-0.3243472000000005</v>
      </c>
      <c r="N17" s="114">
        <f>IF(ISBLANK('In Process Calc.'!V17),"",'In Process Calc.'!V17)</f>
        <v>-2.6549005461569197</v>
      </c>
      <c r="O17" s="114">
        <f>IF(ISBLANK('In Process Calc.'!W17),"",'In Process Calc.'!W17)</f>
        <v>8.1080444923966488E-2</v>
      </c>
      <c r="P17" s="114">
        <f>IF(ISBLANK('In Process Calc.'!X17),"",'In Process Calc.'!X17)</f>
        <v>1.6802795761225904</v>
      </c>
      <c r="Q17" s="114">
        <f>IF(ISBLANK('In Process Calc.'!Y17),"",'In Process Calc.'!Y17)</f>
        <v>-0.76366563055062198</v>
      </c>
      <c r="R17" s="114">
        <f>IF(ISBLANK('In Process Calc.'!Z17),"",'In Process Calc.'!Z17)</f>
        <v>3.0707022642372497</v>
      </c>
      <c r="S17" s="114">
        <f>IF(ISBLANK('In Process Calc.'!AA17),"",'In Process Calc.'!AA17)</f>
        <v>1.425919994527669</v>
      </c>
      <c r="T17" s="114">
        <f>IF(ISBLANK('In Process Calc.'!AB17),"",'In Process Calc.'!AB17)</f>
        <v>0.47493969573084882</v>
      </c>
      <c r="U17" s="114">
        <f>IF(ISBLANK('In Process Calc.'!AC17),"",'In Process Calc.'!AC17)</f>
        <v>7.2739779999999996</v>
      </c>
      <c r="V17" s="114">
        <f>IF(ISBLANK('In Process Calc.'!AD17),"",'In Process Calc.'!AD17)</f>
        <v>0.7249963920334157</v>
      </c>
      <c r="W17" s="114">
        <f>IF(ISBLANK('In Process Calc.'!AE17),"",'In Process Calc.'!AE17)</f>
        <v>1.1285446017545377</v>
      </c>
      <c r="X17" s="114">
        <f>IF(ISBLANK('In Process Calc.'!AF17),"",'In Process Calc.'!AF17)</f>
        <v>4.5391126843657812</v>
      </c>
      <c r="Y17" s="114">
        <f>IF(ISBLANK('In Process Calc.'!AG17),"",'In Process Calc.'!AG17)</f>
        <v>1.325276091336467</v>
      </c>
      <c r="Z17" s="114">
        <f>IF(ISBLANK('In Process Calc.'!AH17),"",'In Process Calc.'!AH17)</f>
        <v>0.38054782353229211</v>
      </c>
      <c r="AA17" s="114">
        <f>IF(ISBLANK('In Process Calc.'!AI17),"",'In Process Calc.'!AI17)</f>
        <v>0.25801384182350029</v>
      </c>
      <c r="AB17" s="114">
        <f>IF(ISBLANK('In Process Calc.'!AJ17),"",'In Process Calc.'!AJ17)</f>
        <v>1.9520533162612037</v>
      </c>
      <c r="AC17" s="114">
        <f>IF(ISBLANK('In Process Calc.'!AK17),"",'In Process Calc.'!AK17)</f>
        <v>0</v>
      </c>
      <c r="AD17" s="114">
        <f>IF(ISBLANK('In Process Calc.'!AL17),"",'In Process Calc.'!AL17)</f>
        <v>30.474047610295521</v>
      </c>
      <c r="AE17" s="114">
        <f>IF(ISBLANK('In Process Calc.'!AM17),"",'In Process Calc.'!AM17)</f>
        <v>38.137275447538755</v>
      </c>
      <c r="AF17" s="114">
        <f>IF(ISBLANK('In Process Calc.'!AN17),"",'In Process Calc.'!AN17)</f>
        <v>132.76310727698404</v>
      </c>
      <c r="AH17" s="114" t="str">
        <f>IF(ISBLANK('In Process Calc.'!C25),"",'In Process Calc.'!C25)</f>
        <v/>
      </c>
      <c r="AI17" s="114" t="str">
        <f>IF(ISBLANK(Glucose!H29),"",Glucose!H29)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3.7871823453770978E-8</v>
      </c>
      <c r="BQ17" s="56">
        <v>-1.7406454618139337E-5</v>
      </c>
      <c r="BR17" s="56">
        <v>1.6862339063815422E-3</v>
      </c>
      <c r="BS17" s="56">
        <v>5.1435610182511193E-2</v>
      </c>
      <c r="BT17" s="56">
        <f t="array" ref="BT17:BX17">LINEST($AV3:INDEX($AV:$AV,COUNT($AV:$AV)+2),$AH$3:INDEX($AH:$AH,COUNT($AH:$AH)+2)^{1,2,3,4},TRUE,TRUE)</f>
        <v>-1.2126013568838969E-9</v>
      </c>
      <c r="BU17" s="56">
        <v>7.8276644947579534E-7</v>
      </c>
      <c r="BV17" s="56">
        <v>-1.5153194780681659E-4</v>
      </c>
      <c r="BW17" s="56">
        <v>8.7422508972932501E-3</v>
      </c>
      <c r="BX17" s="56">
        <v>1.1672847389357699E-2</v>
      </c>
      <c r="BY17" s="57">
        <f>IF('Cumulative Curves'!$B$16=6,#REF!,IF('Cumulative Curves'!$B$16=5,#REF!, IF( 'Cumulative Curves'!$B$16=4, BX17,IF('Cumulative Curves'!$B$16=3, BS17, 0))))</f>
        <v>5.1435610182511193E-2</v>
      </c>
      <c r="BZ17" s="57">
        <f>IF('Cumulative Curves'!$B$16=6,#REF!,IF('Cumulative Curves'!$B$16=5,#REF!, IF( 'Cumulative Curves'!$B$16=4, BW17,IF('Cumulative Curves'!$B$16=3, BR17, 0))))</f>
        <v>1.6862339063815422E-3</v>
      </c>
      <c r="CA17" s="57">
        <f>IF('Cumulative Curves'!$B$16=6,#REF!,IF('Cumulative Curves'!$B$16=5,#REF!, IF( 'Cumulative Curves'!$B$16=4, BV17,IF('Cumulative Curves'!$B$16=3, BQ17, 0))))</f>
        <v>-1.7406454618139337E-5</v>
      </c>
      <c r="CB17" s="57">
        <f>IF('Cumulative Curves'!$B$16=6,#REF!,IF('Cumulative Curves'!$B$16=5,#REF!, IF( 'Cumulative Curves'!$B$16=4, BU17,IF('Cumulative Curves'!$B$16=3, BP17, 0))))</f>
        <v>3.7871823453770978E-8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235.13408333332634</v>
      </c>
      <c r="CH17" s="76">
        <f t="shared" si="0"/>
        <v>3.9067625344803218</v>
      </c>
      <c r="CI17" s="76">
        <f t="shared" si="1"/>
        <v>3182.9456565893215</v>
      </c>
      <c r="CJ17" s="76">
        <f t="shared" si="2"/>
        <v>0</v>
      </c>
      <c r="CK17" s="76">
        <f t="shared" si="3"/>
        <v>501.48935469670607</v>
      </c>
      <c r="CL17" s="76">
        <f t="shared" si="4"/>
        <v>1.410347042482929E-2</v>
      </c>
      <c r="CM17" s="76">
        <f t="shared" si="5"/>
        <v>0.62143215866170909</v>
      </c>
      <c r="CN17" s="76">
        <f t="shared" si="6"/>
        <v>4.8778133523668501</v>
      </c>
      <c r="CO17" s="76">
        <f t="shared" si="7"/>
        <v>3.4129400321846819</v>
      </c>
      <c r="CP17" s="76">
        <f t="shared" si="8"/>
        <v>0.94432996204387631</v>
      </c>
      <c r="CQ17" s="76">
        <f t="shared" si="9"/>
        <v>22.005222216311811</v>
      </c>
      <c r="CR17" s="76">
        <f t="shared" si="10"/>
        <v>-0.15845316704721318</v>
      </c>
      <c r="CS17" s="76">
        <f t="shared" si="11"/>
        <v>-0.75031929501386752</v>
      </c>
      <c r="CT17" s="76">
        <f t="shared" si="12"/>
        <v>-2.1035368144971027</v>
      </c>
      <c r="CU17" s="76">
        <f t="shared" si="13"/>
        <v>-2.2104470143051336E-2</v>
      </c>
      <c r="CV17" s="76">
        <f t="shared" si="14"/>
        <v>1.1938817834070012</v>
      </c>
      <c r="CW17" s="76">
        <f t="shared" si="15"/>
        <v>-0.64587254871031519</v>
      </c>
      <c r="CX17" s="76">
        <f t="shared" si="16"/>
        <v>2.2933286140312115</v>
      </c>
      <c r="CY17" s="76">
        <f t="shared" si="17"/>
        <v>1.0573391801377754</v>
      </c>
      <c r="CZ17" s="76">
        <f t="shared" si="18"/>
        <v>0.36122716843464964</v>
      </c>
      <c r="DA17" s="76">
        <f t="shared" si="19"/>
        <v>5.6800919226731059</v>
      </c>
      <c r="DB17" s="76">
        <f t="shared" si="20"/>
        <v>0.57272956533716624</v>
      </c>
      <c r="DC17" s="76">
        <f t="shared" si="21"/>
        <v>0.84754593782744569</v>
      </c>
      <c r="DD17" s="76">
        <f t="shared" si="22"/>
        <v>3.6963137390150651</v>
      </c>
      <c r="DE17" s="76">
        <f t="shared" si="23"/>
        <v>0.92580685692681786</v>
      </c>
      <c r="DF17" s="76">
        <f t="shared" si="24"/>
        <v>0.29074648749777371</v>
      </c>
      <c r="DG17" s="76">
        <f t="shared" si="25"/>
        <v>0.34330222358594853</v>
      </c>
      <c r="DH17" s="76">
        <f t="shared" si="26"/>
        <v>1.4089662049040426</v>
      </c>
      <c r="DI17" s="76">
        <f t="shared" si="27"/>
        <v>0</v>
      </c>
      <c r="DJ17" s="76">
        <f t="shared" si="28"/>
        <v>23.727474660238812</v>
      </c>
      <c r="DK17" s="76">
        <f t="shared" si="29"/>
        <v>29.343843386030493</v>
      </c>
      <c r="DL17" s="76">
        <f t="shared" si="30"/>
        <v>101.31934520256297</v>
      </c>
    </row>
    <row r="18" spans="1:116" s="48" customFormat="1" ht="12" x14ac:dyDescent="0.15">
      <c r="A18" s="114" t="str">
        <f>IF(ISBLANK('In Process Calc.'!C18),"",'In Process Calc.'!C18)</f>
        <v/>
      </c>
      <c r="B18" s="114" t="str">
        <f>IF(ISBLANK(Glucose!H22),"",Glucose!H22)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IF(ISBLANK(Glucose!H30),"",Glucose!H30)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-1.8527729225513501E-8</v>
      </c>
      <c r="BQ18" s="56">
        <v>9.5879636174824691E-6</v>
      </c>
      <c r="BR18" s="56">
        <v>3.9159728248010879E-3</v>
      </c>
      <c r="BS18" s="56">
        <v>-1.6134217213221419E-2</v>
      </c>
      <c r="BT18" s="56">
        <f t="array" ref="BT18:BX18">LINEST($AW3:INDEX($AW:$AW,COUNT($AW:$AW)+2),$AH$3:INDEX($AH:$AH,COUNT($AH:$AH)+2)^{1,2,3,4},TRUE,TRUE)</f>
        <v>2.7346789201560402E-10</v>
      </c>
      <c r="BU18" s="56">
        <v>-1.8651761476833404E-7</v>
      </c>
      <c r="BV18" s="56">
        <v>3.9836169822790836E-5</v>
      </c>
      <c r="BW18" s="56">
        <v>2.3246880372848363E-3</v>
      </c>
      <c r="BX18" s="56">
        <v>-7.1668522502603693E-3</v>
      </c>
      <c r="BY18" s="57">
        <f>IF('Cumulative Curves'!$B$17=6,#REF!,IF('Cumulative Curves'!$B$17=5,#REF!, IF( 'Cumulative Curves'!$B$17=4, BX18,IF('Cumulative Curves'!$B$17=3, BS18, 0))))</f>
        <v>-1.6134217213221419E-2</v>
      </c>
      <c r="BZ18" s="57">
        <f>IF('Cumulative Curves'!$B$17=6,#REF!,IF('Cumulative Curves'!$B$17=5,#REF!, IF( 'Cumulative Curves'!$B$17=4, BW18,IF('Cumulative Curves'!$B$17=3, BR18, 0))))</f>
        <v>3.9159728248010879E-3</v>
      </c>
      <c r="CA18" s="57">
        <f>IF('Cumulative Curves'!$B$17=6,#REF!,IF('Cumulative Curves'!$B$17=5,#REF!, IF( 'Cumulative Curves'!$B$17=4, BV18,IF('Cumulative Curves'!$B$17=3, BQ18, 0))))</f>
        <v>9.5879636174824691E-6</v>
      </c>
      <c r="CB18" s="57">
        <f>IF('Cumulative Curves'!$B$17=6,#REF!,IF('Cumulative Curves'!$B$17=5,#REF!, IF( 'Cumulative Curves'!$B$17=4, BU18,IF('Cumulative Curves'!$B$17=3, BP18, 0))))</f>
        <v>-1.8527729225513501E-8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251.92937499999252</v>
      </c>
      <c r="CH18" s="76">
        <f t="shared" si="0"/>
        <v>3.8067170322886561</v>
      </c>
      <c r="CI18" s="76">
        <f t="shared" si="1"/>
        <v>3214.1784582110022</v>
      </c>
      <c r="CJ18" s="76">
        <f t="shared" si="2"/>
        <v>0</v>
      </c>
      <c r="CK18" s="76">
        <f t="shared" si="3"/>
        <v>552.27587813999548</v>
      </c>
      <c r="CL18" s="76">
        <f t="shared" si="4"/>
        <v>9.1778720987329754E-2</v>
      </c>
      <c r="CM18" s="76">
        <f t="shared" si="5"/>
        <v>0.66778334846979748</v>
      </c>
      <c r="CN18" s="76">
        <f t="shared" si="6"/>
        <v>4.8560837641813972</v>
      </c>
      <c r="CO18" s="76">
        <f t="shared" si="7"/>
        <v>3.8684505347005844</v>
      </c>
      <c r="CP18" s="76">
        <f t="shared" si="8"/>
        <v>0.97727564672237865</v>
      </c>
      <c r="CQ18" s="76">
        <f t="shared" si="9"/>
        <v>24.569682569124289</v>
      </c>
      <c r="CR18" s="76">
        <f t="shared" si="10"/>
        <v>-0.15059315337743856</v>
      </c>
      <c r="CS18" s="76">
        <f t="shared" si="11"/>
        <v>-0.73100533307020354</v>
      </c>
      <c r="CT18" s="76">
        <f t="shared" si="12"/>
        <v>-2.2410731954067526</v>
      </c>
      <c r="CU18" s="76">
        <f t="shared" si="13"/>
        <v>-2.295885929403374E-2</v>
      </c>
      <c r="CV18" s="76">
        <f t="shared" si="14"/>
        <v>1.2826969949320515</v>
      </c>
      <c r="CW18" s="76">
        <f t="shared" si="15"/>
        <v>-0.47866384307434373</v>
      </c>
      <c r="CX18" s="76">
        <f t="shared" si="16"/>
        <v>2.4665578877990253</v>
      </c>
      <c r="CY18" s="76">
        <f t="shared" si="17"/>
        <v>1.1389754706795965</v>
      </c>
      <c r="CZ18" s="76">
        <f t="shared" si="18"/>
        <v>0.38460210954792878</v>
      </c>
      <c r="DA18" s="76">
        <f t="shared" si="19"/>
        <v>6.035584821889671</v>
      </c>
      <c r="DB18" s="76">
        <f t="shared" si="20"/>
        <v>0.61214936561582523</v>
      </c>
      <c r="DC18" s="76">
        <f t="shared" si="21"/>
        <v>0.91130798261465473</v>
      </c>
      <c r="DD18" s="76">
        <f t="shared" si="22"/>
        <v>3.926902494192507</v>
      </c>
      <c r="DE18" s="76">
        <f t="shared" si="23"/>
        <v>1.0054215577664678</v>
      </c>
      <c r="DF18" s="76">
        <f t="shared" si="24"/>
        <v>0.31126518285612081</v>
      </c>
      <c r="DG18" s="76">
        <f t="shared" si="25"/>
        <v>0.33955965804122856</v>
      </c>
      <c r="DH18" s="76">
        <f t="shared" si="26"/>
        <v>1.5222646164845084</v>
      </c>
      <c r="DI18" s="76">
        <f t="shared" si="27"/>
        <v>0</v>
      </c>
      <c r="DJ18" s="76">
        <f t="shared" si="28"/>
        <v>25.245273531770128</v>
      </c>
      <c r="DK18" s="76">
        <f t="shared" si="29"/>
        <v>31.312300752089172</v>
      </c>
      <c r="DL18" s="76">
        <f t="shared" si="30"/>
        <v>108.10527368897698</v>
      </c>
    </row>
    <row r="19" spans="1:116" s="48" customFormat="1" ht="12" x14ac:dyDescent="0.15">
      <c r="A19" s="114" t="str">
        <f>IF(ISBLANK('In Process Calc.'!C19),"",'In Process Calc.'!C19)</f>
        <v/>
      </c>
      <c r="B19" s="114" t="str">
        <f>IF(ISBLANK(Glucose!H23),"",Glucose!H23)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IF(ISBLANK(Glucose!H31),"",Glucose!H31)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6.1540864094850661E-7</v>
      </c>
      <c r="BQ19" s="56">
        <v>-3.1036813966883655E-4</v>
      </c>
      <c r="BR19" s="56">
        <v>3.274200275084465E-2</v>
      </c>
      <c r="BS19" s="56">
        <v>0.43980924834761215</v>
      </c>
      <c r="BT19" s="56">
        <f t="array" ref="BT19:BX19">LINEST($Q3:INDEX($Q:$Q,COUNT($Q:$Q)+2),$A$3:INDEX($A:$A,COUNT($A:$A)+2)^{1,2,3,4},TRUE,TRUE)</f>
        <v>-5.9707656041285783E-9</v>
      </c>
      <c r="BU19" s="56">
        <v>4.6324307256562052E-6</v>
      </c>
      <c r="BV19" s="56">
        <v>-1.1618094071475427E-3</v>
      </c>
      <c r="BW19" s="56">
        <v>9.1750127267435685E-2</v>
      </c>
      <c r="BX19" s="56">
        <v>-0.23888514557828699</v>
      </c>
      <c r="BY19" s="57">
        <f>IF('Cumulative Curves'!$B$18=6,CB36,IF('Cumulative Curves'!$B$18=5,BU36,IF('Cumulative Curves'!$B$18=4,BX19,IF('Cumulative Curves'!$B$18=3,BS19,0))))</f>
        <v>8.8083013786217634E-2</v>
      </c>
      <c r="BZ19" s="57">
        <f>IF('Cumulative Curves'!$B$18=6,CA36,IF('Cumulative Curves'!$B$18=5,BT36,IF('Cumulative Curves'!$B$18=4,BW19,IF('Cumulative Curves'!$B$18=3,BR19,0))))</f>
        <v>3.2444766230106136E-3</v>
      </c>
      <c r="CA19" s="57">
        <f>IF('Cumulative Curves'!$B$18=6,BZ36,IF('Cumulative Curves'!$B$18=5,BS36,IF('Cumulative Curves'!$B$18=4,BV19,IF('Cumulative Curves'!$B$18=3,BQ19,0))))</f>
        <v>1.862367116348739E-3</v>
      </c>
      <c r="CB19" s="57">
        <f>IF('Cumulative Curves'!$B$18=6,BY36,IF('Cumulative Curves'!$B$18=5,BR36,IF('Cumulative Curves'!$B$18=4,BU19,IF('Cumulative Curves'!$B$18=3,BP19,0))))</f>
        <v>-3.2999220147405073E-5</v>
      </c>
      <c r="CC19" s="57">
        <f>IF('Cumulative Curves'!$B$18=6,BX36,IF('Cumulative Curves'!$B$18=5,BQ36, IF( 'Cumulative Curves'!$B$18=4,BT19, 0)))</f>
        <v>2.0667955871730255E-7</v>
      </c>
      <c r="CD19" s="57">
        <f>IF('Cumulative Curves'!$B$18=6,BW36,IF('Cumulative Curves'!$B$18=5,BP36, 0))</f>
        <v>-5.5588867622077147E-10</v>
      </c>
      <c r="CE19" s="57">
        <f>IF('Cumulative Curves'!$B$18=6,BV36,0)</f>
        <v>5.461662717069488E-13</v>
      </c>
      <c r="CF19" s="49"/>
      <c r="CG19" s="76">
        <f>CG18+MAX('In Process Calc.'!$C$3:$C$96)/20</f>
        <v>268.72466666665866</v>
      </c>
      <c r="CH19" s="76">
        <f t="shared" si="0"/>
        <v>3.6881508202347426</v>
      </c>
      <c r="CI19" s="76">
        <f t="shared" si="1"/>
        <v>3209.0271252147108</v>
      </c>
      <c r="CJ19" s="76">
        <f t="shared" si="2"/>
        <v>0</v>
      </c>
      <c r="CK19" s="76">
        <f t="shared" si="3"/>
        <v>602.77345170773299</v>
      </c>
      <c r="CL19" s="76">
        <f t="shared" si="4"/>
        <v>0.16771023494234361</v>
      </c>
      <c r="CM19" s="76">
        <f t="shared" si="5"/>
        <v>0.71096374974554311</v>
      </c>
      <c r="CN19" s="76">
        <f t="shared" si="6"/>
        <v>4.8329631272207649</v>
      </c>
      <c r="CO19" s="76">
        <f t="shared" si="7"/>
        <v>4.3010657004213915</v>
      </c>
      <c r="CP19" s="76">
        <f t="shared" si="8"/>
        <v>0.99976337202836374</v>
      </c>
      <c r="CQ19" s="76">
        <f t="shared" si="9"/>
        <v>27.206951794550097</v>
      </c>
      <c r="CR19" s="76">
        <f t="shared" si="10"/>
        <v>-0.14156808648532843</v>
      </c>
      <c r="CS19" s="76">
        <f t="shared" si="11"/>
        <v>-0.69186984033065757</v>
      </c>
      <c r="CT19" s="76">
        <f t="shared" si="12"/>
        <v>-2.3635875091514462</v>
      </c>
      <c r="CU19" s="76">
        <f t="shared" si="13"/>
        <v>-1.7485239330046531E-2</v>
      </c>
      <c r="CV19" s="76">
        <f t="shared" si="14"/>
        <v>1.3690213821547186</v>
      </c>
      <c r="CW19" s="76">
        <f t="shared" si="15"/>
        <v>-0.45115831179160182</v>
      </c>
      <c r="CX19" s="76">
        <f t="shared" si="16"/>
        <v>2.6259767844072313</v>
      </c>
      <c r="CY19" s="76">
        <f t="shared" si="17"/>
        <v>1.2142366741669437</v>
      </c>
      <c r="CZ19" s="76">
        <f t="shared" si="18"/>
        <v>0.40646709273377513</v>
      </c>
      <c r="DA19" s="76">
        <f t="shared" si="19"/>
        <v>6.3581925834440511</v>
      </c>
      <c r="DB19" s="76">
        <f t="shared" si="20"/>
        <v>0.64698289912222229</v>
      </c>
      <c r="DC19" s="76">
        <f t="shared" si="21"/>
        <v>0.96973769769429952</v>
      </c>
      <c r="DD19" s="76">
        <f t="shared" si="22"/>
        <v>4.1275277060197251</v>
      </c>
      <c r="DE19" s="76">
        <f t="shared" si="23"/>
        <v>1.0811871443145558</v>
      </c>
      <c r="DF19" s="76">
        <f t="shared" si="24"/>
        <v>0.32998380908234848</v>
      </c>
      <c r="DG19" s="76">
        <f t="shared" si="25"/>
        <v>0.33172468831984769</v>
      </c>
      <c r="DH19" s="76">
        <f t="shared" si="26"/>
        <v>1.6285953334714316</v>
      </c>
      <c r="DI19" s="76">
        <f t="shared" si="27"/>
        <v>0</v>
      </c>
      <c r="DJ19" s="76">
        <f t="shared" si="28"/>
        <v>26.6323207008083</v>
      </c>
      <c r="DK19" s="76">
        <f t="shared" si="29"/>
        <v>33.117937794391651</v>
      </c>
      <c r="DL19" s="76">
        <f t="shared" si="30"/>
        <v>114.38026279990245</v>
      </c>
    </row>
    <row r="20" spans="1:116" s="48" customFormat="1" ht="12" x14ac:dyDescent="0.15">
      <c r="A20" s="114" t="str">
        <f>IF(ISBLANK('In Process Calc.'!C20),"",'In Process Calc.'!C20)</f>
        <v/>
      </c>
      <c r="B20" s="114" t="str">
        <f>IF(ISBLANK(Glucose!H24),"",Glucose!H24)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IF(ISBLANK(Glucose!H32),"",Glucose!H32)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-9.8747793936056145E-8</v>
      </c>
      <c r="BQ20" s="56">
        <v>5.0153028382430933E-5</v>
      </c>
      <c r="BR20" s="56">
        <v>3.462927746463746E-3</v>
      </c>
      <c r="BS20" s="56">
        <v>-1.0054836559292402E-2</v>
      </c>
      <c r="BT20" s="56">
        <f t="array" ref="BT20:BX20">LINEST($AY3:INDEX($AY:$AY,COUNT($AY:$AY)+2),$AH$3:INDEX($AH:$AH,COUNT($AH:$AH)+2)^{1,2,3,4},TRUE,TRUE)</f>
        <v>2.114071499165324E-10</v>
      </c>
      <c r="BU20" s="56">
        <v>-2.2861409251923959E-7</v>
      </c>
      <c r="BV20" s="56">
        <v>7.3536713453535896E-5</v>
      </c>
      <c r="BW20" s="56">
        <v>2.2327687718403126E-3</v>
      </c>
      <c r="BX20" s="56">
        <v>-3.1225233904293992E-3</v>
      </c>
      <c r="BY20" s="57">
        <f>IF('Cumulative Curves'!$B$19=6,#REF!,IF('Cumulative Curves'!$B$19=5,#REF!, IF( 'Cumulative Curves'!$B$19=4, BX20,IF('Cumulative Curves'!$B$19=3, BS20, 0))))</f>
        <v>-1.0054836559292402E-2</v>
      </c>
      <c r="BZ20" s="57">
        <f>IF('Cumulative Curves'!$B$19=6,#REF!,IF('Cumulative Curves'!$B$19=5,#REF!, IF( 'Cumulative Curves'!$B$19=4, BW20,IF('Cumulative Curves'!$B$19=3, BR20, 0))))</f>
        <v>3.462927746463746E-3</v>
      </c>
      <c r="CA20" s="57">
        <f>IF('Cumulative Curves'!$B$19=6,#REF!,IF('Cumulative Curves'!$B$19=5,#REF!, IF( 'Cumulative Curves'!$B$19=4, BV20,IF('Cumulative Curves'!$B$19=3, BQ20, 0))))</f>
        <v>5.0153028382430933E-5</v>
      </c>
      <c r="CB20" s="57">
        <f>IF('Cumulative Curves'!$B$19=6,#REF!,IF('Cumulative Curves'!$B$19=5,#REF!, IF( 'Cumulative Curves'!$B$19=4, BU20,IF('Cumulative Curves'!$B$19=3, BP20, 0))))</f>
        <v>-9.8747793936056145E-8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285.51995833332484</v>
      </c>
      <c r="CH20" s="76">
        <f t="shared" si="0"/>
        <v>3.5773984984064668</v>
      </c>
      <c r="CI20" s="76">
        <f t="shared" si="1"/>
        <v>3165.9211323334166</v>
      </c>
      <c r="CJ20" s="76">
        <f t="shared" si="2"/>
        <v>0</v>
      </c>
      <c r="CK20" s="76">
        <f t="shared" si="3"/>
        <v>652.5575089729889</v>
      </c>
      <c r="CL20" s="76">
        <f t="shared" si="4"/>
        <v>0.23952340463987598</v>
      </c>
      <c r="CM20" s="76">
        <f t="shared" si="5"/>
        <v>0.75032921233174044</v>
      </c>
      <c r="CN20" s="76">
        <f t="shared" si="6"/>
        <v>4.8397896126384694</v>
      </c>
      <c r="CO20" s="76">
        <f t="shared" si="7"/>
        <v>4.6921388376941602</v>
      </c>
      <c r="CP20" s="76">
        <f t="shared" si="8"/>
        <v>1.0106968034125363</v>
      </c>
      <c r="CQ20" s="76">
        <f t="shared" si="9"/>
        <v>29.880045581135477</v>
      </c>
      <c r="CR20" s="76">
        <f t="shared" si="10"/>
        <v>-0.13167681438910436</v>
      </c>
      <c r="CS20" s="76">
        <f t="shared" si="11"/>
        <v>-0.63282616636578859</v>
      </c>
      <c r="CT20" s="76">
        <f t="shared" si="12"/>
        <v>-2.4685812040577799</v>
      </c>
      <c r="CU20" s="76">
        <f t="shared" si="13"/>
        <v>-4.6070703852678641E-3</v>
      </c>
      <c r="CV20" s="76">
        <f t="shared" si="14"/>
        <v>1.4523282780884297</v>
      </c>
      <c r="CW20" s="76">
        <f t="shared" si="15"/>
        <v>-0.60842396517068664</v>
      </c>
      <c r="CX20" s="76">
        <f t="shared" si="16"/>
        <v>2.7687783110274067</v>
      </c>
      <c r="CY20" s="76">
        <f t="shared" si="17"/>
        <v>1.2817831454046016</v>
      </c>
      <c r="CZ20" s="76">
        <f t="shared" si="18"/>
        <v>0.42660510928199963</v>
      </c>
      <c r="DA20" s="76">
        <f t="shared" si="19"/>
        <v>6.6430413227050087</v>
      </c>
      <c r="DB20" s="76">
        <f t="shared" si="20"/>
        <v>0.67641945753042998</v>
      </c>
      <c r="DC20" s="76">
        <f t="shared" si="21"/>
        <v>1.0217517178068807</v>
      </c>
      <c r="DD20" s="76">
        <f t="shared" si="22"/>
        <v>4.2934229597500204</v>
      </c>
      <c r="DE20" s="76">
        <f t="shared" si="23"/>
        <v>1.1520488561367954</v>
      </c>
      <c r="DF20" s="76">
        <f t="shared" si="24"/>
        <v>0.3465767937899204</v>
      </c>
      <c r="DG20" s="76">
        <f t="shared" si="25"/>
        <v>0.31974671600331017</v>
      </c>
      <c r="DH20" s="76">
        <f t="shared" si="26"/>
        <v>1.7263296537194577</v>
      </c>
      <c r="DI20" s="76">
        <f t="shared" si="27"/>
        <v>0</v>
      </c>
      <c r="DJ20" s="76">
        <f t="shared" si="28"/>
        <v>27.868536755400161</v>
      </c>
      <c r="DK20" s="76">
        <f t="shared" si="29"/>
        <v>34.733239382678661</v>
      </c>
      <c r="DL20" s="76">
        <f t="shared" si="30"/>
        <v>120.06065693529717</v>
      </c>
    </row>
    <row r="21" spans="1:116" s="48" customFormat="1" ht="12" x14ac:dyDescent="0.15">
      <c r="A21" s="114" t="str">
        <f>IF(ISBLANK('In Process Calc.'!C21),"",'In Process Calc.'!C21)</f>
        <v/>
      </c>
      <c r="B21" s="114" t="str">
        <f>IF(ISBLANK(Glucose!H25),"",Glucose!H25)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IF(ISBLANK(Glucose!H33),"",Glucose!H33)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-4.7127661440740205E-8</v>
      </c>
      <c r="BQ21" s="56">
        <v>2.4318459743869785E-5</v>
      </c>
      <c r="BR21" s="56">
        <v>1.4044556675348117E-3</v>
      </c>
      <c r="BS21" s="56">
        <v>-4.7517188467816052E-3</v>
      </c>
      <c r="BT21" s="56">
        <f t="array" ref="BT21:BX21">LINEST($AZ3:INDEX($AZ:$AZ,COUNT($AZ:$AZ)+2),$AH$3:INDEX($AH:$AH,COUNT($AH:$AH)+2)^{1,2,3,4},TRUE,TRUE)</f>
        <v>1.6475045943643304E-10</v>
      </c>
      <c r="BU21" s="56">
        <v>-1.4833300083127563E-7</v>
      </c>
      <c r="BV21" s="56">
        <v>4.2541461474428228E-5</v>
      </c>
      <c r="BW21" s="56">
        <v>4.4578773066948147E-4</v>
      </c>
      <c r="BX21" s="56">
        <v>6.5066125237045469E-4</v>
      </c>
      <c r="BY21" s="57">
        <f>IF('Cumulative Curves'!$B$20=6,#REF!,IF('Cumulative Curves'!$B$20=5,#REF!, IF( 'Cumulative Curves'!$B$20=4, BX21,IF('Cumulative Curves'!$B$20=3, BS21, 0))))</f>
        <v>-4.7517188467816052E-3</v>
      </c>
      <c r="BZ21" s="57">
        <f>IF('Cumulative Curves'!$B$20=6,#REF!,IF('Cumulative Curves'!$B$20=5,#REF!, IF( 'Cumulative Curves'!$B$20=4, BW21,IF('Cumulative Curves'!$B$20=3, BR21, 0))))</f>
        <v>1.4044556675348117E-3</v>
      </c>
      <c r="CA21" s="57">
        <f>IF('Cumulative Curves'!$B$20=6,#REF!,IF('Cumulative Curves'!$B$20=5,#REF!, IF( 'Cumulative Curves'!$B$20=4, BV21,IF('Cumulative Curves'!$B$20=3, BQ21, 0))))</f>
        <v>2.4318459743869785E-5</v>
      </c>
      <c r="CB21" s="57">
        <f>IF('Cumulative Curves'!$B$20=6,#REF!,IF('Cumulative Curves'!$B$20=5,#REF!, IF( 'Cumulative Curves'!$B$20=4, BU21,IF('Cumulative Curves'!$B$20=3, BP21, 0))))</f>
        <v>-4.7127661440740205E-8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302.31524999999101</v>
      </c>
      <c r="CH21" s="76">
        <f t="shared" si="0"/>
        <v>3.5057774774346555</v>
      </c>
      <c r="CI21" s="76">
        <f t="shared" si="1"/>
        <v>3083.2899543000849</v>
      </c>
      <c r="CJ21" s="76">
        <f t="shared" si="2"/>
        <v>0</v>
      </c>
      <c r="CK21" s="76">
        <f t="shared" si="3"/>
        <v>701.20348350883319</v>
      </c>
      <c r="CL21" s="76">
        <f t="shared" si="4"/>
        <v>0.3048436224299329</v>
      </c>
      <c r="CM21" s="76">
        <f t="shared" si="5"/>
        <v>0.7852355860711856</v>
      </c>
      <c r="CN21" s="76">
        <f t="shared" si="6"/>
        <v>4.9131584815960885</v>
      </c>
      <c r="CO21" s="76">
        <f t="shared" si="7"/>
        <v>5.0208867039146394</v>
      </c>
      <c r="CP21" s="76">
        <f t="shared" si="8"/>
        <v>1.0089796063255989</v>
      </c>
      <c r="CQ21" s="76">
        <f t="shared" si="9"/>
        <v>32.545826550647263</v>
      </c>
      <c r="CR21" s="76">
        <f t="shared" si="10"/>
        <v>-0.12121818510698734</v>
      </c>
      <c r="CS21" s="76">
        <f t="shared" si="11"/>
        <v>-0.55422582834580436</v>
      </c>
      <c r="CT21" s="76">
        <f t="shared" si="12"/>
        <v>-2.5535557284523502</v>
      </c>
      <c r="CU21" s="76">
        <f t="shared" si="13"/>
        <v>1.6752187406123165E-2</v>
      </c>
      <c r="CV21" s="76">
        <f t="shared" si="14"/>
        <v>1.5320910157466123</v>
      </c>
      <c r="CW21" s="76">
        <f t="shared" si="15"/>
        <v>-0.89594068611324928</v>
      </c>
      <c r="CX21" s="76">
        <f t="shared" si="16"/>
        <v>2.8921554748311267</v>
      </c>
      <c r="CY21" s="76">
        <f t="shared" si="17"/>
        <v>1.3402752391973547</v>
      </c>
      <c r="CZ21" s="76">
        <f t="shared" si="18"/>
        <v>0.44479915048241259</v>
      </c>
      <c r="DA21" s="76">
        <f t="shared" si="19"/>
        <v>6.8852571550413169</v>
      </c>
      <c r="DB21" s="76">
        <f t="shared" si="20"/>
        <v>0.69964833251452185</v>
      </c>
      <c r="DC21" s="76">
        <f t="shared" si="21"/>
        <v>1.066266677692898</v>
      </c>
      <c r="DD21" s="76">
        <f t="shared" si="22"/>
        <v>4.4198218406366987</v>
      </c>
      <c r="DE21" s="76">
        <f t="shared" si="23"/>
        <v>1.2169519327989005</v>
      </c>
      <c r="DF21" s="76">
        <f t="shared" si="24"/>
        <v>0.36071856459229956</v>
      </c>
      <c r="DG21" s="76">
        <f t="shared" si="25"/>
        <v>0.30357514267312047</v>
      </c>
      <c r="DH21" s="76">
        <f t="shared" si="26"/>
        <v>1.8138388750832322</v>
      </c>
      <c r="DI21" s="76">
        <f t="shared" si="27"/>
        <v>0</v>
      </c>
      <c r="DJ21" s="76">
        <f t="shared" si="28"/>
        <v>28.933842283592515</v>
      </c>
      <c r="DK21" s="76">
        <f t="shared" si="29"/>
        <v>36.130690386690908</v>
      </c>
      <c r="DL21" s="76">
        <f t="shared" si="30"/>
        <v>125.06280049511896</v>
      </c>
    </row>
    <row r="22" spans="1:116" s="48" customFormat="1" ht="12" x14ac:dyDescent="0.15">
      <c r="A22" s="114" t="str">
        <f>IF(ISBLANK('In Process Calc.'!C22),"",'In Process Calc.'!C22)</f>
        <v/>
      </c>
      <c r="B22" s="114" t="str">
        <f>IF(ISBLANK(Glucose!H26),"",Glucose!H26)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IF(ISBLANK(Glucose!H34),"",Glucose!H34)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-7.634195277990562E-9</v>
      </c>
      <c r="BQ22" s="56">
        <v>3.0933803390675363E-6</v>
      </c>
      <c r="BR22" s="56">
        <v>1.2439211951630912E-3</v>
      </c>
      <c r="BS22" s="56">
        <v>-3.0427118256326768E-3</v>
      </c>
      <c r="BT22" s="56">
        <f t="array" ref="BT22:BX22">LINEST($BA3:INDEX($BA:$BA,COUNT($BA:$BA)+2),$AH$3:INDEX($AH:$AH,COUNT($AH:$AH)+2)^{1,2,3,4},TRUE,TRUE)</f>
        <v>7.9584010649284539E-11</v>
      </c>
      <c r="BU22" s="56">
        <v>-5.6522233802268506E-8</v>
      </c>
      <c r="BV22" s="56">
        <v>1.1896145252425857E-5</v>
      </c>
      <c r="BW22" s="56">
        <v>7.8082907658811598E-4</v>
      </c>
      <c r="BX22" s="56">
        <v>-4.3304945010361195E-4</v>
      </c>
      <c r="BY22" s="57">
        <f>IF('Cumulative Curves'!$B$21=6,#REF!,IF('Cumulative Curves'!$B$21=5,#REF!, IF( 'Cumulative Curves'!$B$21=4, BX22,IF('Cumulative Curves'!$B$21=3, BS22, 0))))</f>
        <v>-3.0427118256326768E-3</v>
      </c>
      <c r="BZ22" s="57">
        <f>IF('Cumulative Curves'!$B$21=6,#REF!,IF('Cumulative Curves'!$B$21=5,#REF!, IF( 'Cumulative Curves'!$B$21=4, BW22,IF('Cumulative Curves'!$B$21=3, BR22, 0))))</f>
        <v>1.2439211951630912E-3</v>
      </c>
      <c r="CA22" s="57">
        <f>IF('Cumulative Curves'!$B$21=6,#REF!,IF('Cumulative Curves'!$B$21=5,#REF!, IF( 'Cumulative Curves'!$B$21=4, BV22,IF('Cumulative Curves'!$B$21=3, BQ22, 0))))</f>
        <v>3.0933803390675363E-6</v>
      </c>
      <c r="CB22" s="57">
        <f>IF('Cumulative Curves'!$B$21=6,#REF!,IF('Cumulative Curves'!$B$21=5,#REF!, IF( 'Cumulative Curves'!$B$21=4, BU22,IF('Cumulative Curves'!$B$21=3, BP22, 0))))</f>
        <v>-7.634195277990562E-9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319.11054166665718</v>
      </c>
      <c r="CH22" s="76">
        <f t="shared" si="0"/>
        <v>3.509587978493041</v>
      </c>
      <c r="CI22" s="76">
        <f t="shared" si="1"/>
        <v>2959.5630658476857</v>
      </c>
      <c r="CJ22" s="76">
        <f t="shared" si="2"/>
        <v>0</v>
      </c>
      <c r="CK22" s="76">
        <f t="shared" si="3"/>
        <v>748.28680888833605</v>
      </c>
      <c r="CL22" s="76">
        <f t="shared" si="4"/>
        <v>0.36129628066251751</v>
      </c>
      <c r="CM22" s="76">
        <f t="shared" si="5"/>
        <v>0.81503872080667261</v>
      </c>
      <c r="CN22" s="76">
        <f t="shared" si="6"/>
        <v>5.094922085263125</v>
      </c>
      <c r="CO22" s="76">
        <f t="shared" si="7"/>
        <v>5.2643895055272854</v>
      </c>
      <c r="CP22" s="76">
        <f t="shared" si="8"/>
        <v>0.99351544621825583</v>
      </c>
      <c r="CQ22" s="76">
        <f t="shared" si="9"/>
        <v>35.155004258072886</v>
      </c>
      <c r="CR22" s="76">
        <f t="shared" si="10"/>
        <v>-0.110491046657199</v>
      </c>
      <c r="CS22" s="76">
        <f t="shared" si="11"/>
        <v>-0.45685851104054187</v>
      </c>
      <c r="CT22" s="76">
        <f t="shared" si="12"/>
        <v>-2.6160125306617537</v>
      </c>
      <c r="CU22" s="76">
        <f t="shared" si="13"/>
        <v>4.7669073909949011E-2</v>
      </c>
      <c r="CV22" s="76">
        <f t="shared" si="14"/>
        <v>1.6077829281426941</v>
      </c>
      <c r="CW22" s="76">
        <f t="shared" si="15"/>
        <v>-1.1031119609880307</v>
      </c>
      <c r="CX22" s="76">
        <f t="shared" si="16"/>
        <v>2.9933012829899659</v>
      </c>
      <c r="CY22" s="76">
        <f t="shared" si="17"/>
        <v>1.3883733103499885</v>
      </c>
      <c r="CZ22" s="76">
        <f t="shared" si="18"/>
        <v>0.4608322076248248</v>
      </c>
      <c r="DA22" s="76">
        <f t="shared" si="19"/>
        <v>7.079966195821739</v>
      </c>
      <c r="DB22" s="76">
        <f t="shared" si="20"/>
        <v>0.7158588157485698</v>
      </c>
      <c r="DC22" s="76">
        <f t="shared" si="21"/>
        <v>1.1021992120928528</v>
      </c>
      <c r="DD22" s="76">
        <f t="shared" si="22"/>
        <v>4.5019579339330571</v>
      </c>
      <c r="DE22" s="76">
        <f t="shared" si="23"/>
        <v>1.2748416138665841</v>
      </c>
      <c r="DF22" s="76">
        <f t="shared" si="24"/>
        <v>0.37208354910294961</v>
      </c>
      <c r="DG22" s="76">
        <f t="shared" si="25"/>
        <v>0.28315936991078361</v>
      </c>
      <c r="DH22" s="76">
        <f t="shared" si="26"/>
        <v>1.8894942954174012</v>
      </c>
      <c r="DI22" s="76">
        <f t="shared" si="27"/>
        <v>0</v>
      </c>
      <c r="DJ22" s="76">
        <f t="shared" si="28"/>
        <v>29.808157873432172</v>
      </c>
      <c r="DK22" s="76">
        <f t="shared" si="29"/>
        <v>37.282775676169109</v>
      </c>
      <c r="DL22" s="76">
        <f t="shared" si="30"/>
        <v>129.3030378793257</v>
      </c>
    </row>
    <row r="23" spans="1:116" s="48" customFormat="1" ht="12" x14ac:dyDescent="0.15">
      <c r="A23" s="114" t="str">
        <f>IF(ISBLANK('In Process Calc.'!C23),"",'In Process Calc.'!C23)</f>
        <v/>
      </c>
      <c r="B23" s="114" t="str">
        <f>IF(ISBLANK(Glucose!H27),"",Glucose!H27)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IF(ISBLANK(Glucose!H35),"",Glucose!H35)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-1.7145941748034016E-7</v>
      </c>
      <c r="BQ23" s="56">
        <v>7.1296922816779023E-5</v>
      </c>
      <c r="BR23" s="56">
        <v>1.6958781905231129E-2</v>
      </c>
      <c r="BS23" s="56">
        <v>-2.0372727397776069E-2</v>
      </c>
      <c r="BT23" s="56">
        <f t="array" ref="BT23:BX23">LINEST($U3:INDEX($U:$U,COUNT($U:$U)+2),$A$3:INDEX($A:$A,COUNT($A:$A)+2)^{1,2,3,4},TRUE,TRUE)</f>
        <v>-2.9238330487209794E-10</v>
      </c>
      <c r="BU23" s="56">
        <v>2.5250731727142695E-8</v>
      </c>
      <c r="BV23" s="56">
        <v>2.96025693292175E-5</v>
      </c>
      <c r="BW23" s="56">
        <v>1.984835949114995E-2</v>
      </c>
      <c r="BX23" s="56">
        <v>-5.3607813658238523E-2</v>
      </c>
      <c r="BY23" s="57">
        <f>IF('Cumulative Curves'!$B$22=6,#REF!,IF('Cumulative Curves'!$B$22=5,#REF!, IF( 'Cumulative Curves'!$B$22=4, BX23,IF('Cumulative Curves'!$B$22=3, BS23, 0))))</f>
        <v>-2.0372727397776069E-2</v>
      </c>
      <c r="BZ23" s="57">
        <f>IF('Cumulative Curves'!$B$22=6,#REF!,IF('Cumulative Curves'!$B$22=5,#REF!, IF( 'Cumulative Curves'!$B$22=4, BW23,IF('Cumulative Curves'!$B$22=3, BR23, 0))))</f>
        <v>1.6958781905231129E-2</v>
      </c>
      <c r="CA23" s="57">
        <f>IF('Cumulative Curves'!$B$22=6,#REF!,IF('Cumulative Curves'!$B$22=5,#REF!, IF( 'Cumulative Curves'!$B$22=4, BV23,IF('Cumulative Curves'!$B$22=3, BQ23, 0))))</f>
        <v>7.1296922816779023E-5</v>
      </c>
      <c r="CB23" s="57">
        <f>IF('Cumulative Curves'!$B$22=6,#REF!,IF('Cumulative Curves'!$B$22=5,#REF!, IF( 'Cumulative Curves'!$B$22=4, BU23,IF('Cumulative Curves'!$B$22=3, BP23, 0))))</f>
        <v>-1.7145941748034016E-7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335.90583333332336</v>
      </c>
      <c r="CH23" s="76">
        <f t="shared" si="0"/>
        <v>3.6301130332983362</v>
      </c>
      <c r="CI23" s="76">
        <f t="shared" si="1"/>
        <v>2793.1699417091872</v>
      </c>
      <c r="CJ23" s="76">
        <f t="shared" si="2"/>
        <v>0</v>
      </c>
      <c r="CK23" s="76">
        <f t="shared" si="3"/>
        <v>793.38291868456736</v>
      </c>
      <c r="CL23" s="76">
        <f t="shared" si="4"/>
        <v>0.40650677168763627</v>
      </c>
      <c r="CM23" s="76">
        <f t="shared" si="5"/>
        <v>0.83909446638099627</v>
      </c>
      <c r="CN23" s="76">
        <f t="shared" si="6"/>
        <v>5.4321898648171398</v>
      </c>
      <c r="CO23" s="76">
        <f t="shared" si="7"/>
        <v>5.3975908980252569</v>
      </c>
      <c r="CP23" s="76">
        <f t="shared" si="8"/>
        <v>0.96320798854121081</v>
      </c>
      <c r="CQ23" s="76">
        <f t="shared" si="9"/>
        <v>37.652135191620395</v>
      </c>
      <c r="CR23" s="76">
        <f t="shared" si="10"/>
        <v>-9.9794247057960583E-2</v>
      </c>
      <c r="CS23" s="76">
        <f t="shared" si="11"/>
        <v>-0.34195206681947932</v>
      </c>
      <c r="CT23" s="76">
        <f t="shared" si="12"/>
        <v>-2.6534530590125853</v>
      </c>
      <c r="CU23" s="76">
        <f t="shared" si="13"/>
        <v>8.9220128992029801E-2</v>
      </c>
      <c r="CV23" s="76">
        <f t="shared" si="14"/>
        <v>1.6788773482901018</v>
      </c>
      <c r="CW23" s="76">
        <f t="shared" si="15"/>
        <v>-0.79795022941800653</v>
      </c>
      <c r="CX23" s="76">
        <f t="shared" si="16"/>
        <v>3.0694087426755017</v>
      </c>
      <c r="CY23" s="76">
        <f t="shared" si="17"/>
        <v>1.4247377136672856</v>
      </c>
      <c r="CZ23" s="76">
        <f t="shared" si="18"/>
        <v>0.47448727199904672</v>
      </c>
      <c r="DA23" s="76">
        <f t="shared" si="19"/>
        <v>7.2222945604150386</v>
      </c>
      <c r="DB23" s="76">
        <f t="shared" si="20"/>
        <v>0.72424019890664781</v>
      </c>
      <c r="DC23" s="76">
        <f t="shared" si="21"/>
        <v>1.128465955747245</v>
      </c>
      <c r="DD23" s="76">
        <f t="shared" si="22"/>
        <v>4.5350648248924017</v>
      </c>
      <c r="DE23" s="76">
        <f t="shared" si="23"/>
        <v>1.3246631389055603</v>
      </c>
      <c r="DF23" s="76">
        <f t="shared" si="24"/>
        <v>0.38034617493533357</v>
      </c>
      <c r="DG23" s="76">
        <f t="shared" si="25"/>
        <v>0.25844879929780401</v>
      </c>
      <c r="DH23" s="76">
        <f t="shared" si="26"/>
        <v>1.9516672125766101</v>
      </c>
      <c r="DI23" s="76">
        <f t="shared" si="27"/>
        <v>0</v>
      </c>
      <c r="DJ23" s="76">
        <f t="shared" si="28"/>
        <v>30.471404112965956</v>
      </c>
      <c r="DK23" s="76">
        <f t="shared" si="29"/>
        <v>38.161980120853961</v>
      </c>
      <c r="DL23" s="76">
        <f t="shared" si="30"/>
        <v>132.69771348787515</v>
      </c>
    </row>
    <row r="24" spans="1:116" s="48" customFormat="1" ht="12" x14ac:dyDescent="0.15">
      <c r="A24" s="114" t="str">
        <f>IF(ISBLANK('In Process Calc.'!C24),"",'In Process Calc.'!C24)</f>
        <v/>
      </c>
      <c r="B24" s="114" t="str">
        <f>IF(ISBLANK(Glucose!H28),"",Glucose!H28)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IF(ISBLANK(Glucose!H36),"",Glucose!H36)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-2.8520079531459479E-8</v>
      </c>
      <c r="BQ24" s="56">
        <v>1.3425817478099789E-5</v>
      </c>
      <c r="BR24" s="56">
        <v>8.8424185532011651E-4</v>
      </c>
      <c r="BS24" s="56">
        <v>-6.7089871323656181E-3</v>
      </c>
      <c r="BT24" s="56">
        <f t="array" ref="BT24:BX24">LINEST($BC3:INDEX($BC:$BC,COUNT($BC:$BC)+2),$AH$3:INDEX($AH:$AH,COUNT($AH:$AH)+2)^{1,2,3,4},TRUE,TRUE)</f>
        <v>1.3013957102634911E-10</v>
      </c>
      <c r="BU24" s="56">
        <v>-1.0846413248836275E-7</v>
      </c>
      <c r="BV24" s="56">
        <v>2.7820518628795642E-5</v>
      </c>
      <c r="BW24" s="56">
        <v>1.269715297189527E-4</v>
      </c>
      <c r="BX24" s="56">
        <v>-2.4415427135163204E-3</v>
      </c>
      <c r="BY24" s="57">
        <f>IF('Cumulative Curves'!$B$26=6,#REF!,IF('Cumulative Curves'!$B$26=5,#REF!, IF( 'Cumulative Curves'!$B$26=4, BX24,IF('Cumulative Curves'!$B$26=3, BS24, 0))))</f>
        <v>-6.7089871323656181E-3</v>
      </c>
      <c r="BZ24" s="57">
        <f>IF('Cumulative Curves'!$B$26=6,#REF!,IF('Cumulative Curves'!$B$26=5,#REF!, IF( 'Cumulative Curves'!$B$26=4, BW24,IF('Cumulative Curves'!$B$26=3, BR24, 0))))</f>
        <v>8.8424185532011651E-4</v>
      </c>
      <c r="CA24" s="57">
        <f>IF('Cumulative Curves'!$B$26=6,#REF!,IF('Cumulative Curves'!$B$26=5,#REF!, IF( 'Cumulative Curves'!$B$26=4, BV24,IF('Cumulative Curves'!$B$26=3, BQ24, 0))))</f>
        <v>1.3425817478099789E-5</v>
      </c>
      <c r="CB24" s="57">
        <f>IF('Cumulative Curves'!$B$26=6,#REF!,IF('Cumulative Curves'!$B$26=5,#REF!, IF( 'Cumulative Curves'!$B$26=4, BU24,IF('Cumulative Curves'!$B$26=3, BP24, 0))))</f>
        <v>-2.8520079531459479E-8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352.70112499998953</v>
      </c>
      <c r="CH24" s="76">
        <f t="shared" si="0"/>
        <v>3.9136184841101525</v>
      </c>
      <c r="CI24" s="76">
        <f t="shared" si="1"/>
        <v>2582.5400566175585</v>
      </c>
      <c r="CJ24" s="76">
        <f t="shared" si="2"/>
        <v>0</v>
      </c>
      <c r="CK24" s="76">
        <f t="shared" si="3"/>
        <v>836.06724647059775</v>
      </c>
      <c r="CL24" s="76">
        <f t="shared" si="4"/>
        <v>0.43810048785529476</v>
      </c>
      <c r="CM24" s="76">
        <f t="shared" si="5"/>
        <v>0.8567586726369526</v>
      </c>
      <c r="CN24" s="76">
        <f t="shared" si="6"/>
        <v>5.9773283514436741</v>
      </c>
      <c r="CO24" s="76">
        <f t="shared" si="7"/>
        <v>5.3932979859504044</v>
      </c>
      <c r="CP24" s="76">
        <f t="shared" si="8"/>
        <v>0.91696089874516784</v>
      </c>
      <c r="CQ24" s="76">
        <f t="shared" si="9"/>
        <v>39.975622772718417</v>
      </c>
      <c r="CR24" s="76">
        <f t="shared" si="10"/>
        <v>-8.9426634327493315E-2</v>
      </c>
      <c r="CS24" s="76">
        <f t="shared" si="11"/>
        <v>-0.21117251565173811</v>
      </c>
      <c r="CT24" s="76">
        <f t="shared" si="12"/>
        <v>-2.6633787618314435</v>
      </c>
      <c r="CU24" s="76">
        <f t="shared" si="13"/>
        <v>0.14248189251818788</v>
      </c>
      <c r="CV24" s="76">
        <f t="shared" si="14"/>
        <v>1.7448476092022633</v>
      </c>
      <c r="CW24" s="76">
        <f t="shared" si="15"/>
        <v>0.74706414701904578</v>
      </c>
      <c r="CX24" s="76">
        <f t="shared" si="16"/>
        <v>3.1176708610593087</v>
      </c>
      <c r="CY24" s="76">
        <f t="shared" si="17"/>
        <v>1.4480288039540321</v>
      </c>
      <c r="CZ24" s="76">
        <f t="shared" si="18"/>
        <v>0.48554733489488938</v>
      </c>
      <c r="DA24" s="76">
        <f t="shared" si="19"/>
        <v>7.3073683641899887</v>
      </c>
      <c r="DB24" s="76">
        <f t="shared" si="20"/>
        <v>0.72398177366282779</v>
      </c>
      <c r="DC24" s="76">
        <f t="shared" si="21"/>
        <v>1.1439835433965753</v>
      </c>
      <c r="DD24" s="76">
        <f t="shared" si="22"/>
        <v>4.5143760987680386</v>
      </c>
      <c r="DE24" s="76">
        <f t="shared" si="23"/>
        <v>1.3653617474815432</v>
      </c>
      <c r="DF24" s="76">
        <f t="shared" si="24"/>
        <v>0.38518086970291521</v>
      </c>
      <c r="DG24" s="76">
        <f t="shared" si="25"/>
        <v>0.22939283241568637</v>
      </c>
      <c r="DH24" s="76">
        <f t="shared" si="26"/>
        <v>1.9987289244155044</v>
      </c>
      <c r="DI24" s="76">
        <f t="shared" si="27"/>
        <v>0</v>
      </c>
      <c r="DJ24" s="76">
        <f t="shared" si="28"/>
        <v>30.903501590240694</v>
      </c>
      <c r="DK24" s="76">
        <f t="shared" si="29"/>
        <v>38.740788590486204</v>
      </c>
      <c r="DL24" s="76">
        <f t="shared" si="30"/>
        <v>135.16317172072522</v>
      </c>
    </row>
    <row r="25" spans="1:116" s="48" customFormat="1" ht="12" x14ac:dyDescent="0.15">
      <c r="A25" s="114" t="str">
        <f>IF(ISBLANK('In Process Calc.'!C25),"",'In Process Calc.'!C25)</f>
        <v/>
      </c>
      <c r="B25" s="114" t="str">
        <f>IF(ISBLANK(Glucose!H29),"",Glucose!H29)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IF(ISBLANK(Glucose!H37),"",Glucose!H37)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-3.8111935420436596E-8</v>
      </c>
      <c r="BQ25" s="56">
        <v>1.9352805333216808E-5</v>
      </c>
      <c r="BR25" s="56">
        <v>1.1540612163499927E-3</v>
      </c>
      <c r="BS25" s="56">
        <v>1.6672368319578523E-3</v>
      </c>
      <c r="BT25" s="56">
        <f t="array" ref="BT25:BX25">LINEST($BD3:INDEX($BD:$BD,COUNT($BD:$BD)+2),$AH$3:INDEX($AH:$AH,COUNT($AH:$AH)+2)^{1,2,3,4},TRUE,TRUE)</f>
        <v>1.6674464304788759E-11</v>
      </c>
      <c r="BU25" s="56">
        <v>-4.8354971008283565E-8</v>
      </c>
      <c r="BV25" s="56">
        <v>2.1197163114807984E-5</v>
      </c>
      <c r="BW25" s="56">
        <v>1.0570340253601243E-3</v>
      </c>
      <c r="BX25" s="56">
        <v>2.2140140271920822E-3</v>
      </c>
      <c r="BY25" s="57">
        <f>IF('Cumulative Curves'!$B$27=6,#REF!,IF('Cumulative Curves'!$B$27=5,#REF!, IF( 'Cumulative Curves'!$B$27=4, BX25,IF('Cumulative Curves'!$B$27=3, BS25, 0))))</f>
        <v>1.6672368319578523E-3</v>
      </c>
      <c r="BZ25" s="57">
        <f>IF('Cumulative Curves'!$B$27=6,#REF!,IF('Cumulative Curves'!$B$27=5,#REF!, IF( 'Cumulative Curves'!$B$27=4, BW25,IF('Cumulative Curves'!$B$27=3, BR25, 0))))</f>
        <v>1.1540612163499927E-3</v>
      </c>
      <c r="CA25" s="57">
        <f>IF('Cumulative Curves'!$B$27=6,#REF!,IF('Cumulative Curves'!$B$27=5,#REF!, IF( 'Cumulative Curves'!$B$27=4, BV25,IF('Cumulative Curves'!$B$27=3, BQ25, 0))))</f>
        <v>1.9352805333216808E-5</v>
      </c>
      <c r="CB25" s="57">
        <f>IF('Cumulative Curves'!$B$27=6,#REF!,IF('Cumulative Curves'!$B$27=5,#REF!, IF( 'Cumulative Curves'!$B$27=4, BU25,IF('Cumulative Curves'!$B$27=3, BP25, 0))))</f>
        <v>-3.8111935420436596E-8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369.4964166666557</v>
      </c>
      <c r="CH25" s="76">
        <f t="shared" si="0"/>
        <v>4.4113529837310637</v>
      </c>
      <c r="CI25" s="76">
        <f t="shared" si="1"/>
        <v>2326.102885305766</v>
      </c>
      <c r="CJ25" s="76">
        <f t="shared" si="2"/>
        <v>0</v>
      </c>
      <c r="CK25" s="76">
        <f t="shared" si="3"/>
        <v>875.91522581949698</v>
      </c>
      <c r="CL25" s="76">
        <f t="shared" si="4"/>
        <v>0.45370282151549723</v>
      </c>
      <c r="CM25" s="76">
        <f t="shared" si="5"/>
        <v>0.86738718941733595</v>
      </c>
      <c r="CN25" s="76">
        <f t="shared" si="6"/>
        <v>6.7879611663362454</v>
      </c>
      <c r="CO25" s="76">
        <f t="shared" si="7"/>
        <v>5.2221813228933023</v>
      </c>
      <c r="CP25" s="76">
        <f t="shared" si="8"/>
        <v>0.85367784228083088</v>
      </c>
      <c r="CQ25" s="76">
        <f t="shared" si="9"/>
        <v>42.057717356016241</v>
      </c>
      <c r="CR25" s="76">
        <f t="shared" si="10"/>
        <v>-7.9687056484018748E-2</v>
      </c>
      <c r="CS25" s="76">
        <f t="shared" si="11"/>
        <v>-6.6624045106074448E-2</v>
      </c>
      <c r="CT25" s="76">
        <f t="shared" si="12"/>
        <v>-2.6432910874449238</v>
      </c>
      <c r="CU25" s="76">
        <f t="shared" si="13"/>
        <v>0.20853090435424448</v>
      </c>
      <c r="CV25" s="76">
        <f t="shared" si="14"/>
        <v>1.8051670438926051</v>
      </c>
      <c r="CW25" s="76">
        <f t="shared" si="15"/>
        <v>4.6379502971717557</v>
      </c>
      <c r="CX25" s="76">
        <f t="shared" si="16"/>
        <v>3.135280645312962</v>
      </c>
      <c r="CY25" s="76">
        <f t="shared" si="17"/>
        <v>1.4569069360150113</v>
      </c>
      <c r="CZ25" s="76">
        <f t="shared" si="18"/>
        <v>0.49379538760216274</v>
      </c>
      <c r="DA25" s="76">
        <f t="shared" si="19"/>
        <v>7.3303137225153545</v>
      </c>
      <c r="DB25" s="76">
        <f t="shared" si="20"/>
        <v>0.71427283169118327</v>
      </c>
      <c r="DC25" s="76">
        <f t="shared" si="21"/>
        <v>1.1476686097813447</v>
      </c>
      <c r="DD25" s="76">
        <f t="shared" si="22"/>
        <v>4.4351253408132632</v>
      </c>
      <c r="DE25" s="76">
        <f t="shared" si="23"/>
        <v>1.3958826791602446</v>
      </c>
      <c r="DF25" s="76">
        <f t="shared" si="24"/>
        <v>0.3862620610191575</v>
      </c>
      <c r="DG25" s="76">
        <f t="shared" si="25"/>
        <v>0.19594087084593531</v>
      </c>
      <c r="DH25" s="76">
        <f t="shared" si="26"/>
        <v>2.0290507287887301</v>
      </c>
      <c r="DI25" s="76">
        <f t="shared" si="27"/>
        <v>0</v>
      </c>
      <c r="DJ25" s="76">
        <f t="shared" si="28"/>
        <v>31.084370893303195</v>
      </c>
      <c r="DK25" s="76">
        <f t="shared" si="29"/>
        <v>38.991685954806542</v>
      </c>
      <c r="DL25" s="76">
        <f t="shared" si="30"/>
        <v>136.6157569778336</v>
      </c>
    </row>
    <row r="26" spans="1:116" s="48" customFormat="1" ht="12" x14ac:dyDescent="0.15">
      <c r="A26" s="114" t="str">
        <f>IF(ISBLANK('In Process Calc.'!C26),"",'In Process Calc.'!C26)</f>
        <v/>
      </c>
      <c r="B26" s="114" t="str">
        <f>IF(ISBLANK(Glucose!H30),"",Glucose!H30)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IF(ISBLANK(Glucose!H38),"",Glucose!H38)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-1.6767871169976471E-7</v>
      </c>
      <c r="BQ26" s="56">
        <v>7.3618139465659384E-5</v>
      </c>
      <c r="BR26" s="56">
        <v>7.7184058355642144E-3</v>
      </c>
      <c r="BS26" s="56">
        <v>-8.90862709201512E-3</v>
      </c>
      <c r="BT26" s="56">
        <f t="array" ref="BT26:BX26">LINEST($BE3:INDEX($BE:$BE,COUNT($BE:$BE)+2),$AH$3:INDEX($AH:$AH,COUNT($AH:$AH)+2)^{1,2,3,4},TRUE,TRUE)</f>
        <v>5.326912259431007E-10</v>
      </c>
      <c r="BU26" s="56">
        <v>-4.9490812578666698E-7</v>
      </c>
      <c r="BV26" s="56">
        <v>1.3253896533418981E-4</v>
      </c>
      <c r="BW26" s="56">
        <v>4.6187240482841183E-3</v>
      </c>
      <c r="BX26" s="56">
        <v>8.5590053981889902E-3</v>
      </c>
      <c r="BY26" s="57">
        <f>IF('Cumulative Curves'!$B$28=6,#REF!,IF('Cumulative Curves'!$B$28=5,#REF!, IF( 'Cumulative Curves'!$B$28=4, BX26,IF('Cumulative Curves'!$B$28=3, BS26, 0))))</f>
        <v>-8.90862709201512E-3</v>
      </c>
      <c r="BZ26" s="57">
        <f>IF('Cumulative Curves'!$B$28=6,#REF!,IF('Cumulative Curves'!$B$28=5,#REF!, IF( 'Cumulative Curves'!$B$28=4, BW26,IF('Cumulative Curves'!$B$28=3, BR26, 0))))</f>
        <v>7.7184058355642144E-3</v>
      </c>
      <c r="CA26" s="57">
        <f>IF('Cumulative Curves'!$B$28=6,#REF!,IF('Cumulative Curves'!$B$28=5,#REF!, IF( 'Cumulative Curves'!$B$28=4, BV26,IF('Cumulative Curves'!$B$28=3, BQ26, 0))))</f>
        <v>7.3618139465659384E-5</v>
      </c>
      <c r="CB26" s="57">
        <f>IF('Cumulative Curves'!$B$28=6,#REF!,IF('Cumulative Curves'!$B$28=5,#REF!, IF( 'Cumulative Curves'!$B$28=4, BU26,IF('Cumulative Curves'!$B$28=3, BP26, 0))))</f>
        <v>-1.6767871169976471E-7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386.29170833332188</v>
      </c>
      <c r="CH26" s="76">
        <f t="shared" si="0"/>
        <v>5.1795479955065673</v>
      </c>
      <c r="CI26" s="76">
        <f t="shared" si="1"/>
        <v>2022.2879025067791</v>
      </c>
      <c r="CJ26" s="76">
        <f t="shared" si="2"/>
        <v>0</v>
      </c>
      <c r="CK26" s="76">
        <f t="shared" si="3"/>
        <v>912.50229030433513</v>
      </c>
      <c r="CL26" s="76">
        <f t="shared" si="4"/>
        <v>0.45093916501824616</v>
      </c>
      <c r="CM26" s="76">
        <f t="shared" si="5"/>
        <v>0.87033586656494055</v>
      </c>
      <c r="CN26" s="76">
        <f t="shared" si="6"/>
        <v>7.9269690206963688</v>
      </c>
      <c r="CO26" s="76">
        <f t="shared" si="7"/>
        <v>4.8527749114931993</v>
      </c>
      <c r="CP26" s="76">
        <f t="shared" si="8"/>
        <v>0.77226248459890279</v>
      </c>
      <c r="CQ26" s="76">
        <f t="shared" si="9"/>
        <v>43.824516229383718</v>
      </c>
      <c r="CR26" s="76">
        <f t="shared" si="10"/>
        <v>-7.0874361545757991E-2</v>
      </c>
      <c r="CS26" s="76">
        <f t="shared" si="11"/>
        <v>8.9150989649122714E-2</v>
      </c>
      <c r="CT26" s="76">
        <f t="shared" si="12"/>
        <v>-2.5906914841796223</v>
      </c>
      <c r="CU26" s="76">
        <f t="shared" si="13"/>
        <v>0.28844370436602151</v>
      </c>
      <c r="CV26" s="76">
        <f t="shared" si="14"/>
        <v>1.8593089853745548</v>
      </c>
      <c r="CW26" s="76">
        <f t="shared" si="15"/>
        <v>12.451020633789767</v>
      </c>
      <c r="CX26" s="76">
        <f t="shared" si="16"/>
        <v>3.1194311026080381</v>
      </c>
      <c r="CY26" s="76">
        <f t="shared" si="17"/>
        <v>1.4500324646550093</v>
      </c>
      <c r="CZ26" s="76">
        <f t="shared" si="18"/>
        <v>0.49901442141067803</v>
      </c>
      <c r="DA26" s="76">
        <f t="shared" si="19"/>
        <v>7.2862567507598985</v>
      </c>
      <c r="DB26" s="76">
        <f t="shared" si="20"/>
        <v>0.69430266466578638</v>
      </c>
      <c r="DC26" s="76">
        <f t="shared" si="21"/>
        <v>1.1384377896420532</v>
      </c>
      <c r="DD26" s="76">
        <f t="shared" si="22"/>
        <v>4.2925461362813788</v>
      </c>
      <c r="DE26" s="76">
        <f t="shared" si="23"/>
        <v>1.4151711735073791</v>
      </c>
      <c r="DF26" s="76">
        <f t="shared" si="24"/>
        <v>0.38326417649752398</v>
      </c>
      <c r="DG26" s="76">
        <f t="shared" si="25"/>
        <v>0.15804231617005515</v>
      </c>
      <c r="DH26" s="76">
        <f t="shared" si="26"/>
        <v>2.0410039235509312</v>
      </c>
      <c r="DI26" s="76">
        <f t="shared" si="27"/>
        <v>0</v>
      </c>
      <c r="DJ26" s="76">
        <f t="shared" si="28"/>
        <v>30.993932610200247</v>
      </c>
      <c r="DK26" s="76">
        <f t="shared" si="29"/>
        <v>38.887157083555685</v>
      </c>
      <c r="DL26" s="76">
        <f t="shared" si="30"/>
        <v>136.9718136591581</v>
      </c>
    </row>
    <row r="27" spans="1:116" s="48" customFormat="1" ht="12" x14ac:dyDescent="0.15">
      <c r="A27" s="114" t="str">
        <f>IF(ISBLANK('In Process Calc.'!C27),"",'In Process Calc.'!C27)</f>
        <v/>
      </c>
      <c r="B27" s="114" t="str">
        <f>IF(ISBLANK(Glucose!H31),"",Glucose!H31)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IF(ISBLANK(Glucose!H39),"",Glucose!H39)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-3.7105640228975623E-8</v>
      </c>
      <c r="BQ27" s="56">
        <v>2.1221311126508761E-5</v>
      </c>
      <c r="BR27" s="56">
        <v>1.0087411967607302E-3</v>
      </c>
      <c r="BS27" s="56">
        <v>-2.2901122418198527E-3</v>
      </c>
      <c r="BT27" s="56">
        <f t="array" ref="BT27:BX27">LINEST($BF3:INDEX($BF:$BF,COUNT($BF:$BF)+2),$AH$3:INDEX($AH:$AH,COUNT($AH:$AH)+2)^{1,2,3,4},TRUE,TRUE)</f>
        <v>9.9044719456970596E-11</v>
      </c>
      <c r="BU27" s="56">
        <v>-9.7948289662379263E-8</v>
      </c>
      <c r="BV27" s="56">
        <v>3.2176619538036742E-5</v>
      </c>
      <c r="BW27" s="56">
        <v>4.3240898388544264E-4</v>
      </c>
      <c r="BX27" s="56">
        <v>9.5769188055253029E-4</v>
      </c>
      <c r="BY27" s="57">
        <f>IF('Cumulative Curves'!$B$29=6,#REF!,IF('Cumulative Curves'!$B$29=5,#REF!, IF( 'Cumulative Curves'!$B$29=4, BX27,IF('Cumulative Curves'!$B$29=3, BS27, 0))))</f>
        <v>-2.2901122418198527E-3</v>
      </c>
      <c r="BZ27" s="57">
        <f>IF('Cumulative Curves'!$B$29=6,#REF!,IF('Cumulative Curves'!$B$29=5,#REF!, IF( 'Cumulative Curves'!$B$29=4, BW27,IF('Cumulative Curves'!$B$29=3, BR27, 0))))</f>
        <v>1.0087411967607302E-3</v>
      </c>
      <c r="CA27" s="57">
        <f>IF('Cumulative Curves'!$B$29=6,#REF!,IF('Cumulative Curves'!$B$29=5,#REF!, IF( 'Cumulative Curves'!$B$29=4, BV27,IF('Cumulative Curves'!$B$29=3, BQ27, 0))))</f>
        <v>2.1221311126508761E-5</v>
      </c>
      <c r="CB27" s="57">
        <f>IF('Cumulative Curves'!$B$29=6,#REF!,IF('Cumulative Curves'!$B$29=5,#REF!, IF( 'Cumulative Curves'!$B$29=4, BU27,IF('Cumulative Curves'!$B$29=3, BP27, 0))))</f>
        <v>-3.7105640228975623E-8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IF(ISBLANK(Glucose!H32),"",Glucose!H32)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IF(ISBLANK(Glucose!H40),"",Glucose!H40)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-1.1453379791867344E-8</v>
      </c>
      <c r="BQ28" s="56">
        <v>5.465642277526601E-6</v>
      </c>
      <c r="BR28" s="56">
        <v>5.9820731622460077E-4</v>
      </c>
      <c r="BS28" s="56">
        <v>-3.2019699310831956E-3</v>
      </c>
      <c r="BT28" s="56">
        <f t="array" ref="BT28:BX28">LINEST($BG3:INDEX($BG:$BG,COUNT($BG:$BG)+2),$AH$3:INDEX($AH:$AH,COUNT($AH:$AH)+2)^{1,2,3,4},TRUE,TRUE)</f>
        <v>4.5583232437125977E-11</v>
      </c>
      <c r="BU28" s="56">
        <v>-3.9454919363275744E-8</v>
      </c>
      <c r="BV28" s="56">
        <v>1.0507590727489461E-5</v>
      </c>
      <c r="BW28" s="56">
        <v>3.3296263317099845E-4</v>
      </c>
      <c r="BX28" s="56">
        <v>-1.7072369354016598E-3</v>
      </c>
      <c r="BY28" s="57">
        <f>IF('Cumulative Curves'!$B$30=6,#REF!,IF('Cumulative Curves'!$B$30=5,#REF!, IF( 'Cumulative Curves'!$B$30=4, BX28,IF('Cumulative Curves'!$B$30=3, BS28, 0))))</f>
        <v>-3.2019699310831956E-3</v>
      </c>
      <c r="BZ28" s="57">
        <f>IF('Cumulative Curves'!$B$30=6,#REF!,IF('Cumulative Curves'!$B$30=5,#REF!, IF( 'Cumulative Curves'!$B$30=4, BW28,IF('Cumulative Curves'!$B$30=3, BR28, 0))))</f>
        <v>5.9820731622460077E-4</v>
      </c>
      <c r="CA28" s="57">
        <f>IF('Cumulative Curves'!$B$30=6,#REF!,IF('Cumulative Curves'!$B$30=5,#REF!, IF( 'Cumulative Curves'!$B$30=4, BV28,IF('Cumulative Curves'!$B$30=3, BQ28, 0))))</f>
        <v>5.465642277526601E-6</v>
      </c>
      <c r="CB28" s="57">
        <f>IF('Cumulative Curves'!$B$30=6,#REF!,IF('Cumulative Curves'!$B$30=5,#REF!, IF( 'Cumulative Curves'!$B$30=4, BU28,IF('Cumulative Curves'!$B$30=3, BP28, 0))))</f>
        <v>-1.1453379791867344E-8</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IF(ISBLANK(Glucose!H33),"",Glucose!H33)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IF(ISBLANK(Glucose!H41),"",Glucose!H41)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-1.7800124576297141E-9</v>
      </c>
      <c r="BQ29" s="56">
        <v>-5.9086187716849211E-6</v>
      </c>
      <c r="BR29" s="56">
        <v>2.9718689616417774E-3</v>
      </c>
      <c r="BS29" s="56">
        <v>-5.669182979984309E-3</v>
      </c>
      <c r="BT29" s="56">
        <f t="array" ref="BT29:BX29">LINEST($BH3:INDEX($BH:$BH,COUNT($BH:$BH)+2),$AH$3:INDEX($AH:$AH,COUNT($AH:$AH)+2)^{1,2,3,4},TRUE,TRUE)</f>
        <v>7.7697662996758423E-11</v>
      </c>
      <c r="BU29" s="56">
        <v>-4.9509277555505689E-8</v>
      </c>
      <c r="BV29" s="56">
        <v>2.6854977612439275E-6</v>
      </c>
      <c r="BW29" s="56">
        <v>2.5197533284644423E-3</v>
      </c>
      <c r="BX29" s="56">
        <v>-3.121376377440338E-3</v>
      </c>
      <c r="BY29" s="57">
        <f>IF('Cumulative Curves'!$B$31=6,#REF!,IF('Cumulative Curves'!$B$31=5,#REF!, IF( 'Cumulative Curves'!$B$31=4, BX29,IF('Cumulative Curves'!$B$31=3, BS29, 0))))</f>
        <v>-5.669182979984309E-3</v>
      </c>
      <c r="BZ29" s="57">
        <f>IF('Cumulative Curves'!$B$31=6,#REF!,IF('Cumulative Curves'!$B$31=5,#REF!, IF( 'Cumulative Curves'!$B$31=4, BW29,IF('Cumulative Curves'!$B$31=3, BR29, 0))))</f>
        <v>2.9718689616417774E-3</v>
      </c>
      <c r="CA29" s="57">
        <f>IF('Cumulative Curves'!$B$31=6,#REF!,IF('Cumulative Curves'!$B$31=5,#REF!, IF( 'Cumulative Curves'!$B$31=4, BV29,IF('Cumulative Curves'!$B$31=3, BQ29, 0))))</f>
        <v>-5.9086187716849211E-6</v>
      </c>
      <c r="CB29" s="57">
        <f>IF('Cumulative Curves'!$B$31=6,#REF!,IF('Cumulative Curves'!$B$31=5,#REF!, IF( 'Cumulative Curves'!$B$31=4, BU29,IF('Cumulative Curves'!$B$31=3, BP29, 0))))</f>
        <v>-1.7800124576297141E-9</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IF(ISBLANK(Glucose!H34),"",Glucose!H34)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IF(ISBLANK(Glucose!H42),"",Glucose!H42)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-5.7296456978462727E-8</v>
      </c>
      <c r="BQ30" s="56">
        <v>3.095349684806854E-5</v>
      </c>
      <c r="BR30" s="56">
        <v>1.867930775759625E-3</v>
      </c>
      <c r="BS30" s="56">
        <v>3.253711853998642E-3</v>
      </c>
      <c r="BT30" s="56">
        <f t="array" ref="BT30:BX30">LINEST($BI3:INDEX($BI:$BI,COUNT($BI:$BI)+2),$AH$3:INDEX($AH:$AH,COUNT($AH:$AH)+2)^{1,2,3,4},TRUE,TRUE)</f>
        <v>4.0154539303311932E-11</v>
      </c>
      <c r="BU30" s="56">
        <v>-8.1963178954010761E-8</v>
      </c>
      <c r="BV30" s="56">
        <v>3.5394979085612004E-5</v>
      </c>
      <c r="BW30" s="56">
        <v>1.6342751642283075E-3</v>
      </c>
      <c r="BX30" s="56">
        <v>4.5704309986061287E-3</v>
      </c>
      <c r="BY30" s="57">
        <f>IF('Cumulative Curves'!$B$32=6,#REF!,IF('Cumulative Curves'!$B$32=5,#REF!, IF( 'Cumulative Curves'!$B$32=4, BX30,IF('Cumulative Curves'!$B$32=3, BS30, 0))))</f>
        <v>3.253711853998642E-3</v>
      </c>
      <c r="BZ30" s="57">
        <f>IF('Cumulative Curves'!$B$32=6,#REF!,IF('Cumulative Curves'!$B$32=5,#REF!, IF( 'Cumulative Curves'!$B$32=4, BW30,IF('Cumulative Curves'!$B$32=3, BR30, 0))))</f>
        <v>1.867930775759625E-3</v>
      </c>
      <c r="CA30" s="57">
        <f>IF('Cumulative Curves'!$B$32=6,#REF!,IF('Cumulative Curves'!$B$32=5,#REF!, IF( 'Cumulative Curves'!$B$32=4, BV30,IF('Cumulative Curves'!$B$32=3, BQ30, 0))))</f>
        <v>3.095349684806854E-5</v>
      </c>
      <c r="CB30" s="57">
        <f>IF('Cumulative Curves'!$B$32=6,#REF!,IF('Cumulative Curves'!$B$32=5,#REF!, IF( 'Cumulative Curves'!$B$32=4, BU30,IF('Cumulative Curves'!$B$32=3, BP30, 0))))</f>
        <v>-5.7296456978462727E-8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IF(ISBLANK(Glucose!H35),"",Glucose!H35)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IF(ISBLANK(Glucose!H43),"",Glucose!H43)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IF(ISBLANK(Glucose!H36),"",Glucose!H36)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IF(ISBLANK(Glucose!H44),"",Glucose!H44)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-7.0637787664861191E-7</v>
      </c>
      <c r="BQ32" s="56">
        <v>3.0210999683434245E-4</v>
      </c>
      <c r="BR32" s="56">
        <v>6.8954520385370227E-2</v>
      </c>
      <c r="BS32" s="56">
        <v>-6.1676091953701828E-3</v>
      </c>
      <c r="BT32" s="56">
        <f t="array" ref="BT32:BX32">LINEST($BK3:INDEX($BK:$BK,COUNT($BK:$BK)+2),$AH$3:INDEX($AH:$AH,COUNT($AH:$AH)+2)^{1,2,3,4},TRUE,TRUE)</f>
        <v>7.1522617539110551E-10</v>
      </c>
      <c r="BU32" s="56">
        <v>-1.1457375486583895E-6</v>
      </c>
      <c r="BV32" s="56">
        <v>3.8122096184455917E-4</v>
      </c>
      <c r="BW32" s="56">
        <v>6.4792684331621164E-2</v>
      </c>
      <c r="BX32" s="56">
        <v>1.7285579764122261E-2</v>
      </c>
      <c r="BY32" s="57">
        <f>IF('Cumulative Curves'!$B$23=6,#REF!,IF('Cumulative Curves'!$B$23=5,#REF!, IF( 'Cumulative Curves'!$B$23=4, BX32,IF('Cumulative Curves'!$B$23=3, BS32, 0))))</f>
        <v>-6.1676091953701828E-3</v>
      </c>
      <c r="BZ32" s="57">
        <f>IF('Cumulative Curves'!$B$23=6,#REF!,IF('Cumulative Curves'!$B$23=5,#REF!, IF( 'Cumulative Curves'!$B$23=4, BW32,IF('Cumulative Curves'!$B$23=3, BR32, 0))))</f>
        <v>6.8954520385370227E-2</v>
      </c>
      <c r="CA32" s="57">
        <f>IF('Cumulative Curves'!$B$23=6,#REF!,IF('Cumulative Curves'!$B$23=5,#REF!, IF( 'Cumulative Curves'!$B$23=4, BV32,IF('Cumulative Curves'!$B$23=3, BQ32, 0))))</f>
        <v>3.0210999683434245E-4</v>
      </c>
      <c r="CB32" s="57">
        <f>IF('Cumulative Curves'!$B$23=6,#REF!,IF('Cumulative Curves'!$B$23=5,#REF!, IF( 'Cumulative Curves'!$B$23=4, BU32,IF('Cumulative Curves'!$B$23=3, BP32, 0))))</f>
        <v>-7.0637787664861191E-7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IF(ISBLANK(Glucose!H37),"",Glucose!H37)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IF(ISBLANK(Glucose!H45),"",Glucose!H45)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-9.6796058239058874E-7</v>
      </c>
      <c r="BQ33" s="56">
        <v>4.4296833488252499E-4</v>
      </c>
      <c r="BR33" s="56">
        <v>7.3740056795491921E-2</v>
      </c>
      <c r="BS33" s="56">
        <v>9.7779212010181027E-2</v>
      </c>
      <c r="BT33" s="56">
        <f t="array" ref="BT33:BX33">LINEST($BL3:INDEX($BL:$BL,COUNT($BL:$BL)+2),$AH$3:INDEX($AH:$AH,COUNT($AH:$AH)+2)^{1,2,3,4},TRUE,TRUE)</f>
        <v>-3.0520441890961997E-9</v>
      </c>
      <c r="BU33" s="56">
        <v>9.0689408599089968E-7</v>
      </c>
      <c r="BV33" s="56">
        <v>1.0538259017569561E-4</v>
      </c>
      <c r="BW33" s="56">
        <v>9.1499624301351029E-2</v>
      </c>
      <c r="BX33" s="56">
        <v>-2.3012542010034664E-3</v>
      </c>
      <c r="BY33" s="57">
        <f>IF('Cumulative Curves'!$B$24=6,#REF!,IF('Cumulative Curves'!$B$24=5,#REF!, IF( 'Cumulative Curves'!$B$24=4, BX33,IF('Cumulative Curves'!$B$24=3, BS33, 0))))</f>
        <v>9.7779212010181027E-2</v>
      </c>
      <c r="BZ33" s="57">
        <f>IF('Cumulative Curves'!$B$24=6,#REF!,IF('Cumulative Curves'!$B$24=5,#REF!, IF( 'Cumulative Curves'!$B$24=4, BW33,IF('Cumulative Curves'!$B$24=3, BR33, 0))))</f>
        <v>7.3740056795491921E-2</v>
      </c>
      <c r="CA33" s="57">
        <f>IF('Cumulative Curves'!$B$24=6,#REF!,IF('Cumulative Curves'!$B$24=5,#REF!, IF( 'Cumulative Curves'!$B$24=4, BV33,IF('Cumulative Curves'!$B$24=3, BQ33, 0))))</f>
        <v>4.4296833488252499E-4</v>
      </c>
      <c r="CB33" s="57">
        <f>IF('Cumulative Curves'!$B$24=6,#REF!,IF('Cumulative Curves'!$B$24=5,#REF!, IF( 'Cumulative Curves'!$B$24=4, BU33,IF('Cumulative Curves'!$B$24=3, BP33, 0))))</f>
        <v>-9.6796058239058874E-7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IF(ISBLANK(Glucose!H38),"",Glucose!H38)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IF(ISBLANK(Glucose!H46),"",Glucose!H46)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-2.9429380335109375E-6</v>
      </c>
      <c r="BQ34" s="56">
        <v>1.3185795160882445E-3</v>
      </c>
      <c r="BR34" s="56">
        <v>0.28562987303047399</v>
      </c>
      <c r="BS34" s="56">
        <v>-0.48515200990917506</v>
      </c>
      <c r="BT34" s="56">
        <f t="array" ref="BT34:BX34">LINEST($BM3:INDEX($BM:$BM,COUNT($BM:$BM)+2),$AH$3:INDEX($AH:$AH,COUNT($AH:$AH)+2)^{1,2,3,4},TRUE,TRUE)</f>
        <v>1.2196155934450093E-8</v>
      </c>
      <c r="BU34" s="56">
        <v>-1.0434972379443428E-5</v>
      </c>
      <c r="BV34" s="56">
        <v>2.6675928752005898E-3</v>
      </c>
      <c r="BW34" s="56">
        <v>0.21466155107639542</v>
      </c>
      <c r="BX34" s="56">
        <v>-8.5224323322979245E-2</v>
      </c>
      <c r="BY34" s="57">
        <f>IF('Cumulative Curves'!$B$3=6,#REF!,IF('Cumulative Curves'!$B$3=5,#REF!, IF( 'Cumulative Curves'!$B$3=4, BX34,IF('Cumulative Curves'!$B$3=3, BS34, 0))))</f>
        <v>-0.48515200990917506</v>
      </c>
      <c r="BZ34" s="57">
        <f>IF('Cumulative Curves'!$B$3=6,#REF!,IF('Cumulative Curves'!$B$3=5,#REF!, IF( 'Cumulative Curves'!$B$3=4, BW34,IF('Cumulative Curves'!$B$3=3, BR34, 0))))</f>
        <v>0.28562987303047399</v>
      </c>
      <c r="CA34" s="57">
        <f>IF('Cumulative Curves'!$B$3=6,#REF!,IF('Cumulative Curves'!$B$3=5,#REF!, IF( 'Cumulative Curves'!$B$3=4, BV34,IF('Cumulative Curves'!$B$3=3, BQ34, 0))))</f>
        <v>1.3185795160882445E-3</v>
      </c>
      <c r="CB34" s="57">
        <f>IF('Cumulative Curves'!$B$3=6,#REF!,IF('Cumulative Curves'!$B$3=5,#REF!, IF( 'Cumulative Curves'!$B$3=4, BU34,IF('Cumulative Curves'!$B$3=3, BP34, 0))))</f>
        <v>-2.9429380335109375E-6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IF(ISBLANK(Glucose!H39),"",Glucose!H39)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IF(ISBLANK(Glucose!H47),"",Glucose!H47)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4" x14ac:dyDescent="0.15">
      <c r="A36" s="114" t="str">
        <f>IF(ISBLANK('In Process Calc.'!C36),"",'In Process Calc.'!C36)</f>
        <v/>
      </c>
      <c r="B36" s="114" t="str">
        <f>IF(ISBLANK(Glucose!H40),"",Glucose!H40)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IF(ISBLANK(Glucose!H48),"",Glucose!H48)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-6.9943693949529214E-12</v>
      </c>
      <c r="BQ36" s="48">
        <v>-7.3553132899358408E-11</v>
      </c>
      <c r="BR36" s="48">
        <v>2.8875761159583229E-6</v>
      </c>
      <c r="BS36" s="48">
        <v>-9.4992041071303242E-4</v>
      </c>
      <c r="BT36" s="48">
        <v>8.2669660336451289E-2</v>
      </c>
      <c r="BU36" s="48">
        <v>-0.18131707615970427</v>
      </c>
      <c r="BV36" s="48">
        <f t="array" ref="BV36:CB36">LINEST($Q3:INDEX($Q:$Q,COUNT($Q:$Q)+2),$A$3:INDEX($A:$A,COUNT($A:$A)+2)^{1,2,3,4,5,6},TRUE,TRUE)</f>
        <v>5.461662717069488E-13</v>
      </c>
      <c r="BW36" s="48">
        <v>-5.5588867622077147E-10</v>
      </c>
      <c r="BX36" s="48">
        <v>2.0667955871730255E-7</v>
      </c>
      <c r="BY36" s="48">
        <v>-3.2999220147405073E-5</v>
      </c>
      <c r="BZ36" s="48">
        <v>1.862367116348739E-3</v>
      </c>
      <c r="CA36" s="48">
        <v>3.2444766230106136E-3</v>
      </c>
      <c r="CB36" s="48">
        <v>8.8083013786217634E-2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IF(ISBLANK(Glucose!H41),"",Glucose!H41)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IF(ISBLANK(Glucose!H49),"",Glucose!H49)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CG37" s="76">
        <f>'In Process Calc.'!C3</f>
        <v>0</v>
      </c>
      <c r="CH37" s="76">
        <f>$BY$4+$BZ$4*$CG37+$CA$4*$CG37^2+$CB$4*$CG37^3+$CC$4*$CG37^4+$CD$4*$CG37^5+$CE$4*$CG37^6</f>
        <v>0.47443807260565229</v>
      </c>
      <c r="CI37" s="76">
        <f>$BY$5+$BZ$5*$CG37+$CA$5*$CG37^2+$CB$5*$CG37^3+$CC$5*$CG37^4+$CD$5*$CG37^5+$CE$5*$CG37^6</f>
        <v>-195.1535514635317</v>
      </c>
      <c r="CJ37" s="76">
        <f>$BY$6+$BZ$6*$CG37+$CA$6*$CG37^2+$CB$6*$CG37^3+$CC$6*$CG37^4+$CD$6*$CG37^5+$CE$6*$CG37^6</f>
        <v>0</v>
      </c>
      <c r="CK37" s="76">
        <f>$BY$7+$BZ$7*$CG37+$CA$7*$CG37^2+$CB$7*$CG37^3+$CC$7*$CG37^4+$CD$7*$CG37^5+$CE$7*$CG37^6</f>
        <v>-2.104511361558707</v>
      </c>
      <c r="CL37" s="76">
        <f>$BY$8+$BZ$8*$CG37+$CA$8*$CG37^2+$CB$8*$CG37^3+$CC$8*$CG37^4+$CD$8*$CG37^5+$CE$8*$CG37^6</f>
        <v>7.3337902760982954E-2</v>
      </c>
      <c r="CM37" s="76">
        <f>$BY$9+$BZ$9*$CG37+$CA$9*$CG37^2+$CB$9*$CG37^3+$CC$9*$CG37^4+$CD$9*$CG37^5+$CE$9*$CG37^6</f>
        <v>3.0679348729853451E-4</v>
      </c>
      <c r="CN37" s="76">
        <f>$BY$10+$BZ$10*$CG37+$CA$10*$CG37^2+$CB$10*$CG37^3+$CC$10*$CG37^4+$CD$10*$CG37^5+$CE$10*$CG37^6</f>
        <v>-1.5341613767887452E-3</v>
      </c>
      <c r="CO37" s="76">
        <f>$BY$11+$BZ$11*$CG37+$CA$11*$CG37^2+$CB$11*$CG37^3+$CC$11*$CG37^4+$CD$11*$CG37^5+$CE$11*$CG37^6</f>
        <v>-1.1061304961590857E-2</v>
      </c>
      <c r="CP37" s="76">
        <f>$BY$12+$BZ$12*$CG37+$CA$12*$CG37^2+$CB$12*$CG37^3+$CC$12*$CG37^4+$CD$12*$CG37^5+$CE$12*$CG37^6</f>
        <v>-1.0480099635272189E-3</v>
      </c>
      <c r="CQ37" s="76">
        <f>$BY$13+$BZ$13*$CG37+$CA$13*$CG37^2+$CB$13*$CG37^3+$CC$13*$CG37^4+$CD$13*$CG37^5+$CE$13*$CG37^6</f>
        <v>-0.18537561950042836</v>
      </c>
      <c r="CR37" s="76">
        <f>$BY$14+$BZ$14*$CG37+$CA$14*$CG37^2+$CB$14*$CG37^3+$CC$14*$CG37^4+$CD$14*$CG37^5+$CE$14*$CG37^6</f>
        <v>2.119212012511941E-2</v>
      </c>
      <c r="CS37" s="76">
        <f>$BY$15+$BZ$15*$CG37+$CA$15*$CG37^2+$CB$15*$CG37^3+$CC$15*$CG37^4+$CD$15*$CG37^5+$CE$15*$CG37^6</f>
        <v>-3.0817156281517599E-2</v>
      </c>
      <c r="CT37" s="76">
        <f>$BY$16+$BZ$16*$CG37+$CA$16*$CG37^2+$CB$16*$CG37^3+$CC$16*$CG37^4+$CD$16*$CG37^5+$CE$16*$CG37^6</f>
        <v>1.0063345230637566E-4</v>
      </c>
      <c r="CU37" s="76">
        <f>$BY$17+$BZ$17*$CG37+$CA$17*$CG37^2+$CB$17*$CG37^3+$CC$17*$CG37^4+$CD$17*$CG37^5+$CE$17*$CG37^6</f>
        <v>5.1435610182511193E-2</v>
      </c>
      <c r="CV37" s="76">
        <f>$BY$18+$BZ$18*$CG37+$CA$18*$CG37^2+$CB$18*$CG37^3+$CC$18*$CG37^4+$CD$18*$CG37^5+$CE$18*$CG37^6</f>
        <v>-1.6134217213221419E-2</v>
      </c>
      <c r="CW37" s="76">
        <f>$BY$19+$BZ$19*$CG37+$CA$19*$CG37^2+$CB$19*$CG37^3+$CC$19*$CG37^4+$CD$19*$CG37^5+$CE$19*$CG37^6</f>
        <v>8.8083013786217634E-2</v>
      </c>
      <c r="CX37" s="76">
        <f>$BY$20+$BZ$20*$CG37+$CA$20*$CG37^2+$CB$20*$CG37^3+$CC$20*$CG37^4+$CD$20*$CG37^5+$CE$20*$CG37^6</f>
        <v>-1.0054836559292402E-2</v>
      </c>
      <c r="CY37" s="76">
        <f>$BY$21+$BZ$21*$CG37+$CA$21*$CG37^2+$CB$21*$CG37^3+$CC$21*$CG37^4+$CD$21*$CG37^5+$CE$21*$CG37^6</f>
        <v>-4.7517188467816052E-3</v>
      </c>
      <c r="CZ37" s="76">
        <f>$BY$22+$BZ$22*$CG37+$CA$22*$CG37^2+$CB$22*$CG37^3+$CC$22*$CG37^4+$CD$22*$CG37^5+$CE$22*$CG37^6</f>
        <v>-3.0427118256326768E-3</v>
      </c>
      <c r="DA37" s="76">
        <f>$BY$23+$BZ$23*$CG37+$CA$23*$CG37^2+$CB$23*$CG37^3+$CC$23*$CG37^4+$CD$23*$CG37^5+$CE$23*$CG37^6</f>
        <v>-2.0372727397776069E-2</v>
      </c>
      <c r="DB37" s="76">
        <f>$BY$24+$BZ$24*$CG37+$CA$24*$CG37^2+$CB$24*$CG37^3+$CC$24*$CG37^4+$CD$24*$CG37^5+$CE$24*$CG37^6</f>
        <v>-6.7089871323656181E-3</v>
      </c>
      <c r="DC37" s="76">
        <f>$BY$25+$BZ$25*$CG37+$CA$25*$CG37^2+$CB$25*$CG37^3+$CC$25*$CG37^4+$CD$25*$CG37^5+$CE$25*$CG37^6</f>
        <v>1.6672368319578523E-3</v>
      </c>
      <c r="DD37" s="76">
        <f>$BY$26+$BZ$26*$CG37+$CA$26*$CG37^2+$CB$26*$CG37^3+$CC$26*$CG37^4+$CD$26*$CG37^5+$CE$26*$CG37^6</f>
        <v>-8.90862709201512E-3</v>
      </c>
      <c r="DE37" s="76">
        <f>$BY$27+$BZ$27*$CG37+$CA$27*$CG37^2+$CB$27*$CG37^3+$CC$27*$CG37^4+$CD$27*$CG37^5+$CE$27*$CG37^6</f>
        <v>-2.2901122418198527E-3</v>
      </c>
      <c r="DF37" s="76">
        <f>$BY$28+$BZ$28*$CG37+$CA$28*$CG37^2+$CB$28*$CG37^3+$CC$28*$CG37^4+$CD$28*$CG37^5+$CE$28*$CG37^6</f>
        <v>-3.2019699310831956E-3</v>
      </c>
      <c r="DG37" s="76">
        <f>$BY$29+$BZ$29*$CG37+$CA$29*$CG37^2+$CB$29*$CG37^3+$CC$29*$CG37^4+$CD$29*$CG37^5+$CE$29*$CG37^6</f>
        <v>-5.669182979984309E-3</v>
      </c>
      <c r="DH37" s="76">
        <f>$BY$30+$BZ$30*$CG37+$CA$30*$CG37^2+$CB$30*$CG37^3+$CC$30*$CG37^4+$CD$30*$CG37^5+$CE$30*$CG37^6</f>
        <v>3.253711853998642E-3</v>
      </c>
      <c r="DI37" s="76">
        <f>$BY$31+$BZ$31*$CG37+$CA$31*$CG37^2+$CB$31*$CG37^3+$CC$31*$CG37^4+$CD$31*$CG37^5+$CE$31*$CG37^6</f>
        <v>0</v>
      </c>
      <c r="DJ37" s="76">
        <f>$BY$32+$BZ$32*$CG37+$CA$32*$CG37^2+$CB$32*$CG37^3+$CC$32*$CG37^4+$CD$32*$CG37^5+$CE$32*$CG37^6</f>
        <v>-6.1676091953701828E-3</v>
      </c>
      <c r="DK37" s="76">
        <f>$BY$33+$BZ$33*$CG37+$CA$33*$CG37^2+$CB$33*$CG37^3+$CC$33*$CG37^4+$CD$33*$CG37^5+$CE$33*$CG37^6</f>
        <v>9.7779212010181027E-2</v>
      </c>
      <c r="DL37" s="76">
        <f>$BY$34+$BZ$34*$CG37+$CA$34*$CG37^2+$CB$34*$CG37^3+$CC$34*$CG37^4+$CD$34*$CG37^5+$CE$34*$CG37^6</f>
        <v>-0.48515200990917506</v>
      </c>
    </row>
    <row r="38" spans="1:116" s="48" customFormat="1" ht="11" x14ac:dyDescent="0.15">
      <c r="A38" s="114" t="str">
        <f>IF(ISBLANK('In Process Calc.'!C38),"",'In Process Calc.'!C38)</f>
        <v/>
      </c>
      <c r="B38" s="114" t="str">
        <f>IF(ISBLANK(Glucose!H42),"",Glucose!H42)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IF(ISBLANK(Glucose!H50),"",Glucose!H50)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21.089166666730307</v>
      </c>
      <c r="CH38" s="76">
        <f t="shared" ref="CH38:CH60" si="31">IF(CG38&gt;0,$BY$4+$BZ$4*$CG38+$CA$4*$CG38^2+$CB$4*$CG38^3+$CC$4*$CG38^4+$CD$4*$CG38^5+$CE$4*$CG38^6,"")</f>
        <v>0.66634464162680751</v>
      </c>
      <c r="CI38" s="76">
        <f t="shared" ref="CI38:CI60" si="32">IF(CG38&gt;0,$BY$5+$BZ$5*$CG38+$CA$5*$CG38^2+$CB$5*$CG38^3+$CC$5*$CG38^4+$CD$5*$CG38^5+$CE$5*$CG38^6,"")</f>
        <v>274.35636107225639</v>
      </c>
      <c r="CJ38" s="76">
        <f t="shared" ref="CJ38:CJ60" si="33">IF(CG38&gt;0,$BY$6+$BZ$6*$CG38+$CA$6*$CG38^2+$CB$6*$CG38^3+$CC$6*$CG38^4+$CD$6*$CG38^5+$CE$6*$CG38^6,"")</f>
        <v>0</v>
      </c>
      <c r="CK38" s="76">
        <f t="shared" ref="CK38:CK60" si="34">IF(CG38&gt;0,$BY$7+$BZ$7*$CG38+$CA$7*$CG38^2+$CB$7*$CG38^3+$CC$7*$CG38^4+$CD$7*$CG38^5+$CE$7*$CG38^6,"")</f>
        <v>11.693537404305081</v>
      </c>
      <c r="CL38" s="76">
        <f t="shared" ref="CL38:CL60" si="35">IF(CG38&gt;0,$BY$8+$BZ$8*$CG38+$CA$8*$CG38^2+$CB$8*$CG38^3+$CC$8*$CG38^4+$CD$8*$CG38^5+$CE$8*$CG38^6,"")</f>
        <v>-0.10640245394611292</v>
      </c>
      <c r="CM38" s="76">
        <f t="shared" ref="CM38:CM60" si="36">IF(CG38&gt;0,$BY$9+$BZ$9*$CG38+$CA$9*$CG38^2+$CB$9*$CG38^3+$CC$9*$CG38^4+$CD$9*$CG38^5+$CE$9*$CG38^6,"")</f>
        <v>3.0284850773002883E-2</v>
      </c>
      <c r="CN38" s="76">
        <f t="shared" ref="CN38:CN60" si="37">IF(CG38&gt;0,$BY$10+$BZ$10*$CG38+$CA$10*$CG38^2+$CB$10*$CG38^3+$CC$10*$CG38^4+$CD$10*$CG38^5+$CE$10*$CG38^6,"")</f>
        <v>0.45049811803795109</v>
      </c>
      <c r="CO38" s="76">
        <f t="shared" ref="CO38:CO60" si="38">IF(CG38&gt;0,$BY$11+$BZ$11*$CG38+$CA$11*$CG38^2+$CB$11*$CG38^3+$CC$11*$CG38^4+$CD$11*$CG38^5+$CE$11*$CG38^6,"")</f>
        <v>9.017897333891722E-3</v>
      </c>
      <c r="CP38" s="76">
        <f t="shared" ref="CP38:CP60" si="39">IF(CG38&gt;0,$BY$12+$BZ$12*$CG38+$CA$12*$CG38^2+$CB$12*$CG38^3+$CC$12*$CG38^4+$CD$12*$CG38^5+$CE$12*$CG38^6,"")</f>
        <v>8.0446723971313139E-2</v>
      </c>
      <c r="CQ38" s="76">
        <f t="shared" ref="CQ38:CQ60" si="40">IF(CG38&gt;0,$BY$13+$BZ$13*$CG38+$CA$13*$CG38^2+$CB$13*$CG38^3+$CC$13*$CG38^4+$CD$13*$CG38^5+$CE$13*$CG38^6,"")</f>
        <v>1.1942980922109707</v>
      </c>
      <c r="CR38" s="76">
        <f t="shared" ref="CR38:CR60" si="41">IF(CG38&gt;0,$BY$14+$BZ$14*$CG38+$CA$14*$CG38^2+$CB$14*$CG38^3+$CC$14*$CG38^4+$CD$14*$CG38^5+$CE$14*$CG38^6,"")</f>
        <v>-2.7950050290070898E-2</v>
      </c>
      <c r="CS38" s="76">
        <f t="shared" ref="CS38:CS60" si="42">IF(CG38&gt;0,$BY$15+$BZ$15*$CG38+$CA$15*$CG38^2+$CB$15*$CG38^3+$CC$15*$CG38^4+$CD$15*$CG38^5+$CE$15*$CG38^6,"")</f>
        <v>-4.0135548501629766E-2</v>
      </c>
      <c r="CT38" s="76">
        <f t="shared" ref="CT38:CT60" si="43">IF(CG38&gt;0,$BY$16+$BZ$16*$CG38+$CA$16*$CG38^2+$CB$16*$CG38^3+$CC$16*$CG38^4+$CD$16*$CG38^5+$CE$16*$CG38^6,"")</f>
        <v>-0.11055789886238211</v>
      </c>
      <c r="CU38" s="76">
        <f t="shared" ref="CU38:CU60" si="44">IF(CG38&gt;0,$BY$17+$BZ$17*$CG38+$CA$17*$CG38^2+$CB$17*$CG38^3+$CC$17*$CG38^4+$CD$17*$CG38^5+$CE$17*$CG38^6,"")</f>
        <v>7.9610523618640391E-2</v>
      </c>
      <c r="CV38" s="76">
        <f t="shared" ref="CV38:CV60" si="45">IF(CG38&gt;0,$BY$18+$BZ$18*$CG38+$CA$18*$CG38^2+$CB$18*$CG38^3+$CC$18*$CG38^4+$CD$18*$CG38^5+$CE$18*$CG38^6,"")</f>
        <v>7.0540881197632216E-2</v>
      </c>
      <c r="CW38" s="76">
        <f t="shared" ref="CW38:CW60" si="46">IF(CG38&gt;0,$BY$19+$BZ$19*$CG38+$CA$19*$CG38^2+$CB$19*$CG38^3+$CC$19*$CG38^4+$CD$19*$CG38^5+$CE$19*$CG38^6,"")</f>
        <v>0.71389584849493315</v>
      </c>
      <c r="CX38" s="76">
        <f t="shared" ref="CX38:CX60" si="47">IF(CG38&gt;0,$BY$20+$BZ$20*$CG38+$CA$20*$CG38^2+$CB$20*$CG38^3+$CC$20*$CG38^4+$CD$20*$CG38^5+$CE$20*$CG38^6,"")</f>
        <v>8.4354929318019217E-2</v>
      </c>
      <c r="CY38" s="76">
        <f t="shared" ref="CY38:CY60" si="48">IF(CG38&gt;0,$BY$21+$BZ$21*$CG38+$CA$21*$CG38^2+$CB$21*$CG38^3+$CC$21*$CG38^4+$CD$21*$CG38^5+$CE$21*$CG38^6,"")</f>
        <v>3.5240755085020121E-2</v>
      </c>
      <c r="CZ38" s="76">
        <f t="shared" ref="CZ38:CZ60" si="49">IF(CG38&gt;0,$BY$22+$BZ$22*$CG38+$CA$22*$CG38^2+$CB$22*$CG38^3+$CC$22*$CG38^4+$CD$22*$CG38^5+$CE$22*$CG38^6,"")</f>
        <v>2.4494734914134446E-2</v>
      </c>
      <c r="DA38" s="76">
        <f t="shared" ref="DA38:DA60" si="50">IF(CG38&gt;0,$BY$23+$BZ$23*$CG38+$CA$23*$CG38^2+$CB$23*$CG38^3+$CC$23*$CG38^4+$CD$23*$CG38^5+$CE$23*$CG38^6,"")</f>
        <v>0.36737516915612511</v>
      </c>
      <c r="DB38" s="76">
        <f t="shared" ref="DB38:DB60" si="51">IF(CG38&gt;0,$BY$24+$BZ$24*$CG38+$CA$24*$CG38^2+$CB$24*$CG38^3+$CC$24*$CG38^4+$CD$24*$CG38^5+$CE$24*$CG38^6,"")</f>
        <v>1.7642605462311192E-2</v>
      </c>
      <c r="DC38" s="76">
        <f t="shared" ref="DC38:DC60" si="52">IF(CG38&gt;0,$BY$25+$BZ$25*$CG38+$CA$25*$CG38^2+$CB$25*$CG38^3+$CC$25*$CG38^4+$CD$25*$CG38^5+$CE$25*$CG38^6,"")</f>
        <v>3.4255173722664838E-2</v>
      </c>
      <c r="DD38" s="76">
        <f t="shared" ref="DD38:DD60" si="53">IF(CG38&gt;0,$BY$26+$BZ$26*$CG38+$CA$26*$CG38^2+$CB$26*$CG38^3+$CC$26*$CG38^4+$CD$26*$CG38^5+$CE$26*$CG38^6,"")</f>
        <v>0.18503526743226664</v>
      </c>
      <c r="DE38" s="76">
        <f t="shared" ref="DE38:DE60" si="54">IF(CG38&gt;0,$BY$27+$BZ$27*$CG38+$CA$27*$CG38^2+$CB$27*$CG38^3+$CC$27*$CG38^4+$CD$27*$CG38^5+$CE$27*$CG38^6,"")</f>
        <v>2.8073608515374514E-2</v>
      </c>
      <c r="DF38" s="76">
        <f t="shared" ref="DF38:DF60" si="55">IF(CG38&gt;0,$BY$28+$BZ$28*$CG38+$CA$28*$CG38^2+$CB$28*$CG38^3+$CC$28*$CG38^4+$CD$28*$CG38^5+$CE$28*$CG38^6,"")</f>
        <v>1.1737157770539649E-2</v>
      </c>
      <c r="DG38" s="76">
        <f t="shared" ref="DG38:DG60" si="56">IF(CG38&gt;0,$BY$29+$BZ$29*$CG38+$CA$29*$CG38^2+$CB$29*$CG38^3+$CC$29*$CG38^4+$CD$29*$CG38^5+$CE$29*$CG38^6,"")</f>
        <v>5.4360485658661667E-2</v>
      </c>
      <c r="DH38" s="76">
        <f t="shared" ref="DH38:DH60" si="57">IF(CG38&gt;0,$BY$30+$BZ$30*$CG38+$CA$30*$CG38^2+$CB$30*$CG38^3+$CC$30*$CG38^4+$CD$30*$CG38^5+$CE$30*$CG38^6,"")</f>
        <v>5.5876064015553187E-2</v>
      </c>
      <c r="DI38" s="76">
        <f t="shared" ref="DI38:DI60" si="58">IF(CG38&gt;0,$BY$31+$BZ$31*$CG38+$CA$31*$CG38^2+$CB$31*$CG38^3+$CC$31*$CG38^4+$CD$31*$CG38^5+$CE$31*$CG38^6,"")</f>
        <v>0</v>
      </c>
      <c r="DJ38" s="76">
        <f t="shared" ref="DJ38:DJ60" si="59">IF(CG38&gt;0,$BY$32+$BZ$32*$CG38+$CA$32*$CG38^2+$CB$32*$CG38^3+$CC$32*$CG38^4+$CD$32*$CG38^5+$CE$32*$CG38^6,"")</f>
        <v>1.5757646266944219</v>
      </c>
      <c r="DK38" s="76">
        <f t="shared" ref="DK38:DK60" si="60">IF(CG38&gt;0,$BY$33+$BZ$33*$CG38+$CA$33*$CG38^2+$CB$33*$CG38^3+$CC$33*$CG38^4+$CD$33*$CG38^5+$CE$33*$CG38^6,"")</f>
        <v>1.8408280774136323</v>
      </c>
      <c r="DL38" s="76">
        <f t="shared" ref="DL38:DL60" si="61">IF(CG38&gt;0,$BY$34+$BZ$34*$CG38+$CA$34*$CG38^2+$CB$34*$CG38^3+$CC$34*$CG38^4+$CD$34*$CG38^5+$CE$34*$CG38^6,"")</f>
        <v>6.0973829215798574</v>
      </c>
    </row>
    <row r="39" spans="1:116" s="48" customFormat="1" ht="11" x14ac:dyDescent="0.15">
      <c r="A39" s="114" t="str">
        <f>IF(ISBLANK('In Process Calc.'!C39),"",'In Process Calc.'!C39)</f>
        <v/>
      </c>
      <c r="B39" s="114" t="str">
        <f>IF(ISBLANK(Glucose!H43),"",Glucose!H43)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IF(ISBLANK(Glucose!H51),"",Glucose!H51)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43.239166666637175</v>
      </c>
      <c r="CH39" s="76">
        <f t="shared" si="31"/>
        <v>1.0779844115315693</v>
      </c>
      <c r="CI39" s="76">
        <f t="shared" si="32"/>
        <v>742.30535485188921</v>
      </c>
      <c r="CJ39" s="76">
        <f t="shared" si="33"/>
        <v>0</v>
      </c>
      <c r="CK39" s="76">
        <f t="shared" si="34"/>
        <v>35.586343215353686</v>
      </c>
      <c r="CL39" s="76">
        <f t="shared" si="35"/>
        <v>-0.24282264755873981</v>
      </c>
      <c r="CM39" s="76">
        <f t="shared" si="36"/>
        <v>7.1394918206875768E-2</v>
      </c>
      <c r="CN39" s="76">
        <f t="shared" si="37"/>
        <v>1.0949252764946165</v>
      </c>
      <c r="CO39" s="76">
        <f t="shared" si="38"/>
        <v>5.9025527019980401E-2</v>
      </c>
      <c r="CP39" s="76">
        <f t="shared" si="39"/>
        <v>0.1738285107310158</v>
      </c>
      <c r="CQ39" s="76">
        <f t="shared" si="40"/>
        <v>2.5727486035502354</v>
      </c>
      <c r="CR39" s="76">
        <f t="shared" si="41"/>
        <v>-7.0624014133540164E-2</v>
      </c>
      <c r="CS39" s="76">
        <f t="shared" si="42"/>
        <v>-9.348057580450507E-2</v>
      </c>
      <c r="CT39" s="76">
        <f t="shared" si="43"/>
        <v>-0.25949003053852587</v>
      </c>
      <c r="CU39" s="76">
        <f t="shared" si="44"/>
        <v>9.4865005064618091E-2</v>
      </c>
      <c r="CV39" s="76">
        <f t="shared" si="45"/>
        <v>0.1696172849329233</v>
      </c>
      <c r="CW39" s="76">
        <f t="shared" si="46"/>
        <v>1.6846082555725281</v>
      </c>
      <c r="CX39" s="76">
        <f t="shared" si="47"/>
        <v>0.225463780543182</v>
      </c>
      <c r="CY39" s="76">
        <f t="shared" si="48"/>
        <v>9.7632337484753834E-2</v>
      </c>
      <c r="CZ39" s="76">
        <f t="shared" si="49"/>
        <v>5.590971055784745E-2</v>
      </c>
      <c r="DA39" s="76">
        <f t="shared" si="50"/>
        <v>0.83234845790785228</v>
      </c>
      <c r="DB39" s="76">
        <f t="shared" si="51"/>
        <v>5.4320551818254181E-2</v>
      </c>
      <c r="DC39" s="76">
        <f t="shared" si="52"/>
        <v>8.4669372235633977E-2</v>
      </c>
      <c r="DD39" s="76">
        <f t="shared" si="53"/>
        <v>0.44891183941693807</v>
      </c>
      <c r="DE39" s="76">
        <f t="shared" si="54"/>
        <v>7.8003262716407881E-2</v>
      </c>
      <c r="DF39" s="76">
        <f t="shared" si="55"/>
        <v>3.1956817029041455E-2</v>
      </c>
      <c r="DG39" s="76">
        <f t="shared" si="56"/>
        <v>0.11164115176127525</v>
      </c>
      <c r="DH39" s="76">
        <f t="shared" si="57"/>
        <v>0.13726102431590351</v>
      </c>
      <c r="DI39" s="76">
        <f t="shared" si="58"/>
        <v>0</v>
      </c>
      <c r="DJ39" s="76">
        <f t="shared" si="59"/>
        <v>3.4830966250370183</v>
      </c>
      <c r="DK39" s="76">
        <f t="shared" si="60"/>
        <v>4.0361717775520098</v>
      </c>
      <c r="DL39" s="76">
        <f t="shared" si="61"/>
        <v>14.092585406027395</v>
      </c>
    </row>
    <row r="40" spans="1:116" s="48" customFormat="1" ht="11" x14ac:dyDescent="0.15">
      <c r="A40" s="114" t="str">
        <f>IF(ISBLANK('In Process Calc.'!C40),"",'In Process Calc.'!C40)</f>
        <v/>
      </c>
      <c r="B40" s="114" t="str">
        <f>IF(ISBLANK(Glucose!H44),"",Glucose!H44)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IF(ISBLANK(Glucose!H52),"",Glucose!H52)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71.522499999962747</v>
      </c>
      <c r="CH40" s="76">
        <f t="shared" si="31"/>
        <v>1.7699752226130649</v>
      </c>
      <c r="CI40" s="76">
        <f t="shared" si="32"/>
        <v>1296.6933261914776</v>
      </c>
      <c r="CJ40" s="76">
        <f t="shared" si="33"/>
        <v>0</v>
      </c>
      <c r="CK40" s="76">
        <f t="shared" si="34"/>
        <v>78.572206295839095</v>
      </c>
      <c r="CL40" s="76">
        <f t="shared" si="35"/>
        <v>-0.34755541787226613</v>
      </c>
      <c r="CM40" s="76">
        <f t="shared" si="36"/>
        <v>0.1359100728584442</v>
      </c>
      <c r="CN40" s="76">
        <f t="shared" si="37"/>
        <v>2.0286482858388886</v>
      </c>
      <c r="CO40" s="76">
        <f t="shared" si="38"/>
        <v>0.20237645110002511</v>
      </c>
      <c r="CP40" s="76">
        <f t="shared" si="39"/>
        <v>0.30073152505979328</v>
      </c>
      <c r="CQ40" s="76">
        <f t="shared" si="40"/>
        <v>4.3926087721611582</v>
      </c>
      <c r="CR40" s="76">
        <f t="shared" si="41"/>
        <v>-0.11287191352903375</v>
      </c>
      <c r="CS40" s="76">
        <f t="shared" si="42"/>
        <v>-0.20496365986157872</v>
      </c>
      <c r="CT40" s="76">
        <f t="shared" si="43"/>
        <v>-0.48940663366722453</v>
      </c>
      <c r="CU40" s="76">
        <f t="shared" si="44"/>
        <v>9.6853317259588498E-2</v>
      </c>
      <c r="CV40" s="76">
        <f t="shared" si="45"/>
        <v>0.30621411033877893</v>
      </c>
      <c r="CW40" s="76">
        <f t="shared" si="46"/>
        <v>2.214657700967797</v>
      </c>
      <c r="CX40" s="76">
        <f t="shared" si="47"/>
        <v>0.45804966520654405</v>
      </c>
      <c r="CY40" s="76">
        <f t="shared" si="48"/>
        <v>0.20285611694624109</v>
      </c>
      <c r="CZ40" s="76">
        <f t="shared" si="49"/>
        <v>9.8956598888776781E-2</v>
      </c>
      <c r="DA40" s="76">
        <f t="shared" si="50"/>
        <v>1.494546840129209</v>
      </c>
      <c r="DB40" s="76">
        <f t="shared" si="51"/>
        <v>0.11477886898858689</v>
      </c>
      <c r="DC40" s="76">
        <f t="shared" si="52"/>
        <v>0.16926318246237418</v>
      </c>
      <c r="DD40" s="76">
        <f t="shared" si="53"/>
        <v>0.85837350332876072</v>
      </c>
      <c r="DE40" s="76">
        <f t="shared" si="54"/>
        <v>0.16483863818144881</v>
      </c>
      <c r="DF40" s="76">
        <f t="shared" si="55"/>
        <v>6.3352170837344138E-2</v>
      </c>
      <c r="DG40" s="76">
        <f t="shared" si="56"/>
        <v>0.17600970949574385</v>
      </c>
      <c r="DH40" s="76">
        <f t="shared" si="57"/>
        <v>0.27423129809463359</v>
      </c>
      <c r="DI40" s="76">
        <f t="shared" si="58"/>
        <v>0</v>
      </c>
      <c r="DJ40" s="76">
        <f t="shared" si="59"/>
        <v>6.2126228754109345</v>
      </c>
      <c r="DK40" s="76">
        <f t="shared" si="60"/>
        <v>7.2836940042553966</v>
      </c>
      <c r="DL40" s="76">
        <f t="shared" si="61"/>
        <v>25.612226052904148</v>
      </c>
    </row>
    <row r="41" spans="1:116" s="48" customFormat="1" ht="11" x14ac:dyDescent="0.15">
      <c r="A41" s="114" t="str">
        <f>IF(ISBLANK('In Process Calc.'!C41),"",'In Process Calc.'!C41)</f>
        <v/>
      </c>
      <c r="B41" s="114" t="str">
        <f>IF(ISBLANK(Glucose!H45),"",Glucose!H45)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IF(ISBLANK(Glucose!H53),"",Glucose!H53)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95.822500000067521</v>
      </c>
      <c r="CH41" s="76">
        <f t="shared" si="31"/>
        <v>2.4002759644503082</v>
      </c>
      <c r="CI41" s="76">
        <f t="shared" si="32"/>
        <v>1729.0863003204631</v>
      </c>
      <c r="CJ41" s="76">
        <f t="shared" si="33"/>
        <v>0</v>
      </c>
      <c r="CK41" s="76">
        <f t="shared" si="34"/>
        <v>125.25470935157257</v>
      </c>
      <c r="CL41" s="76">
        <f t="shared" si="35"/>
        <v>-0.38329159381250788</v>
      </c>
      <c r="CM41" s="76">
        <f t="shared" si="36"/>
        <v>0.19994412547065582</v>
      </c>
      <c r="CN41" s="76">
        <f t="shared" si="37"/>
        <v>2.8226120348207462</v>
      </c>
      <c r="CO41" s="76">
        <f t="shared" si="38"/>
        <v>0.42060818587247661</v>
      </c>
      <c r="CP41" s="76">
        <f t="shared" si="39"/>
        <v>0.41294413068405134</v>
      </c>
      <c r="CQ41" s="76">
        <f t="shared" si="40"/>
        <v>6.1345245221402687</v>
      </c>
      <c r="CR41" s="76">
        <f t="shared" si="41"/>
        <v>-0.1392069987714484</v>
      </c>
      <c r="CS41" s="76">
        <f t="shared" si="42"/>
        <v>-0.32156298674292189</v>
      </c>
      <c r="CT41" s="76">
        <f t="shared" si="43"/>
        <v>-0.71415234673554528</v>
      </c>
      <c r="CU41" s="76">
        <f t="shared" si="44"/>
        <v>8.6510588770937299E-2</v>
      </c>
      <c r="CV41" s="76">
        <f t="shared" si="45"/>
        <v>0.43083891391541734</v>
      </c>
      <c r="CW41" s="76">
        <f t="shared" si="46"/>
        <v>1.8219554366648829</v>
      </c>
      <c r="CX41" s="76">
        <f t="shared" si="47"/>
        <v>0.69539221501837678</v>
      </c>
      <c r="CY41" s="76">
        <f t="shared" si="48"/>
        <v>0.31165296633601924</v>
      </c>
      <c r="CZ41" s="76">
        <f t="shared" si="49"/>
        <v>0.13783934350577218</v>
      </c>
      <c r="DA41" s="76">
        <f t="shared" si="50"/>
        <v>2.1084486060734839</v>
      </c>
      <c r="DB41" s="76">
        <f t="shared" si="51"/>
        <v>0.17620344621525635</v>
      </c>
      <c r="DC41" s="76">
        <f t="shared" si="52"/>
        <v>0.25641647599764072</v>
      </c>
      <c r="DD41" s="76">
        <f t="shared" si="53"/>
        <v>1.2591164760529958</v>
      </c>
      <c r="DE41" s="76">
        <f t="shared" si="54"/>
        <v>0.25657610522396923</v>
      </c>
      <c r="DF41" s="76">
        <f t="shared" si="55"/>
        <v>9.4227899375929985E-2</v>
      </c>
      <c r="DG41" s="76">
        <f t="shared" si="56"/>
        <v>0.22328395777002646</v>
      </c>
      <c r="DH41" s="76">
        <f t="shared" si="57"/>
        <v>0.41604544139355781</v>
      </c>
      <c r="DI41" s="76">
        <f t="shared" si="58"/>
        <v>0</v>
      </c>
      <c r="DJ41" s="76">
        <f t="shared" si="59"/>
        <v>8.7536884818266607</v>
      </c>
      <c r="DK41" s="76">
        <f t="shared" si="60"/>
        <v>10.379401508428597</v>
      </c>
      <c r="DL41" s="76">
        <f t="shared" si="61"/>
        <v>36.402442288509867</v>
      </c>
    </row>
    <row r="42" spans="1:116" s="48" customFormat="1" ht="11" x14ac:dyDescent="0.15">
      <c r="A42" s="114" t="str">
        <f>IF(ISBLANK('In Process Calc.'!C42),"",'In Process Calc.'!C42)</f>
        <v/>
      </c>
      <c r="B42" s="114" t="str">
        <f>IF(ISBLANK(Glucose!H46),"",Glucose!H46)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IF(ISBLANK(Glucose!H54),"",Glucose!H54)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114.67250000004424</v>
      </c>
      <c r="CH42" s="76">
        <f t="shared" si="31"/>
        <v>2.8572537669082658</v>
      </c>
      <c r="CI42" s="76">
        <f t="shared" si="32"/>
        <v>2033.336540967704</v>
      </c>
      <c r="CJ42" s="76">
        <f t="shared" si="33"/>
        <v>0</v>
      </c>
      <c r="CK42" s="76">
        <f t="shared" si="34"/>
        <v>166.8062965368712</v>
      </c>
      <c r="CL42" s="76">
        <f t="shared" si="35"/>
        <v>-0.38133560151733015</v>
      </c>
      <c r="CM42" s="76">
        <f t="shared" si="36"/>
        <v>0.25377757505861392</v>
      </c>
      <c r="CN42" s="76">
        <f t="shared" si="37"/>
        <v>3.3827742853203739</v>
      </c>
      <c r="CO42" s="76">
        <f t="shared" si="38"/>
        <v>0.65884544788761978</v>
      </c>
      <c r="CP42" s="76">
        <f t="shared" si="39"/>
        <v>0.49977446782382284</v>
      </c>
      <c r="CQ42" s="76">
        <f t="shared" si="40"/>
        <v>7.6577539334167621</v>
      </c>
      <c r="CR42" s="76">
        <f t="shared" si="41"/>
        <v>-0.1539046291573414</v>
      </c>
      <c r="CS42" s="76">
        <f t="shared" si="42"/>
        <v>-0.41553976371053392</v>
      </c>
      <c r="CT42" s="76">
        <f t="shared" si="43"/>
        <v>-0.90070573019959255</v>
      </c>
      <c r="CU42" s="76">
        <f t="shared" si="44"/>
        <v>7.3016799376568603E-2</v>
      </c>
      <c r="CV42" s="76">
        <f t="shared" si="45"/>
        <v>0.5310615064733043</v>
      </c>
      <c r="CW42" s="76">
        <f t="shared" si="46"/>
        <v>1.147366299076261</v>
      </c>
      <c r="CX42" s="76">
        <f t="shared" si="47"/>
        <v>0.89764553216172138</v>
      </c>
      <c r="CY42" s="76">
        <f t="shared" si="48"/>
        <v>0.40501850602024703</v>
      </c>
      <c r="CZ42" s="76">
        <f t="shared" si="49"/>
        <v>0.16876637574828349</v>
      </c>
      <c r="DA42" s="76">
        <f t="shared" si="50"/>
        <v>2.6033253897494291</v>
      </c>
      <c r="DB42" s="76">
        <f t="shared" si="51"/>
        <v>0.22822986061133144</v>
      </c>
      <c r="DC42" s="76">
        <f t="shared" si="52"/>
        <v>0.33102180894305955</v>
      </c>
      <c r="DD42" s="76">
        <f t="shared" si="53"/>
        <v>1.5913969545416591</v>
      </c>
      <c r="DE42" s="76">
        <f t="shared" si="54"/>
        <v>0.33648810529012901</v>
      </c>
      <c r="DF42" s="76">
        <f t="shared" si="55"/>
        <v>0.11999720218222991</v>
      </c>
      <c r="DG42" s="76">
        <f t="shared" si="56"/>
        <v>0.25474129669372553</v>
      </c>
      <c r="DH42" s="76">
        <f t="shared" si="57"/>
        <v>0.53808736529541679</v>
      </c>
      <c r="DI42" s="76">
        <f t="shared" si="58"/>
        <v>0</v>
      </c>
      <c r="DJ42" s="76">
        <f t="shared" si="59"/>
        <v>10.808540103874744</v>
      </c>
      <c r="DK42" s="76">
        <f t="shared" si="60"/>
        <v>12.91906744676</v>
      </c>
      <c r="DL42" s="76">
        <f t="shared" si="61"/>
        <v>45.170062701510005</v>
      </c>
    </row>
    <row r="43" spans="1:116" s="48" customFormat="1" ht="11" x14ac:dyDescent="0.15">
      <c r="A43" s="114" t="str">
        <f>IF(ISBLANK('In Process Calc.'!C43),"",'In Process Calc.'!C43)</f>
        <v/>
      </c>
      <c r="B43" s="114" t="str">
        <f>IF(ISBLANK(Glucose!H47),"",Glucose!H47)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IF(ISBLANK(Glucose!H55),"",Glucose!H55)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144.62250000005588</v>
      </c>
      <c r="CH43" s="76">
        <f t="shared" si="31"/>
        <v>3.4535281788076708</v>
      </c>
      <c r="CI43" s="76">
        <f t="shared" si="32"/>
        <v>2454.8427689028349</v>
      </c>
      <c r="CJ43" s="76">
        <f t="shared" si="33"/>
        <v>0</v>
      </c>
      <c r="CK43" s="76">
        <f t="shared" si="34"/>
        <v>240.82388648298996</v>
      </c>
      <c r="CL43" s="76">
        <f t="shared" si="35"/>
        <v>-0.33382573345566402</v>
      </c>
      <c r="CM43" s="76">
        <f t="shared" si="36"/>
        <v>0.34436709885166539</v>
      </c>
      <c r="CN43" s="76">
        <f t="shared" si="37"/>
        <v>4.1096519746366189</v>
      </c>
      <c r="CO43" s="76">
        <f t="shared" si="38"/>
        <v>1.1646565892931757</v>
      </c>
      <c r="CP43" s="76">
        <f t="shared" si="39"/>
        <v>0.63322826832430656</v>
      </c>
      <c r="CQ43" s="76">
        <f t="shared" si="40"/>
        <v>10.459588430029479</v>
      </c>
      <c r="CR43" s="76">
        <f t="shared" si="41"/>
        <v>-0.1680822372854735</v>
      </c>
      <c r="CS43" s="76">
        <f t="shared" si="42"/>
        <v>-0.55580210493556981</v>
      </c>
      <c r="CT43" s="76">
        <f t="shared" si="43"/>
        <v>-1.2096685541678238</v>
      </c>
      <c r="CU43" s="76">
        <f t="shared" si="44"/>
        <v>4.5792930587214564E-2</v>
      </c>
      <c r="CV43" s="76">
        <f t="shared" si="45"/>
        <v>0.69469813596240848</v>
      </c>
      <c r="CW43" s="76">
        <f t="shared" si="46"/>
        <v>-6.5714864353949132E-2</v>
      </c>
      <c r="CX43" s="76">
        <f t="shared" si="47"/>
        <v>1.241046653365554</v>
      </c>
      <c r="CY43" s="76">
        <f t="shared" si="48"/>
        <v>0.56444565133007918</v>
      </c>
      <c r="CZ43" s="76">
        <f t="shared" si="49"/>
        <v>0.21846390084248507</v>
      </c>
      <c r="DA43" s="76">
        <f t="shared" si="50"/>
        <v>3.404827942389566</v>
      </c>
      <c r="DB43" s="76">
        <f t="shared" si="51"/>
        <v>0.31571250733328288</v>
      </c>
      <c r="DC43" s="76">
        <f t="shared" si="52"/>
        <v>0.45806341326676253</v>
      </c>
      <c r="DD43" s="76">
        <f t="shared" si="53"/>
        <v>2.1399117168446504</v>
      </c>
      <c r="DE43" s="76">
        <f t="shared" si="54"/>
        <v>0.47521448386422721</v>
      </c>
      <c r="DF43" s="76">
        <f t="shared" si="55"/>
        <v>0.16298476917390251</v>
      </c>
      <c r="DG43" s="76">
        <f t="shared" si="56"/>
        <v>0.29516291309199988</v>
      </c>
      <c r="DH43" s="76">
        <f t="shared" si="57"/>
        <v>0.74749689400214514</v>
      </c>
      <c r="DI43" s="76">
        <f t="shared" si="58"/>
        <v>0</v>
      </c>
      <c r="DJ43" s="76">
        <f t="shared" si="59"/>
        <v>14.148334185803883</v>
      </c>
      <c r="DK43" s="76">
        <f t="shared" si="60"/>
        <v>17.099268129552648</v>
      </c>
      <c r="DL43" s="76">
        <f t="shared" si="61"/>
        <v>59.50030204977017</v>
      </c>
    </row>
    <row r="44" spans="1:116" s="48" customFormat="1" ht="11" x14ac:dyDescent="0.15">
      <c r="A44" s="114" t="str">
        <f>IF(ISBLANK('In Process Calc.'!C44),"",'In Process Calc.'!C44)</f>
        <v/>
      </c>
      <c r="B44" s="114" t="str">
        <f>IF(ISBLANK(Glucose!H48),"",Glucose!H48)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IF(ISBLANK(Glucose!H56),"",Glucose!H56)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165.22249999997439</v>
      </c>
      <c r="CH44" s="76">
        <f t="shared" si="31"/>
        <v>3.7398897202290513</v>
      </c>
      <c r="CI44" s="76">
        <f t="shared" si="32"/>
        <v>2696.6617130395266</v>
      </c>
      <c r="CJ44" s="76">
        <f t="shared" si="33"/>
        <v>0</v>
      </c>
      <c r="CK44" s="76">
        <f t="shared" si="34"/>
        <v>296.35312936191269</v>
      </c>
      <c r="CL44" s="76">
        <f t="shared" si="35"/>
        <v>-0.27554937317187878</v>
      </c>
      <c r="CM44" s="76">
        <f t="shared" si="36"/>
        <v>0.40864020917146648</v>
      </c>
      <c r="CN44" s="76">
        <f t="shared" si="37"/>
        <v>4.4694018368945283</v>
      </c>
      <c r="CO44" s="76">
        <f t="shared" si="38"/>
        <v>1.5979642521733766</v>
      </c>
      <c r="CP44" s="76">
        <f t="shared" si="39"/>
        <v>0.71902084873463323</v>
      </c>
      <c r="CQ44" s="76">
        <f t="shared" si="40"/>
        <v>12.685916048182904</v>
      </c>
      <c r="CR44" s="76">
        <f t="shared" si="41"/>
        <v>-0.17205666437043385</v>
      </c>
      <c r="CS44" s="76">
        <f t="shared" si="42"/>
        <v>-0.6369671293894078</v>
      </c>
      <c r="CT44" s="76">
        <f t="shared" si="43"/>
        <v>-1.4247707179145208</v>
      </c>
      <c r="CU44" s="76">
        <f t="shared" si="44"/>
        <v>2.5683860375821044E-2</v>
      </c>
      <c r="CV44" s="76">
        <f t="shared" si="45"/>
        <v>0.80904335469348065</v>
      </c>
      <c r="CW44" s="76">
        <f t="shared" si="46"/>
        <v>-0.68727894531460265</v>
      </c>
      <c r="CX44" s="76">
        <f t="shared" si="47"/>
        <v>1.485815542142968</v>
      </c>
      <c r="CY44" s="76">
        <f t="shared" si="48"/>
        <v>0.67859187320774517</v>
      </c>
      <c r="CZ44" s="76">
        <f t="shared" si="49"/>
        <v>0.25249294169350517</v>
      </c>
      <c r="DA44" s="76">
        <f t="shared" si="50"/>
        <v>3.9545596280613577</v>
      </c>
      <c r="DB44" s="76">
        <f t="shared" si="51"/>
        <v>0.37725725098596552</v>
      </c>
      <c r="DC44" s="76">
        <f t="shared" si="52"/>
        <v>0.54874907059510991</v>
      </c>
      <c r="DD44" s="76">
        <f t="shared" si="53"/>
        <v>2.5197235679390624</v>
      </c>
      <c r="DE44" s="76">
        <f t="shared" si="54"/>
        <v>0.57632765789362639</v>
      </c>
      <c r="DF44" s="76">
        <f t="shared" si="55"/>
        <v>0.19318060155978911</v>
      </c>
      <c r="DG44" s="76">
        <f t="shared" si="56"/>
        <v>0.31602572791762312</v>
      </c>
      <c r="DH44" s="76">
        <f t="shared" si="57"/>
        <v>0.89843566691131205</v>
      </c>
      <c r="DI44" s="76">
        <f t="shared" si="58"/>
        <v>0</v>
      </c>
      <c r="DJ44" s="76">
        <f t="shared" si="59"/>
        <v>16.447820860299657</v>
      </c>
      <c r="DK44" s="76">
        <f t="shared" si="60"/>
        <v>20.007841435307913</v>
      </c>
      <c r="DL44" s="76">
        <f t="shared" si="61"/>
        <v>69.428940233393476</v>
      </c>
    </row>
    <row r="45" spans="1:116" s="48" customFormat="1" ht="11" x14ac:dyDescent="0.15">
      <c r="A45" s="114" t="str">
        <f>IF(ISBLANK('In Process Calc.'!C45),"",'In Process Calc.'!C45)</f>
        <v/>
      </c>
      <c r="B45" s="114" t="str">
        <f>IF(ISBLANK(Glucose!H49),"",Glucose!H49)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IF(ISBLANK(Glucose!H57),"",Glucose!H57)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188.32250000000931</v>
      </c>
      <c r="CH45" s="76">
        <f t="shared" si="31"/>
        <v>3.926786004906325</v>
      </c>
      <c r="CI45" s="76">
        <f t="shared" si="32"/>
        <v>2917.0930006219705</v>
      </c>
      <c r="CJ45" s="76">
        <f t="shared" si="33"/>
        <v>0</v>
      </c>
      <c r="CK45" s="76">
        <f t="shared" si="34"/>
        <v>361.9885715299485</v>
      </c>
      <c r="CL45" s="76">
        <f t="shared" si="35"/>
        <v>-0.19159613307781198</v>
      </c>
      <c r="CM45" s="76">
        <f t="shared" si="36"/>
        <v>0.48093304176322049</v>
      </c>
      <c r="CN45" s="76">
        <f t="shared" si="37"/>
        <v>4.7311650371271625</v>
      </c>
      <c r="CO45" s="76">
        <f t="shared" si="38"/>
        <v>2.1535187396340048</v>
      </c>
      <c r="CP45" s="76">
        <f t="shared" si="39"/>
        <v>0.80654255449707124</v>
      </c>
      <c r="CQ45" s="76">
        <f t="shared" si="40"/>
        <v>15.478372231175719</v>
      </c>
      <c r="CR45" s="76">
        <f t="shared" si="41"/>
        <v>-0.17169469470467275</v>
      </c>
      <c r="CS45" s="76">
        <f t="shared" si="42"/>
        <v>-0.7056057060658889</v>
      </c>
      <c r="CT45" s="76">
        <f t="shared" si="43"/>
        <v>-1.6619567487475546</v>
      </c>
      <c r="CU45" s="76">
        <f t="shared" si="44"/>
        <v>4.6082527541309593E-3</v>
      </c>
      <c r="CV45" s="76">
        <f t="shared" si="45"/>
        <v>0.93762686217078628</v>
      </c>
      <c r="CW45" s="76">
        <f t="shared" si="46"/>
        <v>-1.0010648923719074</v>
      </c>
      <c r="CX45" s="76">
        <f t="shared" si="47"/>
        <v>1.7612585719204308</v>
      </c>
      <c r="CY45" s="76">
        <f t="shared" si="48"/>
        <v>0.80743974655869866</v>
      </c>
      <c r="CZ45" s="76">
        <f t="shared" si="49"/>
        <v>0.28993527175428613</v>
      </c>
      <c r="DA45" s="76">
        <f t="shared" si="50"/>
        <v>4.5567540345781694</v>
      </c>
      <c r="DB45" s="76">
        <f t="shared" si="51"/>
        <v>0.44548165253106159</v>
      </c>
      <c r="DC45" s="76">
        <f t="shared" si="52"/>
        <v>0.6508104190448164</v>
      </c>
      <c r="DD45" s="76">
        <f t="shared" si="53"/>
        <v>2.9356212600795564</v>
      </c>
      <c r="DE45" s="76">
        <f t="shared" si="54"/>
        <v>0.69247424981990502</v>
      </c>
      <c r="DF45" s="76">
        <f t="shared" si="55"/>
        <v>0.22679864404962888</v>
      </c>
      <c r="DG45" s="76">
        <f t="shared" si="56"/>
        <v>0.33256072252999064</v>
      </c>
      <c r="DH45" s="76">
        <f t="shared" si="57"/>
        <v>1.0701253413850926</v>
      </c>
      <c r="DI45" s="76">
        <f t="shared" si="58"/>
        <v>0</v>
      </c>
      <c r="DJ45" s="76">
        <f t="shared" si="59"/>
        <v>18.976115488333047</v>
      </c>
      <c r="DK45" s="76">
        <f t="shared" si="60"/>
        <v>23.229787184379685</v>
      </c>
      <c r="DL45" s="76">
        <f t="shared" si="61"/>
        <v>80.413616876270709</v>
      </c>
    </row>
    <row r="46" spans="1:116" s="48" customFormat="1" ht="11" x14ac:dyDescent="0.15">
      <c r="A46" s="114" t="str">
        <f>IF(ISBLANK('In Process Calc.'!C46),"",'In Process Calc.'!C46)</f>
        <v/>
      </c>
      <c r="B46" s="114" t="str">
        <f>IF(ISBLANK(Glucose!H50),"",Glucose!H50)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IF(ISBLANK(Glucose!H58),"",Glucose!H58)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212.50583333341638</v>
      </c>
      <c r="CH46" s="76">
        <f t="shared" si="31"/>
        <v>3.9753597716887308</v>
      </c>
      <c r="CI46" s="76">
        <f t="shared" si="32"/>
        <v>3086.1041390192158</v>
      </c>
      <c r="CJ46" s="76">
        <f t="shared" si="33"/>
        <v>0</v>
      </c>
      <c r="CK46" s="76">
        <f t="shared" si="34"/>
        <v>433.35697531310063</v>
      </c>
      <c r="CL46" s="76">
        <f t="shared" si="35"/>
        <v>-8.9115928924816012E-2</v>
      </c>
      <c r="CM46" s="76">
        <f t="shared" si="36"/>
        <v>0.55510598790040744</v>
      </c>
      <c r="CN46" s="76">
        <f t="shared" si="37"/>
        <v>4.8596801983933497</v>
      </c>
      <c r="CO46" s="76">
        <f t="shared" si="38"/>
        <v>2.7918303547911107</v>
      </c>
      <c r="CP46" s="76">
        <f t="shared" si="39"/>
        <v>0.88533991938907808</v>
      </c>
      <c r="CQ46" s="76">
        <f t="shared" si="40"/>
        <v>18.718714435644259</v>
      </c>
      <c r="CR46" s="76">
        <f t="shared" si="41"/>
        <v>-0.16667343708774285</v>
      </c>
      <c r="CS46" s="76">
        <f t="shared" si="42"/>
        <v>-0.74599113844747056</v>
      </c>
      <c r="CT46" s="76">
        <f t="shared" si="43"/>
        <v>-1.8988889482004372</v>
      </c>
      <c r="CU46" s="76">
        <f t="shared" si="44"/>
        <v>-1.2846515688651527E-2</v>
      </c>
      <c r="CV46" s="76">
        <f t="shared" si="45"/>
        <v>1.0712118729414191</v>
      </c>
      <c r="CW46" s="76">
        <f t="shared" si="46"/>
        <v>-0.9182767250355397</v>
      </c>
      <c r="CX46" s="76">
        <f t="shared" si="47"/>
        <v>2.0430519863915753</v>
      </c>
      <c r="CY46" s="76">
        <f t="shared" si="48"/>
        <v>0.93963375023300344</v>
      </c>
      <c r="CZ46" s="76">
        <f t="shared" si="49"/>
        <v>0.3277294189453096</v>
      </c>
      <c r="DA46" s="76">
        <f t="shared" si="50"/>
        <v>5.1577366190475082</v>
      </c>
      <c r="DB46" s="76">
        <f t="shared" si="51"/>
        <v>0.51379766654115255</v>
      </c>
      <c r="DC46" s="76">
        <f t="shared" si="52"/>
        <v>0.75511913664502917</v>
      </c>
      <c r="DD46" s="76">
        <f t="shared" si="53"/>
        <v>3.3466716144166568</v>
      </c>
      <c r="DE46" s="76">
        <f t="shared" si="54"/>
        <v>0.8143166879819399</v>
      </c>
      <c r="DF46" s="76">
        <f t="shared" si="55"/>
        <v>0.26082975046461487</v>
      </c>
      <c r="DG46" s="76">
        <f t="shared" si="56"/>
        <v>0.34196271444266674</v>
      </c>
      <c r="DH46" s="76">
        <f t="shared" si="57"/>
        <v>1.2481754097903972</v>
      </c>
      <c r="DI46" s="76">
        <f t="shared" si="58"/>
        <v>0</v>
      </c>
      <c r="DJ46" s="76">
        <f t="shared" si="59"/>
        <v>21.511223125480015</v>
      </c>
      <c r="DK46" s="76">
        <f t="shared" si="60"/>
        <v>26.482831188790946</v>
      </c>
      <c r="DL46" s="76">
        <f t="shared" si="61"/>
        <v>91.516352120494091</v>
      </c>
    </row>
    <row r="47" spans="1:116" s="48" customFormat="1" ht="11" x14ac:dyDescent="0.15">
      <c r="A47" s="114" t="str">
        <f>IF(ISBLANK('In Process Calc.'!C47),"",'In Process Calc.'!C47)</f>
        <v/>
      </c>
      <c r="B47" s="114" t="str">
        <f>IF(ISBLANK(Glucose!H51),"",Glucose!H51)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IF(ISBLANK(Glucose!H59),"",Glucose!H59)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238.48916666675359</v>
      </c>
      <c r="CH47" s="76">
        <f t="shared" si="31"/>
        <v>3.8893532480343325</v>
      </c>
      <c r="CI47" s="76">
        <f t="shared" si="32"/>
        <v>3192.0176431574846</v>
      </c>
      <c r="CJ47" s="76">
        <f t="shared" si="33"/>
        <v>0</v>
      </c>
      <c r="CK47" s="76">
        <f t="shared" si="34"/>
        <v>511.63737125721826</v>
      </c>
      <c r="CL47" s="76">
        <f t="shared" si="35"/>
        <v>2.9645616997752589E-2</v>
      </c>
      <c r="CM47" s="76">
        <f t="shared" si="36"/>
        <v>0.63091396857092263</v>
      </c>
      <c r="CN47" s="76">
        <f t="shared" si="37"/>
        <v>4.8749103373800722</v>
      </c>
      <c r="CO47" s="76">
        <f t="shared" si="38"/>
        <v>3.5049417018975806</v>
      </c>
      <c r="CP47" s="76">
        <f t="shared" si="39"/>
        <v>0.9516946112827247</v>
      </c>
      <c r="CQ47" s="76">
        <f t="shared" si="40"/>
        <v>22.51012050910083</v>
      </c>
      <c r="CR47" s="76">
        <f t="shared" si="41"/>
        <v>-0.15699047992694848</v>
      </c>
      <c r="CS47" s="76">
        <f t="shared" si="42"/>
        <v>-0.74802651965552136</v>
      </c>
      <c r="CT47" s="76">
        <f t="shared" si="43"/>
        <v>-2.1320923980699309</v>
      </c>
      <c r="CU47" s="76">
        <f t="shared" si="44"/>
        <v>-2.272930219053837E-2</v>
      </c>
      <c r="CV47" s="76">
        <f t="shared" si="45"/>
        <v>1.2117976336379659</v>
      </c>
      <c r="CW47" s="76">
        <f t="shared" si="46"/>
        <v>-0.60554819739913057</v>
      </c>
      <c r="CX47" s="76">
        <f t="shared" si="47"/>
        <v>2.3289026855057253</v>
      </c>
      <c r="CY47" s="76">
        <f t="shared" si="48"/>
        <v>1.0740924169201382</v>
      </c>
      <c r="CZ47" s="76">
        <f t="shared" si="49"/>
        <v>0.36600690527277063</v>
      </c>
      <c r="DA47" s="76">
        <f t="shared" si="50"/>
        <v>5.7535010724794589</v>
      </c>
      <c r="DB47" s="76">
        <f t="shared" si="51"/>
        <v>0.58093188679020957</v>
      </c>
      <c r="DC47" s="76">
        <f t="shared" si="52"/>
        <v>0.86065750142873765</v>
      </c>
      <c r="DD47" s="76">
        <f t="shared" si="53"/>
        <v>3.7445432561383902</v>
      </c>
      <c r="DE47" s="76">
        <f t="shared" si="54"/>
        <v>0.94196801994801393</v>
      </c>
      <c r="DF47" s="76">
        <f t="shared" si="55"/>
        <v>0.29497363235799212</v>
      </c>
      <c r="DG47" s="76">
        <f t="shared" si="56"/>
        <v>0.34287927100669713</v>
      </c>
      <c r="DH47" s="76">
        <f t="shared" si="57"/>
        <v>1.4320778745830904</v>
      </c>
      <c r="DI47" s="76">
        <f t="shared" si="58"/>
        <v>0</v>
      </c>
      <c r="DJ47" s="76">
        <f t="shared" si="59"/>
        <v>24.040162978080648</v>
      </c>
      <c r="DK47" s="76">
        <f t="shared" si="60"/>
        <v>29.748763311264526</v>
      </c>
      <c r="DL47" s="76">
        <f t="shared" si="61"/>
        <v>102.71175127754455</v>
      </c>
    </row>
    <row r="48" spans="1:116" s="48" customFormat="1" ht="11" x14ac:dyDescent="0.15">
      <c r="A48" s="114" t="str">
        <f>IF(ISBLANK('In Process Calc.'!C48),"",'In Process Calc.'!C48)</f>
        <v/>
      </c>
      <c r="B48" s="114" t="str">
        <f>IF(ISBLANK(Glucose!H52),"",Glucose!H52)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IF(ISBLANK(Glucose!H60),"",Glucose!H60)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261.12249999999767</v>
      </c>
      <c r="CH48" s="76">
        <f t="shared" si="31"/>
        <v>3.7425455369712655</v>
      </c>
      <c r="CI48" s="76">
        <f t="shared" si="32"/>
        <v>3215.9663636087216</v>
      </c>
      <c r="CJ48" s="76">
        <f t="shared" si="33"/>
        <v>0</v>
      </c>
      <c r="CK48" s="76">
        <f t="shared" si="34"/>
        <v>579.97931511234106</v>
      </c>
      <c r="CL48" s="76">
        <f t="shared" si="35"/>
        <v>0.13370857594376817</v>
      </c>
      <c r="CM48" s="76">
        <f t="shared" si="36"/>
        <v>0.69185266216673169</v>
      </c>
      <c r="CN48" s="76">
        <f t="shared" si="37"/>
        <v>4.8417203337416463</v>
      </c>
      <c r="CO48" s="76">
        <f t="shared" si="38"/>
        <v>4.1092262561845265</v>
      </c>
      <c r="CP48" s="76">
        <f t="shared" si="39"/>
        <v>0.99095016566660366</v>
      </c>
      <c r="CQ48" s="76">
        <f t="shared" si="40"/>
        <v>26.006427646243139</v>
      </c>
      <c r="CR48" s="76">
        <f t="shared" si="41"/>
        <v>-0.14577839367266451</v>
      </c>
      <c r="CS48" s="76">
        <f t="shared" si="42"/>
        <v>-0.71205516613658948</v>
      </c>
      <c r="CT48" s="76">
        <f t="shared" si="43"/>
        <v>-2.310153579095882</v>
      </c>
      <c r="CU48" s="76">
        <f t="shared" si="44"/>
        <v>-2.0815489879851379E-2</v>
      </c>
      <c r="CV48" s="76">
        <f t="shared" si="45"/>
        <v>1.3302900004511724</v>
      </c>
      <c r="CW48" s="76">
        <f t="shared" si="46"/>
        <v>-0.44169681280428108</v>
      </c>
      <c r="CX48" s="76">
        <f t="shared" si="47"/>
        <v>2.55570808861202</v>
      </c>
      <c r="CY48" s="76">
        <f t="shared" si="48"/>
        <v>1.1810460175818747</v>
      </c>
      <c r="CZ48" s="76">
        <f t="shared" si="49"/>
        <v>0.39677111411833538</v>
      </c>
      <c r="DA48" s="76">
        <f t="shared" si="50"/>
        <v>6.2165536200175353</v>
      </c>
      <c r="DB48" s="76">
        <f t="shared" si="51"/>
        <v>0.63183590020841762</v>
      </c>
      <c r="DC48" s="76">
        <f t="shared" si="52"/>
        <v>0.94402004168811227</v>
      </c>
      <c r="DD48" s="76">
        <f t="shared" si="53"/>
        <v>4.0407337414902056</v>
      </c>
      <c r="DE48" s="76">
        <f t="shared" si="54"/>
        <v>1.0474370693426616</v>
      </c>
      <c r="DF48" s="76">
        <f t="shared" si="55"/>
        <v>0.32175486250690971</v>
      </c>
      <c r="DG48" s="76">
        <f t="shared" si="56"/>
        <v>0.33578127706312139</v>
      </c>
      <c r="DH48" s="76">
        <f t="shared" si="57"/>
        <v>1.5814333530021218</v>
      </c>
      <c r="DI48" s="76">
        <f t="shared" si="58"/>
        <v>0</v>
      </c>
      <c r="DJ48" s="76">
        <f t="shared" si="59"/>
        <v>26.021972422130034</v>
      </c>
      <c r="DK48" s="76">
        <f t="shared" si="60"/>
        <v>32.322568058215744</v>
      </c>
      <c r="DL48" s="76">
        <f t="shared" si="61"/>
        <v>111.60861146406535</v>
      </c>
    </row>
    <row r="49" spans="1:116" s="48" customFormat="1" ht="11" x14ac:dyDescent="0.15">
      <c r="A49" s="114" t="str">
        <f>IF(ISBLANK('In Process Calc.'!C49),"",'In Process Calc.'!C49)</f>
        <v/>
      </c>
      <c r="B49" s="114" t="str">
        <f>IF(ISBLANK(Glucose!H53),"",Glucose!H53)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IF(ISBLANK(Glucose!H61),"",Glucose!H61)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288.32249999995111</v>
      </c>
      <c r="CH49" s="76">
        <f t="shared" si="31"/>
        <v>3.5618077531152466</v>
      </c>
      <c r="CI49" s="76">
        <f t="shared" si="32"/>
        <v>3154.9227783501397</v>
      </c>
      <c r="CJ49" s="76">
        <f t="shared" si="33"/>
        <v>0</v>
      </c>
      <c r="CK49" s="76">
        <f t="shared" si="34"/>
        <v>660.76539336089354</v>
      </c>
      <c r="CL49" s="76">
        <f t="shared" si="35"/>
        <v>0.2509385734631735</v>
      </c>
      <c r="CM49" s="76">
        <f t="shared" si="36"/>
        <v>0.75648122342560253</v>
      </c>
      <c r="CN49" s="76">
        <f t="shared" si="37"/>
        <v>4.8463404971064996</v>
      </c>
      <c r="CO49" s="76">
        <f t="shared" si="38"/>
        <v>4.751920712762792</v>
      </c>
      <c r="CP49" s="76">
        <f t="shared" si="39"/>
        <v>1.0113192555595747</v>
      </c>
      <c r="CQ49" s="76">
        <f t="shared" si="40"/>
        <v>30.326635096241326</v>
      </c>
      <c r="CR49" s="76">
        <f t="shared" si="41"/>
        <v>-0.12996299559305707</v>
      </c>
      <c r="CS49" s="76">
        <f t="shared" si="42"/>
        <v>-0.62105401403362648</v>
      </c>
      <c r="CT49" s="76">
        <f t="shared" si="43"/>
        <v>-2.4842195477315769</v>
      </c>
      <c r="CU49" s="76">
        <f t="shared" si="44"/>
        <v>-1.6615938185811086E-3</v>
      </c>
      <c r="CV49" s="76">
        <f t="shared" si="45"/>
        <v>1.4658984603008123</v>
      </c>
      <c r="CW49" s="76">
        <f t="shared" si="46"/>
        <v>-0.65077815109913217</v>
      </c>
      <c r="CX49" s="76">
        <f t="shared" si="47"/>
        <v>2.7907916942320306</v>
      </c>
      <c r="CY49" s="76">
        <f t="shared" si="48"/>
        <v>1.2922090053549264</v>
      </c>
      <c r="CZ49" s="76">
        <f t="shared" si="49"/>
        <v>0.42978204662821906</v>
      </c>
      <c r="DA49" s="76">
        <f t="shared" si="50"/>
        <v>6.6865538047951238</v>
      </c>
      <c r="DB49" s="76">
        <f t="shared" si="51"/>
        <v>0.68074895476837871</v>
      </c>
      <c r="DC49" s="76">
        <f t="shared" si="52"/>
        <v>1.0297302475173153</v>
      </c>
      <c r="DD49" s="76">
        <f t="shared" si="53"/>
        <v>4.3173887510148319</v>
      </c>
      <c r="DE49" s="76">
        <f t="shared" si="54"/>
        <v>1.1633215942739272</v>
      </c>
      <c r="DF49" s="76">
        <f t="shared" si="55"/>
        <v>0.34911574371559206</v>
      </c>
      <c r="DG49" s="76">
        <f t="shared" si="56"/>
        <v>0.3173411179883921</v>
      </c>
      <c r="DH49" s="76">
        <f t="shared" si="57"/>
        <v>1.7416866410143375</v>
      </c>
      <c r="DI49" s="76">
        <f t="shared" si="58"/>
        <v>0</v>
      </c>
      <c r="DJ49" s="76">
        <f t="shared" si="59"/>
        <v>28.058721607681456</v>
      </c>
      <c r="DK49" s="76">
        <f t="shared" si="60"/>
        <v>34.982311456768088</v>
      </c>
      <c r="DL49" s="76">
        <f t="shared" si="61"/>
        <v>120.94474547400888</v>
      </c>
    </row>
    <row r="50" spans="1:116" s="48" customFormat="1" ht="11" x14ac:dyDescent="0.15">
      <c r="A50" s="114" t="str">
        <f>IF(ISBLANK('In Process Calc.'!C50),"",'In Process Calc.'!C50)</f>
        <v/>
      </c>
      <c r="B50" s="114" t="str">
        <f>IF(ISBLANK(Glucose!H54),"",Glucose!H54)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IF(ISBLANK(Glucose!H62),"",Glucose!H62)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306.82250000000931</v>
      </c>
      <c r="CH50" s="76">
        <f t="shared" si="31"/>
        <v>3.4977708235353759</v>
      </c>
      <c r="CI50" s="76">
        <f t="shared" si="32"/>
        <v>3054.1857729845283</v>
      </c>
      <c r="CJ50" s="76">
        <f t="shared" si="33"/>
        <v>0</v>
      </c>
      <c r="CK50" s="76">
        <f t="shared" si="34"/>
        <v>714.00997945464474</v>
      </c>
      <c r="CL50" s="76">
        <f t="shared" si="35"/>
        <v>0.32096258797210631</v>
      </c>
      <c r="CM50" s="76">
        <f t="shared" si="36"/>
        <v>0.79376140475550672</v>
      </c>
      <c r="CN50" s="76">
        <f t="shared" si="37"/>
        <v>4.9494350371306091</v>
      </c>
      <c r="CO50" s="76">
        <f t="shared" si="38"/>
        <v>5.0956043755072962</v>
      </c>
      <c r="CP50" s="76">
        <f t="shared" si="39"/>
        <v>1.0062246603353278</v>
      </c>
      <c r="CQ50" s="76">
        <f t="shared" si="40"/>
        <v>33.253783218894114</v>
      </c>
      <c r="CR50" s="76">
        <f t="shared" si="41"/>
        <v>-0.11835336454473006</v>
      </c>
      <c r="CS50" s="76">
        <f t="shared" si="42"/>
        <v>-0.52989526361375416</v>
      </c>
      <c r="CT50" s="76">
        <f t="shared" si="43"/>
        <v>-2.5726312025952081</v>
      </c>
      <c r="CU50" s="76">
        <f t="shared" si="44"/>
        <v>2.406618577379338E-2</v>
      </c>
      <c r="CV50" s="76">
        <f t="shared" si="45"/>
        <v>1.5528254950833984</v>
      </c>
      <c r="CW50" s="76">
        <f t="shared" si="46"/>
        <v>-0.97280613818622896</v>
      </c>
      <c r="CX50" s="76">
        <f t="shared" si="47"/>
        <v>2.92159837046743</v>
      </c>
      <c r="CY50" s="76">
        <f t="shared" si="48"/>
        <v>1.3542590343893135</v>
      </c>
      <c r="CZ50" s="76">
        <f t="shared" si="49"/>
        <v>0.44932300033772388</v>
      </c>
      <c r="DA50" s="76">
        <f t="shared" si="50"/>
        <v>6.942376182597906</v>
      </c>
      <c r="DB50" s="76">
        <f t="shared" si="51"/>
        <v>0.70472130245048903</v>
      </c>
      <c r="DC50" s="76">
        <f t="shared" si="52"/>
        <v>1.0767971960322607</v>
      </c>
      <c r="DD50" s="76">
        <f t="shared" si="53"/>
        <v>4.4464074206162225</v>
      </c>
      <c r="DE50" s="76">
        <f t="shared" si="54"/>
        <v>1.2332197340455664</v>
      </c>
      <c r="DF50" s="76">
        <f t="shared" si="55"/>
        <v>0.36405463307512587</v>
      </c>
      <c r="DG50" s="76">
        <f t="shared" si="56"/>
        <v>0.29851504945338736</v>
      </c>
      <c r="DH50" s="76">
        <f t="shared" si="57"/>
        <v>1.8353733755314796</v>
      </c>
      <c r="DI50" s="76">
        <f t="shared" si="58"/>
        <v>0</v>
      </c>
      <c r="DJ50" s="76">
        <f t="shared" si="59"/>
        <v>29.188060377209862</v>
      </c>
      <c r="DK50" s="76">
        <f t="shared" si="60"/>
        <v>36.465098666473409</v>
      </c>
      <c r="DL50" s="76">
        <f t="shared" si="61"/>
        <v>126.27899748681706</v>
      </c>
    </row>
    <row r="51" spans="1:116" s="48" customFormat="1" ht="11" x14ac:dyDescent="0.15">
      <c r="A51" s="114" t="str">
        <f>IF(ISBLANK('In Process Calc.'!C51),"",'In Process Calc.'!C51)</f>
        <v/>
      </c>
      <c r="B51" s="114" t="str">
        <f>IF(ISBLANK(Glucose!H55),"",Glucose!H55)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IF(ISBLANK(Glucose!H63),"",Glucose!H63)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335.90583333332324</v>
      </c>
      <c r="CH51" s="76">
        <f t="shared" si="31"/>
        <v>3.6301130332983291</v>
      </c>
      <c r="CI51" s="76">
        <f t="shared" si="32"/>
        <v>2793.1699417091891</v>
      </c>
      <c r="CJ51" s="76">
        <f t="shared" si="33"/>
        <v>0</v>
      </c>
      <c r="CK51" s="76">
        <f t="shared" si="34"/>
        <v>793.38291868456724</v>
      </c>
      <c r="CL51" s="76">
        <f t="shared" si="35"/>
        <v>0.40650677168763627</v>
      </c>
      <c r="CM51" s="76">
        <f t="shared" si="36"/>
        <v>0.83909446638099605</v>
      </c>
      <c r="CN51" s="76">
        <f t="shared" si="37"/>
        <v>5.4321898648171398</v>
      </c>
      <c r="CO51" s="76">
        <f t="shared" si="38"/>
        <v>5.3975908980252587</v>
      </c>
      <c r="CP51" s="76">
        <f t="shared" si="39"/>
        <v>0.96320798854121104</v>
      </c>
      <c r="CQ51" s="76">
        <f t="shared" si="40"/>
        <v>37.652135191620381</v>
      </c>
      <c r="CR51" s="76">
        <f t="shared" si="41"/>
        <v>-9.9794247057960639E-2</v>
      </c>
      <c r="CS51" s="76">
        <f t="shared" si="42"/>
        <v>-0.34195206681948154</v>
      </c>
      <c r="CT51" s="76">
        <f t="shared" si="43"/>
        <v>-2.6534530590125858</v>
      </c>
      <c r="CU51" s="76">
        <f t="shared" si="44"/>
        <v>8.9220128992029801E-2</v>
      </c>
      <c r="CV51" s="76">
        <f t="shared" si="45"/>
        <v>1.6788773482901012</v>
      </c>
      <c r="CW51" s="76">
        <f t="shared" si="46"/>
        <v>-0.79795022941812022</v>
      </c>
      <c r="CX51" s="76">
        <f t="shared" si="47"/>
        <v>3.0694087426755008</v>
      </c>
      <c r="CY51" s="76">
        <f t="shared" si="48"/>
        <v>1.4247377136672852</v>
      </c>
      <c r="CZ51" s="76">
        <f t="shared" si="49"/>
        <v>0.47448727199904678</v>
      </c>
      <c r="DA51" s="76">
        <f t="shared" si="50"/>
        <v>7.2222945604150386</v>
      </c>
      <c r="DB51" s="76">
        <f t="shared" si="51"/>
        <v>0.72424019890664737</v>
      </c>
      <c r="DC51" s="76">
        <f t="shared" si="52"/>
        <v>1.1284659557472445</v>
      </c>
      <c r="DD51" s="76">
        <f t="shared" si="53"/>
        <v>4.5350648248924008</v>
      </c>
      <c r="DE51" s="76">
        <f t="shared" si="54"/>
        <v>1.3246631389055605</v>
      </c>
      <c r="DF51" s="76">
        <f t="shared" si="55"/>
        <v>0.38034617493533357</v>
      </c>
      <c r="DG51" s="76">
        <f t="shared" si="56"/>
        <v>0.25844879929780418</v>
      </c>
      <c r="DH51" s="76">
        <f t="shared" si="57"/>
        <v>1.9516672125766097</v>
      </c>
      <c r="DI51" s="76">
        <f t="shared" si="58"/>
        <v>0</v>
      </c>
      <c r="DJ51" s="76">
        <f t="shared" si="59"/>
        <v>30.471404112965953</v>
      </c>
      <c r="DK51" s="76">
        <f t="shared" si="60"/>
        <v>38.161980120853968</v>
      </c>
      <c r="DL51" s="76">
        <f t="shared" si="61"/>
        <v>132.69771348787515</v>
      </c>
    </row>
    <row r="52" spans="1:116" s="48" customFormat="1" ht="11" x14ac:dyDescent="0.15">
      <c r="A52" s="114" t="str">
        <f>IF(ISBLANK('In Process Calc.'!C52),"",'In Process Calc.'!C52)</f>
        <v/>
      </c>
      <c r="B52" s="114" t="str">
        <f>IF(ISBLANK(Glucose!H56),"",Glucose!H56)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IF(ISBLANK(Glucose!H64),"",Glucose!H64)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IF(ISBLANK(Glucose!H57),"",Glucose!H57)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IF(ISBLANK(Glucose!H65),"",Glucose!H65)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IF(ISBLANK(Glucose!H58),"",Glucose!H58)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IF(ISBLANK(Glucose!H66),"",Glucose!H66)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IF(ISBLANK(Glucose!H59),"",Glucose!H59)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IF(ISBLANK(Glucose!H67),"",Glucose!H67)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IF(ISBLANK(Glucose!H60),"",Glucose!H60)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IF(ISBLANK(Glucose!H68),"",Glucose!H68)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IF(ISBLANK(Glucose!H61),"",Glucose!H61)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IF(ISBLANK(Glucose!H69),"",Glucose!H69)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IF(ISBLANK(Glucose!H62),"",Glucose!H62)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IF(ISBLANK(Glucose!H70),"",Glucose!H70)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IF(ISBLANK(Glucose!H63),"",Glucose!H63)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IF(ISBLANK(Glucose!H71),"",Glucose!H71)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IF(ISBLANK(Glucose!H64),"",Glucose!H64)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IF(ISBLANK(Glucose!H72),"",Glucose!H72)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IF(ISBLANK(Glucose!H65),"",Glucose!H65)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IF(ISBLANK(Glucose!H73),"",Glucose!H73)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IF(ISBLANK(Glucose!H66),"",Glucose!H66)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IF(ISBLANK(Glucose!H74),"",Glucose!H74)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IF(ISBLANK(Glucose!H67),"",Glucose!H67)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IF(ISBLANK(Glucose!H75),"",Glucose!H75)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IF(ISBLANK(Glucose!H68),"",Glucose!H68)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IF(ISBLANK(Glucose!H76),"",Glucose!H76)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IF(ISBLANK(Glucose!H69),"",Glucose!H69)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IF(ISBLANK(Glucose!H77),"",Glucose!H77)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5.3784479813793916E-3</v>
      </c>
      <c r="CM65" s="295">
        <f>(CM37-'In Process Calc.'!O3)^2</f>
        <v>9.4122243848796055E-8</v>
      </c>
      <c r="CN65" s="295">
        <f>(CN37-'In Process Calc.'!P3)^2</f>
        <v>2.3536511300303382E-6</v>
      </c>
      <c r="CO65" s="295">
        <f>(CO37-'In Process Calc.'!Q3)^2</f>
        <v>1.223524674533145E-4</v>
      </c>
      <c r="CP65" s="295">
        <f>(CP37-'In Process Calc.'!R3)^2</f>
        <v>1.0983248836523226E-6</v>
      </c>
      <c r="CQ65" s="295">
        <f>(CQ37-'In Process Calc.'!S3)^2</f>
        <v>3.4364120305167598E-2</v>
      </c>
      <c r="CR65" s="295">
        <f>(CR37-'In Process Calc.'!T3)^2</f>
        <v>4.4910595539749109E-4</v>
      </c>
      <c r="CS65" s="295">
        <f>(CS37-'In Process Calc.'!U3)^2</f>
        <v>9.4969712127947962E-4</v>
      </c>
      <c r="CT65" s="295">
        <f>(CT37-'In Process Calc.'!V3)^2</f>
        <v>1.0127091723099584E-8</v>
      </c>
      <c r="CU65" s="295">
        <f>(CU37-'In Process Calc.'!W3)^2</f>
        <v>2.6456219948472492E-3</v>
      </c>
      <c r="CV65" s="295">
        <f>(CV37-'In Process Calc.'!X3)^2</f>
        <v>2.6031296508341033E-4</v>
      </c>
      <c r="CW65" s="295">
        <f>(CW37-'In Process Calc.'!Y3)^2</f>
        <v>7.7586173176630059E-3</v>
      </c>
      <c r="CX65" s="295">
        <f>(CX37-'In Process Calc.'!Z3)^2</f>
        <v>1.0109973823408307E-4</v>
      </c>
      <c r="CY65" s="295">
        <f>(CY37-'In Process Calc.'!AA3)^2</f>
        <v>2.2578831998859506E-5</v>
      </c>
      <c r="CZ65" s="295">
        <f>(CZ37-'In Process Calc.'!AB3)^2</f>
        <v>9.2580952538449374E-6</v>
      </c>
      <c r="DA65" s="295">
        <f>(DA37-'In Process Calc.'!AC3)^2</f>
        <v>4.1504802162409569E-4</v>
      </c>
      <c r="DB65" s="295">
        <f>(DB37-'In Process Calc.'!AD3)^2</f>
        <v>4.5010508342247437E-5</v>
      </c>
      <c r="DC65" s="295">
        <f>(DC37-'In Process Calc.'!AE3)^2</f>
        <v>2.7796786538368561E-6</v>
      </c>
      <c r="DD65" s="295">
        <f>(DD37-'In Process Calc.'!AF3)^2</f>
        <v>7.9363636664585776E-5</v>
      </c>
      <c r="DE65" s="295">
        <f>(DE37-'In Process Calc.'!AG3)^2</f>
        <v>5.2446140801331519E-6</v>
      </c>
      <c r="DF65" s="295">
        <f>(DF37-'In Process Calc.'!AH3)^2</f>
        <v>1.0252611439560925E-5</v>
      </c>
      <c r="DG65" s="295">
        <f>(DG37-'In Process Calc.'!AI3)^2</f>
        <v>3.2139635660543772E-5</v>
      </c>
      <c r="DH65" s="295">
        <f>(DH37-'In Process Calc.'!AJ3)^2</f>
        <v>1.0586640828851281E-5</v>
      </c>
      <c r="DI65" s="295">
        <f>(DI37-'In Process Calc.'!AK3)^2</f>
        <v>0</v>
      </c>
      <c r="DJ65" s="295">
        <f>(DJ37-'In Process Calc.'!AL3)^2</f>
        <v>3.8039403186814833E-5</v>
      </c>
      <c r="DK65" s="295">
        <f>(DK37-'In Process Calc.'!AM3)^2</f>
        <v>9.5607743013319292E-3</v>
      </c>
      <c r="DL65" s="295">
        <f>(DL37-'In Process Calc.'!AN3)^2</f>
        <v>0.23537247271891229</v>
      </c>
    </row>
    <row r="66" spans="1:116" x14ac:dyDescent="0.15">
      <c r="A66" s="114" t="str">
        <f>IF(ISBLANK('In Process Calc.'!C66),"",'In Process Calc.'!C66)</f>
        <v/>
      </c>
      <c r="B66" s="114" t="str">
        <f>IF(ISBLANK(Glucose!H70),"",Glucose!H70)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IF(ISBLANK(Glucose!H78),"",Glucose!H78)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1.132148220575468E-2</v>
      </c>
      <c r="CM66" s="295">
        <f>(CM38-'In Process Calc.'!O4)^2</f>
        <v>9.1717218634305325E-4</v>
      </c>
      <c r="CN66" s="295">
        <f>(CN38-'In Process Calc.'!P4)^2</f>
        <v>0.20294855435573572</v>
      </c>
      <c r="CO66" s="295">
        <f>(CO38-'In Process Calc.'!Q4)^2</f>
        <v>8.1322472324611421E-5</v>
      </c>
      <c r="CP66" s="295">
        <f>(CP38-'In Process Calc.'!R4)^2</f>
        <v>6.4716753977166483E-3</v>
      </c>
      <c r="CQ66" s="295">
        <f>(CQ38-'In Process Calc.'!S4)^2</f>
        <v>8.8921301946287192E-3</v>
      </c>
      <c r="CR66" s="295">
        <f>(CR38-'In Process Calc.'!T4)^2</f>
        <v>9.9003500774940274E-5</v>
      </c>
      <c r="CS66" s="295">
        <f>(CS38-'In Process Calc.'!U4)^2</f>
        <v>1.0153432692919888E-3</v>
      </c>
      <c r="CT66" s="295">
        <f>(CT38-'In Process Calc.'!V4)^2</f>
        <v>1.2223049000864713E-2</v>
      </c>
      <c r="CU66" s="295">
        <f>(CU38-'In Process Calc.'!W4)^2</f>
        <v>6.3378354708341E-3</v>
      </c>
      <c r="CV66" s="295">
        <f>(CV38-'In Process Calc.'!X4)^2</f>
        <v>4.9760159201384623E-3</v>
      </c>
      <c r="CW66" s="295">
        <f>(CW38-'In Process Calc.'!Y4)^2</f>
        <v>8.1348196340101472E-2</v>
      </c>
      <c r="CX66" s="295">
        <f>(CX38-'In Process Calc.'!Z4)^2</f>
        <v>7.1157541002480184E-3</v>
      </c>
      <c r="CY66" s="295">
        <f>(CY38-'In Process Calc.'!AA4)^2</f>
        <v>1.2419108189623716E-3</v>
      </c>
      <c r="CZ66" s="295">
        <f>(CZ38-'In Process Calc.'!AB4)^2</f>
        <v>5.9999203851371699E-4</v>
      </c>
      <c r="DA66" s="295">
        <f>(DA38-'In Process Calc.'!AC4)^2</f>
        <v>4.9526644337532337E-3</v>
      </c>
      <c r="DB66" s="295">
        <f>(DB38-'In Process Calc.'!AD4)^2</f>
        <v>3.112615274987727E-4</v>
      </c>
      <c r="DC66" s="295">
        <f>(DC38-'In Process Calc.'!AE4)^2</f>
        <v>1.1734169267699475E-3</v>
      </c>
      <c r="DD66" s="295">
        <f>(DD38-'In Process Calc.'!AF4)^2</f>
        <v>3.4238050193730434E-2</v>
      </c>
      <c r="DE66" s="295">
        <f>(DE38-'In Process Calc.'!AG4)^2</f>
        <v>7.8812749507450842E-4</v>
      </c>
      <c r="DF66" s="295">
        <f>(DF38-'In Process Calc.'!AH4)^2</f>
        <v>1.3776087253053926E-4</v>
      </c>
      <c r="DG66" s="295">
        <f>(DG38-'In Process Calc.'!AI4)^2</f>
        <v>2.955062401045561E-3</v>
      </c>
      <c r="DH66" s="295">
        <f>(DH38-'In Process Calc.'!AJ4)^2</f>
        <v>3.1221345298701976E-3</v>
      </c>
      <c r="DI66" s="295">
        <f>(DI38-'In Process Calc.'!AK4)^2</f>
        <v>0</v>
      </c>
      <c r="DJ66" s="295">
        <f>(DJ38-'In Process Calc.'!AL4)^2</f>
        <v>2.4830341587414106</v>
      </c>
      <c r="DK66" s="295">
        <f>(DK38-'In Process Calc.'!AM4)^2</f>
        <v>3.3886480105943697</v>
      </c>
      <c r="DL66" s="295">
        <f>(DL38-'In Process Calc.'!AN4)^2</f>
        <v>37.178078492373714</v>
      </c>
    </row>
    <row r="67" spans="1:116" x14ac:dyDescent="0.15">
      <c r="A67" s="114" t="str">
        <f>IF(ISBLANK('In Process Calc.'!C67),"",'In Process Calc.'!C67)</f>
        <v/>
      </c>
      <c r="B67" s="114" t="str">
        <f>IF(ISBLANK(Glucose!H71),"",Glucose!H71)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IF(ISBLANK(Glucose!H79),"",Glucose!H79)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1.1935531035942571E-2</v>
      </c>
      <c r="CM67" s="295">
        <f>(CM39-'In Process Calc.'!O5)^2</f>
        <v>1.2059686598343395E-4</v>
      </c>
      <c r="CN67" s="295">
        <f>(CN39-'In Process Calc.'!P5)^2</f>
        <v>3.5064845209006033E-4</v>
      </c>
      <c r="CO67" s="295">
        <f>(CO39-'In Process Calc.'!Q5)^2</f>
        <v>2.5482266847321518E-3</v>
      </c>
      <c r="CP67" s="295">
        <f>(CP39-'In Process Calc.'!R5)^2</f>
        <v>2.8770043437266864E-4</v>
      </c>
      <c r="CQ67" s="295">
        <f>(CQ39-'In Process Calc.'!S5)^2</f>
        <v>6.6291226123949623E-2</v>
      </c>
      <c r="CR67" s="295">
        <f>(CR39-'In Process Calc.'!T5)^2</f>
        <v>3.1060587417922373E-4</v>
      </c>
      <c r="CS67" s="295">
        <f>(CS39-'In Process Calc.'!U5)^2</f>
        <v>2.3541345242623804E-3</v>
      </c>
      <c r="CT67" s="295">
        <f>(CT39-'In Process Calc.'!V5)^2</f>
        <v>3.921182110609148E-5</v>
      </c>
      <c r="CU67" s="295">
        <f>(CU39-'In Process Calc.'!W5)^2</f>
        <v>1.6793189694181983E-2</v>
      </c>
      <c r="CV67" s="295">
        <f>(CV39-'In Process Calc.'!X5)^2</f>
        <v>2.5211616660752133E-3</v>
      </c>
      <c r="CW67" s="295">
        <f>(CW39-'In Process Calc.'!Y5)^2</f>
        <v>3.9926817082949193E-2</v>
      </c>
      <c r="CX67" s="295">
        <f>(CX39-'In Process Calc.'!Z5)^2</f>
        <v>7.476408096132131E-4</v>
      </c>
      <c r="CY67" s="295">
        <f>(CY39-'In Process Calc.'!AA5)^2</f>
        <v>2.9787254910750858E-5</v>
      </c>
      <c r="CZ67" s="295">
        <f>(CZ39-'In Process Calc.'!AB5)^2</f>
        <v>3.0002282137491726E-5</v>
      </c>
      <c r="DA67" s="295">
        <f>(DA39-'In Process Calc.'!AC5)^2</f>
        <v>1.9783332178605908E-3</v>
      </c>
      <c r="DB67" s="295">
        <f>(DB39-'In Process Calc.'!AD5)^2</f>
        <v>3.7484090547889774E-4</v>
      </c>
      <c r="DC67" s="295">
        <f>(DC39-'In Process Calc.'!AE5)^2</f>
        <v>1.5906158317834131E-4</v>
      </c>
      <c r="DD67" s="295">
        <f>(DD39-'In Process Calc.'!AF5)^2</f>
        <v>3.0120191924657731E-4</v>
      </c>
      <c r="DE67" s="295">
        <f>(DE39-'In Process Calc.'!AG5)^2</f>
        <v>1.7649217346798425E-6</v>
      </c>
      <c r="DF67" s="295">
        <f>(DF39-'In Process Calc.'!AH5)^2</f>
        <v>1.201945892223673E-4</v>
      </c>
      <c r="DG67" s="295">
        <f>(DG39-'In Process Calc.'!AI5)^2</f>
        <v>9.4971881166128002E-5</v>
      </c>
      <c r="DH67" s="295">
        <f>(DH39-'In Process Calc.'!AJ5)^2</f>
        <v>5.4399480106997729E-4</v>
      </c>
      <c r="DI67" s="295">
        <f>(DI39-'In Process Calc.'!AK5)^2</f>
        <v>0</v>
      </c>
      <c r="DJ67" s="295">
        <f>(DJ39-'In Process Calc.'!AL5)^2</f>
        <v>8.8115116476306498E-3</v>
      </c>
      <c r="DK67" s="295">
        <f>(DK39-'In Process Calc.'!AM5)^2</f>
        <v>3.8060774669854899E-2</v>
      </c>
      <c r="DL67" s="295">
        <f>(DL39-'In Process Calc.'!AN5)^2</f>
        <v>0.80775513710850488</v>
      </c>
    </row>
    <row r="68" spans="1:116" x14ac:dyDescent="0.15">
      <c r="A68" s="114" t="str">
        <f>IF(ISBLANK('In Process Calc.'!C68),"",'In Process Calc.'!C68)</f>
        <v/>
      </c>
      <c r="B68" s="114" t="str">
        <f>IF(ISBLANK(Glucose!H72),"",Glucose!H72)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IF(ISBLANK(Glucose!H80),"",Glucose!H80)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5.8846277862121335E-3</v>
      </c>
      <c r="CM68" s="295">
        <f>(CM40-'In Process Calc.'!O6)^2</f>
        <v>4.0298027049885671E-4</v>
      </c>
      <c r="CN68" s="295">
        <f>(CN40-'In Process Calc.'!P6)^2</f>
        <v>1.1224368668663158E-3</v>
      </c>
      <c r="CO68" s="295">
        <f>(CO40-'In Process Calc.'!Q6)^2</f>
        <v>2.304786612325924E-3</v>
      </c>
      <c r="CP68" s="295">
        <f>(CP40-'In Process Calc.'!R6)^2</f>
        <v>6.4947288190572684E-4</v>
      </c>
      <c r="CQ68" s="295">
        <f>(CQ40-'In Process Calc.'!S6)^2</f>
        <v>3.7055349509739488E-2</v>
      </c>
      <c r="CR68" s="295">
        <f>(CR40-'In Process Calc.'!T6)^2</f>
        <v>4.1705455218733273E-4</v>
      </c>
      <c r="CS68" s="295">
        <f>(CS40-'In Process Calc.'!U6)^2</f>
        <v>5.6769448439175532E-4</v>
      </c>
      <c r="CT68" s="295">
        <f>(CT40-'In Process Calc.'!V6)^2</f>
        <v>8.5502993284214897E-5</v>
      </c>
      <c r="CU68" s="295">
        <f>(CU40-'In Process Calc.'!W6)^2</f>
        <v>1.9608279981086362E-3</v>
      </c>
      <c r="CV68" s="295">
        <f>(CV40-'In Process Calc.'!X6)^2</f>
        <v>9.2032933975479689E-4</v>
      </c>
      <c r="CW68" s="295">
        <f>(CW40-'In Process Calc.'!Y6)^2</f>
        <v>8.5218661120465569E-2</v>
      </c>
      <c r="CX68" s="295">
        <f>(CX40-'In Process Calc.'!Z6)^2</f>
        <v>1.4288339553576029E-4</v>
      </c>
      <c r="CY68" s="295">
        <f>(CY40-'In Process Calc.'!AA6)^2</f>
        <v>6.6209400469425758E-5</v>
      </c>
      <c r="CZ68" s="295">
        <f>(CZ40-'In Process Calc.'!AB6)^2</f>
        <v>3.9650687607011541E-6</v>
      </c>
      <c r="DA68" s="295">
        <f>(DA40-'In Process Calc.'!AC6)^2</f>
        <v>3.4401931628285551E-3</v>
      </c>
      <c r="DB68" s="295">
        <f>(DB40-'In Process Calc.'!AD6)^2</f>
        <v>9.9513714699896047E-5</v>
      </c>
      <c r="DC68" s="295">
        <f>(DC40-'In Process Calc.'!AE6)^2</f>
        <v>3.1834339133459061E-4</v>
      </c>
      <c r="DD68" s="295">
        <f>(DD40-'In Process Calc.'!AF6)^2</f>
        <v>4.4912208121032646E-3</v>
      </c>
      <c r="DE68" s="295">
        <f>(DE40-'In Process Calc.'!AG6)^2</f>
        <v>1.436453321875647E-4</v>
      </c>
      <c r="DF68" s="295">
        <f>(DF40-'In Process Calc.'!AH6)^2</f>
        <v>6.1844146352770058E-5</v>
      </c>
      <c r="DG68" s="295">
        <f>(DG40-'In Process Calc.'!AI6)^2</f>
        <v>6.9894293705852138E-5</v>
      </c>
      <c r="DH68" s="295">
        <f>(DH40-'In Process Calc.'!AJ6)^2</f>
        <v>9.9099823133999478E-4</v>
      </c>
      <c r="DI68" s="295">
        <f>(DI40-'In Process Calc.'!AK6)^2</f>
        <v>0</v>
      </c>
      <c r="DJ68" s="295">
        <f>(DJ40-'In Process Calc.'!AL6)^2</f>
        <v>4.6725802061240662E-2</v>
      </c>
      <c r="DK68" s="295">
        <f>(DK40-'In Process Calc.'!AM6)^2</f>
        <v>2.3782569096149681E-5</v>
      </c>
      <c r="DL68" s="295">
        <f>(DL40-'In Process Calc.'!AN6)^2</f>
        <v>8.094008445947401E-2</v>
      </c>
    </row>
    <row r="69" spans="1:116" x14ac:dyDescent="0.15">
      <c r="A69" s="114" t="str">
        <f>IF(ISBLANK('In Process Calc.'!C69),"",'In Process Calc.'!C69)</f>
        <v/>
      </c>
      <c r="B69" s="114" t="str">
        <f>IF(ISBLANK(Glucose!H73),"",Glucose!H73)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IF(ISBLANK(Glucose!H81),"",Glucose!H81)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0.14691244588733252</v>
      </c>
      <c r="CM69" s="295">
        <f>(CM41-'In Process Calc.'!O7)^2</f>
        <v>3.9977653310225354E-2</v>
      </c>
      <c r="CN69" s="295">
        <f>(CN41-'In Process Calc.'!P7)^2</f>
        <v>7.9671386991149129</v>
      </c>
      <c r="CO69" s="295">
        <f>(CO41-'In Process Calc.'!Q7)^2</f>
        <v>0.17691124602293584</v>
      </c>
      <c r="CP69" s="295">
        <f>(CP41-'In Process Calc.'!R7)^2</f>
        <v>0.17052285506640688</v>
      </c>
      <c r="CQ69" s="295">
        <f>(CQ41-'In Process Calc.'!S7)^2</f>
        <v>2.0921349973194669E-2</v>
      </c>
      <c r="CR69" s="295">
        <f>(CR41-'In Process Calc.'!T7)^2</f>
        <v>1.4768658442648734E-5</v>
      </c>
      <c r="CS69" s="295">
        <f>(CS41-'In Process Calc.'!U7)^2</f>
        <v>4.0898180926962846E-2</v>
      </c>
      <c r="CT69" s="295">
        <f>(CT41-'In Process Calc.'!V7)^2</f>
        <v>0.51001357434788652</v>
      </c>
      <c r="CU69" s="295">
        <f>(CU41-'In Process Calc.'!W7)^2</f>
        <v>7.4840819694942228E-3</v>
      </c>
      <c r="CV69" s="295">
        <f>(CV41-'In Process Calc.'!X7)^2</f>
        <v>0.1856221697438164</v>
      </c>
      <c r="CW69" s="295">
        <f>(CW41-'In Process Calc.'!Y7)^2</f>
        <v>0.1267342157793907</v>
      </c>
      <c r="CX69" s="295">
        <f>(CX41-'In Process Calc.'!Z7)^2</f>
        <v>0.48357033270816435</v>
      </c>
      <c r="CY69" s="295">
        <f>(CY41-'In Process Calc.'!AA7)^2</f>
        <v>9.7127571426039949E-2</v>
      </c>
      <c r="CZ69" s="295">
        <f>(CZ41-'In Process Calc.'!AB7)^2</f>
        <v>1.899968461810226E-2</v>
      </c>
      <c r="DA69" s="295">
        <f>(DA41-'In Process Calc.'!AC7)^2</f>
        <v>3.3775600753573269E-2</v>
      </c>
      <c r="DB69" s="295">
        <f>(DB41-'In Process Calc.'!AD7)^2</f>
        <v>3.1047654458132738E-2</v>
      </c>
      <c r="DC69" s="295">
        <f>(DC41-'In Process Calc.'!AE7)^2</f>
        <v>6.5749409163048667E-2</v>
      </c>
      <c r="DD69" s="295">
        <f>(DD41-'In Process Calc.'!AF7)^2</f>
        <v>1.5853743002681144</v>
      </c>
      <c r="DE69" s="295">
        <f>(DE41-'In Process Calc.'!AG7)^2</f>
        <v>6.5831297771901331E-2</v>
      </c>
      <c r="DF69" s="295">
        <f>(DF41-'In Process Calc.'!AH7)^2</f>
        <v>8.8788970208003859E-3</v>
      </c>
      <c r="DG69" s="295">
        <f>(DG41-'In Process Calc.'!AI7)^2</f>
        <v>4.9855725797446959E-2</v>
      </c>
      <c r="DH69" s="295">
        <f>(DH41-'In Process Calc.'!AJ7)^2</f>
        <v>0.17309380930436036</v>
      </c>
      <c r="DI69" s="295">
        <f>(DI41-'In Process Calc.'!AK7)^2</f>
        <v>0</v>
      </c>
      <c r="DJ69" s="295">
        <f>(DJ41-'In Process Calc.'!AL7)^2</f>
        <v>76.627062036864743</v>
      </c>
      <c r="DK69" s="295">
        <f>(DK41-'In Process Calc.'!AM7)^2</f>
        <v>107.73197567316983</v>
      </c>
      <c r="DL69" s="295">
        <f>(DL41-'In Process Calc.'!AN7)^2</f>
        <v>1325.1378045682916</v>
      </c>
    </row>
    <row r="70" spans="1:116" x14ac:dyDescent="0.15">
      <c r="A70" s="114" t="str">
        <f>IF(ISBLANK('In Process Calc.'!C70),"",'In Process Calc.'!C70)</f>
        <v/>
      </c>
      <c r="B70" s="114" t="str">
        <f>IF(ISBLANK(Glucose!H74),"",Glucose!H74)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IF(ISBLANK(Glucose!H82),"",Glucose!H82)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0.14541684098458402</v>
      </c>
      <c r="CM70" s="295">
        <f>(CM42-'In Process Calc.'!O8)^2</f>
        <v>6.4403057602630417E-2</v>
      </c>
      <c r="CN70" s="295">
        <f>(CN42-'In Process Calc.'!P8)^2</f>
        <v>11.443161865424766</v>
      </c>
      <c r="CO70" s="295">
        <f>(CO42-'In Process Calc.'!Q8)^2</f>
        <v>0.43407732420223832</v>
      </c>
      <c r="CP70" s="295">
        <f>(CP42-'In Process Calc.'!R8)^2</f>
        <v>0.24977451868858533</v>
      </c>
      <c r="CQ70" s="295">
        <f>(CQ42-'In Process Calc.'!S8)^2</f>
        <v>5.5419154976190287E-2</v>
      </c>
      <c r="CR70" s="295">
        <f>(CR42-'In Process Calc.'!T8)^2</f>
        <v>2.7935144944425314E-5</v>
      </c>
      <c r="CS70" s="295">
        <f>(CS42-'In Process Calc.'!U8)^2</f>
        <v>8.3083655756255159E-3</v>
      </c>
      <c r="CT70" s="295">
        <f>(CT42-'In Process Calc.'!V8)^2</f>
        <v>0.81127081241438115</v>
      </c>
      <c r="CU70" s="295">
        <f>(CU42-'In Process Calc.'!W8)^2</f>
        <v>5.3314529911980693E-3</v>
      </c>
      <c r="CV70" s="295">
        <f>(CV42-'In Process Calc.'!X8)^2</f>
        <v>0.28202632365769542</v>
      </c>
      <c r="CW70" s="295">
        <f>(CW42-'In Process Calc.'!Y8)^2</f>
        <v>5.0311982916867296E-2</v>
      </c>
      <c r="CX70" s="295">
        <f>(CX42-'In Process Calc.'!Z8)^2</f>
        <v>0.80576750140989994</v>
      </c>
      <c r="CY70" s="295">
        <f>(CY42-'In Process Calc.'!AA8)^2</f>
        <v>0.16403999021887289</v>
      </c>
      <c r="CZ70" s="295">
        <f>(CZ42-'In Process Calc.'!AB8)^2</f>
        <v>2.8482089583210808E-2</v>
      </c>
      <c r="DA70" s="295">
        <f>(DA42-'In Process Calc.'!AC8)^2</f>
        <v>2.4637888871113612E-2</v>
      </c>
      <c r="DB70" s="295">
        <f>(DB42-'In Process Calc.'!AD8)^2</f>
        <v>5.2088869274667778E-2</v>
      </c>
      <c r="DC70" s="295">
        <f>(DC42-'In Process Calc.'!AE8)^2</f>
        <v>0.10957543799593542</v>
      </c>
      <c r="DD70" s="295">
        <f>(DD42-'In Process Calc.'!AF8)^2</f>
        <v>2.5325442669244675</v>
      </c>
      <c r="DE70" s="295">
        <f>(DE42-'In Process Calc.'!AG8)^2</f>
        <v>0.11322424500174096</v>
      </c>
      <c r="DF70" s="295">
        <f>(DF42-'In Process Calc.'!AH8)^2</f>
        <v>1.4399328531562963E-2</v>
      </c>
      <c r="DG70" s="295">
        <f>(DG42-'In Process Calc.'!AI8)^2</f>
        <v>6.4893128241200693E-2</v>
      </c>
      <c r="DH70" s="295">
        <f>(DH42-'In Process Calc.'!AJ8)^2</f>
        <v>0.28953801269056328</v>
      </c>
      <c r="DI70" s="295">
        <f>(DI42-'In Process Calc.'!AK8)^2</f>
        <v>0</v>
      </c>
      <c r="DJ70" s="295">
        <f>(DJ42-'In Process Calc.'!AL8)^2</f>
        <v>116.82453917706867</v>
      </c>
      <c r="DK70" s="295">
        <f>(DK42-'In Process Calc.'!AM8)^2</f>
        <v>166.90230369393393</v>
      </c>
      <c r="DL70" s="295">
        <f>(DL42-'In Process Calc.'!AN8)^2</f>
        <v>2040.3345644583453</v>
      </c>
    </row>
    <row r="71" spans="1:116" x14ac:dyDescent="0.15">
      <c r="A71" s="114" t="str">
        <f>IF(ISBLANK('In Process Calc.'!C71),"",'In Process Calc.'!C71)</f>
        <v/>
      </c>
      <c r="B71" s="114" t="str">
        <f>IF(ISBLANK(Glucose!H75),"",Glucose!H75)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IF(ISBLANK(Glucose!H83),"",Glucose!H83)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5.5187631096685924E-2</v>
      </c>
      <c r="CM71" s="295">
        <f>(CM43-'In Process Calc.'!O9)^2</f>
        <v>4.9237905130812565E-4</v>
      </c>
      <c r="CN71" s="295">
        <f>(CN43-'In Process Calc.'!P9)^2</f>
        <v>3.1592694332124162E-3</v>
      </c>
      <c r="CO71" s="295">
        <f>(CO43-'In Process Calc.'!Q9)^2</f>
        <v>8.1090816406248199E-5</v>
      </c>
      <c r="CP71" s="295">
        <f>(CP43-'In Process Calc.'!R9)^2</f>
        <v>3.0418257258460817E-5</v>
      </c>
      <c r="CQ71" s="295">
        <f>(CQ43-'In Process Calc.'!S9)^2</f>
        <v>0.28411317854745011</v>
      </c>
      <c r="CR71" s="295">
        <f>(CR43-'In Process Calc.'!T9)^2</f>
        <v>2.2553319694982102E-4</v>
      </c>
      <c r="CS71" s="295">
        <f>(CS43-'In Process Calc.'!U9)^2</f>
        <v>8.5786587837506111E-5</v>
      </c>
      <c r="CT71" s="295">
        <f>(CT43-'In Process Calc.'!V9)^2</f>
        <v>1.1565298020039737E-4</v>
      </c>
      <c r="CU71" s="295">
        <f>(CU43-'In Process Calc.'!W9)^2</f>
        <v>6.908113134318097E-3</v>
      </c>
      <c r="CV71" s="295">
        <f>(CV43-'In Process Calc.'!X9)^2</f>
        <v>4.4102417692707378E-4</v>
      </c>
      <c r="CW71" s="295">
        <f>(CW43-'In Process Calc.'!Y9)^2</f>
        <v>0.25919046259580752</v>
      </c>
      <c r="CX71" s="295">
        <f>(CX43-'In Process Calc.'!Z9)^2</f>
        <v>2.6951603366823912E-4</v>
      </c>
      <c r="CY71" s="295">
        <f>(CY43-'In Process Calc.'!AA9)^2</f>
        <v>3.6052713229717579E-4</v>
      </c>
      <c r="CZ71" s="295">
        <f>(CZ43-'In Process Calc.'!AB9)^2</f>
        <v>1.580607846675433E-4</v>
      </c>
      <c r="DA71" s="295">
        <f>(DA43-'In Process Calc.'!AC9)^2</f>
        <v>0.10610520711218828</v>
      </c>
      <c r="DB71" s="295">
        <f>(DB43-'In Process Calc.'!AD9)^2</f>
        <v>9.5091826466842569E-5</v>
      </c>
      <c r="DC71" s="295">
        <f>(DC43-'In Process Calc.'!AE9)^2</f>
        <v>2.7700409023342579E-4</v>
      </c>
      <c r="DD71" s="295">
        <f>(DD43-'In Process Calc.'!AF9)^2</f>
        <v>6.9388593668065828E-3</v>
      </c>
      <c r="DE71" s="295">
        <f>(DE43-'In Process Calc.'!AG9)^2</f>
        <v>4.3570277868813431E-4</v>
      </c>
      <c r="DF71" s="295">
        <f>(DF43-'In Process Calc.'!AH9)^2</f>
        <v>7.1348233041079922E-6</v>
      </c>
      <c r="DG71" s="295">
        <f>(DG43-'In Process Calc.'!AI9)^2</f>
        <v>2.838010710127101E-3</v>
      </c>
      <c r="DH71" s="295">
        <f>(DH43-'In Process Calc.'!AJ9)^2</f>
        <v>5.3759018735992912E-4</v>
      </c>
      <c r="DI71" s="295">
        <f>(DI43-'In Process Calc.'!AK9)^2</f>
        <v>0</v>
      </c>
      <c r="DJ71" s="295">
        <f>(DJ43-'In Process Calc.'!AL9)^2</f>
        <v>0.10457351934628284</v>
      </c>
      <c r="DK71" s="295">
        <f>(DK43-'In Process Calc.'!AM9)^2</f>
        <v>1.3738621073763927E-2</v>
      </c>
      <c r="DL71" s="295">
        <f>(DL43-'In Process Calc.'!AN9)^2</f>
        <v>4.2974160689852789</v>
      </c>
    </row>
    <row r="72" spans="1:116" x14ac:dyDescent="0.15">
      <c r="A72" s="114" t="str">
        <f>IF(ISBLANK('In Process Calc.'!C72),"",'In Process Calc.'!C72)</f>
        <v/>
      </c>
      <c r="B72" s="114" t="str">
        <f>IF(ISBLANK(Glucose!H76),"",Glucose!H76)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IF(ISBLANK(Glucose!H84),"",Glucose!H84)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7.5927457055415301E-2</v>
      </c>
      <c r="CM72" s="295">
        <f>(CM44-'In Process Calc.'!O10)^2</f>
        <v>0.16698682055169989</v>
      </c>
      <c r="CN72" s="295">
        <f>(CN44-'In Process Calc.'!P10)^2</f>
        <v>19.975552779636185</v>
      </c>
      <c r="CO72" s="295">
        <f>(CO44-'In Process Calc.'!Q10)^2</f>
        <v>2.5534897512240184</v>
      </c>
      <c r="CP72" s="295">
        <f>(CP44-'In Process Calc.'!R10)^2</f>
        <v>0.51699098091507234</v>
      </c>
      <c r="CQ72" s="295">
        <f>(CQ44-'In Process Calc.'!S10)^2</f>
        <v>8.5702200378136667E-2</v>
      </c>
      <c r="CR72" s="295">
        <f>(CR44-'In Process Calc.'!T10)^2</f>
        <v>7.2918013512299304E-4</v>
      </c>
      <c r="CS72" s="295">
        <f>(CS44-'In Process Calc.'!U10)^2</f>
        <v>1.0999157989070932E-2</v>
      </c>
      <c r="CT72" s="295">
        <f>(CT44-'In Process Calc.'!V10)^2</f>
        <v>2.0299715986266591</v>
      </c>
      <c r="CU72" s="295">
        <f>(CU44-'In Process Calc.'!W10)^2</f>
        <v>6.5966068380467029E-4</v>
      </c>
      <c r="CV72" s="295">
        <f>(CV44-'In Process Calc.'!X10)^2</f>
        <v>0.65455114977368112</v>
      </c>
      <c r="CW72" s="295">
        <f>(CW44-'In Process Calc.'!Y10)^2</f>
        <v>4.3659810217407911E-3</v>
      </c>
      <c r="CX72" s="295">
        <f>(CX44-'In Process Calc.'!Z10)^2</f>
        <v>2.2076478252736016</v>
      </c>
      <c r="CY72" s="295">
        <f>(CY44-'In Process Calc.'!AA10)^2</f>
        <v>0.4604869303835965</v>
      </c>
      <c r="CZ72" s="295">
        <f>(CZ44-'In Process Calc.'!AB10)^2</f>
        <v>6.3752685605039799E-2</v>
      </c>
      <c r="DA72" s="295">
        <f>(DA44-'In Process Calc.'!AC10)^2</f>
        <v>1.4846357077666796E-2</v>
      </c>
      <c r="DB72" s="295">
        <f>(DB44-'In Process Calc.'!AD10)^2</f>
        <v>0.14232303342148778</v>
      </c>
      <c r="DC72" s="295">
        <f>(DC44-'In Process Calc.'!AE10)^2</f>
        <v>0.30112554247899692</v>
      </c>
      <c r="DD72" s="295">
        <f>(DD44-'In Process Calc.'!AF10)^2</f>
        <v>6.3490068588275586</v>
      </c>
      <c r="DE72" s="295">
        <f>(DE44-'In Process Calc.'!AG10)^2</f>
        <v>0.33215356925315287</v>
      </c>
      <c r="DF72" s="295">
        <f>(DF44-'In Process Calc.'!AH10)^2</f>
        <v>3.7318744819001992E-2</v>
      </c>
      <c r="DG72" s="295">
        <f>(DG44-'In Process Calc.'!AI10)^2</f>
        <v>9.9872260705863553E-2</v>
      </c>
      <c r="DH72" s="295">
        <f>(DH44-'In Process Calc.'!AJ10)^2</f>
        <v>0.80718664757837399</v>
      </c>
      <c r="DI72" s="295">
        <f>(DI44-'In Process Calc.'!AK10)^2</f>
        <v>0</v>
      </c>
      <c r="DJ72" s="295">
        <f>(DJ44-'In Process Calc.'!AL10)^2</f>
        <v>270.53081105250857</v>
      </c>
      <c r="DK72" s="295">
        <f>(DK44-'In Process Calc.'!AM10)^2</f>
        <v>400.31371890042419</v>
      </c>
      <c r="DL72" s="295">
        <f>(DL44-'In Process Calc.'!AN10)^2</f>
        <v>4820.3777419321232</v>
      </c>
    </row>
    <row r="73" spans="1:116" x14ac:dyDescent="0.15">
      <c r="A73" s="114" t="str">
        <f>IF(ISBLANK('In Process Calc.'!C73),"",'In Process Calc.'!C73)</f>
        <v/>
      </c>
      <c r="B73" s="114" t="str">
        <f>IF(ISBLANK(Glucose!H77),"",Glucose!H77)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IF(ISBLANK(Glucose!H85),"",Glucose!H85)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1.5442764657848418E-5</v>
      </c>
      <c r="CM73" s="295">
        <f>(CM45-'In Process Calc.'!O11)^2</f>
        <v>3.0180907675676246E-4</v>
      </c>
      <c r="CN73" s="295">
        <f>(CN45-'In Process Calc.'!P11)^2</f>
        <v>7.0282248557156845E-3</v>
      </c>
      <c r="CO73" s="295">
        <f>(CO45-'In Process Calc.'!Q11)^2</f>
        <v>2.9923385675201144E-3</v>
      </c>
      <c r="CP73" s="295">
        <f>(CP45-'In Process Calc.'!R11)^2</f>
        <v>9.9959695012135068E-4</v>
      </c>
      <c r="CQ73" s="295">
        <f>(CQ45-'In Process Calc.'!S11)^2</f>
        <v>7.1468252484043994E-3</v>
      </c>
      <c r="CR73" s="295">
        <f>(CR45-'In Process Calc.'!T11)^2</f>
        <v>1.4240377527148447E-4</v>
      </c>
      <c r="CS73" s="295">
        <f>(CS45-'In Process Calc.'!U11)^2</f>
        <v>5.4835872990219298E-6</v>
      </c>
      <c r="CT73" s="295">
        <f>(CT45-'In Process Calc.'!V11)^2</f>
        <v>2.1871126447196897E-3</v>
      </c>
      <c r="CU73" s="295">
        <f>(CU45-'In Process Calc.'!W11)^2</f>
        <v>2.6310850649500059E-5</v>
      </c>
      <c r="CV73" s="295">
        <f>(CV45-'In Process Calc.'!X11)^2</f>
        <v>3.603876915591932E-4</v>
      </c>
      <c r="CW73" s="295">
        <f>(CW45-'In Process Calc.'!Y11)^2</f>
        <v>0.14429477254876508</v>
      </c>
      <c r="CX73" s="295">
        <f>(CX45-'In Process Calc.'!Z11)^2</f>
        <v>3.7703633100915485E-5</v>
      </c>
      <c r="CY73" s="295">
        <f>(CY45-'In Process Calc.'!AA11)^2</f>
        <v>1.1448196509481018E-5</v>
      </c>
      <c r="CZ73" s="295">
        <f>(CZ45-'In Process Calc.'!AB11)^2</f>
        <v>9.5500076110071157E-5</v>
      </c>
      <c r="DA73" s="295">
        <f>(DA45-'In Process Calc.'!AC11)^2</f>
        <v>2.0278841382494646E-3</v>
      </c>
      <c r="DB73" s="295">
        <f>(DB45-'In Process Calc.'!AD11)^2</f>
        <v>2.6126534696137366E-5</v>
      </c>
      <c r="DC73" s="295">
        <f>(DC45-'In Process Calc.'!AE11)^2</f>
        <v>2.536383515309274E-4</v>
      </c>
      <c r="DD73" s="295">
        <f>(DD45-'In Process Calc.'!AF11)^2</f>
        <v>4.9442149170338589E-4</v>
      </c>
      <c r="DE73" s="295">
        <f>(DE45-'In Process Calc.'!AG11)^2</f>
        <v>2.2548699221054368E-4</v>
      </c>
      <c r="DF73" s="295">
        <f>(DF45-'In Process Calc.'!AH11)^2</f>
        <v>1.3806778113050404E-5</v>
      </c>
      <c r="DG73" s="295">
        <f>(DG45-'In Process Calc.'!AI11)^2</f>
        <v>7.1615153891154432E-3</v>
      </c>
      <c r="DH73" s="295">
        <f>(DH45-'In Process Calc.'!AJ11)^2</f>
        <v>2.0306645164545244E-4</v>
      </c>
      <c r="DI73" s="295">
        <f>(DI45-'In Process Calc.'!AK11)^2</f>
        <v>0</v>
      </c>
      <c r="DJ73" s="295">
        <f>(DJ45-'In Process Calc.'!AL11)^2</f>
        <v>0.11922547823007314</v>
      </c>
      <c r="DK73" s="295">
        <f>(DK45-'In Process Calc.'!AM11)^2</f>
        <v>7.5573598434935246E-2</v>
      </c>
      <c r="DL73" s="295">
        <f>(DL45-'In Process Calc.'!AN11)^2</f>
        <v>3.2374911908376864</v>
      </c>
    </row>
    <row r="74" spans="1:116" x14ac:dyDescent="0.15">
      <c r="A74" s="114" t="str">
        <f>IF(ISBLANK('In Process Calc.'!C74),"",'In Process Calc.'!C74)</f>
        <v/>
      </c>
      <c r="B74" s="114" t="str">
        <f>IF(ISBLANK(Glucose!H78),"",Glucose!H78)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IF(ISBLANK(Glucose!H86),"",Glucose!H86)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1.8393978825025744E-2</v>
      </c>
      <c r="CM74" s="295">
        <f>(CM46-'In Process Calc.'!O12)^2</f>
        <v>1.7473388996667936E-5</v>
      </c>
      <c r="CN74" s="295">
        <f>(CN46-'In Process Calc.'!P12)^2</f>
        <v>1.9963607101453362E-3</v>
      </c>
      <c r="CO74" s="295">
        <f>(CO46-'In Process Calc.'!Q12)^2</f>
        <v>1.4607438640490092E-3</v>
      </c>
      <c r="CP74" s="295">
        <f>(CP46-'In Process Calc.'!R12)^2</f>
        <v>8.4891042662736465E-4</v>
      </c>
      <c r="CQ74" s="295">
        <f>(CQ46-'In Process Calc.'!S12)^2</f>
        <v>4.9834605415395625E-2</v>
      </c>
      <c r="CR74" s="295">
        <f>(CR46-'In Process Calc.'!T12)^2</f>
        <v>3.9106791201127644E-4</v>
      </c>
      <c r="CS74" s="295">
        <f>(CS46-'In Process Calc.'!U12)^2</f>
        <v>5.2000162881902937E-3</v>
      </c>
      <c r="CT74" s="295">
        <f>(CT46-'In Process Calc.'!V12)^2</f>
        <v>1.1954749243418157E-3</v>
      </c>
      <c r="CU74" s="295">
        <f>(CU46-'In Process Calc.'!W12)^2</f>
        <v>3.9078078782595503E-3</v>
      </c>
      <c r="CV74" s="295">
        <f>(CV46-'In Process Calc.'!X12)^2</f>
        <v>1.031049126906986E-7</v>
      </c>
      <c r="CW74" s="295">
        <f>(CW46-'In Process Calc.'!Y12)^2</f>
        <v>7.4952632755904372E-2</v>
      </c>
      <c r="CX74" s="295">
        <f>(CX46-'In Process Calc.'!Z12)^2</f>
        <v>3.8879418062187907E-5</v>
      </c>
      <c r="CY74" s="295">
        <f>(CY46-'In Process Calc.'!AA12)^2</f>
        <v>6.3096766847412549E-5</v>
      </c>
      <c r="CZ74" s="295">
        <f>(CZ46-'In Process Calc.'!AB12)^2</f>
        <v>1.3776601404686061E-6</v>
      </c>
      <c r="DA74" s="295">
        <f>(DA46-'In Process Calc.'!AC12)^2</f>
        <v>1.9046781973259558E-3</v>
      </c>
      <c r="DB74" s="295">
        <f>(DB46-'In Process Calc.'!AD12)^2</f>
        <v>7.3990499535906768E-6</v>
      </c>
      <c r="DC74" s="295">
        <f>(DC46-'In Process Calc.'!AE12)^2</f>
        <v>3.7227041265396171E-5</v>
      </c>
      <c r="DD74" s="295">
        <f>(DD46-'In Process Calc.'!AF12)^2</f>
        <v>5.9337601665887291E-4</v>
      </c>
      <c r="DE74" s="295">
        <f>(DE46-'In Process Calc.'!AG12)^2</f>
        <v>3.5962361535489105E-6</v>
      </c>
      <c r="DF74" s="295">
        <f>(DF46-'In Process Calc.'!AH12)^2</f>
        <v>5.4796140057422199E-7</v>
      </c>
      <c r="DG74" s="295">
        <f>(DG46-'In Process Calc.'!AI12)^2</f>
        <v>1.9557764349688979E-3</v>
      </c>
      <c r="DH74" s="295">
        <f>(DH46-'In Process Calc.'!AJ12)^2</f>
        <v>4.360511970628656E-6</v>
      </c>
      <c r="DI74" s="295">
        <f>(DI46-'In Process Calc.'!AK12)^2</f>
        <v>0</v>
      </c>
      <c r="DJ74" s="295">
        <f>(DJ46-'In Process Calc.'!AL12)^2</f>
        <v>1.833123575127852E-2</v>
      </c>
      <c r="DK74" s="295">
        <f>(DK46-'In Process Calc.'!AM12)^2</f>
        <v>0.1052271238306865</v>
      </c>
      <c r="DL74" s="295">
        <f>(DL46-'In Process Calc.'!AN12)^2</f>
        <v>0.12887229202622269</v>
      </c>
    </row>
    <row r="75" spans="1:116" x14ac:dyDescent="0.15">
      <c r="A75" s="114" t="str">
        <f>IF(ISBLANK('In Process Calc.'!C75),"",'In Process Calc.'!C75)</f>
        <v/>
      </c>
      <c r="B75" s="114" t="str">
        <f>IF(ISBLANK(Glucose!H79),"",Glucose!H79)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IF(ISBLANK(Glucose!H87),"",Glucose!H87)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8.7886260717743724E-4</v>
      </c>
    </row>
    <row r="76" spans="1:116" x14ac:dyDescent="0.15">
      <c r="A76" s="114" t="str">
        <f>IF(ISBLANK('In Process Calc.'!C76),"",'In Process Calc.'!C76)</f>
        <v/>
      </c>
      <c r="B76" s="114" t="str">
        <f>IF(ISBLANK(Glucose!H80),"",Glucose!H80)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IF(ISBLANK(Glucose!H88),"",Glucose!H88)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IF(ISBLANK(Glucose!H81),"",Glucose!H81)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IF(ISBLANK(Glucose!H89),"",Glucose!H89)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IF(ISBLANK(Glucose!H82),"",Glucose!H82)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IF(ISBLANK(Glucose!H90),"",Glucose!H90)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IF(ISBLANK(Glucose!H83),"",Glucose!H83)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IF(ISBLANK(Glucose!H91),"",Glucose!H91)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IF(ISBLANK(Glucose!H84),"",Glucose!H84)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IF(ISBLANK(Glucose!H92),"",Glucose!H92)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IF(ISBLANK(Glucose!H85),"",Glucose!H85)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IF(ISBLANK(Glucose!H93),"",Glucose!H93)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IF(ISBLANK(Glucose!H86),"",Glucose!H86)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IF(ISBLANK(Glucose!H94),"",Glucose!H94)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IF(ISBLANK(Glucose!H87),"",Glucose!H87)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IF(ISBLANK(Glucose!H95),"",Glucose!H95)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IF(ISBLANK(Glucose!H88),"",Glucose!H88)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IF(ISBLANK(Glucose!H96),"",Glucose!H96)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IF(ISBLANK(Glucose!H89),"",Glucose!H89)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IF(ISBLANK(Glucose!H97),"",Glucose!H97)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IF(ISBLANK(Glucose!H90),"",Glucose!H90)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IF(ISBLANK(Glucose!H98),"",Glucose!H98)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IF(ISBLANK(Glucose!H91),"",Glucose!H91)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IF(ISBLANK(Glucose!H99),"",Glucose!H99)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IF(ISBLANK(Glucose!H92),"",Glucose!H92)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IF(ISBLANK(Glucose!H100),"",Glucose!H100)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IF(ISBLANK(Glucose!H93),"",Glucose!H93)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IF(ISBLANK(Glucose!H101),"",Glucose!H101)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IF(ISBLANK(Glucose!H94),"",Glucose!H94)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IF(ISBLANK(Glucose!H102),"",Glucose!H102)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IF(ISBLANK(Glucose!H95),"",Glucose!H95)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IF(ISBLANK(Glucose!H103),"",Glucose!H103)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IF(ISBLANK(Glucose!H96),"",Glucose!H96)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IF(ISBLANK(Glucose!H104),"",Glucose!H104)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IF(ISBLANK(Glucose!H97),"",Glucose!H97)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IF(ISBLANK(Glucose!H105),"",Glucose!H105)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IF(ISBLANK(Glucose!H98),"",Glucose!H98)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IF(ISBLANK(Glucose!H106),"",Glucose!H106)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IF(ISBLANK(Glucose!H99),"",Glucose!H99)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IF(ISBLANK(Glucose!H100),"",Glucose!H100)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IF(ISBLANK(Glucose!H101),"",Glucose!H101)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IF(ISBLANK(Glucose!H102),"",Glucose!H102)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IF(ISBLANK(Glucose!H103),"",Glucose!H103)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IF(ISBLANK(Glucose!H104),"",Glucose!H104)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IF(ISBLANK(Glucose!H105),"",Glucose!H105)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IF(ISBLANK(Glucose!H106),"",Glucose!H106)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zoomScale="145" zoomScaleNormal="145" workbookViewId="0">
      <selection activeCell="T8" sqref="T8"/>
    </sheetView>
  </sheetViews>
  <sheetFormatPr baseColWidth="10" defaultColWidth="8.6640625" defaultRowHeight="13" x14ac:dyDescent="0.15"/>
  <cols>
    <col min="1" max="1" width="9.6640625" style="123" customWidth="1"/>
    <col min="2" max="2" width="16.33203125" style="123" customWidth="1"/>
    <col min="3" max="3" width="6.1640625" style="123" bestFit="1" customWidth="1"/>
    <col min="4" max="4" width="5.5" style="123" bestFit="1" customWidth="1"/>
    <col min="5" max="6" width="6" style="123" bestFit="1" customWidth="1"/>
    <col min="7" max="8" width="5.5" style="123" bestFit="1" customWidth="1"/>
    <col min="9" max="9" width="5.5" style="124" bestFit="1" customWidth="1"/>
    <col min="10" max="12" width="5.5" style="123" bestFit="1" customWidth="1"/>
    <col min="13" max="13" width="6" style="123" bestFit="1" customWidth="1"/>
    <col min="14" max="14" width="5.5" style="123" bestFit="1" customWidth="1"/>
    <col min="15" max="17" width="6" style="123" bestFit="1" customWidth="1"/>
    <col min="18" max="21" width="5.5" style="123" bestFit="1" customWidth="1"/>
    <col min="22" max="22" width="5.5" style="124" bestFit="1" customWidth="1"/>
    <col min="23" max="24" width="5.5" style="123" bestFit="1" customWidth="1"/>
    <col min="25" max="25" width="5.5" style="124" bestFit="1" customWidth="1"/>
    <col min="26" max="26" width="5.5" style="123" bestFit="1" customWidth="1"/>
    <col min="27" max="27" width="6" style="123" bestFit="1" customWidth="1"/>
    <col min="28" max="31" width="5.5" style="123" bestFit="1" customWidth="1"/>
    <col min="32" max="32" width="6" style="123" bestFit="1" customWidth="1"/>
    <col min="33" max="35" width="5.5" style="123" bestFit="1" customWidth="1"/>
    <col min="36"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100"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Glucose!T7</f>
        <v>0.21102256145470871</v>
      </c>
      <c r="AL3" s="293">
        <f>Glucose!U7</f>
        <v>1.6050516647531572</v>
      </c>
      <c r="AM3" s="293">
        <f>Glucose!V7</f>
        <v>4.4981834695731147</v>
      </c>
      <c r="AN3" s="293">
        <f>Glucose!W7</f>
        <v>9.0030801592667711</v>
      </c>
      <c r="AO3" s="293">
        <f>Glucose!X7</f>
        <v>1.1217105263157896</v>
      </c>
      <c r="AP3" s="293">
        <f>Glucose!Y7</f>
        <v>29.666666666666668</v>
      </c>
      <c r="AQ3" s="293">
        <f>Glucose!Z7</f>
        <v>0.14000000000000001</v>
      </c>
      <c r="AR3" s="293">
        <f>Glucose!AA7</f>
        <v>2.37</v>
      </c>
      <c r="AS3" s="293">
        <f>Glucose!AB7</f>
        <v>0.22645530837884642</v>
      </c>
      <c r="AT3" s="293">
        <f>Glucose!AC7</f>
        <v>0.69092376249237863</v>
      </c>
      <c r="AU3" s="293">
        <f>Glucose!AD7</f>
        <v>2.5356407715178779</v>
      </c>
      <c r="AV3" s="293">
        <f>Glucose!AE7</f>
        <v>1.9982238010657194</v>
      </c>
      <c r="AW3" s="293">
        <f>Glucose!AF7</f>
        <v>4.3096744682473132</v>
      </c>
      <c r="AX3" s="293">
        <f>Glucose!AG7</f>
        <v>2.3147958136671454</v>
      </c>
      <c r="AY3" s="293">
        <f>Glucose!AH7</f>
        <v>1.01333690771396</v>
      </c>
      <c r="AZ3" s="293">
        <f>Glucose!AI7</f>
        <v>0.54</v>
      </c>
      <c r="BA3" s="293">
        <f>Glucose!AJ7</f>
        <v>1.6411405048731762</v>
      </c>
      <c r="BB3" s="293">
        <f>Glucose!AK7</f>
        <v>2.8385303569877527</v>
      </c>
      <c r="BC3" s="293">
        <f>Glucose!AL7</f>
        <v>5.6123322866114753</v>
      </c>
      <c r="BD3" s="293">
        <f>Glucose!AM7</f>
        <v>2.5100738750839491</v>
      </c>
      <c r="BE3" s="293">
        <f>Glucose!AN7</f>
        <v>0.63898545757234493</v>
      </c>
      <c r="BF3" s="293">
        <f>Glucose!AO7</f>
        <v>1.0502787129532536</v>
      </c>
      <c r="BG3" s="293">
        <f>Glucose!AP7</f>
        <v>2.8083653435766109</v>
      </c>
    </row>
    <row r="4" spans="1:70" x14ac:dyDescent="0.15">
      <c r="A4" s="118">
        <f>Glucose!H8*'In Process Calc.'!D4/1000</f>
        <v>0.64254890378952034</v>
      </c>
      <c r="B4" s="298">
        <f>'Growth Regression'!$P3</f>
        <v>2.084828088275548E-2</v>
      </c>
      <c r="C4" s="118">
        <f>IF(Glucose!O8&gt;0,Glucose!O8,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1.3512553005827224</v>
      </c>
      <c r="E4" s="118">
        <f xml:space="preserve"> (Regression!$CE$8*6*'In Process Calc.'!$C4^6+Regression!$CD$8*5*'In Process Calc.'!$C4^5+Regression!$CC$8*4*'In Process Calc.'!$C4^3+Regression!$CB$8*3*'In Process Calc.'!$C4^2  + Regression!$CA$8*2*'In Process Calc.'!$C4 + Regression!$BZ$8)/$A4</f>
        <v>-1.1409057288351386E-2</v>
      </c>
      <c r="F4" s="118">
        <f xml:space="preserve"> (Regression!$CE$9*6*'In Process Calc.'!$C4^6+Regression!$CD$9*5*'In Process Calc.'!$C4^5+Regression!$CC$9*4*'In Process Calc.'!$C4^3+Regression!$CB$9*3*'In Process Calc.'!$C4^2  + Regression!$CA$9*2*'In Process Calc.'!$C4 + Regression!$BZ$9)/$A4</f>
        <v>2.558549745065274E-3</v>
      </c>
      <c r="G4" s="118">
        <f xml:space="preserve"> (Regression!$CE$10*6*'In Process Calc.'!$C4^6+Regression!$CD$10*5*'In Process Calc.'!$C4^5+Regression!$CC$10*4*'In Process Calc.'!$C4^3+Regression!$CB$10*3*'In Process Calc.'!$C4^2  + Regression!$CA$10*2*'In Process Calc.'!$C4 + Regression!$BZ$10)/$A4</f>
        <v>4.0283816971592078E-2</v>
      </c>
      <c r="H4" s="118">
        <f xml:space="preserve"> (Regression!$CE$11*6*'In Process Calc.'!$C4^6+Regression!$CD$11*5*'In Process Calc.'!$C4^5+Regression!$CC$11*4*'In Process Calc.'!$C4^3+Regression!$CB$11*3*'In Process Calc.'!$C4^2  + Regression!$CA$11*2*'In Process Calc.'!$C4 + Regression!$BZ$11)/$A4</f>
        <v>2.1721868299784185E-3</v>
      </c>
      <c r="I4" s="118">
        <f>(Regression!$CE$12*6*'In Process Calc.'!$C4^6+Regression!$CD$12*5*'In Process Calc.'!$C4^5+Regression!$CC$12*4*'In Process Calc.'!$C4^3+Regression!$CB$12*3*'In Process Calc.'!$C4^2  + Regression!$CA$12*2*'In Process Calc.'!$C4 + Regression!$BZ$12)/$A4</f>
        <v>6.3089222530733312E-3</v>
      </c>
      <c r="J4" s="118">
        <f xml:space="preserve"> (Regression!$CE$13*6*'In Process Calc.'!$C4^6+Regression!$CD$13*5*'In Process Calc.'!$C4^5+Regression!$CC$13*4*'In Process Calc.'!$C4^3+Regression!$CB$13*3*'In Process Calc.'!$C4^2  + Regression!$CA$13*2*'In Process Calc.'!$C4 + Regression!$BZ$13)/$A4</f>
        <v>9.8101363751143728E-2</v>
      </c>
      <c r="K4" s="118">
        <f xml:space="preserve"> (Regression!$CE$14*6*'In Process Calc.'!$C4^6+Regression!$CD$14*5*'In Process Calc.'!$C4^5+Regression!$CC$14*4*'In Process Calc.'!$C4^3+Regression!$CB$14*3*'In Process Calc.'!$C4^2  + Regression!$CA$14*2*'In Process Calc.'!$C4 + Regression!$BZ$14)/$A4</f>
        <v>-3.3124945160150007E-3</v>
      </c>
      <c r="L4" s="118">
        <f xml:space="preserve"> (Regression!$CE$15*6*'In Process Calc.'!$C4^6+Regression!$CD$15*5*'In Process Calc.'!$C4^5+Regression!$CC$15*4*'In Process Calc.'!$C4^3+Regression!$CB$15*3*'In Process Calc.'!$C4^2  + Regression!$CA$15*2*'In Process Calc.'!$C4 + Regression!$BZ$15)/$A4</f>
        <v>-2.3420129775782333E-3</v>
      </c>
      <c r="M4" s="118">
        <f xml:space="preserve"> (Regression!$CE$16*6*'In Process Calc.'!$C4^6+Regression!$CD$16*5*'In Process Calc.'!$C4^5+Regression!$CC$16*4*'In Process Calc.'!$C4^3+Regression!$CB$16*3*'In Process Calc.'!$C4^2  + Regression!$CA$16*2*'In Process Calc.'!$C4 + Regression!$BZ$16)/$A4</f>
        <v>-9.3509324230871271E-3</v>
      </c>
      <c r="N4" s="118">
        <f xml:space="preserve"> (Regression!$CE$17*6*'In Process Calc.'!$C4^6+Regression!$CD$17*5*'In Process Calc.'!$C4^5+Regression!$CC$17*4*'In Process Calc.'!$C4^3+Regression!$CB$17*3*'In Process Calc.'!$C4^2  + Regression!$CA$17*2*'In Process Calc.'!$C4 + Regression!$BZ$17)/$A4</f>
        <v>1.5603317834938842E-3</v>
      </c>
      <c r="O4" s="118">
        <f xml:space="preserve"> (Regression!$CE$18*6*'In Process Calc.'!$C4^6+Regression!$CD$18*5*'In Process Calc.'!$C4^5+Regression!$CC$18*4*'In Process Calc.'!$C4^3+Regression!$CB$18*3*'In Process Calc.'!$C4^2  + Regression!$CA$18*2*'In Process Calc.'!$C4 + Regression!$BZ$18)/$A4</f>
        <v>6.6853376267329056E-3</v>
      </c>
      <c r="P4" s="118">
        <f xml:space="preserve"> (Regression!$CE$19*6*'In Process Calc.'!$C4^5+Regression!$CD$19*5*'In Process Calc.'!$C4^4+Regression!$CC$19*4*'In Process Calc.'!$C4^3 +Regression!$CB$19*3*'In Process Calc.'!$C4^2 + Regression!$CA$19*2*'In Process Calc.'!$C4 + Regression!$BZ$19)/$A4</f>
        <v>7.0009575547034769E-2</v>
      </c>
      <c r="Q4" s="118">
        <f xml:space="preserve"> (Regression!$CE$20*6*'In Process Calc.'!$C4^5+Regression!$CD$20*5*'In Process Calc.'!$C4^4+Regression!$CC$20*4*'In Process Calc.'!$C4^3 +Regression!$CB$20*3*'In Process Calc.'!$C4^2 + Regression!$CA$20*2*'In Process Calc.'!$C4 + Regression!$BZ$20)/$A4</f>
        <v>8.4764657521863487E-3</v>
      </c>
      <c r="R4" s="118">
        <f xml:space="preserve"> (Regression!$CE$21*6*'In Process Calc.'!$C4^5+Regression!$CD$21*5*'In Process Calc.'!$C4^4+Regression!$CC$21*4*'In Process Calc.'!$C4^3 +Regression!$CB$21*3*'In Process Calc.'!$C4^2 + Regression!$CA$21*2*'In Process Calc.'!$C4 + Regression!$BZ$21)/$A4</f>
        <v>3.6842133810376454E-3</v>
      </c>
      <c r="S4" s="118">
        <f xml:space="preserve"> (Regression!$CE$22*6*'In Process Calc.'!$C4^5+Regression!$CD$22*5*'In Process Calc.'!$C4^4+Regression!$CC$22*4*'In Process Calc.'!$C4^3 +Regression!$CB$22*3*'In Process Calc.'!$C4^2 + Regression!$CA$22*2*'In Process Calc.'!$C4 + Regression!$BZ$22)/$A4</f>
        <v>2.12312062406082E-3</v>
      </c>
      <c r="T4" s="118">
        <f xml:space="preserve"> (Regression!$CE$23*6*'In Process Calc.'!$C4^5+Regression!$CD$23*5*'In Process Calc.'!$C4^4+Regression!$CC$23*4*'In Process Calc.'!$C4^3 +Regression!$CB$23*3*'In Process Calc.'!$C4^2 + Regression!$CA$23*2*'In Process Calc.'!$C4 + Regression!$BZ$23)/$A4</f>
        <v>3.0717033239799879E-2</v>
      </c>
      <c r="U4" s="118">
        <f xml:space="preserve"> (Regression!$CE$24*6*'In Process Calc.'!$C4^5+Regression!$CD$24*5*'In Process Calc.'!$C4^4+Regression!$CC$24*4*'In Process Calc.'!$C4^3 +Regression!$CB$24*3*'In Process Calc.'!$C4^2 + Regression!$CA$24*2*'In Process Calc.'!$C4 + Regression!$BZ$24)/$A4</f>
        <v>2.1982253541764541E-3</v>
      </c>
      <c r="V4" s="118">
        <f xml:space="preserve"> (Regression!$CE$25*6*'In Process Calc.'!$C4^5+Regression!$CD$25*5*'In Process Calc.'!$C4^4+Regression!$CC$25*4*'In Process Calc.'!$C4^3 +Regression!$CB$25*3*'In Process Calc.'!$C4^2 + Regression!$CA$25*2*'In Process Calc.'!$C4 + Regression!$BZ$25)/$A4</f>
        <v>2.9872887372564818E-3</v>
      </c>
      <c r="W4" s="118">
        <f xml:space="preserve"> (Regression!$CE$26*6*'In Process Calc.'!$C4^5+Regression!$CD$26*5*'In Process Calc.'!$C4^4+Regression!$CC$26*4*'In Process Calc.'!$C4^3 +Regression!$CB$26*3*'In Process Calc.'!$C4^2 + Regression!$CA$26*2*'In Process Calc.'!$C4 + Regression!$BZ$26)/$A4</f>
        <v>1.6496440027256604E-2</v>
      </c>
      <c r="X4" s="118">
        <f xml:space="preserve"> (Regression!$CE$27*6*'In Process Calc.'!$C4^5+Regression!$CD$27*5*'In Process Calc.'!$C4^4+Regression!$CC$27*4*'In Process Calc.'!$C4^3 +Regression!$CB$27*3*'In Process Calc.'!$C4^2 + Regression!$CA$27*2*'In Process Calc.'!$C4 + Regression!$BZ$27)/$A4</f>
        <v>2.8858693732937736E-3</v>
      </c>
      <c r="Y4" s="118">
        <f xml:space="preserve"> (Regression!$CE$28*6*'In Process Calc.'!$C4^5+Regression!$CD$28*5*'In Process Calc.'!$C4^4+Regression!$CC$28*4*'In Process Calc.'!$C4^3 +Regression!$CB$28*3*'In Process Calc.'!$C4^2 + Regression!$CA$28*2*'In Process Calc.'!$C4 + Regression!$BZ$28)/$A4</f>
        <v>1.2659849233520335E-3</v>
      </c>
      <c r="Z4" s="118">
        <f xml:space="preserve"> (Regression!$CE$29*6*'In Process Calc.'!$C4^5+Regression!$CD$29*5*'In Process Calc.'!$C4^4+Regression!$CC$29*4*'In Process Calc.'!$C4^3 +Regression!$CB$29*3*'In Process Calc.'!$C4^2 + Regression!$CA$29*2*'In Process Calc.'!$C4 + Regression!$BZ$29)/$A4</f>
        <v>4.2335739056244097E-3</v>
      </c>
      <c r="AA4" s="118">
        <f xml:space="preserve"> (Regression!$CE$30*6*'In Process Calc.'!$C4^5+Regression!$CD$30*5*'In Process Calc.'!$C4^4+Regression!$CC$30*4*'In Process Calc.'!$C4^3 +Regression!$CB$30*3*'In Process Calc.'!$C4^2 + Regression!$CA$30*2*'In Process Calc.'!$C4 + Regression!$BZ$30)/$A4</f>
        <v>4.8199434478394124E-3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0.12567841159500703</v>
      </c>
      <c r="AD4" s="118">
        <f xml:space="preserve"> (Regression!$CE$33*6*'In Process Calc.'!$C4^5+Regression!$CD$33*5*'In Process Calc.'!$C4^4+Regression!$CC$33*4*'In Process Calc.'!$C4^3 +Regression!$CB$33*3*'In Process Calc.'!$C4^2 + Regression!$CA$33*2*'In Process Calc.'!$C4 + Regression!$BZ$33)/$A4</f>
        <v>0.14182922477548426</v>
      </c>
      <c r="AE4" s="118">
        <f xml:space="preserve"> (Regression!$CE$34*6*'In Process Calc.'!$C4^5+Regression!$CD$34*5*'In Process Calc.'!$C4^4+Regression!$CC$34*4*'In Process Calc.'!$C4^3 +Regression!$CB$34*3*'In Process Calc.'!$C4^2 + Regression!$CA$34*2*'In Process Calc.'!$C4 + Regression!$BZ$34)/$A4</f>
        <v>0.52496972024224986</v>
      </c>
      <c r="AF4" s="119">
        <f t="shared" ref="AF4:AF19" si="0">$P4/$J4</f>
        <v>0.71364528351134726</v>
      </c>
      <c r="AG4" s="119">
        <f>$C4/$J4</f>
        <v>0</v>
      </c>
      <c r="AH4" s="119">
        <f t="shared" ref="AH4:AH19" si="1">$K4/$J4</f>
        <v>-3.3766039424466016E-2</v>
      </c>
      <c r="AI4" s="119">
        <f t="shared" ref="AI4:AI19" si="2">$T4/$K4</f>
        <v>-9.2730819904128037</v>
      </c>
      <c r="AJ4" s="76">
        <f>'In Process Calc.'!C4</f>
        <v>21.089166666730307</v>
      </c>
      <c r="AK4" s="125">
        <f>((Regression!CL37-Regression!CL38)*1000+'Post Process Calc.'!AK3*'In Process Calc.'!$D4+'In Process Calc.'!$F3*Glucose!BP7)/'In Process Calc.'!$D4</f>
        <v>0.41073406890703745</v>
      </c>
      <c r="AL4" s="125">
        <f>((Regression!CM37-Regression!CM38)*1000+'Post Process Calc.'!AL3*'In Process Calc.'!$D4)/'In Process Calc.'!$D4</f>
        <v>1.5717427122134857</v>
      </c>
      <c r="AM4" s="125">
        <f>((Regression!CN37-Regression!CN38)*1000+'Post Process Calc.'!AM3*'In Process Calc.'!$D4)/'In Process Calc.'!$D4</f>
        <v>3.9959253813345144</v>
      </c>
      <c r="AN4" s="125">
        <f>((Regression!CO37-Regression!CO38)*1000+'Post Process Calc.'!AN3*'In Process Calc.'!$D4)/'In Process Calc.'!$D4</f>
        <v>8.9807699344940115</v>
      </c>
      <c r="AO4" s="125">
        <f>((Regression!CP37-Regression!CP38)*1000+'Post Process Calc.'!AO3*'In Process Calc.'!$D4)/'In Process Calc.'!$D4</f>
        <v>1.0311608219437447</v>
      </c>
      <c r="AP4" s="125">
        <f>((Regression!CQ37-Regression!CQ38)*1000+'Post Process Calc.'!AP3*'In Process Calc.'!$D4)/'In Process Calc.'!$D4</f>
        <v>28.133695875876224</v>
      </c>
      <c r="AQ4" s="125">
        <f>((Regression!CR37-Regression!CR38)*1000+'Post Process Calc.'!AQ3*'In Process Calc.'!$D4)/'In Process Calc.'!$D4</f>
        <v>0.19460241157243369</v>
      </c>
      <c r="AR4" s="125">
        <f>((Regression!CS37-Regression!CS38)*1000+'Post Process Calc.'!AR3*'In Process Calc.'!$D4)/'In Process Calc.'!$D4</f>
        <v>2.3803537691334578</v>
      </c>
      <c r="AS4" s="125">
        <f>((Regression!CT37-Regression!CT38)*1000+'Post Process Calc.'!AS3*'In Process Calc.'!$I3+'In Process Calc.'!$E3*Glucose!AB7)/'In Process Calc.'!$D4</f>
        <v>0.34940923317294476</v>
      </c>
      <c r="AT4" s="125">
        <f>((Regression!CU37-Regression!CU38)*1000+'Post Process Calc.'!AT3*'In Process Calc.'!$I3+'In Process Calc.'!$E3*Glucose!AC7)/'In Process Calc.'!$D4</f>
        <v>0.65961830311890179</v>
      </c>
      <c r="AU4" s="125">
        <f>((Regression!CV37-Regression!CV38)*1000+'Post Process Calc.'!AU3*'In Process Calc.'!$I3+'In Process Calc.'!$E3*Glucose!AD7)/'In Process Calc.'!$D4</f>
        <v>2.4393351066169298</v>
      </c>
      <c r="AV4" s="125">
        <f>(-(Regression!CW37-Regression!CW38)*1000+'Post Process Calc.'!AV3*'In Process Calc.'!$D4)/'In Process Calc.'!$D4</f>
        <v>2.6935713951865141</v>
      </c>
      <c r="AW4" s="125">
        <f>((Regression!CX37-Regression!CX38)*1000+'Post Process Calc.'!AW3*'In Process Calc.'!$I3+'In Process Calc.'!$E3*Glucose!AF7)/'In Process Calc.'!$D4</f>
        <v>4.2047747283836339</v>
      </c>
      <c r="AX4" s="125">
        <f>((Regression!CY37-Regression!CY38)*1000+'Post Process Calc.'!AX3*'In Process Calc.'!$I3+'In Process Calc.'!$E3*Glucose!AG7)/'In Process Calc.'!$D4</f>
        <v>2.2703597315206991</v>
      </c>
      <c r="AY4" s="125">
        <f>((Regression!CZ37-Regression!CZ38)*1000+'Post Process Calc.'!AY3*'In Process Calc.'!$I3+'In Process Calc.'!$E3*Glucose!AH7)/'In Process Calc.'!$D4</f>
        <v>0.98273974466977432</v>
      </c>
      <c r="AZ4" s="125">
        <f>((Regression!DA37-Regression!DA38)*1000+'Post Process Calc.'!AZ3*'In Process Calc.'!$I3+'In Process Calc.'!$E3*Glucose!AI7)/'In Process Calc.'!$D4</f>
        <v>0.10916900382899876</v>
      </c>
      <c r="BA4" s="125">
        <f>((Regression!DB37-Regression!DB38)*1000+'Post Process Calc.'!BA3*'In Process Calc.'!$I3+'In Process Calc.'!$E3*Glucose!AJ7)/'In Process Calc.'!$D4</f>
        <v>1.61408317976798</v>
      </c>
      <c r="BB4" s="125">
        <f>((Regression!DC37-Regression!DC38)*1000+'Post Process Calc.'!BB3*'In Process Calc.'!$I3+'In Process Calc.'!$E3*Glucose!AK7)/'In Process Calc.'!$D4</f>
        <v>2.8023215382203004</v>
      </c>
      <c r="BC4" s="125">
        <f>((Regression!DD37-Regression!DD38)*1000+'Post Process Calc.'!BC3*'In Process Calc.'!$I3+'In Process Calc.'!$E3*Glucose!AL7)/'In Process Calc.'!$D4</f>
        <v>5.3968390704733844</v>
      </c>
      <c r="BD4" s="125">
        <f>((Regression!DE37-Regression!DE38)*1000+'Post Process Calc.'!BD3*'In Process Calc.'!$I3+'In Process Calc.'!$E3*Glucose!AM7)/'In Process Calc.'!$D4</f>
        <v>2.4763364075759555</v>
      </c>
      <c r="BE4" s="125">
        <f>((Regression!DF37-Regression!DF38)*1000+'Post Process Calc.'!BE3*'In Process Calc.'!$I3+'In Process Calc.'!$E3*Glucose!AN7)/'In Process Calc.'!$D4</f>
        <v>0.6223864267927639</v>
      </c>
      <c r="BF4" s="125">
        <f>((Regression!DG37-Regression!DG38)*1000+'Post Process Calc.'!BF3*'In Process Calc.'!$I3+'In Process Calc.'!$E3*Glucose!AO7)/'In Process Calc.'!$D4</f>
        <v>0.98357908113253589</v>
      </c>
      <c r="BG4" s="125">
        <f>((Regression!DH37-Regression!DH38)*1000+'Post Process Calc.'!BG3*'In Process Calc.'!$I3+'In Process Calc.'!$E3*Glucose!AP7)/'In Process Calc.'!$D4</f>
        <v>2.7498960633971063</v>
      </c>
      <c r="BR4" s="297"/>
    </row>
    <row r="5" spans="1:70" x14ac:dyDescent="0.15">
      <c r="A5" s="118">
        <f>Glucose!H9*'In Process Calc.'!D5/1000</f>
        <v>0.96271488108634951</v>
      </c>
      <c r="B5" s="298">
        <f>'Growth Regression'!$P4</f>
        <v>1.8741299645405236E-2</v>
      </c>
      <c r="C5" s="118">
        <f>IF(Glucose!O9&gt;0,Glucose!O9,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1.3314310128557649</v>
      </c>
      <c r="E5" s="118">
        <f xml:space="preserve"> (Regression!$CE$8*6*'In Process Calc.'!$C5^6+Regression!$CD$8*5*'In Process Calc.'!$C5^5+Regression!$CC$8*4*'In Process Calc.'!$C5^3+Regression!$CB$8*3*'In Process Calc.'!$C5^2  + Regression!$CA$8*2*'In Process Calc.'!$C5 + Regression!$BZ$8)/$A5</f>
        <v>-5.2226867264697774E-3</v>
      </c>
      <c r="F5" s="118">
        <f xml:space="preserve"> (Regression!$CE$9*6*'In Process Calc.'!$C5^6+Regression!$CD$9*5*'In Process Calc.'!$C5^5+Regression!$CC$9*4*'In Process Calc.'!$C5^3+Regression!$CB$9*3*'In Process Calc.'!$C5^2  + Regression!$CA$9*2*'In Process Calc.'!$C5 + Regression!$BZ$9)/$A5</f>
        <v>2.1365191619077319E-3</v>
      </c>
      <c r="G5" s="118">
        <f xml:space="preserve"> (Regression!$CE$10*6*'In Process Calc.'!$C5^6+Regression!$CD$10*5*'In Process Calc.'!$C5^5+Regression!$CC$10*4*'In Process Calc.'!$C5^3+Regression!$CB$10*3*'In Process Calc.'!$C5^2  + Regression!$CA$10*2*'In Process Calc.'!$C5 + Regression!$BZ$10)/$A5</f>
        <v>3.2835764275935528E-2</v>
      </c>
      <c r="H5" s="118">
        <f xml:space="preserve"> (Regression!$CE$11*6*'In Process Calc.'!$C5^6+Regression!$CD$11*5*'In Process Calc.'!$C5^5+Regression!$CC$11*4*'In Process Calc.'!$C5^3+Regression!$CB$11*3*'In Process Calc.'!$C5^2  + Regression!$CA$11*2*'In Process Calc.'!$C5 + Regression!$BZ$11)/$A5</f>
        <v>3.4265078770224109E-3</v>
      </c>
      <c r="I5" s="118">
        <f>(Regression!$CE$12*6*'In Process Calc.'!$C5^6+Regression!$CD$12*5*'In Process Calc.'!$C5^5+Regression!$CC$12*4*'In Process Calc.'!$C5^3+Regression!$CB$12*3*'In Process Calc.'!$C5^2  + Regression!$CA$12*2*'In Process Calc.'!$C5 + Regression!$BZ$12)/$A5</f>
        <v>4.5278728210462428E-3</v>
      </c>
      <c r="J5" s="118">
        <f xml:space="preserve"> (Regression!$CE$13*6*'In Process Calc.'!$C5^6+Regression!$CD$13*5*'In Process Calc.'!$C5^5+Regression!$CC$13*4*'In Process Calc.'!$C5^3+Regression!$CB$13*3*'In Process Calc.'!$C5^2  + Regression!$CA$13*2*'In Process Calc.'!$C5 + Regression!$BZ$13)/$A5</f>
        <v>6.4644806168454014E-2</v>
      </c>
      <c r="K5" s="118">
        <f xml:space="preserve"> (Regression!$CE$14*6*'In Process Calc.'!$C5^6+Regression!$CD$14*5*'In Process Calc.'!$C5^5+Regression!$CC$14*4*'In Process Calc.'!$C5^3+Regression!$CB$14*3*'In Process Calc.'!$C5^2  + Regression!$CA$14*2*'In Process Calc.'!$C5 + Regression!$BZ$14)/$A5</f>
        <v>-1.7968953470892898E-3</v>
      </c>
      <c r="L5" s="118">
        <f xml:space="preserve"> (Regression!$CE$15*6*'In Process Calc.'!$C5^6+Regression!$CD$15*5*'In Process Calc.'!$C5^5+Regression!$CC$15*4*'In Process Calc.'!$C5^3+Regression!$CB$15*3*'In Process Calc.'!$C5^2  + Regression!$CA$15*2*'In Process Calc.'!$C5 + Regression!$BZ$15)/$A5</f>
        <v>-3.3318434768817126E-3</v>
      </c>
      <c r="M5" s="118">
        <f xml:space="preserve"> (Regression!$CE$16*6*'In Process Calc.'!$C5^6+Regression!$CD$16*5*'In Process Calc.'!$C5^5+Regression!$CC$16*4*'In Process Calc.'!$C5^3+Regression!$CB$16*3*'In Process Calc.'!$C5^2  + Regression!$CA$16*2*'In Process Calc.'!$C5 + Regression!$BZ$16)/$A5</f>
        <v>-7.6824831767605233E-3</v>
      </c>
      <c r="N5" s="118">
        <f xml:space="preserve"> (Regression!$CE$17*6*'In Process Calc.'!$C5^6+Regression!$CD$17*5*'In Process Calc.'!$C5^5+Regression!$CC$17*4*'In Process Calc.'!$C5^3+Regression!$CB$17*3*'In Process Calc.'!$C5^2  + Regression!$CA$17*2*'In Process Calc.'!$C5 + Regression!$BZ$17)/$A5</f>
        <v>4.0860603065310912E-4</v>
      </c>
      <c r="O5" s="118">
        <f xml:space="preserve"> (Regression!$CE$18*6*'In Process Calc.'!$C5^6+Regression!$CD$18*5*'In Process Calc.'!$C5^5+Regression!$CC$18*4*'In Process Calc.'!$C5^3+Regression!$CB$18*3*'In Process Calc.'!$C5^2  + Regression!$CA$18*2*'In Process Calc.'!$C5 + Regression!$BZ$18)/$A5</f>
        <v>4.8209540360706028E-3</v>
      </c>
      <c r="P5" s="118">
        <f xml:space="preserve"> (Regression!$CE$19*6*'In Process Calc.'!$C5^5+Regression!$CD$19*5*'In Process Calc.'!$C5^4+Regression!$CC$19*4*'In Process Calc.'!$C5^3 +Regression!$CB$19*3*'In Process Calc.'!$C5^2 + Regression!$CA$19*2*'In Process Calc.'!$C5 + Regression!$BZ$19)/$A5</f>
        <v>3.8248964802928789E-2</v>
      </c>
      <c r="Q5" s="118">
        <f xml:space="preserve"> (Regression!$CE$20*6*'In Process Calc.'!$C5^5+Regression!$CD$20*5*'In Process Calc.'!$C5^4+Regression!$CC$20*4*'In Process Calc.'!$C5^3 +Regression!$CB$20*3*'In Process Calc.'!$C5^2 + Regression!$CA$20*2*'In Process Calc.'!$C5 + Regression!$BZ$20)/$A5</f>
        <v>7.526853489063603E-3</v>
      </c>
      <c r="R5" s="118">
        <f xml:space="preserve"> (Regression!$CE$21*6*'In Process Calc.'!$C5^5+Regression!$CD$21*5*'In Process Calc.'!$C5^4+Regression!$CC$21*4*'In Process Calc.'!$C5^3 +Regression!$CB$21*3*'In Process Calc.'!$C5^2 + Regression!$CA$21*2*'In Process Calc.'!$C5 + Regression!$BZ$21)/$A5</f>
        <v>3.3687464082739101E-3</v>
      </c>
      <c r="S5" s="118">
        <f xml:space="preserve"> (Regression!$CE$22*6*'In Process Calc.'!$C5^5+Regression!$CD$22*5*'In Process Calc.'!$C5^4+Regression!$CC$22*4*'In Process Calc.'!$C5^3 +Regression!$CB$22*3*'In Process Calc.'!$C5^2 + Regression!$CA$22*2*'In Process Calc.'!$C5 + Regression!$BZ$22)/$A5</f>
        <v>1.5254904030609323E-3</v>
      </c>
      <c r="T5" s="118">
        <f xml:space="preserve"> (Regression!$CE$23*6*'In Process Calc.'!$C5^5+Regression!$CD$23*5*'In Process Calc.'!$C5^4+Regression!$CC$23*4*'In Process Calc.'!$C5^3 +Regression!$CB$23*3*'In Process Calc.'!$C5^2 + Regression!$CA$23*2*'In Process Calc.'!$C5 + Regression!$BZ$23)/$A5</f>
        <v>2.3021069563500821E-2</v>
      </c>
      <c r="U5" s="118">
        <f xml:space="preserve"> (Regression!$CE$24*6*'In Process Calc.'!$C5^5+Regression!$CD$24*5*'In Process Calc.'!$C5^4+Regression!$CC$24*4*'In Process Calc.'!$C5^3 +Regression!$CB$24*3*'In Process Calc.'!$C5^2 + Regression!$CA$24*2*'In Process Calc.'!$C5 + Regression!$BZ$24)/$A5</f>
        <v>1.9583353334708545E-3</v>
      </c>
      <c r="V5" s="118">
        <f xml:space="preserve"> (Regression!$CE$25*6*'In Process Calc.'!$C5^5+Regression!$CD$25*5*'In Process Calc.'!$C5^4+Regression!$CC$25*4*'In Process Calc.'!$C5^3 +Regression!$CB$25*3*'In Process Calc.'!$C5^2 + Regression!$CA$25*2*'In Process Calc.'!$C5 + Regression!$BZ$25)/$A5</f>
        <v>2.7151283057978712E-3</v>
      </c>
      <c r="W5" s="118">
        <f xml:space="preserve"> (Regression!$CE$26*6*'In Process Calc.'!$C5^5+Regression!$CD$26*5*'In Process Calc.'!$C5^4+Regression!$CC$26*4*'In Process Calc.'!$C5^3 +Regression!$CB$26*3*'In Process Calc.'!$C5^2 + Regression!$CA$26*2*'In Process Calc.'!$C5 + Regression!$BZ$26)/$A5</f>
        <v>1.3653357702437989E-2</v>
      </c>
      <c r="X5" s="118">
        <f xml:space="preserve"> (Regression!$CE$27*6*'In Process Calc.'!$C5^5+Regression!$CD$27*5*'In Process Calc.'!$C5^4+Regression!$CC$27*4*'In Process Calc.'!$C5^3 +Regression!$CB$27*3*'In Process Calc.'!$C5^2 + Regression!$CA$27*2*'In Process Calc.'!$C5 + Regression!$BZ$27)/$A5</f>
        <v>2.7378862720688784E-3</v>
      </c>
      <c r="Y5" s="118">
        <f xml:space="preserve"> (Regression!$CE$28*6*'In Process Calc.'!$C5^5+Regression!$CD$28*5*'In Process Calc.'!$C5^4+Regression!$CC$28*4*'In Process Calc.'!$C5^3 +Regression!$CB$28*3*'In Process Calc.'!$C5^2 + Regression!$CA$28*2*'In Process Calc.'!$C5 + Regression!$BZ$28)/$A5</f>
        <v>1.0456121296429856E-3</v>
      </c>
      <c r="Z5" s="118">
        <f xml:space="preserve"> (Regression!$CE$29*6*'In Process Calc.'!$C5^5+Regression!$CD$29*5*'In Process Calc.'!$C5^4+Regression!$CC$29*4*'In Process Calc.'!$C5^3 +Regression!$CB$29*3*'In Process Calc.'!$C5^2 + Regression!$CA$29*2*'In Process Calc.'!$C5 + Regression!$BZ$29)/$A5</f>
        <v>2.545839516860997E-3</v>
      </c>
      <c r="AA5" s="118">
        <f xml:space="preserve"> (Regression!$CE$30*6*'In Process Calc.'!$C5^5+Regression!$CD$30*5*'In Process Calc.'!$C5^4+Regression!$CC$30*4*'In Process Calc.'!$C5^3 +Regression!$CB$30*3*'In Process Calc.'!$C5^2 + Regression!$CA$30*2*'In Process Calc.'!$C5 + Regression!$BZ$30)/$A5</f>
        <v>4.3869362778762404E-3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9.4647444264647121E-2</v>
      </c>
      <c r="AD5" s="118">
        <f xml:space="preserve"> (Regression!$CE$33*6*'In Process Calc.'!$C5^5+Regression!$CD$33*5*'In Process Calc.'!$C5^4+Regression!$CC$33*4*'In Process Calc.'!$C5^3 +Regression!$CB$33*3*'In Process Calc.'!$C5^2 + Regression!$CA$33*2*'In Process Calc.'!$C5 + Regression!$BZ$33)/$A5</f>
        <v>0.11074727393113114</v>
      </c>
      <c r="AE5" s="118">
        <f xml:space="preserve"> (Regression!$CE$34*6*'In Process Calc.'!$C5^5+Regression!$CD$34*5*'In Process Calc.'!$C5^4+Regression!$CC$34*4*'In Process Calc.'!$C5^3 +Regression!$CB$34*3*'In Process Calc.'!$C5^2 + Regression!$CA$34*2*'In Process Calc.'!$C5 + Regression!$BZ$34)/$A5</f>
        <v>0.39799099733381638</v>
      </c>
      <c r="AF5" s="119">
        <f t="shared" si="0"/>
        <v>0.59167885356880967</v>
      </c>
      <c r="AG5" s="119">
        <f t="shared" ref="AG5:AG19" si="3">$C5/$J5</f>
        <v>0</v>
      </c>
      <c r="AH5" s="119">
        <f t="shared" si="1"/>
        <v>-2.7796438006278002E-2</v>
      </c>
      <c r="AI5" s="119">
        <f t="shared" si="2"/>
        <v>-12.811580596939949</v>
      </c>
      <c r="AJ5" s="76">
        <f>'In Process Calc.'!C5</f>
        <v>43.239166666637175</v>
      </c>
      <c r="AK5" s="125">
        <f>((Regression!CL38-Regression!CL39)*1000+'Post Process Calc.'!AK4*'In Process Calc.'!$D5+'In Process Calc.'!$F4*Glucose!BP8)/'In Process Calc.'!$D5</f>
        <v>0.56664286160718247</v>
      </c>
      <c r="AL5" s="125">
        <f>((Regression!CM38-Regression!CM39)*1000+'Post Process Calc.'!AL4*'In Process Calc.'!$D5)/'In Process Calc.'!$D5</f>
        <v>1.5247597780033453</v>
      </c>
      <c r="AM5" s="125">
        <f>((Regression!CN38-Regression!CN39)*1000+'Post Process Calc.'!AM4*'In Process Calc.'!$D5)/'In Process Calc.'!$D5</f>
        <v>3.259437200241182</v>
      </c>
      <c r="AN5" s="125">
        <f>((Regression!CO38-Regression!CO39)*1000+'Post Process Calc.'!AN4*'In Process Calc.'!$D5)/'In Process Calc.'!$D5</f>
        <v>8.9236183577099109</v>
      </c>
      <c r="AO5" s="125">
        <f>((Regression!CP38-Regression!CP39)*1000+'Post Process Calc.'!AO4*'In Process Calc.'!$D5)/'In Process Calc.'!$D5</f>
        <v>0.924438779932656</v>
      </c>
      <c r="AP5" s="125">
        <f>((Regression!CQ38-Regression!CQ39)*1000+'Post Process Calc.'!AP4*'In Process Calc.'!$D5)/'In Process Calc.'!$D5</f>
        <v>26.558323862917064</v>
      </c>
      <c r="AQ5" s="125">
        <f>((Regression!CR38-Regression!CR39)*1000+'Post Process Calc.'!AQ4*'In Process Calc.'!$D5)/'In Process Calc.'!$D5</f>
        <v>0.24337265596497001</v>
      </c>
      <c r="AR5" s="125">
        <f>((Regression!CS38-Regression!CS39)*1000+'Post Process Calc.'!AR4*'In Process Calc.'!$D5)/'In Process Calc.'!$D5</f>
        <v>2.441319514622458</v>
      </c>
      <c r="AS5" s="125">
        <f>((Regression!CT38-Regression!CT39)*1000+'Post Process Calc.'!AS4*'In Process Calc.'!$I4+'In Process Calc.'!$E4*Glucose!AB8)/'In Process Calc.'!$D5</f>
        <v>0.5192180588220543</v>
      </c>
      <c r="AT5" s="125">
        <f>((Regression!CU38-Regression!CU39)*1000+'Post Process Calc.'!AT4*'In Process Calc.'!$I4+'In Process Calc.'!$E4*Glucose!AC8)/'In Process Calc.'!$D5</f>
        <v>0.64143076054850567</v>
      </c>
      <c r="AU5" s="125">
        <f>((Regression!CV38-Regression!CV39)*1000+'Post Process Calc.'!AU4*'In Process Calc.'!$I4+'In Process Calc.'!$E4*Glucose!AD8)/'In Process Calc.'!$D5</f>
        <v>2.323317119369035</v>
      </c>
      <c r="AV5" s="125">
        <f>(-(Regression!CW38-Regression!CW39)*1000+'Post Process Calc.'!AV4*'In Process Calc.'!$D5)/'In Process Calc.'!$D5</f>
        <v>3.802957003275194</v>
      </c>
      <c r="AW5" s="125">
        <f>((Regression!CX38-Regression!CX39)*1000+'Post Process Calc.'!AW4*'In Process Calc.'!$I4+'In Process Calc.'!$E4*Glucose!AF8)/'In Process Calc.'!$D5</f>
        <v>4.0387020130081526</v>
      </c>
      <c r="AX5" s="125">
        <f>((Regression!CY38-Regression!CY39)*1000+'Post Process Calc.'!AX4*'In Process Calc.'!$I4+'In Process Calc.'!$E4*Glucose!AG8)/'In Process Calc.'!$D5</f>
        <v>2.1964603690849795</v>
      </c>
      <c r="AY5" s="125">
        <f>((Regression!CZ38-Regression!CZ39)*1000+'Post Process Calc.'!AY4*'In Process Calc.'!$I4+'In Process Calc.'!$E4*Glucose!AH8)/'In Process Calc.'!$D5</f>
        <v>0.94571378422590835</v>
      </c>
      <c r="AZ5" s="125">
        <f>((Regression!DA38-Regression!DA39)*1000+'Post Process Calc.'!AZ4*'In Process Calc.'!$I4+'In Process Calc.'!$E4*Glucose!AI8)/'In Process Calc.'!$D5</f>
        <v>-0.42235380503449399</v>
      </c>
      <c r="BA5" s="125">
        <f>((Regression!DB38-Regression!DB39)*1000+'Post Process Calc.'!BA4*'In Process Calc.'!$I4+'In Process Calc.'!$E4*Glucose!AJ8)/'In Process Calc.'!$D5</f>
        <v>1.5703208602985961</v>
      </c>
      <c r="BB5" s="125">
        <f>((Regression!DC38-Regression!DC39)*1000+'Post Process Calc.'!BB4*'In Process Calc.'!$I4+'In Process Calc.'!$E4*Glucose!AK8)/'In Process Calc.'!$D5</f>
        <v>2.7415026581617981</v>
      </c>
      <c r="BC5" s="125">
        <f>((Regression!DD38-Regression!DD39)*1000+'Post Process Calc.'!BC4*'In Process Calc.'!$I4+'In Process Calc.'!$E4*Glucose!AL8)/'In Process Calc.'!$D5</f>
        <v>5.0890980292675048</v>
      </c>
      <c r="BD5" s="125">
        <f>((Regression!DE38-Regression!DE39)*1000+'Post Process Calc.'!BD4*'In Process Calc.'!$I4+'In Process Calc.'!$E4*Glucose!AM8)/'In Process Calc.'!$D5</f>
        <v>2.4164438468804024</v>
      </c>
      <c r="BE5" s="125">
        <f>((Regression!DF38-Regression!DF39)*1000+'Post Process Calc.'!BE4*'In Process Calc.'!$I4+'In Process Calc.'!$E4*Glucose!AN8)/'In Process Calc.'!$D5</f>
        <v>0.59856694600957017</v>
      </c>
      <c r="BF5" s="125">
        <f>((Regression!DG38-Regression!DG39)*1000+'Post Process Calc.'!BF4*'In Process Calc.'!$I4+'In Process Calc.'!$E4*Glucose!AO8)/'In Process Calc.'!$D5</f>
        <v>0.91699137235111172</v>
      </c>
      <c r="BG5" s="125">
        <f>((Regression!DH38-Regression!DH39)*1000+'Post Process Calc.'!BG4*'In Process Calc.'!$I4+'In Process Calc.'!$E4*Glucose!AP8)/'In Process Calc.'!$D5</f>
        <v>2.6537419418385375</v>
      </c>
    </row>
    <row r="6" spans="1:70" x14ac:dyDescent="0.15">
      <c r="A6" s="118">
        <f>Glucose!H10*'In Process Calc.'!D6/1000</f>
        <v>1.3926803485359192</v>
      </c>
      <c r="B6" s="298">
        <f>'Growth Regression'!$P5</f>
        <v>1.5086825526061083E-2</v>
      </c>
      <c r="C6" s="118">
        <f>IF(Glucose!O10&gt;0,Glucose!O10,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1.2536429765130044</v>
      </c>
      <c r="E6" s="118">
        <f xml:space="preserve"> (Regression!$CE$8*6*'In Process Calc.'!$C6^6+Regression!$CD$8*5*'In Process Calc.'!$C6^5+Regression!$CC$8*4*'In Process Calc.'!$C6^3+Regression!$CB$8*3*'In Process Calc.'!$C6^2  + Regression!$CA$8*2*'In Process Calc.'!$C6 + Regression!$BZ$8)/$A6</f>
        <v>-1.7554908369802839E-3</v>
      </c>
      <c r="F6" s="118">
        <f xml:space="preserve"> (Regression!$CE$9*6*'In Process Calc.'!$C6^6+Regression!$CD$9*5*'In Process Calc.'!$C6^5+Regression!$CC$9*4*'In Process Calc.'!$C6^3+Regression!$CB$9*3*'In Process Calc.'!$C6^2  + Regression!$CA$9*2*'In Process Calc.'!$C6 + Regression!$BZ$9)/$A6</f>
        <v>1.7858193173560302E-3</v>
      </c>
      <c r="G6" s="118">
        <f xml:space="preserve"> (Regression!$CE$10*6*'In Process Calc.'!$C6^6+Regression!$CD$10*5*'In Process Calc.'!$C6^5+Regression!$CC$10*4*'In Process Calc.'!$C6^3+Regression!$CB$10*3*'In Process Calc.'!$C6^2  + Regression!$CA$10*2*'In Process Calc.'!$C6 + Regression!$BZ$10)/$A6</f>
        <v>2.4060895501733924E-2</v>
      </c>
      <c r="H6" s="118">
        <f xml:space="preserve"> (Regression!$CE$11*6*'In Process Calc.'!$C6^6+Regression!$CD$11*5*'In Process Calc.'!$C6^5+Regression!$CC$11*4*'In Process Calc.'!$C6^3+Regression!$CB$11*3*'In Process Calc.'!$C6^2  + Regression!$CA$11*2*'In Process Calc.'!$C6 + Regression!$BZ$11)/$A6</f>
        <v>5.0548653942218335E-3</v>
      </c>
      <c r="I6" s="118">
        <f>(Regression!$CE$12*6*'In Process Calc.'!$C6^6+Regression!$CD$12*5*'In Process Calc.'!$C6^5+Regression!$CC$12*4*'In Process Calc.'!$C6^3+Regression!$CB$12*3*'In Process Calc.'!$C6^2  + Regression!$CA$12*2*'In Process Calc.'!$C6 + Regression!$BZ$12)/$A6</f>
        <v>3.2913458766230066E-3</v>
      </c>
      <c r="J6" s="118">
        <f xml:space="preserve"> (Regression!$CE$13*6*'In Process Calc.'!$C6^6+Regression!$CD$13*5*'In Process Calc.'!$C6^5+Regression!$CC$13*4*'In Process Calc.'!$C6^3+Regression!$CB$13*3*'In Process Calc.'!$C6^2  + Regression!$CA$13*2*'In Process Calc.'!$C6 + Regression!$BZ$13)/$A6</f>
        <v>4.8471167859939171E-2</v>
      </c>
      <c r="K6" s="118">
        <f xml:space="preserve"> (Regression!$CE$14*6*'In Process Calc.'!$C6^6+Regression!$CD$14*5*'In Process Calc.'!$C6^5+Regression!$CC$14*4*'In Process Calc.'!$C6^3+Regression!$CB$14*3*'In Process Calc.'!$C6^2  + Regression!$CA$14*2*'In Process Calc.'!$C6 + Regression!$BZ$14)/$A6</f>
        <v>-9.0903043480483256E-4</v>
      </c>
      <c r="L6" s="118">
        <f xml:space="preserve"> (Regression!$CE$15*6*'In Process Calc.'!$C6^6+Regression!$CD$15*5*'In Process Calc.'!$C6^5+Regression!$CC$15*4*'In Process Calc.'!$C6^3+Regression!$CB$15*3*'In Process Calc.'!$C6^2  + Regression!$CA$15*2*'In Process Calc.'!$C6 + Regression!$BZ$15)/$A6</f>
        <v>-3.2485946721043249E-3</v>
      </c>
      <c r="M6" s="118">
        <f xml:space="preserve"> (Regression!$CE$16*6*'In Process Calc.'!$C6^6+Regression!$CD$16*5*'In Process Calc.'!$C6^5+Regression!$CC$16*4*'In Process Calc.'!$C6^3+Regression!$CB$16*3*'In Process Calc.'!$C6^2  + Regression!$CA$16*2*'In Process Calc.'!$C6 + Regression!$BZ$16)/$A6</f>
        <v>-6.3128227333338633E-3</v>
      </c>
      <c r="N6" s="118">
        <f xml:space="preserve"> (Regression!$CE$17*6*'In Process Calc.'!$C6^6+Regression!$CD$17*5*'In Process Calc.'!$C6^5+Regression!$CC$17*4*'In Process Calc.'!$C6^3+Regression!$CB$17*3*'In Process Calc.'!$C6^2  + Regression!$CA$17*2*'In Process Calc.'!$C6 + Regression!$BZ$17)/$A6</f>
        <v>-1.5974670070921035E-4</v>
      </c>
      <c r="O6" s="118">
        <f xml:space="preserve"> (Regression!$CE$18*6*'In Process Calc.'!$C6^6+Regression!$CD$18*5*'In Process Calc.'!$C6^5+Regression!$CC$18*4*'In Process Calc.'!$C6^3+Regression!$CB$18*3*'In Process Calc.'!$C6^2  + Regression!$CA$18*2*'In Process Calc.'!$C6 + Regression!$BZ$18)/$A6</f>
        <v>3.5924604432584764E-3</v>
      </c>
      <c r="P6" s="118">
        <f xml:space="preserve"> (Regression!$CE$19*6*'In Process Calc.'!$C6^5+Regression!$CD$19*5*'In Process Calc.'!$C6^4+Regression!$CC$19*4*'In Process Calc.'!$C6^3 +Regression!$CB$19*3*'In Process Calc.'!$C6^2 + Regression!$CA$19*2*'In Process Calc.'!$C6 + Regression!$BZ$19)/$A6</f>
        <v>-6.4593613598199937E-4</v>
      </c>
      <c r="Q6" s="118">
        <f xml:space="preserve"> (Regression!$CE$20*6*'In Process Calc.'!$C6^5+Regression!$CD$20*5*'In Process Calc.'!$C6^4+Regression!$CC$20*4*'In Process Calc.'!$C6^3 +Regression!$CB$20*3*'In Process Calc.'!$C6^2 + Regression!$CA$20*2*'In Process Calc.'!$C6 + Regression!$BZ$20)/$A6</f>
        <v>6.5497040719449569E-3</v>
      </c>
      <c r="R6" s="118">
        <f xml:space="preserve"> (Regression!$CE$21*6*'In Process Calc.'!$C6^5+Regression!$CD$21*5*'In Process Calc.'!$C6^4+Regression!$CC$21*4*'In Process Calc.'!$C6^3 +Regression!$CB$21*3*'In Process Calc.'!$C6^2 + Regression!$CA$21*2*'In Process Calc.'!$C6 + Regression!$BZ$21)/$A6</f>
        <v>2.9869378231984537E-3</v>
      </c>
      <c r="S6" s="118">
        <f xml:space="preserve"> (Regression!$CE$22*6*'In Process Calc.'!$C6^5+Regression!$CD$22*5*'In Process Calc.'!$C6^4+Regression!$CC$22*4*'In Process Calc.'!$C6^3 +Regression!$CB$22*3*'In Process Calc.'!$C6^2 + Regression!$CA$22*2*'In Process Calc.'!$C6 + Regression!$BZ$22)/$A6</f>
        <v>1.1267886003565222E-3</v>
      </c>
      <c r="T6" s="118">
        <f xml:space="preserve"> (Regression!$CE$23*6*'In Process Calc.'!$C6^5+Regression!$CD$23*5*'In Process Calc.'!$C6^4+Regression!$CC$23*4*'In Process Calc.'!$C6^3 +Regression!$CB$23*3*'In Process Calc.'!$C6^2 + Regression!$CA$23*2*'In Process Calc.'!$C6 + Regression!$BZ$23)/$A6</f>
        <v>1.7610763849626707E-2</v>
      </c>
      <c r="U6" s="118">
        <f xml:space="preserve"> (Regression!$CE$24*6*'In Process Calc.'!$C6^5+Regression!$CD$24*5*'In Process Calc.'!$C6^4+Regression!$CC$24*4*'In Process Calc.'!$C6^3 +Regression!$CB$24*3*'In Process Calc.'!$C6^2 + Regression!$CA$24*2*'In Process Calc.'!$C6 + Regression!$BZ$24)/$A6</f>
        <v>1.6996414545707563E-3</v>
      </c>
      <c r="V6" s="118">
        <f xml:space="preserve"> (Regression!$CE$25*6*'In Process Calc.'!$C6^5+Regression!$CD$25*5*'In Process Calc.'!$C6^4+Regression!$CC$25*4*'In Process Calc.'!$C6^3 +Regression!$CB$25*3*'In Process Calc.'!$C6^2 + Regression!$CA$25*2*'In Process Calc.'!$C6 + Regression!$BZ$25)/$A6</f>
        <v>2.3964595320449806E-3</v>
      </c>
      <c r="W6" s="118">
        <f xml:space="preserve"> (Regression!$CE$26*6*'In Process Calc.'!$C6^5+Regression!$CD$26*5*'In Process Calc.'!$C6^4+Regression!$CC$26*4*'In Process Calc.'!$C6^3 +Regression!$CB$26*3*'In Process Calc.'!$C6^2 + Regression!$CA$26*2*'In Process Calc.'!$C6 + Regression!$BZ$26)/$A6</f>
        <v>1.125588320163926E-2</v>
      </c>
      <c r="X6" s="118">
        <f xml:space="preserve"> (Regression!$CE$27*6*'In Process Calc.'!$C6^5+Regression!$CD$27*5*'In Process Calc.'!$C6^4+Regression!$CC$27*4*'In Process Calc.'!$C6^3 +Regression!$CB$27*3*'In Process Calc.'!$C6^2 + Regression!$CA$27*2*'In Process Calc.'!$C6 + Regression!$BZ$27)/$A6</f>
        <v>2.4951206529021564E-3</v>
      </c>
      <c r="Y6" s="118">
        <f xml:space="preserve"> (Regression!$CE$28*6*'In Process Calc.'!$C6^5+Regression!$CD$28*5*'In Process Calc.'!$C6^4+Regression!$CC$28*4*'In Process Calc.'!$C6^3 +Regression!$CB$28*3*'In Process Calc.'!$C6^2 + Regression!$CA$28*2*'In Process Calc.'!$C6 + Regression!$BZ$28)/$A6</f>
        <v>8.6471524022938874E-4</v>
      </c>
      <c r="Z6" s="118">
        <f xml:space="preserve"> (Regression!$CE$29*6*'In Process Calc.'!$C6^5+Regression!$CD$29*5*'In Process Calc.'!$C6^4+Regression!$CC$29*4*'In Process Calc.'!$C6^3 +Regression!$CB$29*3*'In Process Calc.'!$C6^2 + Regression!$CA$29*2*'In Process Calc.'!$C6 + Regression!$BZ$29)/$A6</f>
        <v>1.5074197042561615E-3</v>
      </c>
      <c r="AA6" s="118">
        <f xml:space="preserve"> (Regression!$CE$30*6*'In Process Calc.'!$C6^5+Regression!$CD$30*5*'In Process Calc.'!$C6^4+Regression!$CC$30*4*'In Process Calc.'!$C6^3 +Regression!$CB$30*3*'In Process Calc.'!$C6^2 + Regression!$CA$30*2*'In Process Calc.'!$C6 + Regression!$BZ$30)/$A6</f>
        <v>3.8891761203135025E-3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7.275860875332639E-2</v>
      </c>
      <c r="AD6" s="118">
        <f xml:space="preserve"> (Regression!$CE$33*6*'In Process Calc.'!$C6^5+Regression!$CD$33*5*'In Process Calc.'!$C6^4+Regression!$CC$33*4*'In Process Calc.'!$C6^3 +Regression!$CB$33*3*'In Process Calc.'!$C6^2 + Regression!$CA$33*2*'In Process Calc.'!$C6 + Regression!$BZ$33)/$A6</f>
        <v>8.7780191783184094E-2</v>
      </c>
      <c r="AE6" s="118">
        <f xml:space="preserve"> (Regression!$CE$34*6*'In Process Calc.'!$C6^5+Regression!$CD$34*5*'In Process Calc.'!$C6^4+Regression!$CC$34*4*'In Process Calc.'!$C6^3 +Regression!$CB$34*3*'In Process Calc.'!$C6^2 + Regression!$CA$34*2*'In Process Calc.'!$C6 + Regression!$BZ$34)/$A6</f>
        <v>0.30809838330521588</v>
      </c>
      <c r="AF6" s="119">
        <f t="shared" si="0"/>
        <v>-1.3326192961730919E-2</v>
      </c>
      <c r="AG6" s="119">
        <f t="shared" si="3"/>
        <v>0</v>
      </c>
      <c r="AH6" s="119">
        <f t="shared" si="1"/>
        <v>-1.875404441319713E-2</v>
      </c>
      <c r="AI6" s="119">
        <f t="shared" si="2"/>
        <v>-19.373128968347149</v>
      </c>
      <c r="AJ6" s="76">
        <f>'In Process Calc.'!C6</f>
        <v>71.522499999962747</v>
      </c>
      <c r="AK6" s="125">
        <f>((Regression!CL39-Regression!CL40)*1000+'Post Process Calc.'!AK5*'In Process Calc.'!$D6+'In Process Calc.'!$F5*Glucose!BP9)/'In Process Calc.'!$D6</f>
        <v>0.69938401536323613</v>
      </c>
      <c r="AL6" s="125">
        <f>((Regression!CM39-Regression!CM40)*1000+'Post Process Calc.'!AL5*'In Process Calc.'!$D6)/'In Process Calc.'!$D6</f>
        <v>1.442991521157251</v>
      </c>
      <c r="AM6" s="125">
        <f>((Regression!CN39-Regression!CN40)*1000+'Post Process Calc.'!AM5*'In Process Calc.'!$D6)/'In Process Calc.'!$D6</f>
        <v>2.0760113328846899</v>
      </c>
      <c r="AN6" s="125">
        <f>((Regression!CO39-Regression!CO40)*1000+'Post Process Calc.'!AN5*'In Process Calc.'!$D6)/'In Process Calc.'!$D6</f>
        <v>8.7419315084322875</v>
      </c>
      <c r="AO6" s="125">
        <f>((Regression!CP39-Regression!CP40)*1000+'Post Process Calc.'!AO5*'In Process Calc.'!$D6)/'In Process Calc.'!$D6</f>
        <v>0.76359845758946543</v>
      </c>
      <c r="AP6" s="125">
        <f>((Regression!CQ39-Regression!CQ40)*1000+'Post Process Calc.'!AP5*'In Process Calc.'!$D6)/'In Process Calc.'!$D6</f>
        <v>24.251783725260637</v>
      </c>
      <c r="AQ6" s="125">
        <f>((Regression!CR39-Regression!CR40)*1000+'Post Process Calc.'!AQ5*'In Process Calc.'!$D6)/'In Process Calc.'!$D6</f>
        <v>0.2969187895460772</v>
      </c>
      <c r="AR6" s="125">
        <f>((Regression!CS39-Regression!CS40)*1000+'Post Process Calc.'!AR5*'In Process Calc.'!$D6)/'In Process Calc.'!$D6</f>
        <v>2.5826161991054413</v>
      </c>
      <c r="AS6" s="125">
        <f>((Regression!CT39-Regression!CT40)*1000+'Post Process Calc.'!AS5*'In Process Calc.'!$I5+'In Process Calc.'!$E5*Glucose!AB9)/'In Process Calc.'!$D6</f>
        <v>0.81062059764169769</v>
      </c>
      <c r="AT6" s="125">
        <f>((Regression!CU39-Regression!CU40)*1000+'Post Process Calc.'!AT5*'In Process Calc.'!$I5+'In Process Calc.'!$E5*Glucose!AC9)/'In Process Calc.'!$D6</f>
        <v>0.63891071974372693</v>
      </c>
      <c r="AU6" s="125">
        <f>((Regression!CV39-Regression!CV40)*1000+'Post Process Calc.'!AU5*'In Process Calc.'!$I5+'In Process Calc.'!$E5*Glucose!AD9)/'In Process Calc.'!$D6</f>
        <v>2.1501905979420948</v>
      </c>
      <c r="AV6" s="125">
        <f>(-(Regression!CW39-Regression!CW40)*1000+'Post Process Calc.'!AV5*'In Process Calc.'!$D6)/'In Process Calc.'!$D6</f>
        <v>4.4747560468686904</v>
      </c>
      <c r="AW6" s="125">
        <f>((Regression!CX39-Regression!CX40)*1000+'Post Process Calc.'!AW5*'In Process Calc.'!$I5+'In Process Calc.'!$E5*Glucose!AF9)/'In Process Calc.'!$D6</f>
        <v>3.743916354372713</v>
      </c>
      <c r="AX6" s="125">
        <f>((Regression!CY39-Regression!CY40)*1000+'Post Process Calc.'!AX5*'In Process Calc.'!$I5+'In Process Calc.'!$E5*Glucose!AG9)/'In Process Calc.'!$D6</f>
        <v>2.0630968970171883</v>
      </c>
      <c r="AY6" s="125">
        <f>((Regression!CZ39-Regression!CZ40)*1000+'Post Process Calc.'!AY5*'In Process Calc.'!$I5+'In Process Calc.'!$E5*Glucose!AH9)/'In Process Calc.'!$D6</f>
        <v>0.89115499039710067</v>
      </c>
      <c r="AZ6" s="125">
        <f>((Regression!DA39-Regression!DA40)*1000+'Post Process Calc.'!AZ5*'In Process Calc.'!$I5+'In Process Calc.'!$E5*Glucose!AI9)/'In Process Calc.'!$D6</f>
        <v>-1.2616419954291158</v>
      </c>
      <c r="BA6" s="125">
        <f>((Regression!DB39-Regression!DB40)*1000+'Post Process Calc.'!BA5*'In Process Calc.'!$I5+'In Process Calc.'!$E5*Glucose!AJ9)/'In Process Calc.'!$D6</f>
        <v>1.4936943493095811</v>
      </c>
      <c r="BB6" s="125">
        <f>((Regression!DC39-Regression!DC40)*1000+'Post Process Calc.'!BB5*'In Process Calc.'!$I5+'In Process Calc.'!$E5*Glucose!AK9)/'In Process Calc.'!$D6</f>
        <v>2.6342861686475523</v>
      </c>
      <c r="BC6" s="125">
        <f>((Regression!DD39-Regression!DD40)*1000+'Post Process Calc.'!BC5*'In Process Calc.'!$I5+'In Process Calc.'!$E5*Glucose!AL9)/'In Process Calc.'!$D6</f>
        <v>4.5701352106213422</v>
      </c>
      <c r="BD6" s="125">
        <f>((Regression!DE39-Regression!DE40)*1000+'Post Process Calc.'!BD5*'In Process Calc.'!$I5+'In Process Calc.'!$E5*Glucose!AM9)/'In Process Calc.'!$D6</f>
        <v>2.3063863367852937</v>
      </c>
      <c r="BE6" s="125">
        <f>((Regression!DF39-Regression!DF40)*1000+'Post Process Calc.'!BE5*'In Process Calc.'!$I5+'In Process Calc.'!$E5*Glucose!AN9)/'In Process Calc.'!$D6</f>
        <v>0.55877562305861628</v>
      </c>
      <c r="BF6" s="125">
        <f>((Regression!DG39-Regression!DG40)*1000+'Post Process Calc.'!BF5*'In Process Calc.'!$I5+'In Process Calc.'!$E5*Glucose!AO9)/'In Process Calc.'!$D6</f>
        <v>0.83540891641388915</v>
      </c>
      <c r="BG6" s="125">
        <f>((Regression!DH39-Regression!DH40)*1000+'Post Process Calc.'!BG5*'In Process Calc.'!$I5+'In Process Calc.'!$E5*Glucose!AP9)/'In Process Calc.'!$D6</f>
        <v>2.4801421018147982</v>
      </c>
    </row>
    <row r="7" spans="1:70" x14ac:dyDescent="0.15">
      <c r="A7" s="118">
        <f>Glucose!H11*'In Process Calc.'!D7/1000</f>
        <v>1.9239632226554872</v>
      </c>
      <c r="B7" s="298">
        <f>'Growth Regression'!$P6</f>
        <v>1.1440420511649499E-2</v>
      </c>
      <c r="C7" s="118">
        <f>IF(Glucose!O11&gt;0,Glucose!O11,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1.0849676608577195</v>
      </c>
      <c r="E7" s="118">
        <f xml:space="preserve"> (Regression!$CE$8*6*'In Process Calc.'!$C7^6+Regression!$CD$8*5*'In Process Calc.'!$C7^5+Regression!$CC$8*4*'In Process Calc.'!$C7^3+Regression!$CB$8*3*'In Process Calc.'!$C7^2  + Regression!$CA$8*2*'In Process Calc.'!$C7 + Regression!$BZ$8)/$A7</f>
        <v>-2.8365361191041495E-4</v>
      </c>
      <c r="F7" s="118">
        <f xml:space="preserve"> (Regression!$CE$9*6*'In Process Calc.'!$C7^6+Regression!$CD$9*5*'In Process Calc.'!$C7^5+Regression!$CC$9*4*'In Process Calc.'!$C7^3+Regression!$CB$9*3*'In Process Calc.'!$C7^2  + Regression!$CA$9*2*'In Process Calc.'!$C7 + Regression!$BZ$9)/$A7</f>
        <v>1.4396512264927359E-3</v>
      </c>
      <c r="G7" s="118">
        <f xml:space="preserve"> (Regression!$CE$10*6*'In Process Calc.'!$C7^6+Regression!$CD$10*5*'In Process Calc.'!$C7^5+Regression!$CC$10*4*'In Process Calc.'!$C7^3+Regression!$CB$10*3*'In Process Calc.'!$C7^2  + Regression!$CA$10*2*'In Process Calc.'!$C7 + Regression!$BZ$10)/$A7</f>
        <v>1.6289307376181172E-2</v>
      </c>
      <c r="H7" s="118">
        <f xml:space="preserve"> (Regression!$CE$11*6*'In Process Calc.'!$C7^6+Regression!$CD$11*5*'In Process Calc.'!$C7^5+Regression!$CC$11*4*'In Process Calc.'!$C7^3+Regression!$CB$11*3*'In Process Calc.'!$C7^2  + Regression!$CA$11*2*'In Process Calc.'!$C7 + Regression!$BZ$11)/$A7</f>
        <v>5.7179473268157942E-3</v>
      </c>
      <c r="I7" s="118">
        <f>(Regression!$CE$12*6*'In Process Calc.'!$C7^6+Regression!$CD$12*5*'In Process Calc.'!$C7^5+Regression!$CC$12*4*'In Process Calc.'!$C7^3+Regression!$CB$12*3*'In Process Calc.'!$C7^2  + Regression!$CA$12*2*'In Process Calc.'!$C7 + Regression!$BZ$12)/$A7</f>
        <v>2.4059911834957361E-3</v>
      </c>
      <c r="J7" s="118">
        <f xml:space="preserve"> (Regression!$CE$13*6*'In Process Calc.'!$C7^6+Regression!$CD$13*5*'In Process Calc.'!$C7^5+Regression!$CC$13*4*'In Process Calc.'!$C7^3+Regression!$CB$13*3*'In Process Calc.'!$C7^2  + Regression!$CA$13*2*'In Process Calc.'!$C7 + Regression!$BZ$13)/$A7</f>
        <v>3.9729881702903175E-2</v>
      </c>
      <c r="K7" s="118">
        <f xml:space="preserve"> (Regression!$CE$14*6*'In Process Calc.'!$C7^6+Regression!$CD$14*5*'In Process Calc.'!$C7^5+Regression!$CC$14*4*'In Process Calc.'!$C7^3+Regression!$CB$14*3*'In Process Calc.'!$C7^2  + Regression!$CA$14*2*'In Process Calc.'!$C7 + Regression!$BZ$14)/$A7</f>
        <v>-4.7179481185715419E-4</v>
      </c>
      <c r="L7" s="118">
        <f xml:space="preserve"> (Regression!$CE$15*6*'In Process Calc.'!$C7^6+Regression!$CD$15*5*'In Process Calc.'!$C7^5+Regression!$CC$15*4*'In Process Calc.'!$C7^3+Regression!$CB$15*3*'In Process Calc.'!$C7^2  + Regression!$CA$15*2*'In Process Calc.'!$C7 + Regression!$BZ$15)/$A7</f>
        <v>-2.5857366858327117E-3</v>
      </c>
      <c r="M7" s="118">
        <f xml:space="preserve"> (Regression!$CE$16*6*'In Process Calc.'!$C7^6+Regression!$CD$16*5*'In Process Calc.'!$C7^5+Regression!$CC$16*4*'In Process Calc.'!$C7^3+Regression!$CB$16*3*'In Process Calc.'!$C7^2  + Regression!$CA$16*2*'In Process Calc.'!$C7 + Regression!$BZ$16)/$A7</f>
        <v>-5.0177378286001516E-3</v>
      </c>
      <c r="N7" s="118">
        <f xml:space="preserve"> (Regression!$CE$17*6*'In Process Calc.'!$C7^6+Regression!$CD$17*5*'In Process Calc.'!$C7^5+Regression!$CC$17*4*'In Process Calc.'!$C7^3+Regression!$CB$17*3*'In Process Calc.'!$C7^2  + Regression!$CA$17*2*'In Process Calc.'!$C7 + Regression!$BZ$17)/$A7</f>
        <v>-3.151901983127869E-4</v>
      </c>
      <c r="O7" s="118">
        <f xml:space="preserve"> (Regression!$CE$18*6*'In Process Calc.'!$C7^6+Regression!$CD$18*5*'In Process Calc.'!$C7^5+Regression!$CC$18*4*'In Process Calc.'!$C7^3+Regression!$CB$18*3*'In Process Calc.'!$C7^2  + Regression!$CA$18*2*'In Process Calc.'!$C7 + Regression!$BZ$18)/$A7</f>
        <v>2.7251539513466851E-3</v>
      </c>
      <c r="P7" s="118">
        <f xml:space="preserve"> (Regression!$CE$19*6*'In Process Calc.'!$C7^5+Regression!$CD$19*5*'In Process Calc.'!$C7^4+Regression!$CC$19*4*'In Process Calc.'!$C7^3 +Regression!$CB$19*3*'In Process Calc.'!$C7^2 + Regression!$CA$19*2*'In Process Calc.'!$C7 + Regression!$BZ$19)/$A7</f>
        <v>-1.5235464898585214E-2</v>
      </c>
      <c r="Q7" s="118">
        <f xml:space="preserve"> (Regression!$CE$20*6*'In Process Calc.'!$C7^5+Regression!$CD$20*5*'In Process Calc.'!$C7^4+Regression!$CC$20*4*'In Process Calc.'!$C7^3 +Regression!$CB$20*3*'In Process Calc.'!$C7^2 + Regression!$CA$20*2*'In Process Calc.'!$C7 + Regression!$BZ$20)/$A7</f>
        <v>5.3818141548029269E-3</v>
      </c>
      <c r="R7" s="118">
        <f xml:space="preserve"> (Regression!$CE$21*6*'In Process Calc.'!$C7^5+Regression!$CD$21*5*'In Process Calc.'!$C7^4+Regression!$CC$21*4*'In Process Calc.'!$C7^3 +Regression!$CB$21*3*'In Process Calc.'!$C7^2 + Regression!$CA$21*2*'In Process Calc.'!$C7 + Regression!$BZ$21)/$A7</f>
        <v>2.4775916312555317E-3</v>
      </c>
      <c r="S7" s="118">
        <f xml:space="preserve"> (Regression!$CE$22*6*'In Process Calc.'!$C7^5+Regression!$CD$22*5*'In Process Calc.'!$C7^4+Regression!$CC$22*4*'In Process Calc.'!$C7^3 +Regression!$CB$22*3*'In Process Calc.'!$C7^2 + Regression!$CA$22*2*'In Process Calc.'!$C7 + Regression!$BZ$22)/$A7</f>
        <v>8.4537044086720322E-4</v>
      </c>
      <c r="T7" s="118">
        <f xml:space="preserve"> (Regression!$CE$23*6*'In Process Calc.'!$C7^5+Regression!$CD$23*5*'In Process Calc.'!$C7^4+Regression!$CC$23*4*'In Process Calc.'!$C7^3 +Regression!$CB$23*3*'In Process Calc.'!$C7^2 + Regression!$CA$23*2*'In Process Calc.'!$C7 + Regression!$BZ$23)/$A7</f>
        <v>1.3461527852349345E-2</v>
      </c>
      <c r="U7" s="118">
        <f xml:space="preserve"> (Regression!$CE$24*6*'In Process Calc.'!$C7^5+Regression!$CD$24*5*'In Process Calc.'!$C7^4+Regression!$CC$24*4*'In Process Calc.'!$C7^3 +Regression!$CB$24*3*'In Process Calc.'!$C7^2 + Regression!$CA$24*2*'In Process Calc.'!$C7 + Regression!$BZ$24)/$A7</f>
        <v>1.3886038219519988E-3</v>
      </c>
      <c r="V7" s="118">
        <f xml:space="preserve"> (Regression!$CE$25*6*'In Process Calc.'!$C7^5+Regression!$CD$25*5*'In Process Calc.'!$C7^4+Regression!$CC$25*4*'In Process Calc.'!$C7^3 +Regression!$CB$25*3*'In Process Calc.'!$C7^2 + Regression!$CA$25*2*'In Process Calc.'!$C7 + Regression!$BZ$25)/$A7</f>
        <v>1.9819005483136046E-3</v>
      </c>
      <c r="W7" s="118">
        <f xml:space="preserve"> (Regression!$CE$26*6*'In Process Calc.'!$C7^5+Regression!$CD$26*5*'In Process Calc.'!$C7^4+Regression!$CC$26*4*'In Process Calc.'!$C7^3 +Regression!$CB$26*3*'In Process Calc.'!$C7^2 + Regression!$CA$26*2*'In Process Calc.'!$C7 + Regression!$BZ$26)/$A7</f>
        <v>8.9440902884515006E-3</v>
      </c>
      <c r="X7" s="118">
        <f xml:space="preserve"> (Regression!$CE$27*6*'In Process Calc.'!$C7^5+Regression!$CD$27*5*'In Process Calc.'!$C7^4+Regression!$CC$27*4*'In Process Calc.'!$C7^3 +Regression!$CB$27*3*'In Process Calc.'!$C7^2 + Regression!$CA$27*2*'In Process Calc.'!$C7 + Regression!$BZ$27)/$A7</f>
        <v>2.1068972381055435E-3</v>
      </c>
      <c r="Y7" s="118">
        <f xml:space="preserve"> (Regression!$CE$28*6*'In Process Calc.'!$C7^5+Regression!$CD$28*5*'In Process Calc.'!$C7^4+Regression!$CC$28*4*'In Process Calc.'!$C7^3 +Regression!$CB$28*3*'In Process Calc.'!$C7^2 + Regression!$CA$28*2*'In Process Calc.'!$C7 + Regression!$BZ$28)/$A7</f>
        <v>6.9137350513944699E-4</v>
      </c>
      <c r="Z7" s="118">
        <f xml:space="preserve"> (Regression!$CE$29*6*'In Process Calc.'!$C7^5+Regression!$CD$29*5*'In Process Calc.'!$C7^4+Regression!$CC$29*4*'In Process Calc.'!$C7^3 +Regression!$CB$29*3*'In Process Calc.'!$C7^2 + Regression!$CA$29*2*'In Process Calc.'!$C7 + Regression!$BZ$29)/$A7</f>
        <v>9.3062057104744019E-4</v>
      </c>
      <c r="AA7" s="118">
        <f xml:space="preserve"> (Regression!$CE$30*6*'In Process Calc.'!$C7^5+Regression!$CD$30*5*'In Process Calc.'!$C7^4+Regression!$CC$30*4*'In Process Calc.'!$C7^3 +Regression!$CB$30*3*'In Process Calc.'!$C7^2 + Regression!$CA$30*2*'In Process Calc.'!$C7 + Regression!$BZ$30)/$A7</f>
        <v>3.2338111963771221E-3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5.5819470579612784E-2</v>
      </c>
      <c r="AD7" s="118">
        <f xml:space="preserve"> (Regression!$CE$33*6*'In Process Calc.'!$C7^5+Regression!$CD$33*5*'In Process Calc.'!$C7^4+Regression!$CC$33*4*'In Process Calc.'!$C7^3 +Regression!$CB$33*3*'In Process Calc.'!$C7^2 + Regression!$CA$33*2*'In Process Calc.'!$C7 + Regression!$BZ$33)/$A7</f>
        <v>6.8592486798949054E-2</v>
      </c>
      <c r="AE7" s="118">
        <f xml:space="preserve"> (Regression!$CE$34*6*'In Process Calc.'!$C7^5+Regression!$CD$34*5*'In Process Calc.'!$C7^4+Regression!$CC$34*4*'In Process Calc.'!$C7^3 +Regression!$CB$34*3*'In Process Calc.'!$C7^2 + Regression!$CA$34*2*'In Process Calc.'!$C7 + Regression!$BZ$34)/$A7</f>
        <v>0.23766738162040241</v>
      </c>
      <c r="AF7" s="119">
        <f t="shared" si="0"/>
        <v>-0.38347622105987583</v>
      </c>
      <c r="AG7" s="119">
        <f t="shared" si="3"/>
        <v>0</v>
      </c>
      <c r="AH7" s="119">
        <f t="shared" si="1"/>
        <v>-1.1875062085137767E-2</v>
      </c>
      <c r="AI7" s="119">
        <f t="shared" si="2"/>
        <v>-28.532589833618403</v>
      </c>
      <c r="AJ7" s="76">
        <f>'In Process Calc.'!C7</f>
        <v>95.822500000067521</v>
      </c>
      <c r="AK7" s="125">
        <f>((Regression!CL40-Regression!CL41)*1000+'Post Process Calc.'!AK6*'In Process Calc.'!$D7+'In Process Calc.'!$F6*Glucose!BP10)/'In Process Calc.'!$D7</f>
        <v>0.74312474478825674</v>
      </c>
      <c r="AL7" s="125">
        <f>((Regression!CM40-Regression!CM41)*1000+Glucose!AS10*'In Process Calc.'!$D7)/'In Process Calc.'!$D7</f>
        <v>1.8137010178016288</v>
      </c>
      <c r="AM7" s="125">
        <f>((Regression!CN40-Regression!CN41)*1000+Glucose!AT10*'In Process Calc.'!$D7)/'In Process Calc.'!$D7</f>
        <v>1.6598946016261773</v>
      </c>
      <c r="AN7" s="125">
        <f>((Regression!CO40-Regression!CO41)*1000+Glucose!AU10*'In Process Calc.'!$D7)/'In Process Calc.'!$D7</f>
        <v>8.2213546777551194</v>
      </c>
      <c r="AO7" s="125">
        <f>((Regression!CP40-Regression!CP41)*1000+Glucose!AV10*'In Process Calc.'!$D7)/'In Process Calc.'!$D7</f>
        <v>0.60278444844032064</v>
      </c>
      <c r="AP7" s="344">
        <f>((Regression!CQ40-Regression!CQ41)*1000+Glucose!AW10*'In Process Calc.'!$D7)/'In Process Calc.'!$D7</f>
        <v>21.357100265223448</v>
      </c>
      <c r="AQ7" s="125">
        <f>((Regression!CR40-Regression!CR41)*1000+Glucose!AX10*'In Process Calc.'!$D7)/'In Process Calc.'!$D7</f>
        <v>0.27029998193686006</v>
      </c>
      <c r="AR7" s="125">
        <f>((Regression!CS40-Regression!CS41)*1000+Glucose!AY10*'In Process Calc.'!$D7)/'In Process Calc.'!$D7</f>
        <v>2.6566944025475436</v>
      </c>
      <c r="AS7" s="125">
        <f>((Regression!CT40-Regression!CT41)*1000+'Post Process Calc.'!AS6*'In Process Calc.'!$I6+'In Process Calc.'!$E6*Glucose!AB10)/'In Process Calc.'!$D7</f>
        <v>1.0852917358760461</v>
      </c>
      <c r="AT7" s="125">
        <f>((Regression!CU40-Regression!CU41)*1000+'Post Process Calc.'!AT6*'In Process Calc.'!$I6+'In Process Calc.'!$E6*Glucose!AC10)/'In Process Calc.'!$D7</f>
        <v>0.65220700373096352</v>
      </c>
      <c r="AU7" s="125">
        <f>((Regression!CV40-Regression!CV41)*1000+'Post Process Calc.'!AU6*'In Process Calc.'!$I6+'In Process Calc.'!$E6*Glucose!AD10)/'In Process Calc.'!$D7</f>
        <v>1.9963989855764606</v>
      </c>
      <c r="AV7" s="125">
        <f>(-(Regression!CW40-Regression!CW41)*1000+'Post Process Calc.'!AV6*'In Process Calc.'!$D7)/'In Process Calc.'!$D7</f>
        <v>3.9940923206717334</v>
      </c>
      <c r="AW7" s="125">
        <f>((Regression!CX40-Regression!CX41)*1000+'Post Process Calc.'!AW6*'In Process Calc.'!$I6+'In Process Calc.'!$E6*Glucose!AF10)/'In Process Calc.'!$D7</f>
        <v>3.4531604703993914</v>
      </c>
      <c r="AX7" s="125">
        <f>((Regression!CY40-Regression!CY41)*1000+'Post Process Calc.'!AX6*'In Process Calc.'!$I6+'In Process Calc.'!$E6*Glucose!AG10)/'In Process Calc.'!$D7</f>
        <v>1.9307129436057231</v>
      </c>
      <c r="AY7" s="125">
        <f>((Regression!CZ40-Regression!CZ41)*1000+'Post Process Calc.'!AY6*'In Process Calc.'!$I6+'In Process Calc.'!$E6*Glucose!AH10)/'In Process Calc.'!$D7</f>
        <v>0.84382867168016651</v>
      </c>
      <c r="AZ7" s="125">
        <f>((Regression!DA40-Regression!DA41)*1000+'Post Process Calc.'!AZ6*'In Process Calc.'!$I6+'In Process Calc.'!$E6*Glucose!AI10)/'In Process Calc.'!$D7</f>
        <v>-1.8382610016990539</v>
      </c>
      <c r="BA7" s="125">
        <f>((Regression!DB40-Regression!DB41)*1000+'Post Process Calc.'!BA6*'In Process Calc.'!$I6+'In Process Calc.'!$E6*Glucose!AJ10)/'In Process Calc.'!$D7</f>
        <v>1.4182097615535503</v>
      </c>
      <c r="BB7" s="125">
        <f>((Regression!DC40-Regression!DC41)*1000+'Post Process Calc.'!BB6*'In Process Calc.'!$I6+'In Process Calc.'!$E6*Glucose!AK10)/'In Process Calc.'!$D7</f>
        <v>2.5287784042675856</v>
      </c>
      <c r="BC7" s="125">
        <f>((Regression!DD40-Regression!DD41)*1000+'Post Process Calc.'!BC6*'In Process Calc.'!$I6+'In Process Calc.'!$E6*Glucose!AL10)/'In Process Calc.'!$D7</f>
        <v>4.0842740636197155</v>
      </c>
      <c r="BD7" s="125">
        <f>((Regression!DE40-Regression!DE41)*1000+'Post Process Calc.'!BD6*'In Process Calc.'!$I6+'In Process Calc.'!$E6*Glucose!AM10)/'In Process Calc.'!$D7</f>
        <v>2.1950476175198426</v>
      </c>
      <c r="BE7" s="125">
        <f>((Regression!DF40-Regression!DF41)*1000+'Post Process Calc.'!BE6*'In Process Calc.'!$I6+'In Process Calc.'!$E6*Glucose!AN10)/'In Process Calc.'!$D7</f>
        <v>0.52062905028316842</v>
      </c>
      <c r="BF7" s="125">
        <f>((Regression!DG40-Regression!DG41)*1000+'Post Process Calc.'!BF6*'In Process Calc.'!$I6+'In Process Calc.'!$E6*Glucose!AO10)/'In Process Calc.'!$D7</f>
        <v>0.77826552969429752</v>
      </c>
      <c r="BG7" s="125">
        <f>((Regression!DH40-Regression!DH41)*1000+'Post Process Calc.'!BG6*'In Process Calc.'!$I6+'In Process Calc.'!$E6*Glucose!AP10)/'In Process Calc.'!$D7</f>
        <v>2.3084990333518434</v>
      </c>
    </row>
    <row r="8" spans="1:70" x14ac:dyDescent="0.15">
      <c r="A8" s="118">
        <f>Glucose!H12*'In Process Calc.'!D8/1000</f>
        <v>2.21303813393898</v>
      </c>
      <c r="B8" s="298">
        <f>'Growth Regression'!$P7</f>
        <v>8.68466825198351E-3</v>
      </c>
      <c r="C8" s="118">
        <f>IF(Glucose!O12&gt;0,Glucose!O12,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1.0464851404495585</v>
      </c>
      <c r="E8" s="118">
        <f xml:space="preserve"> (Regression!$CE$8*6*'In Process Calc.'!$C8^6+Regression!$CD$8*5*'In Process Calc.'!$C8^5+Regression!$CC$8*4*'In Process Calc.'!$C8^3+Regression!$CB$8*3*'In Process Calc.'!$C8^2  + Regression!$CA$8*2*'In Process Calc.'!$C8 + Regression!$BZ$8)/$A8</f>
        <v>3.2696632377366623E-4</v>
      </c>
      <c r="F8" s="118">
        <f xml:space="preserve"> (Regression!$CE$9*6*'In Process Calc.'!$C8^6+Regression!$CD$9*5*'In Process Calc.'!$C8^5+Regression!$CC$9*4*'In Process Calc.'!$C8^3+Regression!$CB$9*3*'In Process Calc.'!$C8^2  + Regression!$CA$9*2*'In Process Calc.'!$C8 + Regression!$BZ$9)/$A8</f>
        <v>1.325726803680027E-3</v>
      </c>
      <c r="G8" s="118">
        <f xml:space="preserve"> (Regression!$CE$10*6*'In Process Calc.'!$C8^6+Regression!$CD$10*5*'In Process Calc.'!$C8^5+Regression!$CC$10*4*'In Process Calc.'!$C8^3+Regression!$CB$10*3*'In Process Calc.'!$C8^2  + Regression!$CA$10*2*'In Process Calc.'!$C8 + Regression!$BZ$10)/$A8</f>
        <v>1.2597429752107515E-2</v>
      </c>
      <c r="H8" s="118">
        <f xml:space="preserve"> (Regression!$CE$11*6*'In Process Calc.'!$C8^6+Regression!$CD$11*5*'In Process Calc.'!$C8^5+Regression!$CC$11*4*'In Process Calc.'!$C8^3+Regression!$CB$11*3*'In Process Calc.'!$C8^2  + Regression!$CA$11*2*'In Process Calc.'!$C8 + Regression!$BZ$11)/$A8</f>
        <v>6.4569865114108742E-3</v>
      </c>
      <c r="I8" s="118">
        <f>(Regression!$CE$12*6*'In Process Calc.'!$C8^6+Regression!$CD$12*5*'In Process Calc.'!$C8^5+Regression!$CC$12*4*'In Process Calc.'!$C8^3+Regression!$CB$12*3*'In Process Calc.'!$C8^2  + Regression!$CA$12*2*'In Process Calc.'!$C8 + Regression!$BZ$12)/$A8</f>
        <v>2.0650458305662926E-3</v>
      </c>
      <c r="J8" s="118">
        <f xml:space="preserve"> (Regression!$CE$13*6*'In Process Calc.'!$C8^6+Regression!$CD$13*5*'In Process Calc.'!$C8^5+Regression!$CC$13*4*'In Process Calc.'!$C8^3+Regression!$CB$13*3*'In Process Calc.'!$C8^2  + Regression!$CA$13*2*'In Process Calc.'!$C8 + Regression!$BZ$13)/$A8</f>
        <v>3.8600734301927966E-2</v>
      </c>
      <c r="K8" s="118">
        <f xml:space="preserve"> (Regression!$CE$14*6*'In Process Calc.'!$C8^6+Regression!$CD$14*5*'In Process Calc.'!$C8^5+Regression!$CC$14*4*'In Process Calc.'!$C8^3+Regression!$CB$14*3*'In Process Calc.'!$C8^2  + Regression!$CA$14*2*'In Process Calc.'!$C8 + Regression!$BZ$14)/$A8</f>
        <v>-2.9617655151596277E-4</v>
      </c>
      <c r="L8" s="118">
        <f xml:space="preserve"> (Regression!$CE$15*6*'In Process Calc.'!$C8^6+Regression!$CD$15*5*'In Process Calc.'!$C8^5+Regression!$CC$15*4*'In Process Calc.'!$C8^3+Regression!$CB$15*3*'In Process Calc.'!$C8^2  + Regression!$CA$15*2*'In Process Calc.'!$C8 + Regression!$BZ$15)/$A8</f>
        <v>-2.2342555460984617E-3</v>
      </c>
      <c r="M8" s="118">
        <f xml:space="preserve"> (Regression!$CE$16*6*'In Process Calc.'!$C8^6+Regression!$CD$16*5*'In Process Calc.'!$C8^5+Regression!$CC$16*4*'In Process Calc.'!$C8^3+Regression!$CB$16*3*'In Process Calc.'!$C8^2  + Regression!$CA$16*2*'In Process Calc.'!$C8 + Regression!$BZ$16)/$A8</f>
        <v>-4.5676065988582825E-3</v>
      </c>
      <c r="N8" s="118">
        <f xml:space="preserve"> (Regression!$CE$17*6*'In Process Calc.'!$C8^6+Regression!$CD$17*5*'In Process Calc.'!$C8^5+Regression!$CC$17*4*'In Process Calc.'!$C8^3+Regression!$CB$17*3*'In Process Calc.'!$C8^2  + Regression!$CA$17*2*'In Process Calc.'!$C8 + Regression!$BZ$17)/$A8</f>
        <v>-3.6683991991513754E-4</v>
      </c>
      <c r="O8" s="118">
        <f xml:space="preserve"> (Regression!$CE$18*6*'In Process Calc.'!$C8^6+Regression!$CD$18*5*'In Process Calc.'!$C8^5+Regression!$CC$18*4*'In Process Calc.'!$C8^3+Regression!$CB$18*3*'In Process Calc.'!$C8^2  + Regression!$CA$18*2*'In Process Calc.'!$C8 + Regression!$BZ$18)/$A8</f>
        <v>2.4328625173824303E-3</v>
      </c>
      <c r="P8" s="118">
        <f xml:space="preserve"> (Regression!$CE$19*6*'In Process Calc.'!$C8^5+Regression!$CD$19*5*'In Process Calc.'!$C8^4+Regression!$CC$19*4*'In Process Calc.'!$C8^3 +Regression!$CB$19*3*'In Process Calc.'!$C8^2 + Regression!$CA$19*2*'In Process Calc.'!$C8 + Regression!$BZ$19)/$A8</f>
        <v>-1.8272811178360698E-2</v>
      </c>
      <c r="Q8" s="118">
        <f xml:space="preserve"> (Regression!$CE$20*6*'In Process Calc.'!$C8^5+Regression!$CD$20*5*'In Process Calc.'!$C8^4+Regression!$CC$20*4*'In Process Calc.'!$C8^3 +Regression!$CB$20*3*'In Process Calc.'!$C8^2 + Regression!$CA$20*2*'In Process Calc.'!$C8 + Regression!$BZ$20)/$A8</f>
        <v>5.0020548247391734E-3</v>
      </c>
      <c r="R8" s="118">
        <f xml:space="preserve"> (Regression!$CE$21*6*'In Process Calc.'!$C8^5+Regression!$CD$21*5*'In Process Calc.'!$C8^4+Regression!$CC$21*4*'In Process Calc.'!$C8^3 +Regression!$CB$21*3*'In Process Calc.'!$C8^2 + Regression!$CA$21*2*'In Process Calc.'!$C8 + Regression!$BZ$21)/$A8</f>
        <v>2.3147442786264172E-3</v>
      </c>
      <c r="S8" s="118">
        <f xml:space="preserve"> (Regression!$CE$22*6*'In Process Calc.'!$C8^5+Regression!$CD$22*5*'In Process Calc.'!$C8^4+Regression!$CC$22*4*'In Process Calc.'!$C8^3 +Regression!$CB$22*3*'In Process Calc.'!$C8^2 + Regression!$CA$22*2*'In Process Calc.'!$C8 + Regression!$BZ$22)/$A8</f>
        <v>7.4657931414133039E-4</v>
      </c>
      <c r="T8" s="118">
        <f xml:space="preserve"> (Regression!$CE$23*6*'In Process Calc.'!$C8^5+Regression!$CD$23*5*'In Process Calc.'!$C8^4+Regression!$CC$23*4*'In Process Calc.'!$C8^3 +Regression!$CB$23*3*'In Process Calc.'!$C8^2 + Regression!$CA$23*2*'In Process Calc.'!$C8 + Regression!$BZ$23)/$A8</f>
        <v>1.1995461011079239E-2</v>
      </c>
      <c r="U8" s="118">
        <f xml:space="preserve"> (Regression!$CE$24*6*'In Process Calc.'!$C8^5+Regression!$CD$24*5*'In Process Calc.'!$C8^4+Regression!$CC$24*4*'In Process Calc.'!$C8^3 +Regression!$CB$24*3*'In Process Calc.'!$C8^2 + Regression!$CA$24*2*'In Process Calc.'!$C8 + Regression!$BZ$24)/$A8</f>
        <v>1.2825298461868341E-3</v>
      </c>
      <c r="V8" s="118">
        <f xml:space="preserve"> (Regression!$CE$25*6*'In Process Calc.'!$C8^5+Regression!$CD$25*5*'In Process Calc.'!$C8^4+Regression!$CC$25*4*'In Process Calc.'!$C8^3 +Regression!$CB$25*3*'In Process Calc.'!$C8^2 + Regression!$CA$25*2*'In Process Calc.'!$C8 + Regression!$BZ$25)/$A8</f>
        <v>1.8477039940518671E-3</v>
      </c>
      <c r="W8" s="118">
        <f xml:space="preserve"> (Regression!$CE$26*6*'In Process Calc.'!$C8^5+Regression!$CD$26*5*'In Process Calc.'!$C8^4+Regression!$CC$26*4*'In Process Calc.'!$C8^3 +Regression!$CB$26*3*'In Process Calc.'!$C8^2 + Regression!$CA$26*2*'In Process Calc.'!$C8 + Regression!$BZ$26)/$A8</f>
        <v>8.1279857368386256E-3</v>
      </c>
      <c r="X8" s="118">
        <f xml:space="preserve"> (Regression!$CE$27*6*'In Process Calc.'!$C8^5+Regression!$CD$27*5*'In Process Calc.'!$C8^4+Regression!$CC$27*4*'In Process Calc.'!$C8^3 +Regression!$CB$27*3*'In Process Calc.'!$C8^2 + Regression!$CA$27*2*'In Process Calc.'!$C8 + Regression!$BZ$27)/$A8</f>
        <v>1.9936165856972721E-3</v>
      </c>
      <c r="Y8" s="118">
        <f xml:space="preserve"> (Regression!$CE$28*6*'In Process Calc.'!$C8^5+Regression!$CD$28*5*'In Process Calc.'!$C8^4+Regression!$CC$28*4*'In Process Calc.'!$C8^3 +Regression!$CB$28*3*'In Process Calc.'!$C8^2 + Regression!$CA$28*2*'In Process Calc.'!$C8 + Regression!$BZ$28)/$A8</f>
        <v>6.3256781336561683E-4</v>
      </c>
      <c r="Z8" s="118">
        <f xml:space="preserve"> (Regression!$CE$29*6*'In Process Calc.'!$C8^5+Regression!$CD$29*5*'In Process Calc.'!$C8^4+Regression!$CC$29*4*'In Process Calc.'!$C8^3 +Regression!$CB$29*3*'In Process Calc.'!$C8^2 + Regression!$CA$29*2*'In Process Calc.'!$C8 + Regression!$BZ$29)/$A8</f>
        <v>6.9882955789953656E-4</v>
      </c>
      <c r="AA8" s="118">
        <f xml:space="preserve"> (Regression!$CE$30*6*'In Process Calc.'!$C8^5+Regression!$CD$30*5*'In Process Calc.'!$C8^4+Regression!$CC$30*4*'In Process Calc.'!$C8^3 +Regression!$CB$30*3*'In Process Calc.'!$C8^2 + Regression!$CA$30*2*'In Process Calc.'!$C8 + Regression!$BZ$30)/$A8</f>
        <v>3.0305183663869389E-3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4.9875232654579604E-2</v>
      </c>
      <c r="AD8" s="118">
        <f xml:space="preserve"> (Regression!$CE$33*6*'In Process Calc.'!$C8^5+Regression!$CD$33*5*'In Process Calc.'!$C8^4+Regression!$CC$33*4*'In Process Calc.'!$C8^3 +Regression!$CB$33*3*'In Process Calc.'!$C8^2 + Regression!$CA$33*2*'In Process Calc.'!$C8 + Regression!$BZ$33)/$A8</f>
        <v>6.1972369469214195E-2</v>
      </c>
      <c r="AE8" s="118">
        <f xml:space="preserve"> (Regression!$CE$34*6*'In Process Calc.'!$C8^5+Regression!$CD$34*5*'In Process Calc.'!$C8^4+Regression!$CC$34*4*'In Process Calc.'!$C8^3 +Regression!$CB$34*3*'In Process Calc.'!$C8^2 + Regression!$CA$34*2*'In Process Calc.'!$C8 + Regression!$BZ$34)/$A8</f>
        <v>0.21325547983433718</v>
      </c>
      <c r="AF8" s="119">
        <f t="shared" si="0"/>
        <v>-0.47337988535228559</v>
      </c>
      <c r="AG8" s="119">
        <f t="shared" si="3"/>
        <v>0</v>
      </c>
      <c r="AH8" s="119">
        <f t="shared" si="1"/>
        <v>-7.6728216929585671E-3</v>
      </c>
      <c r="AI8" s="119">
        <f t="shared" si="2"/>
        <v>-40.501048950975886</v>
      </c>
      <c r="AJ8" s="76">
        <f>'In Process Calc.'!C8</f>
        <v>114.67250000004424</v>
      </c>
      <c r="AK8" s="125">
        <f>((Regression!CL41-Regression!CL42)*1000+'Post Process Calc.'!AK7*'In Process Calc.'!$D8+'In Process Calc.'!$F7*Glucose!BP11)/'In Process Calc.'!$D8</f>
        <v>0.74070096251418271</v>
      </c>
      <c r="AL8" s="125">
        <f>((Regression!CM41-Regression!CM42)*1000+'Post Process Calc.'!AL7*'In Process Calc.'!$D8)/'In Process Calc.'!$D8</f>
        <v>1.7469929018314208</v>
      </c>
      <c r="AM8" s="125">
        <f>((Regression!CN41-Regression!CN42)*1000+'Post Process Calc.'!AM7*'In Process Calc.'!$D8)/'In Process Calc.'!$D8</f>
        <v>0.96576541885092615</v>
      </c>
      <c r="AN8" s="125">
        <f>((Regression!CO41-Regression!CO42)*1000+'Post Process Calc.'!AN7*'In Process Calc.'!$D8)/'In Process Calc.'!$D8</f>
        <v>7.9261412180089694</v>
      </c>
      <c r="AO8" s="125">
        <f>((Regression!CP41-Regression!CP42)*1000+'Post Process Calc.'!AO7*'In Process Calc.'!$D8)/'In Process Calc.'!$D8</f>
        <v>0.49518799597468055</v>
      </c>
      <c r="AP8" s="125">
        <f>((Regression!CQ41-Regression!CQ42)*1000+'Post Process Calc.'!AP7*'In Process Calc.'!$D8)/'In Process Calc.'!$D8</f>
        <v>19.469579309490491</v>
      </c>
      <c r="AQ8" s="125">
        <f>((Regression!CR41-Regression!CR42)*1000+'Post Process Calc.'!AQ7*'In Process Calc.'!$D8)/'In Process Calc.'!$D8</f>
        <v>0.28851265899496786</v>
      </c>
      <c r="AR8" s="125">
        <f>((Regression!CS41-Regression!CS42)*1000+'Post Process Calc.'!AR7*'In Process Calc.'!$D8)/'In Process Calc.'!$D8</f>
        <v>2.7731464186164554</v>
      </c>
      <c r="AS8" s="125">
        <f>((Regression!CT41-Regression!CT42)*1000+'Post Process Calc.'!AS7*'In Process Calc.'!$I7+'In Process Calc.'!$E7*Glucose!AB11)/'In Process Calc.'!$D8</f>
        <v>1.3164607364510736</v>
      </c>
      <c r="AT8" s="125">
        <f>((Regression!CU41-Regression!CU42)*1000+'Post Process Calc.'!AT7*'In Process Calc.'!$I7+'In Process Calc.'!$E7*Glucose!AC11)/'In Process Calc.'!$D8</f>
        <v>0.66892793234852077</v>
      </c>
      <c r="AU8" s="125">
        <f>((Regression!CV41-Regression!CV42)*1000+'Post Process Calc.'!AU7*'In Process Calc.'!$I7+'In Process Calc.'!$E7*Glucose!AD11)/'In Process Calc.'!$D8</f>
        <v>1.8722074210685464</v>
      </c>
      <c r="AV8" s="125">
        <f>(-(Regression!CW41-Regression!CW42)*1000+'Post Process Calc.'!AV7*'In Process Calc.'!$D8)/'In Process Calc.'!$D8</f>
        <v>3.1581702170922759</v>
      </c>
      <c r="AW8" s="125">
        <f>((Regression!CX41-Regression!CX42)*1000+'Post Process Calc.'!AW7*'In Process Calc.'!$I7+'In Process Calc.'!$E7*Glucose!AF11)/'In Process Calc.'!$D8</f>
        <v>3.2025367812502652</v>
      </c>
      <c r="AX8" s="125">
        <f>((Regression!CY41-Regression!CY42)*1000+'Post Process Calc.'!AX7*'In Process Calc.'!$I7+'In Process Calc.'!$E7*Glucose!AG11)/'In Process Calc.'!$D8</f>
        <v>1.8150183467231609</v>
      </c>
      <c r="AY8" s="125">
        <f>((Regression!CZ41-Regression!CZ42)*1000+'Post Process Calc.'!AY7*'In Process Calc.'!$I7+'In Process Calc.'!$E7*Glucose!AH11)/'In Process Calc.'!$D8</f>
        <v>0.8055052116522714</v>
      </c>
      <c r="AZ8" s="125">
        <f>((Regression!DA41-Regression!DA42)*1000+'Post Process Calc.'!AZ7*'In Process Calc.'!$I7+'In Process Calc.'!$E7*Glucose!AI11)/'In Process Calc.'!$D8</f>
        <v>-2.451491216910882</v>
      </c>
      <c r="BA8" s="125">
        <f>((Regression!DB41-Regression!DB42)*1000+'Post Process Calc.'!BA7*'In Process Calc.'!$I7+'In Process Calc.'!$E7*Glucose!AJ11)/'In Process Calc.'!$D8</f>
        <v>1.3537408465646097</v>
      </c>
      <c r="BB8" s="125">
        <f>((Regression!DC41-Regression!DC42)*1000+'Post Process Calc.'!BB7*'In Process Calc.'!$I7+'In Process Calc.'!$E7*Glucose!AK11)/'In Process Calc.'!$D8</f>
        <v>2.4363306558841669</v>
      </c>
      <c r="BC8" s="125">
        <f>((Regression!DD41-Regression!DD42)*1000+'Post Process Calc.'!BC7*'In Process Calc.'!$I7+'In Process Calc.'!$E7*Glucose!AL11)/'In Process Calc.'!$D8</f>
        <v>3.6725262588010494</v>
      </c>
      <c r="BD8" s="125">
        <f>((Regression!DE41-Regression!DE42)*1000+'Post Process Calc.'!BD7*'In Process Calc.'!$I7+'In Process Calc.'!$E7*Glucose!AM11)/'In Process Calc.'!$D8</f>
        <v>2.0960240734477735</v>
      </c>
      <c r="BE8" s="125">
        <f>((Regression!DF41-Regression!DF42)*1000+'Post Process Calc.'!BE7*'In Process Calc.'!$I7+'In Process Calc.'!$E7*Glucose!AN11)/'In Process Calc.'!$D8</f>
        <v>0.48869682871402353</v>
      </c>
      <c r="BF8" s="125">
        <f>((Regression!DG41-Regression!DG42)*1000+'Post Process Calc.'!BF7*'In Process Calc.'!$I7+'In Process Calc.'!$E7*Glucose!AO11)/'In Process Calc.'!$D8</f>
        <v>0.73928493623246483</v>
      </c>
      <c r="BG8" s="125">
        <f>((Regression!DH41-Regression!DH42)*1000+'Post Process Calc.'!BG7*'In Process Calc.'!$I7+'In Process Calc.'!$E7*Glucose!AP11)/'In Process Calc.'!$D8</f>
        <v>2.1572698835354132</v>
      </c>
    </row>
    <row r="9" spans="1:70" x14ac:dyDescent="0.15">
      <c r="A9" s="118">
        <f>Glucose!H13*'In Process Calc.'!D9/1000</f>
        <v>2.8065847446987156</v>
      </c>
      <c r="B9" s="298">
        <f>'Growth Regression'!$P8</f>
        <v>5.0840942364463269E-3</v>
      </c>
      <c r="C9" s="118">
        <f>IF(Glucose!O13&gt;0,Glucose!O13,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0.93117973186957848</v>
      </c>
      <c r="E9" s="118">
        <f xml:space="preserve"> (Regression!$CE$8*6*'In Process Calc.'!$C9^6+Regression!$CD$8*5*'In Process Calc.'!$C9^5+Regression!$CC$8*4*'In Process Calc.'!$C9^3+Regression!$CB$8*3*'In Process Calc.'!$C9^2  + Regression!$CA$8*2*'In Process Calc.'!$C9 + Regression!$BZ$8)/$A9</f>
        <v>8.4590018015534574E-4</v>
      </c>
      <c r="F9" s="118">
        <f xml:space="preserve"> (Regression!$CE$9*6*'In Process Calc.'!$C9^6+Regression!$CD$9*5*'In Process Calc.'!$C9^5+Regression!$CC$9*4*'In Process Calc.'!$C9^3+Regression!$CB$9*3*'In Process Calc.'!$C9^2  + Regression!$CA$9*2*'In Process Calc.'!$C9 + Regression!$BZ$9)/$A9</f>
        <v>1.1028254989184456E-3</v>
      </c>
      <c r="G9" s="118">
        <f xml:space="preserve"> (Regression!$CE$10*6*'In Process Calc.'!$C9^6+Regression!$CD$10*5*'In Process Calc.'!$C9^5+Regression!$CC$10*4*'In Process Calc.'!$C9^3+Regression!$CB$10*3*'In Process Calc.'!$C9^2  + Regression!$CA$10*2*'In Process Calc.'!$C9 + Regression!$BZ$10)/$A9</f>
        <v>7.2539988749861757E-3</v>
      </c>
      <c r="H9" s="118">
        <f xml:space="preserve"> (Regression!$CE$11*6*'In Process Calc.'!$C9^6+Regression!$CD$11*5*'In Process Calc.'!$C9^5+Regression!$CC$11*4*'In Process Calc.'!$C9^3+Regression!$CB$11*3*'In Process Calc.'!$C9^2  + Regression!$CA$11*2*'In Process Calc.'!$C9 + Regression!$BZ$11)/$A9</f>
        <v>6.9207423631668322E-3</v>
      </c>
      <c r="I9" s="118">
        <f>(Regression!$CE$12*6*'In Process Calc.'!$C9^6+Regression!$CD$12*5*'In Process Calc.'!$C9^5+Regression!$CC$12*4*'In Process Calc.'!$C9^3+Regression!$CB$12*3*'In Process Calc.'!$C9^2  + Regression!$CA$12*2*'In Process Calc.'!$C9 + Regression!$BZ$12)/$A9</f>
        <v>1.534659541961453E-3</v>
      </c>
      <c r="J9" s="118">
        <f xml:space="preserve"> (Regression!$CE$13*6*'In Process Calc.'!$C9^6+Regression!$CD$13*5*'In Process Calc.'!$C9^5+Regression!$CC$13*4*'In Process Calc.'!$C9^3+Regression!$CB$13*3*'In Process Calc.'!$C9^2  + Regression!$CA$13*2*'In Process Calc.'!$C9 + Regression!$BZ$13)/$A9</f>
        <v>3.6350079558714853E-2</v>
      </c>
      <c r="K9" s="118">
        <f xml:space="preserve"> (Regression!$CE$14*6*'In Process Calc.'!$C9^6+Regression!$CD$14*5*'In Process Calc.'!$C9^5+Regression!$CC$14*4*'In Process Calc.'!$C9^3+Regression!$CB$14*3*'In Process Calc.'!$C9^2  + Regression!$CA$14*2*'In Process Calc.'!$C9 + Regression!$BZ$14)/$A9</f>
        <v>-1.0715236479264537E-4</v>
      </c>
      <c r="L9" s="118">
        <f xml:space="preserve"> (Regression!$CE$15*6*'In Process Calc.'!$C9^6+Regression!$CD$15*5*'In Process Calc.'!$C9^5+Regression!$CC$15*4*'In Process Calc.'!$C9^3+Regression!$CB$15*3*'In Process Calc.'!$C9^2  + Regression!$CA$15*2*'In Process Calc.'!$C9 + Regression!$BZ$15)/$A9</f>
        <v>-1.5362530323016379E-3</v>
      </c>
      <c r="M9" s="118">
        <f xml:space="preserve"> (Regression!$CE$16*6*'In Process Calc.'!$C9^6+Regression!$CD$16*5*'In Process Calc.'!$C9^5+Regression!$CC$16*4*'In Process Calc.'!$C9^3+Regression!$CB$16*3*'In Process Calc.'!$C9^2  + Regression!$CA$16*2*'In Process Calc.'!$C9 + Regression!$BZ$16)/$A9</f>
        <v>-3.7215254764297401E-3</v>
      </c>
      <c r="N9" s="118">
        <f xml:space="preserve"> (Regression!$CE$17*6*'In Process Calc.'!$C9^6+Regression!$CD$17*5*'In Process Calc.'!$C9^5+Regression!$CC$17*4*'In Process Calc.'!$C9^3+Regression!$CB$17*3*'In Process Calc.'!$C9^2  + Regression!$CA$17*2*'In Process Calc.'!$C9 + Regression!$BZ$17)/$A9</f>
        <v>-3.4638279133923546E-4</v>
      </c>
      <c r="O9" s="118">
        <f xml:space="preserve"> (Regression!$CE$18*6*'In Process Calc.'!$C9^6+Regression!$CD$18*5*'In Process Calc.'!$C9^5+Regression!$CC$18*4*'In Process Calc.'!$C9^3+Regression!$CB$18*3*'In Process Calc.'!$C9^2  + Regression!$CA$18*2*'In Process Calc.'!$C9 + Regression!$BZ$18)/$A9</f>
        <v>1.9691847536045981E-3</v>
      </c>
      <c r="P9" s="118">
        <f xml:space="preserve"> (Regression!$CE$19*6*'In Process Calc.'!$C9^5+Regression!$CD$19*5*'In Process Calc.'!$C9^4+Regression!$CC$19*4*'In Process Calc.'!$C9^3 +Regression!$CB$19*3*'In Process Calc.'!$C9^2 + Regression!$CA$19*2*'In Process Calc.'!$C9 + Regression!$BZ$19)/$A9</f>
        <v>-1.3019329565485857E-2</v>
      </c>
      <c r="Q9" s="118">
        <f xml:space="preserve"> (Regression!$CE$20*6*'In Process Calc.'!$C9^5+Regression!$CD$20*5*'In Process Calc.'!$C9^4+Regression!$CC$20*4*'In Process Calc.'!$C9^3 +Regression!$CB$20*3*'In Process Calc.'!$C9^2 + Regression!$CA$20*2*'In Process Calc.'!$C9 + Regression!$BZ$20)/$A9</f>
        <v>4.1948893181837392E-3</v>
      </c>
      <c r="R9" s="118">
        <f xml:space="preserve"> (Regression!$CE$21*6*'In Process Calc.'!$C9^5+Regression!$CD$21*5*'In Process Calc.'!$C9^4+Regression!$CC$21*4*'In Process Calc.'!$C9^3 +Regression!$CB$21*3*'In Process Calc.'!$C9^2 + Regression!$CA$21*2*'In Process Calc.'!$C9 + Regression!$BZ$21)/$A9</f>
        <v>1.9530246059305623E-3</v>
      </c>
      <c r="S9" s="118">
        <f xml:space="preserve"> (Regression!$CE$22*6*'In Process Calc.'!$C9^5+Regression!$CD$22*5*'In Process Calc.'!$C9^4+Regression!$CC$22*4*'In Process Calc.'!$C9^3 +Regression!$CB$22*3*'In Process Calc.'!$C9^2 + Regression!$CA$22*2*'In Process Calc.'!$C9 + Regression!$BZ$22)/$A9</f>
        <v>5.9133903728893612E-4</v>
      </c>
      <c r="T9" s="118">
        <f xml:space="preserve"> (Regression!$CE$23*6*'In Process Calc.'!$C9^5+Regression!$CD$23*5*'In Process Calc.'!$C9^4+Regression!$CC$23*4*'In Process Calc.'!$C9^3 +Regression!$CB$23*3*'In Process Calc.'!$C9^2 + Regression!$CA$23*2*'In Process Calc.'!$C9 + Regression!$BZ$23)/$A9</f>
        <v>9.5569876860237442E-3</v>
      </c>
      <c r="U9" s="118">
        <f xml:space="preserve"> (Regression!$CE$24*6*'In Process Calc.'!$C9^5+Regression!$CD$24*5*'In Process Calc.'!$C9^4+Regression!$CC$24*4*'In Process Calc.'!$C9^3 +Regression!$CB$24*3*'In Process Calc.'!$C9^2 + Regression!$CA$24*2*'In Process Calc.'!$C9 + Regression!$BZ$24)/$A9</f>
        <v>1.0610913977220594E-3</v>
      </c>
      <c r="V9" s="118">
        <f xml:space="preserve"> (Regression!$CE$25*6*'In Process Calc.'!$C9^5+Regression!$CD$25*5*'In Process Calc.'!$C9^4+Regression!$CC$25*4*'In Process Calc.'!$C9^3 +Regression!$CB$25*3*'In Process Calc.'!$C9^2 + Regression!$CA$25*2*'In Process Calc.'!$C9 + Regression!$BZ$25)/$A9</f>
        <v>1.5536155447905819E-3</v>
      </c>
      <c r="W9" s="118">
        <f xml:space="preserve"> (Regression!$CE$26*6*'In Process Calc.'!$C9^5+Regression!$CD$26*5*'In Process Calc.'!$C9^4+Regression!$CC$26*4*'In Process Calc.'!$C9^3 +Regression!$CB$26*3*'In Process Calc.'!$C9^2 + Regression!$CA$26*2*'In Process Calc.'!$C9 + Regression!$BZ$26)/$A9</f>
        <v>6.5883448112050609E-3</v>
      </c>
      <c r="X9" s="118">
        <f xml:space="preserve"> (Regression!$CE$27*6*'In Process Calc.'!$C9^5+Regression!$CD$27*5*'In Process Calc.'!$C9^4+Regression!$CC$27*4*'In Process Calc.'!$C9^3 +Regression!$CB$27*3*'In Process Calc.'!$C9^2 + Regression!$CA$27*2*'In Process Calc.'!$C9 + Regression!$BZ$27)/$A9</f>
        <v>1.7169022391868806E-3</v>
      </c>
      <c r="Y9" s="118">
        <f xml:space="preserve"> (Regression!$CE$28*6*'In Process Calc.'!$C9^5+Regression!$CD$28*5*'In Process Calc.'!$C9^4+Regression!$CC$28*4*'In Process Calc.'!$C9^3 +Regression!$CB$28*3*'In Process Calc.'!$C9^2 + Regression!$CA$28*2*'In Process Calc.'!$C9 + Regression!$BZ$28)/$A9</f>
        <v>5.2036617419015988E-4</v>
      </c>
      <c r="Z9" s="118">
        <f xml:space="preserve"> (Regression!$CE$29*6*'In Process Calc.'!$C9^5+Regression!$CD$29*5*'In Process Calc.'!$C9^4+Regression!$CC$29*4*'In Process Calc.'!$C9^3 +Regression!$CB$29*3*'In Process Calc.'!$C9^2 + Regression!$CA$29*2*'In Process Calc.'!$C9 + Regression!$BZ$29)/$A9</f>
        <v>4.101568930127929E-4</v>
      </c>
      <c r="AA9" s="118">
        <f xml:space="preserve"> (Regression!$CE$30*6*'In Process Calc.'!$C9^5+Regression!$CD$30*5*'In Process Calc.'!$C9^4+Regression!$CC$30*4*'In Process Calc.'!$C9^3 +Regression!$CB$30*3*'In Process Calc.'!$C9^2 + Regression!$CA$30*2*'In Process Calc.'!$C9 + Regression!$BZ$30)/$A9</f>
        <v>2.5746217194708419E-3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3.9911580160207898E-2</v>
      </c>
      <c r="AD9" s="118">
        <f xml:space="preserve"> (Regression!$CE$33*6*'In Process Calc.'!$C9^5+Regression!$CD$33*5*'In Process Calc.'!$C9^4+Regression!$CC$33*4*'In Process Calc.'!$C9^3 +Regression!$CB$33*3*'In Process Calc.'!$C9^2 + Regression!$CA$33*2*'In Process Calc.'!$C9 + Regression!$BZ$33)/$A9</f>
        <v>5.0285247215090818E-2</v>
      </c>
      <c r="AE9" s="118">
        <f xml:space="preserve"> (Regression!$CE$34*6*'In Process Calc.'!$C9^5+Regression!$CD$34*5*'In Process Calc.'!$C9^4+Regression!$CC$34*4*'In Process Calc.'!$C9^3 +Regression!$CB$34*3*'In Process Calc.'!$C9^2 + Regression!$CA$34*2*'In Process Calc.'!$C9 + Regression!$BZ$34)/$A9</f>
        <v>0.17186791379498076</v>
      </c>
      <c r="AF9" s="119">
        <f t="shared" si="0"/>
        <v>-0.3581650913433696</v>
      </c>
      <c r="AG9" s="119">
        <f t="shared" si="3"/>
        <v>0</v>
      </c>
      <c r="AH9" s="119">
        <f t="shared" si="1"/>
        <v>-2.9477890033106084E-3</v>
      </c>
      <c r="AI9" s="119">
        <f t="shared" si="2"/>
        <v>-89.190637131694061</v>
      </c>
      <c r="AJ9" s="76">
        <f>'In Process Calc.'!C9</f>
        <v>144.62250000005588</v>
      </c>
      <c r="AK9" s="125">
        <f>((Regression!CL42-Regression!CL43)*1000+'Post Process Calc.'!AK8*'In Process Calc.'!$D9+'In Process Calc.'!$F8*Glucose!BP12)/'In Process Calc.'!$D9</f>
        <v>0.68109008665261916</v>
      </c>
      <c r="AL9" s="125">
        <f>((Regression!CM42-Regression!CM43)*1000+'Post Process Calc.'!AL8*'In Process Calc.'!$D9+'In Process Calc.'!$F8*Glucose!BQ12)/'In Process Calc.'!$D9</f>
        <v>1.6333297603093988</v>
      </c>
      <c r="AM9" s="125">
        <f>((Regression!CN42-Regression!CN43)*1000+'Post Process Calc.'!AM8*'In Process Calc.'!$D9+'In Process Calc.'!$F8*Glucose!BR12)/'In Process Calc.'!$D9</f>
        <v>5.3748242795411724E-2</v>
      </c>
      <c r="AN9" s="125">
        <f>((Regression!CO42-Regression!CO43)*1000+'Post Process Calc.'!AN8*'In Process Calc.'!$D9+'In Process Calc.'!$F8*Glucose!BS12)/'In Process Calc.'!$D9</f>
        <v>7.2914973768476701</v>
      </c>
      <c r="AO9" s="125">
        <f>((Regression!CP42-Regression!CP43)*1000+'Post Process Calc.'!AO8*'In Process Calc.'!$D9+'In Process Calc.'!$F8*Glucose!BT12)/'In Process Calc.'!$D9</f>
        <v>0.32774282596152654</v>
      </c>
      <c r="AP9" s="125">
        <f>((Regression!CQ42-Regression!CQ43)*1000+'Post Process Calc.'!AP8*'In Process Calc.'!$D9+'In Process Calc.'!$F8*Glucose!BU12)/'In Process Calc.'!$D9</f>
        <v>15.954103153138274</v>
      </c>
      <c r="AQ9" s="125">
        <f>((Regression!CR42-Regression!CR43)*1000+'Post Process Calc.'!AQ8*'In Process Calc.'!$D9+'In Process Calc.'!$F8*Glucose!BV12)/'In Process Calc.'!$D9</f>
        <v>0.30630137684707842</v>
      </c>
      <c r="AR9" s="125">
        <f>((Regression!CS42-Regression!CS43)*1000+'Post Process Calc.'!AR8*'In Process Calc.'!$D9+'In Process Calc.'!$F8*Glucose!BW12)/'In Process Calc.'!$D9</f>
        <v>2.9491342997018206</v>
      </c>
      <c r="AS9" s="125">
        <f>((Regression!CT42-Regression!CT43)*1000+'Post Process Calc.'!AS8*'In Process Calc.'!$I8+'In Process Calc.'!$E8*Glucose!AB12)/'In Process Calc.'!$D9</f>
        <v>1.7041179810787164</v>
      </c>
      <c r="AT9" s="125">
        <f>((Regression!CU42-Regression!CU43)*1000+'Post Process Calc.'!AT8*'In Process Calc.'!$I8+'In Process Calc.'!$E8*Glucose!AC12)/'In Process Calc.'!$D9</f>
        <v>0.70308586056602884</v>
      </c>
      <c r="AU9" s="125">
        <f>((Regression!CV42-Regression!CV43)*1000+'Post Process Calc.'!AU8*'In Process Calc.'!$I8+'In Process Calc.'!$E8*Glucose!AD12)/'In Process Calc.'!$D9</f>
        <v>1.6668917002541124</v>
      </c>
      <c r="AV9" s="125">
        <f>(-(Regression!CW42-Regression!CW43)*1000+'Post Process Calc.'!AV8*'In Process Calc.'!$D9)/'In Process Calc.'!$D9</f>
        <v>1.6361110408937689</v>
      </c>
      <c r="AW9" s="125">
        <f>((Regression!CX42-Regression!CX43)*1000+'Post Process Calc.'!AW8*'In Process Calc.'!$I8+'In Process Calc.'!$E8*Glucose!AF12)/'In Process Calc.'!$D9</f>
        <v>2.7716696279204878</v>
      </c>
      <c r="AX9" s="125">
        <f>((Regression!CY42-Regression!CY43)*1000+'Post Process Calc.'!AX8*'In Process Calc.'!$I8+'In Process Calc.'!$E8*Glucose!AG12)/'In Process Calc.'!$D9</f>
        <v>1.6149842873632712</v>
      </c>
      <c r="AY9" s="125">
        <f>((Regression!CZ42-Regression!CZ43)*1000+'Post Process Calc.'!AY8*'In Process Calc.'!$I8+'In Process Calc.'!$E8*Glucose!AH12)/'In Process Calc.'!$D9</f>
        <v>0.74314947125804098</v>
      </c>
      <c r="AZ9" s="125">
        <f>((Regression!DA42-Regression!DA43)*1000+'Post Process Calc.'!AZ8*'In Process Calc.'!$I8+'In Process Calc.'!$E8*Glucose!AI12)/'In Process Calc.'!$D9</f>
        <v>-3.4571405928709029</v>
      </c>
      <c r="BA9" s="125">
        <f>((Regression!DB42-Regression!DB43)*1000+'Post Process Calc.'!BA8*'In Process Calc.'!$I8+'In Process Calc.'!$E8*Glucose!AJ12)/'In Process Calc.'!$D9</f>
        <v>1.2439759196863769</v>
      </c>
      <c r="BB9" s="125">
        <f>((Regression!DC42-Regression!DC43)*1000+'Post Process Calc.'!BB8*'In Process Calc.'!$I8+'In Process Calc.'!$E8*Glucose!AK12)/'In Process Calc.'!$D9</f>
        <v>2.2769309014002235</v>
      </c>
      <c r="BC9" s="125">
        <f>((Regression!DD42-Regression!DD43)*1000+'Post Process Calc.'!BC8*'In Process Calc.'!$I8+'In Process Calc.'!$E8*Glucose!AL12)/'In Process Calc.'!$D9</f>
        <v>2.9843019648198807</v>
      </c>
      <c r="BD9" s="125">
        <f>((Regression!DE42-Regression!DE43)*1000+'Post Process Calc.'!BD8*'In Process Calc.'!$I8+'In Process Calc.'!$E8*Glucose!AM12)/'In Process Calc.'!$D9</f>
        <v>1.9219633726019791</v>
      </c>
      <c r="BE9" s="125">
        <f>((Regression!DF42-Regression!DF43)*1000+'Post Process Calc.'!BE8*'In Process Calc.'!$I8+'In Process Calc.'!$E8*Glucose!AN12)/'In Process Calc.'!$D9</f>
        <v>0.43476010726901393</v>
      </c>
      <c r="BF9" s="125">
        <f>((Regression!DG42-Regression!DG43)*1000+'Post Process Calc.'!BF8*'In Process Calc.'!$I8+'In Process Calc.'!$E8*Glucose!AO12)/'In Process Calc.'!$D9</f>
        <v>0.68856772619698869</v>
      </c>
      <c r="BG9" s="125">
        <f>((Regression!DH42-Regression!DH43)*1000+'Post Process Calc.'!BG8*'In Process Calc.'!$I8+'In Process Calc.'!$E8*Glucose!AP12)/'In Process Calc.'!$D9</f>
        <v>1.8945226706035079</v>
      </c>
    </row>
    <row r="10" spans="1:70" x14ac:dyDescent="0.15">
      <c r="A10" s="118">
        <f>Glucose!H14*'In Process Calc.'!D10/1000</f>
        <v>2.9789969878747562</v>
      </c>
      <c r="B10" s="298">
        <f>'Growth Regression'!$P9</f>
        <v>3.3325540252296402E-3</v>
      </c>
      <c r="C10" s="118">
        <f>IF(Glucose!O14&gt;0,Glucose!O14,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0.93031836106035593</v>
      </c>
      <c r="E10" s="118">
        <f xml:space="preserve"> (Regression!$CE$8*6*'In Process Calc.'!$C10^6+Regression!$CD$8*5*'In Process Calc.'!$C10^5+Regression!$CC$8*4*'In Process Calc.'!$C10^3+Regression!$CB$8*3*'In Process Calc.'!$C10^2  + Regression!$CA$8*2*'In Process Calc.'!$C10 + Regression!$BZ$8)/$A10</f>
        <v>1.0904203132709467E-3</v>
      </c>
      <c r="F10" s="118">
        <f xml:space="preserve"> (Regression!$CE$9*6*'In Process Calc.'!$C10^6+Regression!$CD$9*5*'In Process Calc.'!$C10^5+Regression!$CC$9*4*'In Process Calc.'!$C10^3+Regression!$CB$9*3*'In Process Calc.'!$C10^2  + Regression!$CA$9*2*'In Process Calc.'!$C10 + Regression!$BZ$9)/$A10</f>
        <v>1.0524744728417142E-3</v>
      </c>
      <c r="G10" s="118">
        <f xml:space="preserve"> (Regression!$CE$10*6*'In Process Calc.'!$C10^6+Regression!$CD$10*5*'In Process Calc.'!$C10^5+Regression!$CC$10*4*'In Process Calc.'!$C10^3+Regression!$CB$10*3*'In Process Calc.'!$C10^2  + Regression!$CA$10*2*'In Process Calc.'!$C10 + Regression!$BZ$10)/$A10</f>
        <v>4.8820155066273269E-3</v>
      </c>
      <c r="H10" s="118">
        <f xml:space="preserve"> (Regression!$CE$11*6*'In Process Calc.'!$C10^6+Regression!$CD$11*5*'In Process Calc.'!$C10^5+Regression!$CC$11*4*'In Process Calc.'!$C10^3+Regression!$CB$11*3*'In Process Calc.'!$C10^2  + Regression!$CA$11*2*'In Process Calc.'!$C10 + Regression!$BZ$11)/$A10</f>
        <v>7.5753209367221998E-3</v>
      </c>
      <c r="I10" s="118">
        <f>(Regression!$CE$12*6*'In Process Calc.'!$C10^6+Regression!$CD$12*5*'In Process Calc.'!$C10^5+Regression!$CC$12*4*'In Process Calc.'!$C10^3+Regression!$CB$12*3*'In Process Calc.'!$C10^2  + Regression!$CA$12*2*'In Process Calc.'!$C10 + Regression!$BZ$12)/$A10</f>
        <v>1.344700213368626E-3</v>
      </c>
      <c r="J10" s="118">
        <f xml:space="preserve"> (Regression!$CE$13*6*'In Process Calc.'!$C10^6+Regression!$CD$13*5*'In Process Calc.'!$C10^5+Regression!$CC$13*4*'In Process Calc.'!$C10^3+Regression!$CB$13*3*'In Process Calc.'!$C10^2  + Regression!$CA$13*2*'In Process Calc.'!$C10 + Regression!$BZ$13)/$A10</f>
        <v>3.8319302700952407E-2</v>
      </c>
      <c r="K10" s="118">
        <f xml:space="preserve"> (Regression!$CE$14*6*'In Process Calc.'!$C10^6+Regression!$CD$14*5*'In Process Calc.'!$C10^5+Regression!$CC$14*4*'In Process Calc.'!$C10^3+Regression!$CB$14*3*'In Process Calc.'!$C10^2  + Regression!$CA$14*2*'In Process Calc.'!$C10 + Regression!$BZ$14)/$A10</f>
        <v>-3.0075865387768955E-5</v>
      </c>
      <c r="L10" s="118">
        <f xml:space="preserve"> (Regression!$CE$15*6*'In Process Calc.'!$C10^6+Regression!$CD$15*5*'In Process Calc.'!$C10^5+Regression!$CC$15*4*'In Process Calc.'!$C10^3+Regression!$CB$15*3*'In Process Calc.'!$C10^2  + Regression!$CA$15*2*'In Process Calc.'!$C10 + Regression!$BZ$15)/$A10</f>
        <v>-1.1836634111020879E-3</v>
      </c>
      <c r="M10" s="118">
        <f xml:space="preserve"> (Regression!$CE$16*6*'In Process Calc.'!$C10^6+Regression!$CD$16*5*'In Process Calc.'!$C10^5+Regression!$CC$16*4*'In Process Calc.'!$C10^3+Regression!$CB$16*3*'In Process Calc.'!$C10^2  + Regression!$CA$16*2*'In Process Calc.'!$C10 + Regression!$BZ$16)/$A10</f>
        <v>-3.4916546165178939E-3</v>
      </c>
      <c r="N10" s="118">
        <f xml:space="preserve"> (Regression!$CE$17*6*'In Process Calc.'!$C10^6+Regression!$CD$17*5*'In Process Calc.'!$C10^5+Regression!$CC$17*4*'In Process Calc.'!$C10^3+Regression!$CB$17*3*'In Process Calc.'!$C10^2  + Regression!$CA$17*2*'In Process Calc.'!$C10 + Regression!$BZ$17)/$A10</f>
        <v>-3.2363677192687716E-4</v>
      </c>
      <c r="O10" s="118">
        <f xml:space="preserve"> (Regression!$CE$18*6*'In Process Calc.'!$C10^6+Regression!$CD$18*5*'In Process Calc.'!$C10^5+Regression!$CC$18*4*'In Process Calc.'!$C10^3+Regression!$CB$18*3*'In Process Calc.'!$C10^2  + Regression!$CA$18*2*'In Process Calc.'!$C10 + Regression!$BZ$18)/$A10</f>
        <v>1.8687267067656256E-3</v>
      </c>
      <c r="P10" s="118">
        <f xml:space="preserve"> (Regression!$CE$19*6*'In Process Calc.'!$C10^5+Regression!$CD$19*5*'In Process Calc.'!$C10^4+Regression!$CC$19*4*'In Process Calc.'!$C10^3 +Regression!$CB$19*3*'In Process Calc.'!$C10^2 + Regression!$CA$19*2*'In Process Calc.'!$C10 + Regression!$BZ$19)/$A10</f>
        <v>-7.6686622706964589E-3</v>
      </c>
      <c r="Q10" s="118">
        <f xml:space="preserve"> (Regression!$CE$20*6*'In Process Calc.'!$C10^5+Regression!$CD$20*5*'In Process Calc.'!$C10^4+Regression!$CC$20*4*'In Process Calc.'!$C10^3 +Regression!$CB$20*3*'In Process Calc.'!$C10^2 + Regression!$CA$20*2*'In Process Calc.'!$C10 + Regression!$BZ$20)/$A10</f>
        <v>4.0109986189965415E-3</v>
      </c>
      <c r="R10" s="118">
        <f xml:space="preserve"> (Regression!$CE$21*6*'In Process Calc.'!$C10^5+Regression!$CD$21*5*'In Process Calc.'!$C10^4+Regression!$CC$21*4*'In Process Calc.'!$C10^3 +Regression!$CB$21*3*'In Process Calc.'!$C10^2 + Regression!$CA$21*2*'In Process Calc.'!$C10 + Regression!$BZ$21)/$A10</f>
        <v>1.8733920602053197E-3</v>
      </c>
      <c r="S10" s="118">
        <f xml:space="preserve"> (Regression!$CE$22*6*'In Process Calc.'!$C10^5+Regression!$CD$22*5*'In Process Calc.'!$C10^4+Regression!$CC$22*4*'In Process Calc.'!$C10^3 +Regression!$CB$22*3*'In Process Calc.'!$C10^2 + Regression!$CA$22*2*'In Process Calc.'!$C10 + Regression!$BZ$22)/$A10</f>
        <v>5.5082553371799765E-4</v>
      </c>
      <c r="T10" s="118">
        <f xml:space="preserve"> (Regression!$CE$23*6*'In Process Calc.'!$C10^5+Regression!$CD$23*5*'In Process Calc.'!$C10^4+Regression!$CC$23*4*'In Process Calc.'!$C10^3 +Regression!$CB$23*3*'In Process Calc.'!$C10^2 + Regression!$CA$23*2*'In Process Calc.'!$C10 + Regression!$BZ$23)/$A10</f>
        <v>8.8878075615244252E-3</v>
      </c>
      <c r="U10" s="118">
        <f xml:space="preserve"> (Regression!$CE$24*6*'In Process Calc.'!$C10^5+Regression!$CD$24*5*'In Process Calc.'!$C10^4+Regression!$CC$24*4*'In Process Calc.'!$C10^3 +Regression!$CB$24*3*'In Process Calc.'!$C10^2 + Regression!$CA$24*2*'In Process Calc.'!$C10 + Regression!$BZ$24)/$A10</f>
        <v>1.0020393212895151E-3</v>
      </c>
      <c r="V10" s="118">
        <f xml:space="preserve"> (Regression!$CE$25*6*'In Process Calc.'!$C10^5+Regression!$CD$25*5*'In Process Calc.'!$C10^4+Regression!$CC$25*4*'In Process Calc.'!$C10^3 +Regression!$CB$25*3*'In Process Calc.'!$C10^2 + Regression!$CA$25*2*'In Process Calc.'!$C10 + Regression!$BZ$25)/$A10</f>
        <v>1.4863747430197308E-3</v>
      </c>
      <c r="W10" s="118">
        <f xml:space="preserve"> (Regression!$CE$26*6*'In Process Calc.'!$C10^5+Regression!$CD$26*5*'In Process Calc.'!$C10^4+Regression!$CC$26*4*'In Process Calc.'!$C10^3 +Regression!$CB$26*3*'In Process Calc.'!$C10^2 + Regression!$CA$26*2*'In Process Calc.'!$C10 + Regression!$BZ$26)/$A10</f>
        <v>6.1473821209294304E-3</v>
      </c>
      <c r="X10" s="118">
        <f xml:space="preserve"> (Regression!$CE$27*6*'In Process Calc.'!$C10^5+Regression!$CD$27*5*'In Process Calc.'!$C10^4+Regression!$CC$27*4*'In Process Calc.'!$C10^3 +Regression!$CB$27*3*'In Process Calc.'!$C10^2 + Regression!$CA$27*2*'In Process Calc.'!$C10 + Regression!$BZ$27)/$A10</f>
        <v>1.6725210702639754E-3</v>
      </c>
      <c r="Y10" s="118">
        <f xml:space="preserve"> (Regression!$CE$28*6*'In Process Calc.'!$C10^5+Regression!$CD$28*5*'In Process Calc.'!$C10^4+Regression!$CC$28*4*'In Process Calc.'!$C10^3 +Regression!$CB$28*3*'In Process Calc.'!$C10^2 + Regression!$CA$28*2*'In Process Calc.'!$C10 + Regression!$BZ$28)/$A10</f>
        <v>4.922200646103735E-4</v>
      </c>
      <c r="Z10" s="118">
        <f xml:space="preserve"> (Regression!$CE$29*6*'In Process Calc.'!$C10^5+Regression!$CD$29*5*'In Process Calc.'!$C10^4+Regression!$CC$29*4*'In Process Calc.'!$C10^3 +Regression!$CB$29*3*'In Process Calc.'!$C10^2 + Regression!$CA$29*2*'In Process Calc.'!$C10 + Regression!$BZ$29)/$A10</f>
        <v>2.9325996672783275E-4</v>
      </c>
      <c r="AA10" s="118">
        <f xml:space="preserve"> (Regression!$CE$30*6*'In Process Calc.'!$C10^5+Regression!$CD$30*5*'In Process Calc.'!$C10^4+Regression!$CC$30*4*'In Process Calc.'!$C10^3 +Regression!$CB$30*3*'In Process Calc.'!$C10^2 + Regression!$CA$30*2*'In Process Calc.'!$C10 + Regression!$BZ$30)/$A10</f>
        <v>2.4854142053451927E-3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3.723942768939368E-2</v>
      </c>
      <c r="AD10" s="118">
        <f xml:space="preserve"> (Regression!$CE$33*6*'In Process Calc.'!$C10^5+Regression!$CD$33*5*'In Process Calc.'!$C10^4+Regression!$CC$33*4*'In Process Calc.'!$C10^3 +Regression!$CB$33*3*'In Process Calc.'!$C10^2 + Regression!$CA$33*2*'In Process Calc.'!$C10 + Regression!$BZ$33)/$A10</f>
        <v>4.7279398718659618E-2</v>
      </c>
      <c r="AE10" s="118">
        <f xml:space="preserve"> (Regression!$CE$34*6*'In Process Calc.'!$C10^5+Regression!$CD$34*5*'In Process Calc.'!$C10^4+Regression!$CC$34*4*'In Process Calc.'!$C10^3 +Regression!$CB$34*3*'In Process Calc.'!$C10^2 + Regression!$CA$34*2*'In Process Calc.'!$C10 + Regression!$BZ$34)/$A10</f>
        <v>0.16124041969009198</v>
      </c>
      <c r="AF10" s="119">
        <f t="shared" si="0"/>
        <v>-0.2001253083998801</v>
      </c>
      <c r="AG10" s="119">
        <f t="shared" si="3"/>
        <v>0</v>
      </c>
      <c r="AH10" s="119">
        <f t="shared" si="1"/>
        <v>-7.8487506994800906E-4</v>
      </c>
      <c r="AI10" s="119">
        <f t="shared" si="2"/>
        <v>-295.51294524475622</v>
      </c>
      <c r="AJ10" s="76">
        <f>'In Process Calc.'!C10</f>
        <v>165.22249999997439</v>
      </c>
      <c r="AK10" s="125">
        <f>((Regression!CL43-Regression!CL44)*1000+Glucose!AR13*'In Process Calc.'!$D10+'In Process Calc.'!$F9*Glucose!BP13)/'In Process Calc.'!$D10</f>
        <v>1.5688170087768716</v>
      </c>
      <c r="AL10" s="125">
        <f>((Regression!CM43-Regression!CM44)*1000+Glucose!AS13*'In Process Calc.'!$D10+'In Process Calc.'!$F9*Glucose!BQ13)/'In Process Calc.'!$D10</f>
        <v>1.9781478807452644</v>
      </c>
      <c r="AM10" s="125">
        <f>((Regression!CN43-Regression!CN44)*1000+Glucose!AT13*'In Process Calc.'!$D10+'In Process Calc.'!$F9*Glucose!BR13)/'In Process Calc.'!$D10</f>
        <v>0.5272960447723628</v>
      </c>
      <c r="AN10" s="125">
        <f>((Regression!CO43-Regression!CO44)*1000+Glucose!AU13*'In Process Calc.'!$D10+'In Process Calc.'!$F9*Glucose!BS13)/'In Process Calc.'!$D10</f>
        <v>6.5239279338190759</v>
      </c>
      <c r="AO10" s="125">
        <f>((Regression!CP43-Regression!CP44)*1000+Glucose!AV13*'In Process Calc.'!$D10+'In Process Calc.'!$F9*Glucose!BT13)/'In Process Calc.'!$D10</f>
        <v>0.28922361340765557</v>
      </c>
      <c r="AP10" s="344">
        <f>((Regression!CQ43-Regression!CQ44)*1000+Glucose!AW13*'In Process Calc.'!$D10+'In Process Calc.'!$F9*Glucose!BU13)/'In Process Calc.'!$D10</f>
        <v>29.222612862625898</v>
      </c>
      <c r="AQ10" s="125">
        <f>((Regression!CR43-Regression!CR44)*1000+Glucose!AX13*'In Process Calc.'!$D10+'In Process Calc.'!$F9*Glucose!BV13)/'In Process Calc.'!$D10</f>
        <v>0.3346849311077949</v>
      </c>
      <c r="AR10" s="125">
        <f>((Regression!CS43-Regression!CS44)*1000+Glucose!AY13*'In Process Calc.'!$D10+'In Process Calc.'!$F9*Glucose!BW13)/'In Process Calc.'!$D10</f>
        <v>2.8441541329591593</v>
      </c>
      <c r="AS10" s="125">
        <f>((Regression!CT43-Regression!CT44)*1000+'Post Process Calc.'!AS9*'In Process Calc.'!$I9+'In Process Calc.'!$E9*Glucose!AB13)/'In Process Calc.'!$D10</f>
        <v>1.9867776919280218</v>
      </c>
      <c r="AT10" s="125">
        <f>((Regression!CU43-Regression!CU44)*1000+'Post Process Calc.'!AT9*'In Process Calc.'!$I9+'In Process Calc.'!$E9*Glucose!AC13)/'In Process Calc.'!$D10</f>
        <v>0.71416807995617471</v>
      </c>
      <c r="AU10" s="125">
        <f>((Regression!CV43-Regression!CV44)*1000+'Post Process Calc.'!AU9*'In Process Calc.'!$I9+'In Process Calc.'!$E9*Glucose!AD13)/'In Process Calc.'!$D10</f>
        <v>1.5253192429802334</v>
      </c>
      <c r="AV10" s="125">
        <f>(-(Regression!CW43-Regression!CW44)*1000+'Post Process Calc.'!AV9*'In Process Calc.'!$D10)/'In Process Calc.'!$D10</f>
        <v>0.84188144600410175</v>
      </c>
      <c r="AW10" s="125">
        <f>((Regression!CX43-Regression!CX44)*1000+'Post Process Calc.'!AW9*'In Process Calc.'!$I9+'In Process Calc.'!$E9*Glucose!AF13)/'In Process Calc.'!$D10</f>
        <v>2.4457516559771748</v>
      </c>
      <c r="AX10" s="125">
        <f>((Regression!CY43-Regression!CY44)*1000+'Post Process Calc.'!AX9*'In Process Calc.'!$I9+'In Process Calc.'!$E9*Glucose!AG13)/'In Process Calc.'!$D10</f>
        <v>1.4658609397875138</v>
      </c>
      <c r="AY10" s="125">
        <f>((Regression!CZ43-Regression!CZ44)*1000+'Post Process Calc.'!AY9*'In Process Calc.'!$I9+'In Process Calc.'!$E9*Glucose!AH13)/'In Process Calc.'!$D10</f>
        <v>0.70254166573432208</v>
      </c>
      <c r="AZ10" s="125">
        <f>((Regression!DA43-Regression!DA44)*1000+'Post Process Calc.'!AZ9*'In Process Calc.'!$I9+'In Process Calc.'!$E9*Glucose!AI13)/'In Process Calc.'!$D10</f>
        <v>-3.7450093312262291</v>
      </c>
      <c r="BA10" s="125">
        <f>((Regression!DB43-Regression!DB44)*1000+'Post Process Calc.'!BA9*'In Process Calc.'!$I9+'In Process Calc.'!$E9*Glucose!AJ13)/'In Process Calc.'!$D10</f>
        <v>1.1595295740463076</v>
      </c>
      <c r="BB10" s="125">
        <f>((Regression!DC43-Regression!DC44)*1000+'Post Process Calc.'!BB9*'In Process Calc.'!$I9+'In Process Calc.'!$E9*Glucose!AK13)/'In Process Calc.'!$D10</f>
        <v>2.159658132540784</v>
      </c>
      <c r="BC10" s="125">
        <f>((Regression!DD43-Regression!DD44)*1000+'Post Process Calc.'!BC9*'In Process Calc.'!$I9+'In Process Calc.'!$E9*Glucose!AL13)/'In Process Calc.'!$D10</f>
        <v>2.483210135235856</v>
      </c>
      <c r="BD10" s="125">
        <f>((Regression!DE43-Regression!DE44)*1000+'Post Process Calc.'!BD9*'In Process Calc.'!$I9+'In Process Calc.'!$E9*Glucose!AM13)/'In Process Calc.'!$D10</f>
        <v>1.7964104388138693</v>
      </c>
      <c r="BE10" s="125">
        <f>((Regression!DF43-Regression!DF44)*1000+'Post Process Calc.'!BE9*'In Process Calc.'!$I9+'In Process Calc.'!$E9*Glucose!AN13)/'In Process Calc.'!$D10</f>
        <v>0.39526970298412983</v>
      </c>
      <c r="BF10" s="125">
        <f>((Regression!DG43-Regression!DG44)*1000+'Post Process Calc.'!BF9*'In Process Calc.'!$I9+'In Process Calc.'!$E9*Glucose!AO13)/'In Process Calc.'!$D10</f>
        <v>0.65211294840399125</v>
      </c>
      <c r="BG10" s="125">
        <f>((Regression!DH43-Regression!DH44)*1000+'Post Process Calc.'!BG9*'In Process Calc.'!$I9+'In Process Calc.'!$E9*Glucose!AP13)/'In Process Calc.'!$D10</f>
        <v>1.6980263714710464</v>
      </c>
    </row>
    <row r="11" spans="1:70" x14ac:dyDescent="0.15">
      <c r="A11" s="118">
        <f>Glucose!H15*'In Process Calc.'!D11/1000</f>
        <v>3.1310810170404051</v>
      </c>
      <c r="B11" s="298">
        <f>'Growth Regression'!$P10</f>
        <v>2.0027065403606398E-3</v>
      </c>
      <c r="C11" s="118">
        <f>IF(Glucose!O15&gt;0,Glucose!O15,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0.9272633644493663</v>
      </c>
      <c r="E11" s="118">
        <f xml:space="preserve"> (Regression!$CE$8*6*'In Process Calc.'!$C11^6+Regression!$CD$8*5*'In Process Calc.'!$C11^5+Regression!$CC$8*4*'In Process Calc.'!$C11^3+Regression!$CB$8*3*'In Process Calc.'!$C11^2  + Regression!$CA$8*2*'In Process Calc.'!$C11 + Regression!$BZ$8)/$A11</f>
        <v>1.2697671701159632E-3</v>
      </c>
      <c r="F11" s="118">
        <f xml:space="preserve"> (Regression!$CE$9*6*'In Process Calc.'!$C11^6+Regression!$CD$9*5*'In Process Calc.'!$C11^5+Regression!$CC$9*4*'In Process Calc.'!$C11^3+Regression!$CB$9*3*'In Process Calc.'!$C11^2  + Regression!$CA$9*2*'In Process Calc.'!$C11 + Regression!$BZ$9)/$A11</f>
        <v>9.9381313685567487E-4</v>
      </c>
      <c r="G11" s="118">
        <f xml:space="preserve"> (Regression!$CE$10*6*'In Process Calc.'!$C11^6+Regression!$CD$10*5*'In Process Calc.'!$C11^5+Regression!$CC$10*4*'In Process Calc.'!$C11^3+Regression!$CB$10*3*'In Process Calc.'!$C11^2  + Regression!$CA$10*2*'In Process Calc.'!$C11 + Regression!$BZ$10)/$A11</f>
        <v>2.6244290089926566E-3</v>
      </c>
      <c r="H11" s="118">
        <f xml:space="preserve"> (Regression!$CE$11*6*'In Process Calc.'!$C11^6+Regression!$CD$11*5*'In Process Calc.'!$C11^5+Regression!$CC$11*4*'In Process Calc.'!$C11^3+Regression!$CB$11*3*'In Process Calc.'!$C11^2  + Regression!$CA$11*2*'In Process Calc.'!$C11 + Regression!$BZ$11)/$A11</f>
        <v>8.1066541515326124E-3</v>
      </c>
      <c r="I11" s="118">
        <f>(Regression!$CE$12*6*'In Process Calc.'!$C11^6+Regression!$CD$12*5*'In Process Calc.'!$C11^5+Regression!$CC$12*4*'In Process Calc.'!$C11^3+Regression!$CB$12*3*'In Process Calc.'!$C11^2  + Regression!$CA$12*2*'In Process Calc.'!$C11 + Regression!$BZ$12)/$A11</f>
        <v>1.134176531650185E-3</v>
      </c>
      <c r="J11" s="118">
        <f xml:space="preserve"> (Regression!$CE$13*6*'In Process Calc.'!$C11^6+Regression!$CD$13*5*'In Process Calc.'!$C11^5+Regression!$CC$13*4*'In Process Calc.'!$C11^3+Regression!$CB$13*3*'In Process Calc.'!$C11^2  + Regression!$CA$13*2*'In Process Calc.'!$C11 + Regression!$BZ$13)/$A11</f>
        <v>4.0720238727690802E-2</v>
      </c>
      <c r="K11" s="118">
        <f xml:space="preserve"> (Regression!$CE$14*6*'In Process Calc.'!$C11^6+Regression!$CD$14*5*'In Process Calc.'!$C11^5+Regression!$CC$14*4*'In Process Calc.'!$C11^3+Regression!$CB$14*3*'In Process Calc.'!$C11^2  + Regression!$CA$14*2*'In Process Calc.'!$C11 + Regression!$BZ$14)/$A11</f>
        <v>3.6832425625593163E-5</v>
      </c>
      <c r="L11" s="118">
        <f xml:space="preserve"> (Regression!$CE$15*6*'In Process Calc.'!$C11^6+Regression!$CD$15*5*'In Process Calc.'!$C11^5+Regression!$CC$15*4*'In Process Calc.'!$C11^3+Regression!$CB$15*3*'In Process Calc.'!$C11^2  + Regression!$CA$15*2*'In Process Calc.'!$C11 + Regression!$BZ$15)/$A11</f>
        <v>-7.5822306596623078E-4</v>
      </c>
      <c r="M11" s="118">
        <f xml:space="preserve"> (Regression!$CE$16*6*'In Process Calc.'!$C11^6+Regression!$CD$16*5*'In Process Calc.'!$C11^5+Regression!$CC$16*4*'In Process Calc.'!$C11^3+Regression!$CB$16*3*'In Process Calc.'!$C11^2  + Regression!$CA$16*2*'In Process Calc.'!$C11 + Regression!$BZ$16)/$A11</f>
        <v>-3.2215888651324857E-3</v>
      </c>
      <c r="N11" s="118">
        <f xml:space="preserve"> (Regression!$CE$17*6*'In Process Calc.'!$C11^6+Regression!$CD$17*5*'In Process Calc.'!$C11^5+Regression!$CC$17*4*'In Process Calc.'!$C11^3+Regression!$CB$17*3*'In Process Calc.'!$C11^2  + Regression!$CA$17*2*'In Process Calc.'!$C11 + Regression!$BZ$17)/$A11</f>
        <v>-2.684076763227868E-4</v>
      </c>
      <c r="O11" s="118">
        <f xml:space="preserve"> (Regression!$CE$18*6*'In Process Calc.'!$C11^6+Regression!$CD$18*5*'In Process Calc.'!$C11^5+Regression!$CC$18*4*'In Process Calc.'!$C11^3+Regression!$CB$18*3*'In Process Calc.'!$C11^2  + Regression!$CA$18*2*'In Process Calc.'!$C11 + Regression!$BZ$18)/$A11</f>
        <v>1.7744521357621074E-3</v>
      </c>
      <c r="P11" s="118">
        <f xml:space="preserve"> (Regression!$CE$19*6*'In Process Calc.'!$C11^5+Regression!$CD$19*5*'In Process Calc.'!$C11^4+Regression!$CC$19*4*'In Process Calc.'!$C11^3 +Regression!$CB$19*3*'In Process Calc.'!$C11^2 + Regression!$CA$19*2*'In Process Calc.'!$C11 + Regression!$BZ$19)/$A11</f>
        <v>-1.4180297620699793E-3</v>
      </c>
      <c r="Q11" s="118">
        <f xml:space="preserve"> (Regression!$CE$20*6*'In Process Calc.'!$C11^5+Regression!$CD$20*5*'In Process Calc.'!$C11^4+Regression!$CC$20*4*'In Process Calc.'!$C11^3 +Regression!$CB$20*3*'In Process Calc.'!$C11^2 + Regression!$CA$20*2*'In Process Calc.'!$C11 + Regression!$BZ$20)/$A11</f>
        <v>3.7834970372286197E-3</v>
      </c>
      <c r="R11" s="118">
        <f xml:space="preserve"> (Regression!$CE$21*6*'In Process Calc.'!$C11^5+Regression!$CD$21*5*'In Process Calc.'!$C11^4+Regression!$CC$21*4*'In Process Calc.'!$C11^3 +Regression!$CB$21*3*'In Process Calc.'!$C11^2 + Regression!$CA$21*2*'In Process Calc.'!$C11 + Regression!$BZ$21)/$A11</f>
        <v>1.7724494844700142E-3</v>
      </c>
      <c r="S11" s="118">
        <f xml:space="preserve"> (Regression!$CE$22*6*'In Process Calc.'!$C11^5+Regression!$CD$22*5*'In Process Calc.'!$C11^4+Regression!$CC$22*4*'In Process Calc.'!$C11^3 +Regression!$CB$22*3*'In Process Calc.'!$C11^2 + Regression!$CA$22*2*'In Process Calc.'!$C11 + Regression!$BZ$22)/$A11</f>
        <v>5.0997686773186573E-4</v>
      </c>
      <c r="T11" s="118">
        <f xml:space="preserve"> (Regression!$CE$23*6*'In Process Calc.'!$C11^5+Regression!$CD$23*5*'In Process Calc.'!$C11^4+Regression!$CC$23*4*'In Process Calc.'!$C11^3 +Regression!$CB$23*3*'In Process Calc.'!$C11^2 + Regression!$CA$23*2*'In Process Calc.'!$C11 + Regression!$BZ$23)/$A11</f>
        <v>8.1664445284798833E-3</v>
      </c>
      <c r="U11" s="118">
        <f xml:space="preserve"> (Regression!$CE$24*6*'In Process Calc.'!$C11^5+Regression!$CD$24*5*'In Process Calc.'!$C11^4+Regression!$CC$24*4*'In Process Calc.'!$C11^3 +Regression!$CB$24*3*'In Process Calc.'!$C11^2 + Regression!$CA$24*2*'In Process Calc.'!$C11 + Regression!$BZ$24)/$A11</f>
        <v>9.2830043596097171E-4</v>
      </c>
      <c r="V11" s="118">
        <f xml:space="preserve"> (Regression!$CE$25*6*'In Process Calc.'!$C11^5+Regression!$CD$25*5*'In Process Calc.'!$C11^4+Regression!$CC$25*4*'In Process Calc.'!$C11^3 +Regression!$CB$25*3*'In Process Calc.'!$C11^2 + Regression!$CA$25*2*'In Process Calc.'!$C11 + Regression!$BZ$25)/$A11</f>
        <v>1.4015087981408627E-3</v>
      </c>
      <c r="W11" s="118">
        <f xml:space="preserve"> (Regression!$CE$26*6*'In Process Calc.'!$C11^5+Regression!$CD$26*5*'In Process Calc.'!$C11^4+Regression!$CC$26*4*'In Process Calc.'!$C11^3 +Regression!$CB$26*3*'In Process Calc.'!$C11^2 + Regression!$CA$26*2*'In Process Calc.'!$C11 + Regression!$BZ$26)/$A11</f>
        <v>5.622962241857021E-3</v>
      </c>
      <c r="X11" s="118">
        <f xml:space="preserve"> (Regression!$CE$27*6*'In Process Calc.'!$C11^5+Regression!$CD$27*5*'In Process Calc.'!$C11^4+Regression!$CC$27*4*'In Process Calc.'!$C11^3 +Regression!$CB$27*3*'In Process Calc.'!$C11^2 + Regression!$CA$27*2*'In Process Calc.'!$C11 + Regression!$BZ$27)/$A11</f>
        <v>1.6140581435880133E-3</v>
      </c>
      <c r="Y11" s="118">
        <f xml:space="preserve"> (Regression!$CE$28*6*'In Process Calc.'!$C11^5+Regression!$CD$28*5*'In Process Calc.'!$C11^4+Regression!$CC$28*4*'In Process Calc.'!$C11^3 +Regression!$CB$28*3*'In Process Calc.'!$C11^2 + Regression!$CA$28*2*'In Process Calc.'!$C11 + Regression!$BZ$28)/$A11</f>
        <v>4.5933634222656699E-4</v>
      </c>
      <c r="Z11" s="118">
        <f xml:space="preserve"> (Regression!$CE$29*6*'In Process Calc.'!$C11^5+Regression!$CD$29*5*'In Process Calc.'!$C11^4+Regression!$CC$29*4*'In Process Calc.'!$C11^3 +Regression!$CB$29*3*'In Process Calc.'!$C11^2 + Regression!$CA$29*2*'In Process Calc.'!$C11 + Regression!$BZ$29)/$A11</f>
        <v>1.779036927222061E-4</v>
      </c>
      <c r="AA11" s="118">
        <f xml:space="preserve"> (Regression!$CE$30*6*'In Process Calc.'!$C11^5+Regression!$CD$30*5*'In Process Calc.'!$C11^4+Regression!$CC$30*4*'In Process Calc.'!$C11^3 +Regression!$CB$30*3*'In Process Calc.'!$C11^2 + Regression!$CA$30*2*'In Process Calc.'!$C11 + Regression!$BZ$30)/$A11</f>
        <v>2.3730754479469986E-3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3.4360942432853064E-2</v>
      </c>
      <c r="AD11" s="118">
        <f xml:space="preserve"> (Regression!$CE$33*6*'In Process Calc.'!$C11^5+Regression!$CD$33*5*'In Process Calc.'!$C11^4+Regression!$CC$33*4*'In Process Calc.'!$C11^3 +Regression!$CB$33*3*'In Process Calc.'!$C11^2 + Regression!$CA$33*2*'In Process Calc.'!$C11 + Regression!$BZ$33)/$A11</f>
        <v>4.394477221890139E-2</v>
      </c>
      <c r="AE11" s="118">
        <f xml:space="preserve"> (Regression!$CE$34*6*'In Process Calc.'!$C11^5+Regression!$CD$34*5*'In Process Calc.'!$C11^4+Regression!$CC$34*4*'In Process Calc.'!$C11^3 +Regression!$CB$34*3*'In Process Calc.'!$C11^2 + Regression!$CA$34*2*'In Process Calc.'!$C11 + Regression!$BZ$34)/$A11</f>
        <v>0.14983615770251446</v>
      </c>
      <c r="AF11" s="119">
        <f t="shared" si="0"/>
        <v>-3.4823709447108005E-2</v>
      </c>
      <c r="AG11" s="119">
        <f t="shared" si="3"/>
        <v>0</v>
      </c>
      <c r="AH11" s="119">
        <f t="shared" si="1"/>
        <v>9.0452381362258994E-4</v>
      </c>
      <c r="AI11" s="119">
        <f t="shared" si="2"/>
        <v>221.71889007509176</v>
      </c>
      <c r="AJ11" s="76">
        <f>'In Process Calc.'!C11</f>
        <v>188.32250000000931</v>
      </c>
      <c r="AK11" s="125">
        <f>((Regression!CL44-Regression!CL45)*1000+Glucose!AR14*'In Process Calc.'!$D11+'In Process Calc.'!$F10*Glucose!BP14)/'In Process Calc.'!$D11</f>
        <v>-0.10880409550812183</v>
      </c>
      <c r="AL11" s="125">
        <f>((Regression!CM44-Regression!CM45)*1000+AL10*'In Process Calc.'!$D11+'In Process Calc.'!$F10*Glucose!BQ14)/'In Process Calc.'!$D11</f>
        <v>1.884455770076843</v>
      </c>
      <c r="AM11" s="125">
        <f>((Regression!CN44-Regression!CN45)*1000+AM10*'In Process Calc.'!$D11+'In Process Calc.'!$F10*Glucose!BR14)/'In Process Calc.'!$D11</f>
        <v>0.18804876608828527</v>
      </c>
      <c r="AN11" s="125">
        <f>((Regression!CO44-Regression!CO45)*1000+AN10*'In Process Calc.'!$D11+'In Process Calc.'!$F10*Glucose!BS14)/'In Process Calc.'!$D11</f>
        <v>5.8039247100494693</v>
      </c>
      <c r="AO11" s="125">
        <f>((Regression!CP44-Regression!CP45)*1000+AO10*'In Process Calc.'!$D11+'In Process Calc.'!$F10*Glucose!BT14)/'In Process Calc.'!$D11</f>
        <v>0.17579475679485357</v>
      </c>
      <c r="AP11" s="125">
        <f>((Regression!CQ44-Regression!CQ45)*1000+AP10*'In Process Calc.'!$D11+'In Process Calc.'!$F10*Glucose!BU14)/'In Process Calc.'!$D11</f>
        <v>25.603566487570411</v>
      </c>
      <c r="AQ11" s="125">
        <f>((Regression!CR44-Regression!CR45)*1000+AQ10*'In Process Calc.'!$D11+'In Process Calc.'!$F10*Glucose!BV14)/'In Process Calc.'!$D11</f>
        <v>0.3342158154186281</v>
      </c>
      <c r="AR11" s="125">
        <f>((Regression!CS44-Regression!CS45)*1000+AR10*'In Process Calc.'!$D11+'In Process Calc.'!$F10*Glucose!BW14)/'In Process Calc.'!$D11</f>
        <v>2.933110297651333</v>
      </c>
      <c r="AS11" s="125">
        <f>((Regression!CT44-Regression!CT45)*1000+'Post Process Calc.'!AS10*'In Process Calc.'!$I10+'In Process Calc.'!$E10*Glucose!AB14)/'In Process Calc.'!$D11</f>
        <v>2.2941727552160387</v>
      </c>
      <c r="AT11" s="125">
        <f>((Regression!CU44-Regression!CU45)*1000+'Post Process Calc.'!AT10*'In Process Calc.'!$I10+'In Process Calc.'!$E10*Glucose!AC14)/'In Process Calc.'!$D11</f>
        <v>0.74148224224452375</v>
      </c>
      <c r="AU11" s="125">
        <f>((Regression!CV44-Regression!CV45)*1000+'Post Process Calc.'!AU10*'In Process Calc.'!$I10+'In Process Calc.'!$E10*Glucose!AD14)/'In Process Calc.'!$D11</f>
        <v>1.3586739507597752</v>
      </c>
      <c r="AV11" s="125">
        <f>(-(Regression!CW44-Regression!CW45)*1000+'Post Process Calc.'!AV10*'In Process Calc.'!$D11)/'In Process Calc.'!$D11</f>
        <v>0.43521225593501839</v>
      </c>
      <c r="AW11" s="125">
        <f>((Regression!CX44-Regression!CX45)*1000+'Post Process Calc.'!AW10*'In Process Calc.'!$I10+'In Process Calc.'!$E10*Glucose!AF14)/'In Process Calc.'!$D11</f>
        <v>2.0887752047362951</v>
      </c>
      <c r="AX11" s="125">
        <f>((Regression!CY44-Regression!CY45)*1000+'Post Process Calc.'!AX10*'In Process Calc.'!$I10+'In Process Calc.'!$E10*Glucose!AG14)/'In Process Calc.'!$D11</f>
        <v>1.2988730272020375</v>
      </c>
      <c r="AY11" s="125">
        <f>((Regression!CZ44-Regression!CZ45)*1000+'Post Process Calc.'!AY10*'In Process Calc.'!$I10+'In Process Calc.'!$E10*Glucose!AH14)/'In Process Calc.'!$D11</f>
        <v>0.65401609541189998</v>
      </c>
      <c r="AZ11" s="125">
        <f>((Regression!DA44-Regression!DA45)*1000+'Post Process Calc.'!AZ10*'In Process Calc.'!$I10+'In Process Calc.'!$E10*Glucose!AI14)/'In Process Calc.'!$D11</f>
        <v>-4.5254582769452698</v>
      </c>
      <c r="BA11" s="125">
        <f>((Regression!DB44-Regression!DB45)*1000+'Post Process Calc.'!BA10*'In Process Calc.'!$I10+'In Process Calc.'!$E10*Glucose!AJ14)/'In Process Calc.'!$D11</f>
        <v>1.0711101837597654</v>
      </c>
      <c r="BB11" s="125">
        <f>((Regression!DC44-Regression!DC45)*1000+'Post Process Calc.'!BB10*'In Process Calc.'!$I10+'In Process Calc.'!$E10*Glucose!AK14)/'In Process Calc.'!$D11</f>
        <v>2.0273857784068978</v>
      </c>
      <c r="BC11" s="125">
        <f>((Regression!DD44-Regression!DD45)*1000+'Post Process Calc.'!BC10*'In Process Calc.'!$I10+'In Process Calc.'!$E10*Glucose!AL14)/'In Process Calc.'!$D11</f>
        <v>1.9442032765778805</v>
      </c>
      <c r="BD11" s="125">
        <f>((Regression!DE44-Regression!DE45)*1000+'Post Process Calc.'!BD10*'In Process Calc.'!$I10+'In Process Calc.'!$E10*Glucose!AM14)/'In Process Calc.'!$D11</f>
        <v>1.6458834923049546</v>
      </c>
      <c r="BE11" s="125">
        <f>((Regression!DF44-Regression!DF45)*1000+'Post Process Calc.'!BE10*'In Process Calc.'!$I10+'In Process Calc.'!$E10*Glucose!AN14)/'In Process Calc.'!$D11</f>
        <v>0.35170044107402132</v>
      </c>
      <c r="BF11" s="125">
        <f>((Regression!DG44-Regression!DG45)*1000+'Post Process Calc.'!BF10*'In Process Calc.'!$I10+'In Process Calc.'!$E10*Glucose!AO14)/'In Process Calc.'!$D11</f>
        <v>0.63068345823762584</v>
      </c>
      <c r="BG11" s="125">
        <f>((Regression!DH44-Regression!DH45)*1000+'Post Process Calc.'!BG10*'In Process Calc.'!$I10+'In Process Calc.'!$E10*Glucose!AP14)/'In Process Calc.'!$D11</f>
        <v>1.4755151292810769</v>
      </c>
    </row>
    <row r="12" spans="1:70" x14ac:dyDescent="0.15">
      <c r="A12" s="118">
        <f>Glucose!H16*'In Process Calc.'!D12/1000</f>
        <v>2.958555975335083</v>
      </c>
      <c r="B12" s="298">
        <f>'Growth Regression'!$P11</f>
        <v>1.1447929178307671E-3</v>
      </c>
      <c r="C12" s="118">
        <f>IF(Glucose!O16&gt;0,Glucose!O16,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1.0106985986418011</v>
      </c>
      <c r="E12" s="118">
        <f xml:space="preserve"> (Regression!$CE$8*6*'In Process Calc.'!$C12^6+Regression!$CD$8*5*'In Process Calc.'!$C12^5+Regression!$CC$8*4*'In Process Calc.'!$C12^3+Regression!$CB$8*3*'In Process Calc.'!$C12^2  + Regression!$CA$8*2*'In Process Calc.'!$C12 + Regression!$BZ$8)/$A12</f>
        <v>1.5043407453646672E-3</v>
      </c>
      <c r="F12" s="118">
        <f xml:space="preserve"> (Regression!$CE$9*6*'In Process Calc.'!$C12^6+Regression!$CD$9*5*'In Process Calc.'!$C12^5+Regression!$CC$9*4*'In Process Calc.'!$C12^3+Regression!$CB$9*3*'In Process Calc.'!$C12^2  + Regression!$CA$9*2*'In Process Calc.'!$C12 + Regression!$BZ$9)/$A12</f>
        <v>1.0171374346374855E-3</v>
      </c>
      <c r="G12" s="118">
        <f xml:space="preserve"> (Regression!$CE$10*6*'In Process Calc.'!$C12^6+Regression!$CD$10*5*'In Process Calc.'!$C12^5+Regression!$CC$10*4*'In Process Calc.'!$C12^3+Regression!$CB$10*3*'In Process Calc.'!$C12^2  + Regression!$CA$10*2*'In Process Calc.'!$C12 + Regression!$BZ$10)/$A12</f>
        <v>9.0247692480007824E-4</v>
      </c>
      <c r="H12" s="118">
        <f xml:space="preserve"> (Regression!$CE$11*6*'In Process Calc.'!$C12^6+Regression!$CD$11*5*'In Process Calc.'!$C12^5+Regression!$CC$11*4*'In Process Calc.'!$C12^3+Regression!$CB$11*3*'In Process Calc.'!$C12^2  + Regression!$CA$11*2*'In Process Calc.'!$C12 + Regression!$BZ$11)/$A12</f>
        <v>9.1869011233181048E-3</v>
      </c>
      <c r="I12" s="118">
        <f>(Regression!$CE$12*6*'In Process Calc.'!$C12^6+Regression!$CD$12*5*'In Process Calc.'!$C12^5+Regression!$CC$12*4*'In Process Calc.'!$C12^3+Regression!$CB$12*3*'In Process Calc.'!$C12^2  + Regression!$CA$12*2*'In Process Calc.'!$C12 + Regression!$BZ$12)/$A12</f>
        <v>9.9471242891798579E-4</v>
      </c>
      <c r="J12" s="118">
        <f xml:space="preserve"> (Regression!$CE$13*6*'In Process Calc.'!$C12^6+Regression!$CD$13*5*'In Process Calc.'!$C12^5+Regression!$CC$13*4*'In Process Calc.'!$C12^3+Regression!$CB$13*3*'In Process Calc.'!$C12^2  + Regression!$CA$13*2*'In Process Calc.'!$C12 + Regression!$BZ$13)/$A12</f>
        <v>4.7379108167798022E-2</v>
      </c>
      <c r="K12" s="118">
        <f xml:space="preserve"> (Regression!$CE$14*6*'In Process Calc.'!$C12^6+Regression!$CD$14*5*'In Process Calc.'!$C12^5+Regression!$CC$14*4*'In Process Calc.'!$C12^3+Regression!$CB$14*3*'In Process Calc.'!$C12^2  + Regression!$CA$14*2*'In Process Calc.'!$C12 + Regression!$BZ$14)/$A12</f>
        <v>9.9302552745231075E-5</v>
      </c>
      <c r="L12" s="118">
        <f xml:space="preserve"> (Regression!$CE$15*6*'In Process Calc.'!$C12^6+Regression!$CD$15*5*'In Process Calc.'!$C12^5+Regression!$CC$15*4*'In Process Calc.'!$C12^3+Regression!$CB$15*3*'In Process Calc.'!$C12^2  + Regression!$CA$15*2*'In Process Calc.'!$C12 + Regression!$BZ$15)/$A12</f>
        <v>-3.1499844236973327E-4</v>
      </c>
      <c r="M12" s="118">
        <f xml:space="preserve"> (Regression!$CE$16*6*'In Process Calc.'!$C12^6+Regression!$CD$16*5*'In Process Calc.'!$C12^5+Regression!$CC$16*4*'In Process Calc.'!$C12^3+Regression!$CB$16*3*'In Process Calc.'!$C12^2  + Regression!$CA$16*2*'In Process Calc.'!$C12 + Regression!$BZ$16)/$A12</f>
        <v>-3.1962239797131472E-3</v>
      </c>
      <c r="N12" s="118">
        <f xml:space="preserve"> (Regression!$CE$17*6*'In Process Calc.'!$C12^6+Regression!$CD$17*5*'In Process Calc.'!$C12^5+Regression!$CC$17*4*'In Process Calc.'!$C12^3+Regression!$CB$17*3*'In Process Calc.'!$C12^2  + Regression!$CA$17*2*'In Process Calc.'!$C12 + Regression!$BZ$17)/$A12</f>
        <v>-1.9637354419450458E-4</v>
      </c>
      <c r="O12" s="118">
        <f xml:space="preserve"> (Regression!$CE$18*6*'In Process Calc.'!$C12^6+Regression!$CD$18*5*'In Process Calc.'!$C12^5+Regression!$CC$18*4*'In Process Calc.'!$C12^3+Regression!$CB$18*3*'In Process Calc.'!$C12^2  + Regression!$CA$18*2*'In Process Calc.'!$C12 + Regression!$BZ$18)/$A12</f>
        <v>1.8525602175869847E-3</v>
      </c>
      <c r="P12" s="118">
        <f xml:space="preserve"> (Regression!$CE$19*6*'In Process Calc.'!$C12^5+Regression!$CD$19*5*'In Process Calc.'!$C12^4+Regression!$CC$19*4*'In Process Calc.'!$C12^3 +Regression!$CB$19*3*'In Process Calc.'!$C12^2 + Regression!$CA$19*2*'In Process Calc.'!$C12 + Regression!$BZ$19)/$A12</f>
        <v>3.2949615883453806E-3</v>
      </c>
      <c r="Q12" s="118">
        <f xml:space="preserve"> (Regression!$CE$20*6*'In Process Calc.'!$C12^5+Regression!$CD$20*5*'In Process Calc.'!$C12^4+Regression!$CC$20*4*'In Process Calc.'!$C12^3 +Regression!$CB$20*3*'In Process Calc.'!$C12^2 + Regression!$CA$20*2*'In Process Calc.'!$C12 + Regression!$BZ$20)/$A12</f>
        <v>3.8534255786034279E-3</v>
      </c>
      <c r="R12" s="118">
        <f xml:space="preserve"> (Regression!$CE$21*6*'In Process Calc.'!$C12^5+Regression!$CD$21*5*'In Process Calc.'!$C12^4+Regression!$CC$21*4*'In Process Calc.'!$C12^3 +Regression!$CB$21*3*'In Process Calc.'!$C12^2 + Regression!$CA$21*2*'In Process Calc.'!$C12 + Regression!$BZ$21)/$A12</f>
        <v>1.8101428251133431E-3</v>
      </c>
      <c r="S12" s="118">
        <f xml:space="preserve"> (Regression!$CE$22*6*'In Process Calc.'!$C12^5+Regression!$CD$22*5*'In Process Calc.'!$C12^4+Regression!$CC$22*4*'In Process Calc.'!$C12^3 +Regression!$CB$22*3*'In Process Calc.'!$C12^2 + Regression!$CA$22*2*'In Process Calc.'!$C12 + Regression!$BZ$22)/$A12</f>
        <v>5.1524874626012439E-4</v>
      </c>
      <c r="T12" s="118">
        <f xml:space="preserve"> (Regression!$CE$23*6*'In Process Calc.'!$C12^5+Regression!$CD$23*5*'In Process Calc.'!$C12^4+Regression!$CC$23*4*'In Process Calc.'!$C12^3 +Regression!$CB$23*3*'In Process Calc.'!$C12^2 + Regression!$CA$23*2*'In Process Calc.'!$C12 + Regression!$BZ$23)/$A12</f>
        <v>8.1229281755794466E-3</v>
      </c>
      <c r="U12" s="118">
        <f xml:space="preserve"> (Regression!$CE$24*6*'In Process Calc.'!$C12^5+Regression!$CD$24*5*'In Process Calc.'!$C12^4+Regression!$CC$24*4*'In Process Calc.'!$C12^3 +Regression!$CB$24*3*'In Process Calc.'!$C12^2 + Regression!$CA$24*2*'In Process Calc.'!$C12 + Regression!$BZ$24)/$A12</f>
        <v>9.215912410478666E-4</v>
      </c>
      <c r="V12" s="118">
        <f xml:space="preserve"> (Regression!$CE$25*6*'In Process Calc.'!$C12^5+Regression!$CD$25*5*'In Process Calc.'!$C12^4+Regression!$CC$25*4*'In Process Calc.'!$C12^3 +Regression!$CB$25*3*'In Process Calc.'!$C12^2 + Regression!$CA$25*2*'In Process Calc.'!$C12 + Regression!$BZ$25)/$A12</f>
        <v>1.4250092233999911E-3</v>
      </c>
      <c r="W12" s="118">
        <f xml:space="preserve"> (Regression!$CE$26*6*'In Process Calc.'!$C12^5+Regression!$CD$26*5*'In Process Calc.'!$C12^4+Regression!$CC$26*4*'In Process Calc.'!$C12^3 +Regression!$CB$26*3*'In Process Calc.'!$C12^2 + Regression!$CA$26*2*'In Process Calc.'!$C12 + Regression!$BZ$26)/$A12</f>
        <v>5.5062339598964932E-3</v>
      </c>
      <c r="X12" s="118">
        <f xml:space="preserve"> (Regression!$CE$27*6*'In Process Calc.'!$C12^5+Regression!$CD$27*5*'In Process Calc.'!$C12^4+Regression!$CC$27*4*'In Process Calc.'!$C12^3 +Regression!$CB$27*3*'In Process Calc.'!$C12^2 + Regression!$CA$27*2*'In Process Calc.'!$C12 + Regression!$BZ$27)/$A12</f>
        <v>1.6903906407135525E-3</v>
      </c>
      <c r="Y12" s="118">
        <f xml:space="preserve"> (Regression!$CE$28*6*'In Process Calc.'!$C12^5+Regression!$CD$28*5*'In Process Calc.'!$C12^4+Regression!$CC$28*4*'In Process Calc.'!$C12^3 +Regression!$CB$28*3*'In Process Calc.'!$C12^2 + Regression!$CA$28*2*'In Process Calc.'!$C12 + Regression!$BZ$28)/$A12</f>
        <v>4.628977217453636E-4</v>
      </c>
      <c r="Z12" s="118">
        <f xml:space="preserve"> (Regression!$CE$29*6*'In Process Calc.'!$C12^5+Regression!$CD$29*5*'In Process Calc.'!$C12^4+Regression!$CC$29*4*'In Process Calc.'!$C12^3 +Regression!$CB$29*3*'In Process Calc.'!$C12^2 + Regression!$CA$29*2*'In Process Calc.'!$C12 + Regression!$BZ$29)/$A12</f>
        <v>7.4187458332641262E-5</v>
      </c>
      <c r="AA12" s="118">
        <f xml:space="preserve"> (Regression!$CE$30*6*'In Process Calc.'!$C12^5+Regression!$CD$30*5*'In Process Calc.'!$C12^4+Regression!$CC$30*4*'In Process Calc.'!$C12^3 +Regression!$CB$30*3*'In Process Calc.'!$C12^2 + Regression!$CA$30*2*'In Process Calc.'!$C12 + Regression!$BZ$30)/$A12</f>
        <v>2.4543130386256808E-3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3.4360482873827883E-2</v>
      </c>
      <c r="AD12" s="118">
        <f xml:space="preserve"> (Regression!$CE$33*6*'In Process Calc.'!$C12^5+Regression!$CD$33*5*'In Process Calc.'!$C12^4+Regression!$CC$33*4*'In Process Calc.'!$C12^3 +Regression!$CB$33*3*'In Process Calc.'!$C12^2 + Regression!$CA$33*2*'In Process Calc.'!$C12 + Regression!$BZ$33)/$A12</f>
        <v>4.4234808712129065E-2</v>
      </c>
      <c r="AE12" s="118">
        <f xml:space="preserve"> (Regression!$CE$34*6*'In Process Calc.'!$C12^5+Regression!$CD$34*5*'In Process Calc.'!$C12^4+Regression!$CC$34*4*'In Process Calc.'!$C12^3 +Regression!$CB$34*3*'In Process Calc.'!$C12^2 + Regression!$CA$34*2*'In Process Calc.'!$C12 + Regression!$BZ$34)/$A12</f>
        <v>0.15120333344907333</v>
      </c>
      <c r="AF12" s="119">
        <f t="shared" si="0"/>
        <v>6.9544609760823967E-2</v>
      </c>
      <c r="AG12" s="119">
        <f t="shared" si="3"/>
        <v>0</v>
      </c>
      <c r="AH12" s="119">
        <f t="shared" si="1"/>
        <v>2.095914350973868E-3</v>
      </c>
      <c r="AI12" s="119">
        <f t="shared" si="2"/>
        <v>81.799792160625429</v>
      </c>
      <c r="AJ12" s="76">
        <f>'In Process Calc.'!C12</f>
        <v>212.50583333341638</v>
      </c>
      <c r="AK12" s="125">
        <f>((Regression!CL45-Regression!CL46)*1000+Glucose!AR15*'In Process Calc.'!$D12+'In Process Calc.'!$F11*Glucose!BP15)/'In Process Calc.'!$D12</f>
        <v>1.0098947135171035</v>
      </c>
      <c r="AL12" s="125">
        <f>((Regression!CM45-Regression!CM46)*1000+AL11*'In Process Calc.'!$D12+'In Process Calc.'!$F11*Glucose!BQ15)/'In Process Calc.'!$D12</f>
        <v>1.7834852471566318</v>
      </c>
      <c r="AM12" s="125">
        <f>((Regression!CN45-Regression!CN46)*1000+AM11*'In Process Calc.'!$D12+'In Process Calc.'!$F11*Glucose!BR15)/'In Process Calc.'!$D12</f>
        <v>1.3102997961158661E-2</v>
      </c>
      <c r="AN12" s="125">
        <f>((Regression!CO45-Regression!CO46)*1000+AN11*'In Process Calc.'!$D12+'In Process Calc.'!$F11*Glucose!BS15)/'In Process Calc.'!$D12</f>
        <v>4.9350006491222906</v>
      </c>
      <c r="AO12" s="125">
        <f>((Regression!CP45-Regression!CP46)*1000+AO11*'In Process Calc.'!$D12+'In Process Calc.'!$F11*Glucose!BT15)/'In Process Calc.'!$D12</f>
        <v>6.8529081744476736E-2</v>
      </c>
      <c r="AP12" s="125">
        <f>((Regression!CQ45-Regression!CQ46)*1000+AP11*'In Process Calc.'!$D12+'In Process Calc.'!$F11*Glucose!BU15)/'In Process Calc.'!$D12</f>
        <v>21.192537077730307</v>
      </c>
      <c r="AQ12" s="125">
        <f>((Regression!CR45-Regression!CR46)*1000+AQ11*'In Process Calc.'!$D12+'In Process Calc.'!$F11*Glucose!BV15)/'In Process Calc.'!$D12</f>
        <v>0.32738045247698655</v>
      </c>
      <c r="AR12" s="125">
        <f>((Regression!CS45-Regression!CS46)*1000+AR11*'In Process Calc.'!$D12+'In Process Calc.'!$F11*Glucose!BW15)/'In Process Calc.'!$D12</f>
        <v>2.988086383114962</v>
      </c>
      <c r="AS12" s="125">
        <f>((Regression!CT45-Regression!CT46)*1000+'Post Process Calc.'!AS11*'In Process Calc.'!$I11+'In Process Calc.'!$E11*Glucose!AB15)/'In Process Calc.'!$D12</f>
        <v>2.6167050169270141</v>
      </c>
      <c r="AT12" s="125">
        <f>((Regression!CU45-Regression!CU46)*1000+'Post Process Calc.'!AT11*'In Process Calc.'!$I11+'In Process Calc.'!$E11*Glucose!AC15)/'In Process Calc.'!$D12</f>
        <v>0.76524315763083262</v>
      </c>
      <c r="AU12" s="125">
        <f>((Regression!CV45-Regression!CV46)*1000+'Post Process Calc.'!AU11*'In Process Calc.'!$I11+'In Process Calc.'!$E11*Glucose!AD15)/'In Process Calc.'!$D12</f>
        <v>1.1768266722808305</v>
      </c>
      <c r="AV12" s="125">
        <f>(-(Regression!CW45-Regression!CW46)*1000+'Post Process Calc.'!AV11*'In Process Calc.'!$D12)/'In Process Calc.'!$D12</f>
        <v>0.5479105507027392</v>
      </c>
      <c r="AW12" s="125">
        <f>((Regression!CX45-Regression!CX46)*1000+'Post Process Calc.'!AW11*'In Process Calc.'!$I11+'In Process Calc.'!$E11*Glucose!AF15)/'In Process Calc.'!$D12</f>
        <v>1.7051740415574976</v>
      </c>
      <c r="AX12" s="125">
        <f>((Regression!CY45-Regression!CY46)*1000+'Post Process Calc.'!AX11*'In Process Calc.'!$I11+'In Process Calc.'!$E11*Glucose!AG15)/'In Process Calc.'!$D12</f>
        <v>1.1189193058920663</v>
      </c>
      <c r="AY12" s="125">
        <f>((Regression!CZ45-Regression!CZ46)*1000+'Post Process Calc.'!AY11*'In Process Calc.'!$I11+'In Process Calc.'!$E11*Glucose!AH15)/'In Process Calc.'!$D12</f>
        <v>0.60256748774647195</v>
      </c>
      <c r="AZ12" s="125">
        <f>((Regression!DA45-Regression!DA46)*1000+'Post Process Calc.'!AZ11*'In Process Calc.'!$I11+'In Process Calc.'!$E11*Glucose!AI15)/'In Process Calc.'!$D12</f>
        <v>-5.3435668863508496</v>
      </c>
      <c r="BA12" s="125">
        <f>((Regression!DB45-Regression!DB46)*1000+'Post Process Calc.'!BA11*'In Process Calc.'!$I11+'In Process Calc.'!$E11*Glucose!AJ15)/'In Process Calc.'!$D12</f>
        <v>0.97811261500113356</v>
      </c>
      <c r="BB12" s="125">
        <f>((Regression!DC45-Regression!DC46)*1000+'Post Process Calc.'!BB11*'In Process Calc.'!$I11+'In Process Calc.'!$E11*Glucose!AK15)/'In Process Calc.'!$D12</f>
        <v>1.8853918802307303</v>
      </c>
      <c r="BC12" s="125">
        <f>((Regression!DD45-Regression!DD46)*1000+'Post Process Calc.'!BC11*'In Process Calc.'!$I11+'In Process Calc.'!$E11*Glucose!AL15)/'In Process Calc.'!$D12</f>
        <v>1.3846465731513893</v>
      </c>
      <c r="BD12" s="125">
        <f>((Regression!DE45-Regression!DE46)*1000+'Post Process Calc.'!BD11*'In Process Calc.'!$I11+'In Process Calc.'!$E11*Glucose!AM15)/'In Process Calc.'!$D12</f>
        <v>1.4800212024029196</v>
      </c>
      <c r="BE12" s="125">
        <f>((Regression!DF45-Regression!DF46)*1000+'Post Process Calc.'!BE11*'In Process Calc.'!$I11+'In Process Calc.'!$E11*Glucose!AN15)/'In Process Calc.'!$D12</f>
        <v>0.30537440457118165</v>
      </c>
      <c r="BF12" s="125">
        <f>((Regression!DG45-Regression!DG46)*1000+'Post Process Calc.'!BF11*'In Process Calc.'!$I11+'In Process Calc.'!$E11*Glucose!AO15)/'In Process Calc.'!$D12</f>
        <v>0.61788466717762569</v>
      </c>
      <c r="BG12" s="125">
        <f>((Regression!DH45-Regression!DH46)*1000+'Post Process Calc.'!BG11*'In Process Calc.'!$I11+'In Process Calc.'!$E11*Glucose!AP15)/'In Process Calc.'!$D12</f>
        <v>1.2331382324592626</v>
      </c>
    </row>
    <row r="13" spans="1:70" x14ac:dyDescent="0.15">
      <c r="A13" s="118">
        <f>Glucose!H17*'In Process Calc.'!D13/1000</f>
        <v>2.6657932938859563</v>
      </c>
      <c r="B13" s="298">
        <f>'Growth Regression'!$P12</f>
        <v>6.1668353928154914E-4</v>
      </c>
      <c r="C13" s="118">
        <f>IF(Glucose!O17&gt;0,Glucose!O17,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1.1347988860224862</v>
      </c>
      <c r="E13" s="118">
        <f xml:space="preserve"> (Regression!$CE$8*6*'In Process Calc.'!$C13^6+Regression!$CD$8*5*'In Process Calc.'!$C13^5+Regression!$CC$8*4*'In Process Calc.'!$C13^3+Regression!$CB$8*3*'In Process Calc.'!$C13^2  + Regression!$CA$8*2*'In Process Calc.'!$C13 + Regression!$BZ$8)/$A13</f>
        <v>1.738427571417881E-3</v>
      </c>
      <c r="F13" s="118">
        <f xml:space="preserve"> (Regression!$CE$9*6*'In Process Calc.'!$C13^6+Regression!$CD$9*5*'In Process Calc.'!$C13^5+Regression!$CC$9*4*'In Process Calc.'!$C13^3+Regression!$CB$9*3*'In Process Calc.'!$C13^2  + Regression!$CA$9*2*'In Process Calc.'!$C13 + Regression!$BZ$9)/$A13</f>
        <v>1.0543077617032248E-3</v>
      </c>
      <c r="G13" s="118">
        <f xml:space="preserve"> (Regression!$CE$10*6*'In Process Calc.'!$C13^6+Regression!$CD$10*5*'In Process Calc.'!$C13^5+Regression!$CC$10*4*'In Process Calc.'!$C13^3+Regression!$CB$10*3*'In Process Calc.'!$C13^2  + Regression!$CA$10*2*'In Process Calc.'!$C13 + Regression!$BZ$10)/$A13</f>
        <v>-3.7975737693060515E-4</v>
      </c>
      <c r="H13" s="118">
        <f xml:space="preserve"> (Regression!$CE$11*6*'In Process Calc.'!$C13^6+Regression!$CD$11*5*'In Process Calc.'!$C13^5+Regression!$CC$11*4*'In Process Calc.'!$C13^3+Regression!$CB$11*3*'In Process Calc.'!$C13^2  + Regression!$CA$11*2*'In Process Calc.'!$C13 + Regression!$BZ$11)/$A13</f>
        <v>1.0267977117480937E-2</v>
      </c>
      <c r="I13" s="118">
        <f>(Regression!$CE$12*6*'In Process Calc.'!$C13^6+Regression!$CD$12*5*'In Process Calc.'!$C13^5+Regression!$CC$12*4*'In Process Calc.'!$C13^3+Regression!$CB$12*3*'In Process Calc.'!$C13^2  + Regression!$CA$12*2*'In Process Calc.'!$C13 + Regression!$BZ$12)/$A13</f>
        <v>8.0221149246298732E-4</v>
      </c>
      <c r="J13" s="118">
        <f xml:space="preserve"> (Regression!$CE$13*6*'In Process Calc.'!$C13^6+Regression!$CD$13*5*'In Process Calc.'!$C13^5+Regression!$CC$13*4*'In Process Calc.'!$C13^3+Regression!$CB$13*3*'In Process Calc.'!$C13^2  + Regression!$CA$13*2*'In Process Calc.'!$C13 + Regression!$BZ$13)/$A13</f>
        <v>5.6675289767759852E-2</v>
      </c>
      <c r="K13" s="118">
        <f xml:space="preserve"> (Regression!$CE$14*6*'In Process Calc.'!$C13^6+Regression!$CD$14*5*'In Process Calc.'!$C13^5+Regression!$CC$14*4*'In Process Calc.'!$C13^3+Regression!$CB$14*3*'In Process Calc.'!$C13^2  + Regression!$CA$14*2*'In Process Calc.'!$C13 + Regression!$BZ$14)/$A13</f>
        <v>1.6671608722459654E-4</v>
      </c>
      <c r="L13" s="118">
        <f xml:space="preserve"> (Regression!$CE$15*6*'In Process Calc.'!$C13^6+Regression!$CD$15*5*'In Process Calc.'!$C13^5+Regression!$CC$15*4*'In Process Calc.'!$C13^3+Regression!$CB$15*3*'In Process Calc.'!$C13^2  + Regression!$CA$15*2*'In Process Calc.'!$C13 + Regression!$BZ$15)/$A13</f>
        <v>2.9968997973218184E-4</v>
      </c>
      <c r="M13" s="118">
        <f xml:space="preserve"> (Regression!$CE$16*6*'In Process Calc.'!$C13^6+Regression!$CD$16*5*'In Process Calc.'!$C13^5+Regression!$CC$16*4*'In Process Calc.'!$C13^3+Regression!$CB$16*3*'In Process Calc.'!$C13^2  + Regression!$CA$16*2*'In Process Calc.'!$C13 + Regression!$BZ$16)/$A13</f>
        <v>-3.1640426387771125E-3</v>
      </c>
      <c r="N13" s="118">
        <f xml:space="preserve"> (Regression!$CE$17*6*'In Process Calc.'!$C13^6+Regression!$CD$17*5*'In Process Calc.'!$C13^5+Regression!$CC$17*4*'In Process Calc.'!$C13^3+Regression!$CB$17*3*'In Process Calc.'!$C13^2  + Regression!$CA$17*2*'In Process Calc.'!$C13 + Regression!$BZ$17)/$A13</f>
        <v>-5.7825680866550094E-5</v>
      </c>
      <c r="O13" s="118">
        <f xml:space="preserve"> (Regression!$CE$18*6*'In Process Calc.'!$C13^6+Regression!$CD$18*5*'In Process Calc.'!$C13^5+Regression!$CC$18*4*'In Process Calc.'!$C13^3+Regression!$CB$18*3*'In Process Calc.'!$C13^2  + Regression!$CA$18*2*'In Process Calc.'!$C13 + Regression!$BZ$18)/$A13</f>
        <v>1.9985848811805585E-3</v>
      </c>
      <c r="P13" s="118">
        <f xml:space="preserve"> (Regression!$CE$19*6*'In Process Calc.'!$C13^5+Regression!$CD$19*5*'In Process Calc.'!$C13^4+Regression!$CC$19*4*'In Process Calc.'!$C13^3 +Regression!$CB$19*3*'In Process Calc.'!$C13^2 + Regression!$CA$19*2*'In Process Calc.'!$C13 + Regression!$BZ$19)/$A13</f>
        <v>4.3780470904448091E-3</v>
      </c>
      <c r="Q13" s="118">
        <f xml:space="preserve"> (Regression!$CE$20*6*'In Process Calc.'!$C13^5+Regression!$CD$20*5*'In Process Calc.'!$C13^4+Regression!$CC$20*4*'In Process Calc.'!$C13^3 +Regression!$CB$20*3*'In Process Calc.'!$C13^2 + Regression!$CA$20*2*'In Process Calc.'!$C13 + Regression!$BZ$20)/$A13</f>
        <v>3.9520604835134353E-3</v>
      </c>
      <c r="R13" s="118">
        <f xml:space="preserve"> (Regression!$CE$21*6*'In Process Calc.'!$C13^5+Regression!$CD$21*5*'In Process Calc.'!$C13^4+Regression!$CC$21*4*'In Process Calc.'!$C13^3 +Regression!$CB$21*3*'In Process Calc.'!$C13^2 + Regression!$CA$21*2*'In Process Calc.'!$C13 + Regression!$BZ$21)/$A13</f>
        <v>1.8615030643205715E-3</v>
      </c>
      <c r="S13" s="118">
        <f xml:space="preserve"> (Regression!$CE$22*6*'In Process Calc.'!$C13^5+Regression!$CD$22*5*'In Process Calc.'!$C13^4+Regression!$CC$22*4*'In Process Calc.'!$C13^3 +Regression!$CB$22*3*'In Process Calc.'!$C13^2 + Regression!$CA$22*2*'In Process Calc.'!$C13 + Regression!$BZ$22)/$A13</f>
        <v>5.314606838709425E-4</v>
      </c>
      <c r="T13" s="118">
        <f xml:space="preserve"> (Regression!$CE$23*6*'In Process Calc.'!$C13^5+Regression!$CD$23*5*'In Process Calc.'!$C13^4+Regression!$CC$23*4*'In Process Calc.'!$C13^3 +Regression!$CB$23*3*'In Process Calc.'!$C13^2 + Regression!$CA$23*2*'In Process Calc.'!$C13 + Regression!$BZ$23)/$A13</f>
        <v>8.1437428068013382E-3</v>
      </c>
      <c r="U13" s="118">
        <f xml:space="preserve"> (Regression!$CE$24*6*'In Process Calc.'!$C13^5+Regression!$CD$24*5*'In Process Calc.'!$C13^4+Regression!$CC$24*4*'In Process Calc.'!$C13^3 +Regression!$CB$24*3*'In Process Calc.'!$C13^2 + Regression!$CA$24*2*'In Process Calc.'!$C13 + Regression!$BZ$24)/$A13</f>
        <v>9.0841594729830727E-4</v>
      </c>
      <c r="V13" s="118">
        <f xml:space="preserve"> (Regression!$CE$25*6*'In Process Calc.'!$C13^5+Regression!$CD$25*5*'In Process Calc.'!$C13^4+Regression!$CC$25*4*'In Process Calc.'!$C13^3 +Regression!$CB$25*3*'In Process Calc.'!$C13^2 + Regression!$CA$25*2*'In Process Calc.'!$C13 + Regression!$BZ$25)/$A13</f>
        <v>1.4561680230671971E-3</v>
      </c>
      <c r="W13" s="118">
        <f xml:space="preserve"> (Regression!$CE$26*6*'In Process Calc.'!$C13^5+Regression!$CD$26*5*'In Process Calc.'!$C13^4+Regression!$CC$26*4*'In Process Calc.'!$C13^3 +Regression!$CB$26*3*'In Process Calc.'!$C13^2 + Regression!$CA$26*2*'In Process Calc.'!$C13 + Regression!$BZ$26)/$A13</f>
        <v>5.3347855282117303E-3</v>
      </c>
      <c r="X13" s="118">
        <f xml:space="preserve"> (Regression!$CE$27*6*'In Process Calc.'!$C13^5+Regression!$CD$27*5*'In Process Calc.'!$C13^4+Regression!$CC$27*4*'In Process Calc.'!$C13^3 +Regression!$CB$27*3*'In Process Calc.'!$C13^2 + Regression!$CA$27*2*'In Process Calc.'!$C13 + Regression!$BZ$27)/$A13</f>
        <v>1.8003890719573636E-3</v>
      </c>
      <c r="Y13" s="118">
        <f xml:space="preserve"> (Regression!$CE$28*6*'In Process Calc.'!$C13^5+Regression!$CD$28*5*'In Process Calc.'!$C13^4+Regression!$CC$28*4*'In Process Calc.'!$C13^3 +Regression!$CB$28*3*'In Process Calc.'!$C13^2 + Regression!$CA$28*2*'In Process Calc.'!$C13 + Regression!$BZ$28)/$A13</f>
        <v>4.6923959828909495E-4</v>
      </c>
      <c r="Z13" s="118">
        <f xml:space="preserve"> (Regression!$CE$29*6*'In Process Calc.'!$C13^5+Regression!$CD$29*5*'In Process Calc.'!$C13^4+Regression!$CC$29*4*'In Process Calc.'!$C13^3 +Regression!$CB$29*3*'In Process Calc.'!$C13^2 + Regression!$CA$29*2*'In Process Calc.'!$C13 + Regression!$BZ$29)/$A13</f>
        <v>-5.6320915639540639E-5</v>
      </c>
      <c r="AA13" s="118">
        <f xml:space="preserve"> (Regression!$CE$30*6*'In Process Calc.'!$C13^5+Regression!$CD$30*5*'In Process Calc.'!$C13^4+Regression!$CC$30*4*'In Process Calc.'!$C13^3 +Regression!$CB$30*3*'In Process Calc.'!$C13^2 + Regression!$CA$30*2*'In Process Calc.'!$C13 + Regression!$BZ$30)/$A13</f>
        <v>2.5716593170119874E-3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3.4707981606550899E-2</v>
      </c>
      <c r="AD13" s="118">
        <f xml:space="preserve"> (Regression!$CE$33*6*'In Process Calc.'!$C13^5+Regression!$CD$33*5*'In Process Calc.'!$C13^4+Regression!$CC$33*4*'In Process Calc.'!$C13^3 +Regression!$CB$33*3*'In Process Calc.'!$C13^2 + Regression!$CA$33*2*'In Process Calc.'!$C13 + Regression!$BZ$33)/$A13</f>
        <v>4.4962988359647897E-2</v>
      </c>
      <c r="AE13" s="118">
        <f xml:space="preserve"> (Regression!$CE$34*6*'In Process Calc.'!$C13^5+Regression!$CD$34*5*'In Process Calc.'!$C13^4+Regression!$CC$34*4*'In Process Calc.'!$C13^3 +Regression!$CB$34*3*'In Process Calc.'!$C13^2 + Regression!$CA$34*2*'In Process Calc.'!$C13 + Regression!$BZ$34)/$A13</f>
        <v>0.15470312155038998</v>
      </c>
      <c r="AF13" s="119">
        <f t="shared" si="0"/>
        <v>7.7247899541138171E-2</v>
      </c>
      <c r="AG13" s="119">
        <f t="shared" si="3"/>
        <v>0</v>
      </c>
      <c r="AH13" s="119">
        <f t="shared" si="1"/>
        <v>2.9416009676837009E-3</v>
      </c>
      <c r="AI13" s="119">
        <f t="shared" si="2"/>
        <v>48.84797227654613</v>
      </c>
      <c r="AJ13" s="76">
        <f>'In Process Calc.'!C13</f>
        <v>238.48916666675359</v>
      </c>
      <c r="AK13" s="125">
        <f>((Regression!CL46-Regression!CL47)*1000+Glucose!AR16*'In Process Calc.'!$D13+'In Process Calc.'!$F12*Glucose!BP16)/'In Process Calc.'!$D13</f>
        <v>1.1128235283957337</v>
      </c>
      <c r="AL13" s="125">
        <f>((Regression!CM46-Regression!CM47)*1000+Glucose!AS16*'In Process Calc.'!$D13+'In Process Calc.'!$F12*Glucose!BQ16)/'In Process Calc.'!$D13</f>
        <v>2.2574808384679472</v>
      </c>
      <c r="AM13" s="125">
        <f>((Regression!CN46-Regression!CN47)*1000+Glucose!AT16*'In Process Calc.'!$D13+'In Process Calc.'!$F12*Glucose!BR16)/'In Process Calc.'!$D13</f>
        <v>0.84185836699677519</v>
      </c>
      <c r="AN13" s="125">
        <f>((Regression!CO46-Regression!CO47)*1000+Glucose!AU16*'In Process Calc.'!$D13+'In Process Calc.'!$F12*Glucose!BS16)/'In Process Calc.'!$D13</f>
        <v>3.9228775757192027</v>
      </c>
      <c r="AO13" s="125">
        <f>((Regression!CP46-Regression!CP47)*1000+Glucose!AV16*'In Process Calc.'!$D13+'In Process Calc.'!$F12*Glucose!BT16)/'In Process Calc.'!$D13</f>
        <v>-2.2377802283961964E-2</v>
      </c>
      <c r="AP13" s="125">
        <f>((Regression!CQ46-Regression!CQ47)*1000+Glucose!AW16*'In Process Calc.'!$D13+'In Process Calc.'!$F12*Glucose!BU16)/'In Process Calc.'!$D13</f>
        <v>16.039145087975147</v>
      </c>
      <c r="AQ13" s="125">
        <f>((Regression!CR46-Regression!CR47)*1000+Glucose!AX16*'In Process Calc.'!$D13+'In Process Calc.'!$F12*Glucose!BV16)/'In Process Calc.'!$D13</f>
        <v>0.25336838006803836</v>
      </c>
      <c r="AR13" s="125">
        <f>((Regression!CS46-Regression!CS47)*1000+Glucose!AY16*'In Process Calc.'!$D13+'In Process Calc.'!$F12*Glucose!BW16)/'In Process Calc.'!$D13</f>
        <v>2.7601320505023259</v>
      </c>
      <c r="AS13" s="125">
        <f>((Regression!CT46-Regression!CT47)*1000+'Post Process Calc.'!AS12*'In Process Calc.'!$I12+'In Process Calc.'!$E12*Glucose!AB16)/'In Process Calc.'!$D13</f>
        <v>2.9605341547974242</v>
      </c>
      <c r="AT13" s="125">
        <f>((Regression!CU46-Regression!CU47)*1000+'Post Process Calc.'!AT12*'In Process Calc.'!$I12+'In Process Calc.'!$E12*Glucose!AC16)/'In Process Calc.'!$D13</f>
        <v>0.77063338137617088</v>
      </c>
      <c r="AU13" s="125">
        <f>((Regression!CV46-Regression!CV47)*1000+'Post Process Calc.'!AU12*'In Process Calc.'!$I12+'In Process Calc.'!$E12*Glucose!AD16)/'In Process Calc.'!$D13</f>
        <v>1.0241095125107857</v>
      </c>
      <c r="AV13" s="125">
        <f>(-(Regression!CW46-Regression!CW47)*1000+'Post Process Calc.'!AV12*'In Process Calc.'!$D13)/'In Process Calc.'!$D13</f>
        <v>0.96344141389222782</v>
      </c>
      <c r="AW13" s="125">
        <f>((Regression!CX46-Regression!CX47)*1000+'Post Process Calc.'!AW12*'In Process Calc.'!$I12+'In Process Calc.'!$E12*Glucose!AF16)/'In Process Calc.'!$D13</f>
        <v>1.3433966124808643</v>
      </c>
      <c r="AX13" s="125">
        <f>((Regression!CY46-Regression!CY47)*1000+'Post Process Calc.'!AX12*'In Process Calc.'!$I12+'In Process Calc.'!$E12*Glucose!AG16)/'In Process Calc.'!$D13</f>
        <v>0.95896688215497827</v>
      </c>
      <c r="AY13" s="125">
        <f>((Regression!CZ46-Regression!CZ47)*1000+'Post Process Calc.'!AY12*'In Process Calc.'!$I12+'In Process Calc.'!$E12*Glucose!AH16)/'In Process Calc.'!$D13</f>
        <v>0.56850804561872481</v>
      </c>
      <c r="AZ13" s="125">
        <f>((Regression!DA46-Regression!DA47)*1000+'Post Process Calc.'!AZ12*'In Process Calc.'!$I12+'In Process Calc.'!$E12*Glucose!AI16)/'In Process Calc.'!$D13</f>
        <v>-5.548486469976905</v>
      </c>
      <c r="BA13" s="125">
        <f>((Regression!DB46-Regression!DB47)*1000+'Post Process Calc.'!BA12*'In Process Calc.'!$I12+'In Process Calc.'!$E12*Glucose!AJ16)/'In Process Calc.'!$D13</f>
        <v>0.89948247744713727</v>
      </c>
      <c r="BB13" s="125">
        <f>((Regression!DC46-Regression!DC47)*1000+'Post Process Calc.'!BB12*'In Process Calc.'!$I12+'In Process Calc.'!$E12*Glucose!AK16)/'In Process Calc.'!$D13</f>
        <v>1.7742551862076428</v>
      </c>
      <c r="BC13" s="125">
        <f>((Regression!DD46-Regression!DD47)*1000+'Post Process Calc.'!BC12*'In Process Calc.'!$I12+'In Process Calc.'!$E12*Glucose!AL16)/'In Process Calc.'!$D13</f>
        <v>0.88554393948106958</v>
      </c>
      <c r="BD13" s="125">
        <f>((Regression!DE46-Regression!DE47)*1000+'Post Process Calc.'!BD12*'In Process Calc.'!$I12+'In Process Calc.'!$E12*Glucose!AM16)/'In Process Calc.'!$D13</f>
        <v>1.3466026888875893</v>
      </c>
      <c r="BE13" s="125">
        <f>((Regression!DF46-Regression!DF47)*1000+'Post Process Calc.'!BE12*'In Process Calc.'!$I12+'In Process Calc.'!$E12*Glucose!AN16)/'In Process Calc.'!$D13</f>
        <v>0.26446792018544169</v>
      </c>
      <c r="BF13" s="125">
        <f>((Regression!DG46-Regression!DG47)*1000+'Post Process Calc.'!BF12*'In Process Calc.'!$I12+'In Process Calc.'!$E12*Glucose!AO16)/'In Process Calc.'!$D13</f>
        <v>0.61448135244000235</v>
      </c>
      <c r="BG13" s="125">
        <f>((Regression!DH46-Regression!DH47)*1000+'Post Process Calc.'!BG12*'In Process Calc.'!$I12+'In Process Calc.'!$E12*Glucose!AP16)/'In Process Calc.'!$D13</f>
        <v>1.0103683409275097</v>
      </c>
    </row>
    <row r="14" spans="1:70" x14ac:dyDescent="0.15">
      <c r="A14" s="118">
        <f>Glucose!H18*'In Process Calc.'!D14/1000</f>
        <v>2.7761234458886719</v>
      </c>
      <c r="B14" s="298">
        <f>'Growth Regression'!$P13</f>
        <v>3.567021616434331E-4</v>
      </c>
      <c r="C14" s="118">
        <f>IF(Glucose!O18&gt;0,Glucose!O18,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1.082899261515242</v>
      </c>
      <c r="E14" s="118">
        <f xml:space="preserve"> (Regression!$CE$8*6*'In Process Calc.'!$C14^6+Regression!$CD$8*5*'In Process Calc.'!$C14^5+Regression!$CC$8*4*'In Process Calc.'!$C14^3+Regression!$CB$8*3*'In Process Calc.'!$C14^2  + Regression!$CA$8*2*'In Process Calc.'!$C14 + Regression!$BZ$8)/$A14</f>
        <v>1.6276174161417888E-3</v>
      </c>
      <c r="F14" s="118">
        <f xml:space="preserve"> (Regression!$CE$9*6*'In Process Calc.'!$C14^6+Regression!$CD$9*5*'In Process Calc.'!$C14^5+Regression!$CC$9*4*'In Process Calc.'!$C14^3+Regression!$CB$9*3*'In Process Calc.'!$C14^2  + Regression!$CA$9*2*'In Process Calc.'!$C14 + Regression!$BZ$9)/$A14</f>
        <v>9.2311729412470202E-4</v>
      </c>
      <c r="G14" s="118">
        <f xml:space="preserve"> (Regression!$CE$10*6*'In Process Calc.'!$C14^6+Regression!$CD$10*5*'In Process Calc.'!$C14^5+Regression!$CC$10*4*'In Process Calc.'!$C14^3+Regression!$CB$10*3*'In Process Calc.'!$C14^2  + Regression!$CA$10*2*'In Process Calc.'!$C14 + Regression!$BZ$10)/$A14</f>
        <v>-5.0973428959349108E-4</v>
      </c>
      <c r="H14" s="118">
        <f xml:space="preserve"> (Regression!$CE$11*6*'In Process Calc.'!$C14^6+Regression!$CD$11*5*'In Process Calc.'!$C14^5+Regression!$CC$11*4*'In Process Calc.'!$C14^3+Regression!$CB$11*3*'In Process Calc.'!$C14^2  + Regression!$CA$11*2*'In Process Calc.'!$C14 + Regression!$BZ$11)/$A14</f>
        <v>9.2623876127384628E-3</v>
      </c>
      <c r="I14" s="118">
        <f>(Regression!$CE$12*6*'In Process Calc.'!$C14^6+Regression!$CD$12*5*'In Process Calc.'!$C14^5+Regression!$CC$12*4*'In Process Calc.'!$C14^3+Regression!$CB$12*3*'In Process Calc.'!$C14^2  + Regression!$CA$12*2*'In Process Calc.'!$C14 + Regression!$BZ$12)/$A14</f>
        <v>4.7207531392351139E-4</v>
      </c>
      <c r="J14" s="118">
        <f xml:space="preserve"> (Regression!$CE$13*6*'In Process Calc.'!$C14^6+Regression!$CD$13*5*'In Process Calc.'!$C14^5+Regression!$CC$13*4*'In Process Calc.'!$C14^3+Regression!$CB$13*3*'In Process Calc.'!$C14^2  + Regression!$CA$13*2*'In Process Calc.'!$C14 + Regression!$BZ$13)/$A14</f>
        <v>5.6651077452319828E-2</v>
      </c>
      <c r="K14" s="118">
        <f xml:space="preserve"> (Regression!$CE$14*6*'In Process Calc.'!$C14^6+Regression!$CD$14*5*'In Process Calc.'!$C14^5+Regression!$CC$14*4*'In Process Calc.'!$C14^3+Regression!$CB$14*3*'In Process Calc.'!$C14^2  + Regression!$CA$14*2*'In Process Calc.'!$C14 + Regression!$BZ$14)/$A14</f>
        <v>1.9485535021403081E-4</v>
      </c>
      <c r="L14" s="118">
        <f xml:space="preserve"> (Regression!$CE$15*6*'In Process Calc.'!$C14^6+Regression!$CD$15*5*'In Process Calc.'!$C14^5+Regression!$CC$15*4*'In Process Calc.'!$C14^3+Regression!$CB$15*3*'In Process Calc.'!$C14^2  + Regression!$CA$15*2*'In Process Calc.'!$C14 + Regression!$BZ$15)/$A14</f>
        <v>8.5954892692730143E-4</v>
      </c>
      <c r="M14" s="118">
        <f xml:space="preserve"> (Regression!$CE$16*6*'In Process Calc.'!$C14^6+Regression!$CD$16*5*'In Process Calc.'!$C14^5+Regression!$CC$16*4*'In Process Calc.'!$C14^3+Regression!$CB$16*3*'In Process Calc.'!$C14^2  + Regression!$CA$16*2*'In Process Calc.'!$C14 + Regression!$BZ$16)/$A14</f>
        <v>-2.6132516020876419E-3</v>
      </c>
      <c r="N14" s="118">
        <f xml:space="preserve"> (Regression!$CE$17*6*'In Process Calc.'!$C14^6+Regression!$CD$17*5*'In Process Calc.'!$C14^5+Regression!$CC$17*4*'In Process Calc.'!$C14^3+Regression!$CB$17*3*'In Process Calc.'!$C14^2  + Regression!$CA$17*2*'In Process Calc.'!$C14 + Regression!$BZ$17)/$A14</f>
        <v>1.2343338604635428E-4</v>
      </c>
      <c r="O14" s="118">
        <f xml:space="preserve"> (Regression!$CE$18*6*'In Process Calc.'!$C14^6+Regression!$CD$18*5*'In Process Calc.'!$C14^5+Regression!$CC$18*4*'In Process Calc.'!$C14^3+Regression!$CB$18*3*'In Process Calc.'!$C14^2  + Regression!$CA$18*2*'In Process Calc.'!$C14 + Regression!$BZ$18)/$A14</f>
        <v>1.8490897669088365E-3</v>
      </c>
      <c r="P14" s="118">
        <f xml:space="preserve"> (Regression!$CE$19*6*'In Process Calc.'!$C14^5+Regression!$CD$19*5*'In Process Calc.'!$C14^4+Regression!$CC$19*4*'In Process Calc.'!$C14^3 +Regression!$CB$19*3*'In Process Calc.'!$C14^2 + Regression!$CA$19*2*'In Process Calc.'!$C14 + Regression!$BZ$19)/$A14</f>
        <v>4.5335527123332531E-4</v>
      </c>
      <c r="Q14" s="118">
        <f xml:space="preserve"> (Regression!$CE$20*6*'In Process Calc.'!$C14^5+Regression!$CD$20*5*'In Process Calc.'!$C14^4+Regression!$CC$20*4*'In Process Calc.'!$C14^3 +Regression!$CB$20*3*'In Process Calc.'!$C14^2 + Regression!$CA$20*2*'In Process Calc.'!$C14 + Regression!$BZ$20)/$A14</f>
        <v>3.4060995836996707E-3</v>
      </c>
      <c r="R14" s="118">
        <f xml:space="preserve"> (Regression!$CE$21*6*'In Process Calc.'!$C14^5+Regression!$CD$21*5*'In Process Calc.'!$C14^4+Regression!$CC$21*4*'In Process Calc.'!$C14^3 +Regression!$CB$21*3*'In Process Calc.'!$C14^2 + Regression!$CA$21*2*'In Process Calc.'!$C14 + Regression!$BZ$21)/$A14</f>
        <v>1.6081621123545302E-3</v>
      </c>
      <c r="S14" s="118">
        <f xml:space="preserve"> (Regression!$CE$22*6*'In Process Calc.'!$C14^5+Regression!$CD$22*5*'In Process Calc.'!$C14^4+Regression!$CC$22*4*'In Process Calc.'!$C14^3 +Regression!$CB$22*3*'In Process Calc.'!$C14^2 + Regression!$CA$22*2*'In Process Calc.'!$C14 + Regression!$BZ$22)/$A14</f>
        <v>4.6749063451496372E-4</v>
      </c>
      <c r="T14" s="118">
        <f xml:space="preserve"> (Regression!$CE$23*6*'In Process Calc.'!$C14^5+Regression!$CD$23*5*'In Process Calc.'!$C14^4+Regression!$CC$23*4*'In Process Calc.'!$C14^3 +Regression!$CB$23*3*'In Process Calc.'!$C14^2 + Regression!$CA$23*2*'In Process Calc.'!$C14 + Regression!$BZ$23)/$A14</f>
        <v>6.8874396847232993E-3</v>
      </c>
      <c r="U14" s="118">
        <f xml:space="preserve"> (Regression!$CE$24*6*'In Process Calc.'!$C14^5+Regression!$CD$24*5*'In Process Calc.'!$C14^4+Regression!$CC$24*4*'In Process Calc.'!$C14^3 +Regression!$CB$24*3*'In Process Calc.'!$C14^2 + Regression!$CA$24*2*'In Process Calc.'!$C14 + Regression!$BZ$24)/$A14</f>
        <v>7.4272145950175696E-4</v>
      </c>
      <c r="V14" s="118">
        <f xml:space="preserve"> (Regression!$CE$25*6*'In Process Calc.'!$C14^5+Regression!$CD$25*5*'In Process Calc.'!$C14^4+Regression!$CC$25*4*'In Process Calc.'!$C14^3 +Regression!$CB$25*3*'In Process Calc.'!$C14^2 + Regression!$CA$25*2*'In Process Calc.'!$C14 + Regression!$BZ$25)/$A14</f>
        <v>1.2481378180489782E-3</v>
      </c>
      <c r="W14" s="118">
        <f xml:space="preserve"> (Regression!$CE$26*6*'In Process Calc.'!$C14^5+Regression!$CD$26*5*'In Process Calc.'!$C14^4+Regression!$CC$26*4*'In Process Calc.'!$C14^3 +Regression!$CB$26*3*'In Process Calc.'!$C14^2 + Regression!$CA$26*2*'In Process Calc.'!$C14 + Regression!$BZ$26)/$A14</f>
        <v>4.274165957906635E-3</v>
      </c>
      <c r="X14" s="118">
        <f xml:space="preserve"> (Regression!$CE$27*6*'In Process Calc.'!$C14^5+Regression!$CD$27*5*'In Process Calc.'!$C14^4+Regression!$CC$27*4*'In Process Calc.'!$C14^3 +Regression!$CB$27*3*'In Process Calc.'!$C14^2 + Regression!$CA$27*2*'In Process Calc.'!$C14 + Regression!$BZ$27)/$A14</f>
        <v>1.6214426803078967E-3</v>
      </c>
      <c r="Y14" s="118">
        <f xml:space="preserve"> (Regression!$CE$28*6*'In Process Calc.'!$C14^5+Regression!$CD$28*5*'In Process Calc.'!$C14^4+Regression!$CC$28*4*'In Process Calc.'!$C14^3 +Regression!$CB$28*3*'In Process Calc.'!$C14^2 + Regression!$CA$28*2*'In Process Calc.'!$C14 + Regression!$BZ$28)/$A14</f>
        <v>3.9975417518281362E-4</v>
      </c>
      <c r="Z14" s="118">
        <f xml:space="preserve"> (Regression!$CE$29*6*'In Process Calc.'!$C14^5+Regression!$CD$29*5*'In Process Calc.'!$C14^4+Regression!$CC$29*4*'In Process Calc.'!$C14^3 +Regression!$CB$29*3*'In Process Calc.'!$C14^2 + Regression!$CA$29*2*'In Process Calc.'!$C14 + Regression!$BZ$29)/$A14</f>
        <v>-1.721781804000783E-4</v>
      </c>
      <c r="AA14" s="118">
        <f xml:space="preserve"> (Regression!$CE$30*6*'In Process Calc.'!$C14^5+Regression!$CD$30*5*'In Process Calc.'!$C14^4+Regression!$CC$30*4*'In Process Calc.'!$C14^3 +Regression!$CB$30*3*'In Process Calc.'!$C14^2 + Regression!$CA$30*2*'In Process Calc.'!$C14 + Regression!$BZ$30)/$A14</f>
        <v>2.2740234638339244E-3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2.9622931213003498E-2</v>
      </c>
      <c r="AD14" s="118">
        <f xml:space="preserve"> (Regression!$CE$33*6*'In Process Calc.'!$C14^5+Regression!$CD$33*5*'In Process Calc.'!$C14^4+Regression!$CC$33*4*'In Process Calc.'!$C14^3 +Regression!$CB$33*3*'In Process Calc.'!$C14^2 + Regression!$CA$33*2*'In Process Calc.'!$C14 + Regression!$BZ$33)/$A14</f>
        <v>3.8570688998361413E-2</v>
      </c>
      <c r="AE14" s="118">
        <f xml:space="preserve"> (Regression!$CE$34*6*'In Process Calc.'!$C14^5+Regression!$CD$34*5*'In Process Calc.'!$C14^4+Regression!$CC$34*4*'In Process Calc.'!$C14^3 +Regression!$CB$34*3*'In Process Calc.'!$C14^2 + Regression!$CA$34*2*'In Process Calc.'!$C14 + Regression!$BZ$34)/$A14</f>
        <v>0.13409313502028836</v>
      </c>
      <c r="AF14" s="119">
        <f t="shared" si="0"/>
        <v>8.002588681828517E-3</v>
      </c>
      <c r="AG14" s="119">
        <f t="shared" si="3"/>
        <v>0</v>
      </c>
      <c r="AH14" s="119">
        <f t="shared" si="1"/>
        <v>3.4395700660420818E-3</v>
      </c>
      <c r="AI14" s="119">
        <f t="shared" si="2"/>
        <v>35.346423268122102</v>
      </c>
      <c r="AJ14" s="76">
        <f>'In Process Calc.'!C14</f>
        <v>261.12249999999767</v>
      </c>
      <c r="AK14" s="125">
        <f>((Regression!CL47-Regression!CL48)*1000+Glucose!AR17*'In Process Calc.'!$D14+'In Process Calc.'!$F13*Glucose!BP17)/'In Process Calc.'!$D14</f>
        <v>-0.14032222080099188</v>
      </c>
      <c r="AL14" s="125">
        <f>((Regression!CM47-Regression!CM48)*1000+AL13*'In Process Calc.'!$D14+'In Process Calc.'!$F13*Glucose!BQ17)/'In Process Calc.'!$D14</f>
        <v>2.1753089215372445</v>
      </c>
      <c r="AM14" s="125">
        <f>((Regression!CN47-Regression!CN48)*1000+AM13*'In Process Calc.'!$D14+'In Process Calc.'!$F13*Glucose!BR17)/'In Process Calc.'!$D14</f>
        <v>0.88661295658472816</v>
      </c>
      <c r="AN14" s="125">
        <f>((Regression!CO47-Regression!CO48)*1000+AN13*'In Process Calc.'!$D14+'In Process Calc.'!$F13*Glucose!BS17)/'In Process Calc.'!$D14</f>
        <v>3.1080386405965679</v>
      </c>
      <c r="AO14" s="125">
        <f>((Regression!CP47-Regression!CP48)*1000+AO13*'In Process Calc.'!$D14+'In Process Calc.'!$F13*Glucose!BT17)/'In Process Calc.'!$D14</f>
        <v>-7.5311397731479435E-2</v>
      </c>
      <c r="AP14" s="125">
        <f>((Regression!CQ47-Regression!CQ48)*1000+AP13*'In Process Calc.'!$D14+'In Process Calc.'!$F13*Glucose!BU17)/'In Process Calc.'!$D14</f>
        <v>11.324599325917015</v>
      </c>
      <c r="AQ14" s="125">
        <f>((Regression!CR47-Regression!CR48)*1000+AQ13*'In Process Calc.'!$D14+'In Process Calc.'!$F13*Glucose!BV17)/'In Process Calc.'!$D14</f>
        <v>0.23824960140800064</v>
      </c>
      <c r="AR14" s="125">
        <f>((Regression!CS47-Regression!CS48)*1000+AR13*'In Process Calc.'!$D14+'In Process Calc.'!$F13*Glucose!BW17)/'In Process Calc.'!$D14</f>
        <v>2.7116269891229678</v>
      </c>
      <c r="AS14" s="125">
        <f>((Regression!CT47-Regression!CT48)*1000+'Post Process Calc.'!AS13*'In Process Calc.'!$I13+'In Process Calc.'!$E13*Glucose!AB17)/'In Process Calc.'!$D14</f>
        <v>3.200638228457013</v>
      </c>
      <c r="AT14" s="125">
        <f>((Regression!CU47-Regression!CU48)*1000+'Post Process Calc.'!AT13*'In Process Calc.'!$I13+'In Process Calc.'!$E13*Glucose!AC17)/'In Process Calc.'!$D14</f>
        <v>0.76805272831429516</v>
      </c>
      <c r="AU14" s="125">
        <f>((Regression!CV47-Regression!CV48)*1000+'Post Process Calc.'!AU13*'In Process Calc.'!$I13+'In Process Calc.'!$E13*Glucose!AD17)/'In Process Calc.'!$D14</f>
        <v>0.8643301613602915</v>
      </c>
      <c r="AV14" s="125">
        <f>(-(Regression!CW47-Regression!CW48)*1000+'Post Process Calc.'!AV13*'In Process Calc.'!$D14)/'In Process Calc.'!$D14</f>
        <v>1.1843844891280011</v>
      </c>
      <c r="AW14" s="125">
        <f>((Regression!CX47-Regression!CX48)*1000+'Post Process Calc.'!AW13*'In Process Calc.'!$I13+'In Process Calc.'!$E13*Glucose!AF17)/'In Process Calc.'!$D14</f>
        <v>1.0375640840203806</v>
      </c>
      <c r="AX14" s="125">
        <f>((Regression!CY47-Regression!CY48)*1000+'Post Process Calc.'!AX13*'In Process Calc.'!$I13+'In Process Calc.'!$E13*Glucose!AG17)/'In Process Calc.'!$D14</f>
        <v>0.81474681653775005</v>
      </c>
      <c r="AY14" s="125">
        <f>((Regression!CZ47-Regression!CZ48)*1000+'Post Process Calc.'!AY13*'In Process Calc.'!$I13+'In Process Calc.'!$E13*Glucose!AH17)/'In Process Calc.'!$D14</f>
        <v>0.5270244846079849</v>
      </c>
      <c r="AZ14" s="125">
        <f>((Regression!DA47-Regression!DA48)*1000+'Post Process Calc.'!AZ13*'In Process Calc.'!$I13+'In Process Calc.'!$E13*Glucose!AI17)/'In Process Calc.'!$D14</f>
        <v>-6.1728831090519813</v>
      </c>
      <c r="BA14" s="125">
        <f>((Regression!DB47-Regression!DB48)*1000+'Post Process Calc.'!BA13*'In Process Calc.'!$I13+'In Process Calc.'!$E13*Glucose!AJ17)/'In Process Calc.'!$D14</f>
        <v>0.83084168265451586</v>
      </c>
      <c r="BB14" s="125">
        <f>((Regression!DC47-Regression!DC48)*1000+'Post Process Calc.'!BB13*'In Process Calc.'!$I13+'In Process Calc.'!$E13*Glucose!AK17)/'In Process Calc.'!$D14</f>
        <v>1.6618461513379359</v>
      </c>
      <c r="BC14" s="125">
        <f>((Regression!DD47-Regression!DD48)*1000+'Post Process Calc.'!BC13*'In Process Calc.'!$I13+'In Process Calc.'!$E13*Glucose!AL17)/'In Process Calc.'!$D14</f>
        <v>0.48615008113180391</v>
      </c>
      <c r="BD14" s="125">
        <f>((Regression!DE47-Regression!DE48)*1000+'Post Process Calc.'!BD13*'In Process Calc.'!$I13+'In Process Calc.'!$E13*Glucose!AM17)/'In Process Calc.'!$D14</f>
        <v>1.2043844453672985</v>
      </c>
      <c r="BE14" s="125">
        <f>((Regression!DF47-Regression!DF48)*1000+'Post Process Calc.'!BE13*'In Process Calc.'!$I13+'In Process Calc.'!$E13*Glucose!AN17)/'In Process Calc.'!$D14</f>
        <v>0.22835515029747297</v>
      </c>
      <c r="BF14" s="125">
        <f>((Regression!DG47-Regression!DG48)*1000+'Post Process Calc.'!BF13*'In Process Calc.'!$I13+'In Process Calc.'!$E13*Glucose!AO17)/'In Process Calc.'!$D14</f>
        <v>0.62405254168430624</v>
      </c>
      <c r="BG14" s="125">
        <f>((Regression!DH47-Regression!DH48)*1000+'Post Process Calc.'!BG13*'In Process Calc.'!$I13+'In Process Calc.'!$E13*Glucose!AP17)/'In Process Calc.'!$D14</f>
        <v>0.8089720647421923</v>
      </c>
    </row>
    <row r="15" spans="1:70" x14ac:dyDescent="0.15">
      <c r="A15" s="118">
        <f>Glucose!H19*'In Process Calc.'!D15/1000</f>
        <v>2.7651565294385532</v>
      </c>
      <c r="B15" s="298">
        <f>'Growth Regression'!$P14</f>
        <v>1.8367316940198758E-4</v>
      </c>
      <c r="C15" s="118">
        <f>IF(Glucose!O19&gt;0,Glucose!O19,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1.0570253678878432</v>
      </c>
      <c r="E15" s="118">
        <f xml:space="preserve"> (Regression!$CE$8*6*'In Process Calc.'!$C15^6+Regression!$CD$8*5*'In Process Calc.'!$C15^5+Regression!$CC$8*4*'In Process Calc.'!$C15^3+Regression!$CB$8*3*'In Process Calc.'!$C15^2  + Regression!$CA$8*2*'In Process Calc.'!$C15 + Regression!$BZ$8)/$A15</f>
        <v>1.4608872813392372E-3</v>
      </c>
      <c r="F15" s="118">
        <f xml:space="preserve"> (Regression!$CE$9*6*'In Process Calc.'!$C15^6+Regression!$CD$9*5*'In Process Calc.'!$C15^5+Regression!$CC$9*4*'In Process Calc.'!$C15^3+Regression!$CB$9*3*'In Process Calc.'!$C15^2  + Regression!$CA$9*2*'In Process Calc.'!$C15 + Regression!$BZ$9)/$A15</f>
        <v>7.8572305679176974E-4</v>
      </c>
      <c r="G15" s="118">
        <f xml:space="preserve"> (Regression!$CE$10*6*'In Process Calc.'!$C15^6+Regression!$CD$10*5*'In Process Calc.'!$C15^5+Regression!$CC$10*4*'In Process Calc.'!$C15^3+Regression!$CB$10*3*'In Process Calc.'!$C15^2  + Regression!$CA$10*2*'In Process Calc.'!$C15 + Regression!$BZ$10)/$A15</f>
        <v>9.7199454589558699E-4</v>
      </c>
      <c r="H15" s="118">
        <f xml:space="preserve"> (Regression!$CE$11*6*'In Process Calc.'!$C15^6+Regression!$CD$11*5*'In Process Calc.'!$C15^5+Regression!$CC$11*4*'In Process Calc.'!$C15^3+Regression!$CB$11*3*'In Process Calc.'!$C15^2  + Regression!$CA$11*2*'In Process Calc.'!$C15 + Regression!$BZ$11)/$A15</f>
        <v>7.598280278363706E-3</v>
      </c>
      <c r="I15" s="118">
        <f>(Regression!$CE$12*6*'In Process Calc.'!$C15^6+Regression!$CD$12*5*'In Process Calc.'!$C15^5+Regression!$CC$12*4*'In Process Calc.'!$C15^3+Regression!$CB$12*3*'In Process Calc.'!$C15^2  + Regression!$CA$12*2*'In Process Calc.'!$C15 + Regression!$BZ$12)/$A15</f>
        <v>5.7375979721284479E-5</v>
      </c>
      <c r="J15" s="118">
        <f xml:space="preserve"> (Regression!$CE$13*6*'In Process Calc.'!$C15^6+Regression!$CD$13*5*'In Process Calc.'!$C15^5+Regression!$CC$13*4*'In Process Calc.'!$C15^3+Regression!$CB$13*3*'In Process Calc.'!$C15^2  + Regression!$CA$13*2*'In Process Calc.'!$C15 + Regression!$BZ$13)/$A15</f>
        <v>5.7606892426197445E-2</v>
      </c>
      <c r="K15" s="118">
        <f xml:space="preserve"> (Regression!$CE$14*6*'In Process Calc.'!$C15^6+Regression!$CD$14*5*'In Process Calc.'!$C15^5+Regression!$CC$14*4*'In Process Calc.'!$C15^3+Regression!$CB$14*3*'In Process Calc.'!$C15^2  + Regression!$CA$14*2*'In Process Calc.'!$C15 + Regression!$BZ$14)/$A15</f>
        <v>2.2211266924536776E-4</v>
      </c>
      <c r="L15" s="118">
        <f xml:space="preserve"> (Regression!$CE$15*6*'In Process Calc.'!$C15^6+Regression!$CD$15*5*'In Process Calc.'!$C15^5+Regression!$CC$15*4*'In Process Calc.'!$C15^3+Regression!$CB$15*3*'In Process Calc.'!$C15^2  + Regression!$CA$15*2*'In Process Calc.'!$C15 + Regression!$BZ$15)/$A15</f>
        <v>1.554171626329626E-3</v>
      </c>
      <c r="M15" s="118">
        <f xml:space="preserve"> (Regression!$CE$16*6*'In Process Calc.'!$C15^6+Regression!$CD$16*5*'In Process Calc.'!$C15^5+Regression!$CC$16*4*'In Process Calc.'!$C15^3+Regression!$CB$16*3*'In Process Calc.'!$C15^2  + Regression!$CA$16*2*'In Process Calc.'!$C15 + Regression!$BZ$16)/$A15</f>
        <v>-1.9815259669573753E-3</v>
      </c>
      <c r="N15" s="118">
        <f xml:space="preserve"> (Regression!$CE$17*6*'In Process Calc.'!$C15^6+Regression!$CD$17*5*'In Process Calc.'!$C15^5+Regression!$CC$17*4*'In Process Calc.'!$C15^3+Regression!$CB$17*3*'In Process Calc.'!$C15^2  + Regression!$CA$17*2*'In Process Calc.'!$C15 + Regression!$BZ$17)/$A15</f>
        <v>3.9553908489485328E-4</v>
      </c>
      <c r="O15" s="118">
        <f xml:space="preserve"> (Regression!$CE$18*6*'In Process Calc.'!$C15^6+Regression!$CD$18*5*'In Process Calc.'!$C15^5+Regression!$CC$18*4*'In Process Calc.'!$C15^3+Regression!$CB$18*3*'In Process Calc.'!$C15^2  + Regression!$CA$18*2*'In Process Calc.'!$C15 + Regression!$BZ$18)/$A15</f>
        <v>1.7446394882389301E-3</v>
      </c>
      <c r="P15" s="118">
        <f xml:space="preserve"> (Regression!$CE$19*6*'In Process Calc.'!$C15^5+Regression!$CD$19*5*'In Process Calc.'!$C15^4+Regression!$CC$19*4*'In Process Calc.'!$C15^3 +Regression!$CB$19*3*'In Process Calc.'!$C15^2 + Regression!$CA$19*2*'In Process Calc.'!$C15 + Regression!$BZ$19)/$A15</f>
        <v>-5.6972021299210021E-3</v>
      </c>
      <c r="Q15" s="118">
        <f xml:space="preserve"> (Regression!$CE$20*6*'In Process Calc.'!$C15^5+Regression!$CD$20*5*'In Process Calc.'!$C15^4+Regression!$CC$20*4*'In Process Calc.'!$C15^3 +Regression!$CB$20*3*'In Process Calc.'!$C15^2 + Regression!$CA$20*2*'In Process Calc.'!$C15 + Regression!$BZ$20)/$A15</f>
        <v>2.8051752850188193E-3</v>
      </c>
      <c r="R15" s="118">
        <f xml:space="preserve"> (Regression!$CE$21*6*'In Process Calc.'!$C15^5+Regression!$CD$21*5*'In Process Calc.'!$C15^4+Regression!$CC$21*4*'In Process Calc.'!$C15^3 +Regression!$CB$21*3*'In Process Calc.'!$C15^2 + Regression!$CA$21*2*'In Process Calc.'!$C15 + Regression!$BZ$21)/$A15</f>
        <v>1.3288309677652514E-3</v>
      </c>
      <c r="S15" s="118">
        <f xml:space="preserve"> (Regression!$CE$22*6*'In Process Calc.'!$C15^5+Regression!$CD$22*5*'In Process Calc.'!$C15^4+Regression!$CC$22*4*'In Process Calc.'!$C15^3 +Regression!$CB$22*3*'In Process Calc.'!$C15^2 + Regression!$CA$22*2*'In Process Calc.'!$C15 + Regression!$BZ$22)/$A15</f>
        <v>4.0641990536560447E-4</v>
      </c>
      <c r="T15" s="118">
        <f xml:space="preserve"> (Regression!$CE$23*6*'In Process Calc.'!$C15^5+Regression!$CD$23*5*'In Process Calc.'!$C15^4+Regression!$CC$23*4*'In Process Calc.'!$C15^3 +Regression!$CB$23*3*'In Process Calc.'!$C15^2 + Regression!$CA$23*2*'In Process Calc.'!$C15 + Regression!$BZ$23)/$A15</f>
        <v>5.5373363593396851E-3</v>
      </c>
      <c r="U15" s="118">
        <f xml:space="preserve"> (Regression!$CE$24*6*'In Process Calc.'!$C15^5+Regression!$CD$24*5*'In Process Calc.'!$C15^4+Regression!$CC$24*4*'In Process Calc.'!$C15^3 +Regression!$CB$24*3*'In Process Calc.'!$C15^2 + Regression!$CA$24*2*'In Process Calc.'!$C15 + Regression!$BZ$24)/$A15</f>
        <v>5.4736914896980743E-4</v>
      </c>
      <c r="V15" s="118">
        <f xml:space="preserve"> (Regression!$CE$25*6*'In Process Calc.'!$C15^5+Regression!$CD$25*5*'In Process Calc.'!$C15^4+Regression!$CC$25*4*'In Process Calc.'!$C15^3 +Regression!$CB$25*3*'In Process Calc.'!$C15^2 + Regression!$CA$25*2*'In Process Calc.'!$C15 + Regression!$BZ$25)/$A15</f>
        <v>1.0158700211979894E-3</v>
      </c>
      <c r="W15" s="118">
        <f xml:space="preserve"> (Regression!$CE$26*6*'In Process Calc.'!$C15^5+Regression!$CD$26*5*'In Process Calc.'!$C15^4+Regression!$CC$26*4*'In Process Calc.'!$C15^3 +Regression!$CB$26*3*'In Process Calc.'!$C15^2 + Regression!$CA$26*2*'In Process Calc.'!$C15 + Regression!$BZ$26)/$A15</f>
        <v>3.0206652960830293E-3</v>
      </c>
      <c r="X15" s="118">
        <f xml:space="preserve"> (Regression!$CE$27*6*'In Process Calc.'!$C15^5+Regression!$CD$27*5*'In Process Calc.'!$C15^4+Regression!$CC$27*4*'In Process Calc.'!$C15^3 +Regression!$CB$27*3*'In Process Calc.'!$C15^2 + Regression!$CA$27*2*'In Process Calc.'!$C15 + Regression!$BZ$27)/$A15</f>
        <v>1.443731532196215E-3</v>
      </c>
      <c r="Y15" s="118">
        <f xml:space="preserve"> (Regression!$CE$28*6*'In Process Calc.'!$C15^5+Regression!$CD$28*5*'In Process Calc.'!$C15^4+Regression!$CC$28*4*'In Process Calc.'!$C15^3 +Regression!$CB$28*3*'In Process Calc.'!$C15^2 + Regression!$CA$28*2*'In Process Calc.'!$C15 + Regression!$BZ$28)/$A15</f>
        <v>3.2316032901081617E-4</v>
      </c>
      <c r="Z15" s="118">
        <f xml:space="preserve"> (Regression!$CE$29*6*'In Process Calc.'!$C15^5+Regression!$CD$29*5*'In Process Calc.'!$C15^4+Regression!$CC$29*4*'In Process Calc.'!$C15^3 +Regression!$CB$29*3*'In Process Calc.'!$C15^2 + Regression!$CA$29*2*'In Process Calc.'!$C15 + Regression!$BZ$29)/$A15</f>
        <v>-3.1796503423653664E-4</v>
      </c>
      <c r="AA15" s="118">
        <f xml:space="preserve"> (Regression!$CE$30*6*'In Process Calc.'!$C15^5+Regression!$CD$30*5*'In Process Calc.'!$C15^4+Regression!$CC$30*4*'In Process Calc.'!$C15^3 +Regression!$CB$30*3*'In Process Calc.'!$C15^2 + Regression!$CA$30*2*'In Process Calc.'!$C15 + Regression!$BZ$30)/$A15</f>
        <v>1.9629883075152213E-3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2.4230617083755398E-2</v>
      </c>
      <c r="AD15" s="118">
        <f xml:space="preserve"> (Regression!$CE$33*6*'In Process Calc.'!$C15^5+Regression!$CD$33*5*'In Process Calc.'!$C15^4+Regression!$CC$33*4*'In Process Calc.'!$C15^3 +Regression!$CB$33*3*'In Process Calc.'!$C15^2 + Regression!$CA$33*2*'In Process Calc.'!$C15 + Regression!$BZ$33)/$A15</f>
        <v>3.1743677653237934E-2</v>
      </c>
      <c r="AE15" s="118">
        <f xml:space="preserve"> (Regression!$CE$34*6*'In Process Calc.'!$C15^5+Regression!$CD$34*5*'In Process Calc.'!$C15^4+Regression!$CC$34*4*'In Process Calc.'!$C15^3 +Regression!$CB$34*3*'In Process Calc.'!$C15^2 + Regression!$CA$34*2*'In Process Calc.'!$C15 + Regression!$BZ$34)/$A15</f>
        <v>0.11284859979876181</v>
      </c>
      <c r="AF15" s="119">
        <f t="shared" si="0"/>
        <v>-9.8897925056796315E-2</v>
      </c>
      <c r="AG15" s="119">
        <f t="shared" si="3"/>
        <v>0</v>
      </c>
      <c r="AH15" s="119">
        <f t="shared" si="1"/>
        <v>3.8556613608332615E-3</v>
      </c>
      <c r="AI15" s="119">
        <f t="shared" si="2"/>
        <v>24.930303967589495</v>
      </c>
      <c r="AJ15" s="76">
        <f>'In Process Calc.'!C15</f>
        <v>288.32249999995111</v>
      </c>
      <c r="AK15" s="125">
        <f>((Regression!CL48-Regression!CL49)*1000+Glucose!AR18*'In Process Calc.'!$D15+'In Process Calc.'!$F14*Glucose!BP18)/'In Process Calc.'!$D15</f>
        <v>-0.16045715510457886</v>
      </c>
      <c r="AL15" s="125">
        <f>((Regression!CM48-Regression!CM49)*1000+AL14*'In Process Calc.'!$D15+'In Process Calc.'!$F14*Glucose!BQ18)/'In Process Calc.'!$D15</f>
        <v>2.0868493523353955</v>
      </c>
      <c r="AM15" s="125">
        <f>((Regression!CN48-Regression!CN49)*1000+AM14*'In Process Calc.'!$D15+'In Process Calc.'!$F14*Glucose!BR18)/'In Process Calc.'!$D15</f>
        <v>0.88028916331227636</v>
      </c>
      <c r="AN15" s="125">
        <f>((Regression!CO48-Regression!CO49)*1000+AN14*'In Process Calc.'!$D15+'In Process Calc.'!$F14*Glucose!BS18)/'In Process Calc.'!$D15</f>
        <v>2.2283583003580438</v>
      </c>
      <c r="AO15" s="125">
        <f>((Regression!CP48-Regression!CP49)*1000+AO14*'In Process Calc.'!$D15+'In Process Calc.'!$F14*Glucose!BT18)/'In Process Calc.'!$D15</f>
        <v>-0.10319134557293992</v>
      </c>
      <c r="AP15" s="125">
        <f>((Regression!CQ48-Regression!CQ49)*1000+AP14*'In Process Calc.'!$D15+'In Process Calc.'!$F14*Glucose!BU18)/'In Process Calc.'!$D15</f>
        <v>5.4113671195138044</v>
      </c>
      <c r="AQ15" s="125">
        <f>((Regression!CR48-Regression!CR49)*1000+AQ14*'In Process Calc.'!$D15+'In Process Calc.'!$F14*Glucose!BV18)/'In Process Calc.'!$D15</f>
        <v>0.21660246469898417</v>
      </c>
      <c r="AR15" s="125">
        <f>((Regression!CS48-Regression!CS49)*1000+AR14*'In Process Calc.'!$D15+'In Process Calc.'!$F14*Glucose!BW18)/'In Process Calc.'!$D15</f>
        <v>2.5870702520534863</v>
      </c>
      <c r="AS15" s="125">
        <f>((Regression!CT48-Regression!CT49)*1000+'Post Process Calc.'!AS14*'In Process Calc.'!$I14+'In Process Calc.'!$E14*Glucose!AB18)/'In Process Calc.'!$D15</f>
        <v>3.4388889383334087</v>
      </c>
      <c r="AT15" s="125">
        <f>((Regression!CU48-Regression!CU49)*1000+'Post Process Calc.'!AT14*'In Process Calc.'!$I14+'In Process Calc.'!$E14*Glucose!AC18)/'In Process Calc.'!$D15</f>
        <v>0.74183606247625755</v>
      </c>
      <c r="AU15" s="125">
        <f>((Regression!CV48-Regression!CV49)*1000+'Post Process Calc.'!AU14*'In Process Calc.'!$I14+'In Process Calc.'!$E14*Glucose!AD18)/'In Process Calc.'!$D15</f>
        <v>0.67871770605008097</v>
      </c>
      <c r="AV15" s="125">
        <f>(-(Regression!CW48-Regression!CW49)*1000+'Post Process Calc.'!AV14*'In Process Calc.'!$D15)/'In Process Calc.'!$D15</f>
        <v>0.89820691139072883</v>
      </c>
      <c r="AW15" s="125">
        <f>((Regression!CX48-Regression!CX49)*1000+'Post Process Calc.'!AW14*'In Process Calc.'!$I14+'In Process Calc.'!$E14*Glucose!AF18)/'In Process Calc.'!$D15</f>
        <v>0.71579621429685125</v>
      </c>
      <c r="AX15" s="125">
        <f>((Regression!CY48-Regression!CY49)*1000+'Post Process Calc.'!AX14*'In Process Calc.'!$I14+'In Process Calc.'!$E14*Glucose!AG18)/'In Process Calc.'!$D15</f>
        <v>0.66259380836220694</v>
      </c>
      <c r="AY15" s="125">
        <f>((Regression!CZ48-Regression!CZ49)*1000+'Post Process Calc.'!AY14*'In Process Calc.'!$I14+'In Process Calc.'!$E14*Glucose!AH18)/'In Process Calc.'!$D15</f>
        <v>0.4818411660891187</v>
      </c>
      <c r="AZ15" s="125">
        <f>((Regression!DA48-Regression!DA49)*1000+'Post Process Calc.'!AZ14*'In Process Calc.'!$I14+'In Process Calc.'!$E14*Glucose!AI18)/'In Process Calc.'!$D15</f>
        <v>-6.8161902330289701</v>
      </c>
      <c r="BA15" s="125">
        <f>((Regression!DB48-Regression!DB49)*1000+'Post Process Calc.'!BA14*'In Process Calc.'!$I14+'In Process Calc.'!$E14*Glucose!AJ18)/'In Process Calc.'!$D15</f>
        <v>0.76389252503069838</v>
      </c>
      <c r="BB15" s="125">
        <f>((Regression!DC48-Regression!DC49)*1000+'Post Process Calc.'!BB14*'In Process Calc.'!$I14+'In Process Calc.'!$E14*Glucose!AK18)/'In Process Calc.'!$D15</f>
        <v>1.5445313336138693</v>
      </c>
      <c r="BC15" s="125">
        <f>((Regression!DD48-Regression!DD49)*1000+'Post Process Calc.'!BC14*'In Process Calc.'!$I14+'In Process Calc.'!$E14*Glucose!AL18)/'In Process Calc.'!$D15</f>
        <v>0.10748185019199243</v>
      </c>
      <c r="BD15" s="125">
        <f>((Regression!DE48-Regression!DE49)*1000+'Post Process Calc.'!BD14*'In Process Calc.'!$I14+'In Process Calc.'!$E14*Glucose!AM18)/'In Process Calc.'!$D15</f>
        <v>1.0457688897537403</v>
      </c>
      <c r="BE15" s="125">
        <f>((Regression!DF48-Regression!DF49)*1000+'Post Process Calc.'!BE14*'In Process Calc.'!$I14+'In Process Calc.'!$E14*Glucose!AN18)/'In Process Calc.'!$D15</f>
        <v>0.1909052718295256</v>
      </c>
      <c r="BF15" s="125">
        <f>((Regression!DG48-Regression!DG49)*1000+'Post Process Calc.'!BF14*'In Process Calc.'!$I14+'In Process Calc.'!$E14*Glucose!AO18)/'In Process Calc.'!$D15</f>
        <v>0.64929228857005672</v>
      </c>
      <c r="BG15" s="125">
        <f>((Regression!DH48-Regression!DH49)*1000+'Post Process Calc.'!BG14*'In Process Calc.'!$I14+'In Process Calc.'!$E14*Glucose!AP18)/'In Process Calc.'!$D15</f>
        <v>0.58962729604219821</v>
      </c>
    </row>
    <row r="16" spans="1:70" x14ac:dyDescent="0.15">
      <c r="A16" s="118">
        <f>Glucose!H20*'In Process Calc.'!D16/1000</f>
        <v>2.5192736532441407</v>
      </c>
      <c r="B16" s="298">
        <f>'Growth Regression'!$P15</f>
        <v>1.1670185363788207E-4</v>
      </c>
      <c r="C16" s="118">
        <f>IF(Glucose!O20&gt;0,Glucose!O20,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1.1226327287767184</v>
      </c>
      <c r="E16" s="118">
        <f xml:space="preserve"> (Regression!$CE$8*6*'In Process Calc.'!$C16^6+Regression!$CD$8*5*'In Process Calc.'!$C16^5+Regression!$CC$8*4*'In Process Calc.'!$C16^3+Regression!$CB$8*3*'In Process Calc.'!$C16^2  + Regression!$CA$8*2*'In Process Calc.'!$C16 + Regression!$BZ$8)/$A16</f>
        <v>1.3900797332017194E-3</v>
      </c>
      <c r="F16" s="118">
        <f xml:space="preserve"> (Regression!$CE$9*6*'In Process Calc.'!$C16^6+Regression!$CD$9*5*'In Process Calc.'!$C16^5+Regression!$CC$9*4*'In Process Calc.'!$C16^3+Regression!$CB$9*3*'In Process Calc.'!$C16^2  + Regression!$CA$9*2*'In Process Calc.'!$C16 + Regression!$BZ$9)/$A16</f>
        <v>7.3429379440090824E-4</v>
      </c>
      <c r="G16" s="118">
        <f xml:space="preserve"> (Regression!$CE$10*6*'In Process Calc.'!$C16^6+Regression!$CD$10*5*'In Process Calc.'!$C16^5+Regression!$CC$10*4*'In Process Calc.'!$C16^3+Regression!$CB$10*3*'In Process Calc.'!$C16^2  + Regression!$CA$10*2*'In Process Calc.'!$C16 + Regression!$BZ$10)/$A16</f>
        <v>3.5626612237059747E-3</v>
      </c>
      <c r="H16" s="118">
        <f xml:space="preserve"> (Regression!$CE$11*6*'In Process Calc.'!$C16^6+Regression!$CD$11*5*'In Process Calc.'!$C16^5+Regression!$CC$11*4*'In Process Calc.'!$C16^3+Regression!$CB$11*3*'In Process Calc.'!$C16^2  + Regression!$CA$11*2*'In Process Calc.'!$C16 + Regression!$BZ$11)/$A16</f>
        <v>6.2966569716143561E-3</v>
      </c>
      <c r="I16" s="118">
        <f>(Regression!$CE$12*6*'In Process Calc.'!$C16^6+Regression!$CD$12*5*'In Process Calc.'!$C16^5+Regression!$CC$12*4*'In Process Calc.'!$C16^3+Regression!$CB$12*3*'In Process Calc.'!$C16^2  + Regression!$CA$12*2*'In Process Calc.'!$C16 + Regression!$BZ$12)/$A16</f>
        <v>-2.8683687321827991E-4</v>
      </c>
      <c r="J16" s="118">
        <f xml:space="preserve"> (Regression!$CE$13*6*'In Process Calc.'!$C16^6+Regression!$CD$13*5*'In Process Calc.'!$C16^5+Regression!$CC$13*4*'In Process Calc.'!$C16^3+Regression!$CB$13*3*'In Process Calc.'!$C16^2  + Regression!$CA$13*2*'In Process Calc.'!$C16 + Regression!$BZ$13)/$A16</f>
        <v>6.2139652032878953E-2</v>
      </c>
      <c r="K16" s="118">
        <f xml:space="preserve"> (Regression!$CE$14*6*'In Process Calc.'!$C16^6+Regression!$CD$14*5*'In Process Calc.'!$C16^5+Regression!$CC$14*4*'In Process Calc.'!$C16^3+Regression!$CB$14*3*'In Process Calc.'!$C16^2  + Regression!$CA$14*2*'In Process Calc.'!$C16 + Regression!$BZ$14)/$A16</f>
        <v>2.5297799405107305E-4</v>
      </c>
      <c r="L16" s="118">
        <f xml:space="preserve"> (Regression!$CE$15*6*'In Process Calc.'!$C16^6+Regression!$CD$15*5*'In Process Calc.'!$C16^5+Regression!$CC$15*4*'In Process Calc.'!$C16^3+Regression!$CB$15*3*'In Process Calc.'!$C16^2  + Regression!$CA$15*2*'In Process Calc.'!$C16 + Regression!$BZ$15)/$A16</f>
        <v>2.2017522016030099E-3</v>
      </c>
      <c r="M16" s="118">
        <f xml:space="preserve"> (Regression!$CE$16*6*'In Process Calc.'!$C16^6+Regression!$CD$16*5*'In Process Calc.'!$C16^5+Regression!$CC$16*4*'In Process Calc.'!$C16^3+Regression!$CB$16*3*'In Process Calc.'!$C16^2  + Regression!$CA$16*2*'In Process Calc.'!$C16 + Regression!$BZ$16)/$A16</f>
        <v>-1.6070919871130954E-3</v>
      </c>
      <c r="N16" s="118">
        <f xml:space="preserve"> (Regression!$CE$17*6*'In Process Calc.'!$C16^6+Regression!$CD$17*5*'In Process Calc.'!$C16^5+Regression!$CC$17*4*'In Process Calc.'!$C16^3+Regression!$CB$17*3*'In Process Calc.'!$C16^2  + Regression!$CA$17*2*'In Process Calc.'!$C16 + Regression!$BZ$17)/$A16</f>
        <v>6.7504207956419881E-4</v>
      </c>
      <c r="O16" s="118">
        <f xml:space="preserve"> (Regression!$CE$18*6*'In Process Calc.'!$C16^6+Regression!$CD$18*5*'In Process Calc.'!$C16^5+Regression!$CC$18*4*'In Process Calc.'!$C16^3+Regression!$CB$18*3*'In Process Calc.'!$C16^2  + Regression!$CA$18*2*'In Process Calc.'!$C16 + Regression!$BZ$18)/$A16</f>
        <v>1.8128141340004126E-3</v>
      </c>
      <c r="P16" s="118">
        <f xml:space="preserve"> (Regression!$CE$19*6*'In Process Calc.'!$C16^5+Regression!$CD$19*5*'In Process Calc.'!$C16^4+Regression!$CC$19*4*'In Process Calc.'!$C16^3 +Regression!$CB$19*3*'In Process Calc.'!$C16^2 + Regression!$CA$19*2*'In Process Calc.'!$C16 + Regression!$BZ$19)/$A16</f>
        <v>-6.3874630483253944E-3</v>
      </c>
      <c r="Q16" s="118">
        <f xml:space="preserve"> (Regression!$CE$20*6*'In Process Calc.'!$C16^5+Regression!$CD$20*5*'In Process Calc.'!$C16^4+Regression!$CC$20*4*'In Process Calc.'!$C16^3 +Regression!$CB$20*3*'In Process Calc.'!$C16^2 + Regression!$CA$20*2*'In Process Calc.'!$C16 + Regression!$BZ$20)/$A16</f>
        <v>2.5208524288070355E-3</v>
      </c>
      <c r="R16" s="118">
        <f xml:space="preserve"> (Regression!$CE$21*6*'In Process Calc.'!$C16^5+Regression!$CD$21*5*'In Process Calc.'!$C16^4+Regression!$CC$21*4*'In Process Calc.'!$C16^3 +Regression!$CB$21*3*'In Process Calc.'!$C16^2 + Regression!$CA$21*2*'In Process Calc.'!$C16 + Regression!$BZ$21)/$A16</f>
        <v>1.1977881695739464E-3</v>
      </c>
      <c r="S16" s="118">
        <f xml:space="preserve"> (Regression!$CE$22*6*'In Process Calc.'!$C16^5+Regression!$CD$22*5*'In Process Calc.'!$C16^4+Regression!$CC$22*4*'In Process Calc.'!$C16^3 +Regression!$CB$22*3*'In Process Calc.'!$C16^2 + Regression!$CA$22*2*'In Process Calc.'!$C16 + Regression!$BZ$22)/$A16</f>
        <v>3.9142555098641219E-4</v>
      </c>
      <c r="T16" s="118">
        <f xml:space="preserve"> (Regression!$CE$23*6*'In Process Calc.'!$C16^5+Regression!$CD$23*5*'In Process Calc.'!$C16^4+Regression!$CC$23*4*'In Process Calc.'!$C16^3 +Regression!$CB$23*3*'In Process Calc.'!$C16^2 + Regression!$CA$23*2*'In Process Calc.'!$C16 + Regression!$BZ$23)/$A16</f>
        <v>4.8768777003281609E-3</v>
      </c>
      <c r="U16" s="118">
        <f xml:space="preserve"> (Regression!$CE$24*6*'In Process Calc.'!$C16^5+Regression!$CD$24*5*'In Process Calc.'!$C16^4+Regression!$CC$24*4*'In Process Calc.'!$C16^3 +Regression!$CB$24*3*'In Process Calc.'!$C16^2 + Regression!$CA$24*2*'In Process Calc.'!$C16 + Regression!$BZ$24)/$A16</f>
        <v>4.2404396200949965E-4</v>
      </c>
      <c r="V16" s="118">
        <f xml:space="preserve"> (Regression!$CE$25*6*'In Process Calc.'!$C16^5+Regression!$CD$25*5*'In Process Calc.'!$C16^4+Regression!$CC$25*4*'In Process Calc.'!$C16^3 +Regression!$CB$25*3*'In Process Calc.'!$C16^2 + Regression!$CA$25*2*'In Process Calc.'!$C16 + Regression!$BZ$25)/$A16</f>
        <v>8.9955901510101503E-4</v>
      </c>
      <c r="W16" s="118">
        <f xml:space="preserve"> (Regression!$CE$26*6*'In Process Calc.'!$C16^5+Regression!$CD$26*5*'In Process Calc.'!$C16^4+Regression!$CC$26*4*'In Process Calc.'!$C16^3 +Regression!$CB$26*3*'In Process Calc.'!$C16^2 + Regression!$CA$26*2*'In Process Calc.'!$C16 + Regression!$BZ$26)/$A16</f>
        <v>2.198238316930778E-3</v>
      </c>
      <c r="X16" s="118">
        <f xml:space="preserve"> (Regression!$CE$27*6*'In Process Calc.'!$C16^5+Regression!$CD$27*5*'In Process Calc.'!$C16^4+Regression!$CC$27*4*'In Process Calc.'!$C16^3 +Regression!$CB$27*3*'In Process Calc.'!$C16^2 + Regression!$CA$27*2*'In Process Calc.'!$C16 + Regression!$BZ$27)/$A16</f>
        <v>1.4098161063263125E-3</v>
      </c>
      <c r="Y16" s="118">
        <f xml:space="preserve"> (Regression!$CE$28*6*'In Process Calc.'!$C16^5+Regression!$CD$28*5*'In Process Calc.'!$C16^4+Regression!$CC$28*4*'In Process Calc.'!$C16^3 +Regression!$CB$28*3*'In Process Calc.'!$C16^2 + Regression!$CA$28*2*'In Process Calc.'!$C16 + Regression!$BZ$28)/$A16</f>
        <v>2.8480679417774133E-4</v>
      </c>
      <c r="Z16" s="118">
        <f xml:space="preserve"> (Regression!$CE$29*6*'In Process Calc.'!$C16^5+Regression!$CD$29*5*'In Process Calc.'!$C16^4+Regression!$CC$29*4*'In Process Calc.'!$C16^3 +Regression!$CB$29*3*'In Process Calc.'!$C16^2 + Regression!$CA$29*2*'In Process Calc.'!$C16 + Regression!$BZ$29)/$A16</f>
        <v>-4.5911517776102607E-4</v>
      </c>
      <c r="AA16" s="118">
        <f xml:space="preserve"> (Regression!$CE$30*6*'In Process Calc.'!$C16^5+Regression!$CD$30*5*'In Process Calc.'!$C16^4+Regression!$CC$30*4*'In Process Calc.'!$C16^3 +Regression!$CB$30*3*'In Process Calc.'!$C16^2 + Regression!$CA$30*2*'In Process Calc.'!$C16 + Regression!$BZ$30)/$A16</f>
        <v>1.8579625001346101E-3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2.1771144570216026E-2</v>
      </c>
      <c r="AD16" s="118">
        <f xml:space="preserve"> (Regression!$CE$33*6*'In Process Calc.'!$C16^5+Regression!$CD$33*5*'In Process Calc.'!$C16^4+Regression!$CC$33*4*'In Process Calc.'!$C16^3 +Regression!$CB$33*3*'In Process Calc.'!$C16^2 + Regression!$CA$33*2*'In Process Calc.'!$C16 + Regression!$BZ$33)/$A16</f>
        <v>2.8656592281709449E-2</v>
      </c>
      <c r="AE16" s="118">
        <f xml:space="preserve"> (Regression!$CE$34*6*'In Process Calc.'!$C16^5+Regression!$CD$34*5*'In Process Calc.'!$C16^4+Regression!$CC$34*4*'In Process Calc.'!$C16^3 +Regression!$CB$34*3*'In Process Calc.'!$C16^2 + Regression!$CA$34*2*'In Process Calc.'!$C16 + Regression!$BZ$34)/$A16</f>
        <v>0.10464311005743546</v>
      </c>
      <c r="AF16" s="119">
        <f t="shared" si="0"/>
        <v>-0.10279206335023729</v>
      </c>
      <c r="AG16" s="119">
        <f t="shared" si="3"/>
        <v>0</v>
      </c>
      <c r="AH16" s="119">
        <f t="shared" si="1"/>
        <v>4.0711202231582966E-3</v>
      </c>
      <c r="AI16" s="119">
        <f t="shared" si="2"/>
        <v>19.277873234078935</v>
      </c>
      <c r="AJ16" s="76">
        <f>'In Process Calc.'!C16</f>
        <v>306.82250000000931</v>
      </c>
      <c r="AK16" s="125">
        <f>((Regression!CL49-Regression!CL50)*1000+Glucose!AR19*'In Process Calc.'!$D16+'In Process Calc.'!$F15*Glucose!BP19)/'In Process Calc.'!$D16</f>
        <v>-9.6215909353008888E-2</v>
      </c>
      <c r="AL16" s="125">
        <f>((Regression!CM49-Regression!CM50)*1000+AL15*'In Process Calc.'!$D16+'In Process Calc.'!$F15*Glucose!BQ19)/'In Process Calc.'!$D16</f>
        <v>2.0356248321096344</v>
      </c>
      <c r="AM16" s="125">
        <f>((Regression!CN49-Regression!CN50)*1000+AM15*'In Process Calc.'!$D16+'In Process Calc.'!$F15*Glucose!BR19)/'In Process Calc.'!$D16</f>
        <v>0.73863297596979716</v>
      </c>
      <c r="AN16" s="125">
        <f>((Regression!CO49-Regression!CO50)*1000+AN15*'In Process Calc.'!$D16+'In Process Calc.'!$F15*Glucose!BS19)/'In Process Calc.'!$D16</f>
        <v>1.7561226484515553</v>
      </c>
      <c r="AO16" s="125">
        <f>((Regression!CP49-Regression!CP50)*1000+AO15*'In Process Calc.'!$D16+'In Process Calc.'!$F15*Glucose!BT19)/'In Process Calc.'!$D16</f>
        <v>-9.6191159769198509E-2</v>
      </c>
      <c r="AP16" s="125">
        <f>((Regression!CQ49-Regression!CQ50)*1000+Glucose!AW19*'In Process Calc.'!$D16+'In Process Calc.'!$F15*Glucose!BU19)/'In Process Calc.'!$D16</f>
        <v>28.911066973249689</v>
      </c>
      <c r="AQ16" s="125">
        <f>((Regression!CR49-Regression!CR50)*1000+Glucose!AX19*'In Process Calc.'!$D16+'In Process Calc.'!$F15*Glucose!BV19)/'In Process Calc.'!$D16</f>
        <v>0.28067598580844899</v>
      </c>
      <c r="AR16" s="125">
        <f>((Regression!CS49-Regression!CS50)*1000+Glucose!AY19*'In Process Calc.'!$D16+'In Process Calc.'!$F15*Glucose!BW19)/'In Process Calc.'!$D16</f>
        <v>2.4652961740912467</v>
      </c>
      <c r="AS16" s="125">
        <f>((Regression!CT49-Regression!CT50)*1000+'Post Process Calc.'!AS15*'In Process Calc.'!$I15+'In Process Calc.'!$E15*Glucose!AB19)/'In Process Calc.'!$D16</f>
        <v>3.5217182869663253</v>
      </c>
      <c r="AT16" s="125">
        <f>((Regression!CU49-Regression!CU50)*1000+'Post Process Calc.'!AT15*'In Process Calc.'!$I15+'In Process Calc.'!$E15*Glucose!AC19)/'In Process Calc.'!$D16</f>
        <v>0.6981470375189488</v>
      </c>
      <c r="AU16" s="125">
        <f>((Regression!CV49-Regression!CV50)*1000+'Post Process Calc.'!AU15*'In Process Calc.'!$I15+'In Process Calc.'!$E15*Glucose!AD19)/'In Process Calc.'!$D16</f>
        <v>0.55164778709369888</v>
      </c>
      <c r="AV16" s="125">
        <f>(-(Regression!CW49-Regression!CW50)*1000+'Post Process Calc.'!AV15*'In Process Calc.'!$D16)/'In Process Calc.'!$D16</f>
        <v>0.45572705884312276</v>
      </c>
      <c r="AW16" s="125">
        <f>((Regression!CX49-Regression!CX50)*1000+'Post Process Calc.'!AW15*'In Process Calc.'!$I15+'In Process Calc.'!$E15*Glucose!AF19)/'In Process Calc.'!$D16</f>
        <v>0.52801709249033324</v>
      </c>
      <c r="AX16" s="125">
        <f>((Regression!CY49-Regression!CY50)*1000+'Post Process Calc.'!AX15*'In Process Calc.'!$I15+'In Process Calc.'!$E15*Glucose!AG19)/'In Process Calc.'!$D16</f>
        <v>0.56988715746936858</v>
      </c>
      <c r="AY16" s="125">
        <f>((Regression!CZ49-Regression!CZ50)*1000+'Post Process Calc.'!AY15*'In Process Calc.'!$I15+'In Process Calc.'!$E15*Glucose!AH19)/'In Process Calc.'!$D16</f>
        <v>0.4495753516285485</v>
      </c>
      <c r="AZ16" s="125">
        <f>((Regression!DA49-Regression!DA50)*1000+'Post Process Calc.'!AZ15*'In Process Calc.'!$I15+'In Process Calc.'!$E15*Glucose!AI19)/'In Process Calc.'!$D16</f>
        <v>-7.0910891608596414</v>
      </c>
      <c r="BA16" s="125">
        <f>((Regression!DB49-Regression!DB50)*1000+'Post Process Calc.'!BA15*'In Process Calc.'!$I15+'In Process Calc.'!$E15*Glucose!AJ19)/'In Process Calc.'!$D16</f>
        <v>0.72236762940721133</v>
      </c>
      <c r="BB16" s="125">
        <f>((Regression!DC49-Regression!DC50)*1000+'Post Process Calc.'!BB15*'In Process Calc.'!$I15+'In Process Calc.'!$E15*Glucose!AK19)/'In Process Calc.'!$D16</f>
        <v>1.4624993805182818</v>
      </c>
      <c r="BC16" s="125">
        <f>((Regression!DD49-Regression!DD50)*1000+'Post Process Calc.'!BC15*'In Process Calc.'!$I15+'In Process Calc.'!$E15*Glucose!AL19)/'In Process Calc.'!$D16</f>
        <v>-7.1003229277024474E-2</v>
      </c>
      <c r="BD16" s="125">
        <f>((Regression!DE49-Regression!DE50)*1000+'Post Process Calc.'!BD15*'In Process Calc.'!$I15+'In Process Calc.'!$E15*Glucose!AM19)/'In Process Calc.'!$D16</f>
        <v>0.93797185041516984</v>
      </c>
      <c r="BE16" s="125">
        <f>((Regression!DF49-Regression!DF50)*1000+'Post Process Calc.'!BE15*'In Process Calc.'!$I15+'In Process Calc.'!$E15*Glucose!AN19)/'In Process Calc.'!$D16</f>
        <v>0.16823290589050652</v>
      </c>
      <c r="BF16" s="125">
        <f>((Regression!DG49-Regression!DG50)*1000+'Post Process Calc.'!BF15*'In Process Calc.'!$I15+'In Process Calc.'!$E15*Glucose!AO19)/'In Process Calc.'!$D16</f>
        <v>0.66786226523127534</v>
      </c>
      <c r="BG16" s="125">
        <f>((Regression!DH49-Regression!DH50)*1000+'Post Process Calc.'!BG15*'In Process Calc.'!$I15+'In Process Calc.'!$E15*Glucose!AP19)/'In Process Calc.'!$D16</f>
        <v>0.45427061435437044</v>
      </c>
    </row>
    <row r="17" spans="1:60" x14ac:dyDescent="0.15">
      <c r="A17" s="118">
        <f>Glucose!H21*'In Process Calc.'!D17/1000</f>
        <v>2.5779139829879072</v>
      </c>
      <c r="B17" s="298">
        <f>'Growth Regression'!$P16</f>
        <v>5.7097605336314107E-5</v>
      </c>
      <c r="C17" s="118">
        <f>IF(Glucose!O21&gt;0,Glucose!O21,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1.0153397563337931</v>
      </c>
      <c r="E17" s="118">
        <f xml:space="preserve"> (Regression!$CE$8*6*'In Process Calc.'!$C17^6+Regression!$CD$8*5*'In Process Calc.'!$C17^5+Regression!$CC$8*4*'In Process Calc.'!$C17^3+Regression!$CB$8*3*'In Process Calc.'!$C17^2  + Regression!$CA$8*2*'In Process Calc.'!$C17 + Regression!$BZ$8)/$A17</f>
        <v>8.9609061392904301E-4</v>
      </c>
      <c r="F17" s="118">
        <f xml:space="preserve"> (Regression!$CE$9*6*'In Process Calc.'!$C17^6+Regression!$CD$9*5*'In Process Calc.'!$C17^5+Regression!$CC$9*4*'In Process Calc.'!$C17^3+Regression!$CB$9*3*'In Process Calc.'!$C17^2  + Regression!$CA$9*2*'In Process Calc.'!$C17 + Regression!$BZ$9)/$A17</f>
        <v>4.8426964412776383E-4</v>
      </c>
      <c r="G17" s="118">
        <f xml:space="preserve"> (Regression!$CE$10*6*'In Process Calc.'!$C17^6+Regression!$CD$10*5*'In Process Calc.'!$C17^5+Regression!$CC$10*4*'In Process Calc.'!$C17^3+Regression!$CB$10*3*'In Process Calc.'!$C17^2  + Regression!$CA$10*2*'In Process Calc.'!$C17 + Regression!$BZ$10)/$A17</f>
        <v>9.9784999138657696E-3</v>
      </c>
      <c r="H17" s="118">
        <f xml:space="preserve"> (Regression!$CE$11*6*'In Process Calc.'!$C17^6+Regression!$CD$11*5*'In Process Calc.'!$C17^5+Regression!$CC$11*4*'In Process Calc.'!$C17^3+Regression!$CB$11*3*'In Process Calc.'!$C17^2  + Regression!$CA$11*2*'In Process Calc.'!$C17 + Regression!$BZ$11)/$A17</f>
        <v>1.5974484912001832E-3</v>
      </c>
      <c r="I17" s="118">
        <f>(Regression!$CE$12*6*'In Process Calc.'!$C17^6+Regression!$CD$12*5*'In Process Calc.'!$C17^5+Regression!$CC$12*4*'In Process Calc.'!$C17^3+Regression!$CB$12*3*'In Process Calc.'!$C17^2  + Regression!$CA$12*2*'In Process Calc.'!$C17 + Regression!$BZ$12)/$A17</f>
        <v>-8.7984645855470917E-4</v>
      </c>
      <c r="J17" s="118">
        <f xml:space="preserve"> (Regression!$CE$13*6*'In Process Calc.'!$C17^6+Regression!$CD$13*5*'In Process Calc.'!$C17^5+Regression!$CC$13*4*'In Process Calc.'!$C17^3+Regression!$CB$13*3*'In Process Calc.'!$C17^2  + Regression!$CA$13*2*'In Process Calc.'!$C17 + Regression!$BZ$13)/$A17</f>
        <v>5.5918385319812754E-2</v>
      </c>
      <c r="K17" s="118">
        <f xml:space="preserve"> (Regression!$CE$14*6*'In Process Calc.'!$C17^6+Regression!$CD$14*5*'In Process Calc.'!$C17^5+Regression!$CC$14*4*'In Process Calc.'!$C17^3+Regression!$CB$14*3*'In Process Calc.'!$C17^2  + Regression!$CA$14*2*'In Process Calc.'!$C17 + Regression!$BZ$14)/$A17</f>
        <v>2.4440628303564019E-4</v>
      </c>
      <c r="L17" s="118">
        <f xml:space="preserve"> (Regression!$CE$15*6*'In Process Calc.'!$C17^6+Regression!$CD$15*5*'In Process Calc.'!$C17^5+Regression!$CC$15*4*'In Process Calc.'!$C17^3+Regression!$CB$15*3*'In Process Calc.'!$C17^2  + Regression!$CA$15*2*'In Process Calc.'!$C17 + Regression!$BZ$15)/$A17</f>
        <v>2.8444857963806562E-3</v>
      </c>
      <c r="M17" s="118">
        <f xml:space="preserve"> (Regression!$CE$16*6*'In Process Calc.'!$C17^6+Regression!$CD$16*5*'In Process Calc.'!$C17^5+Regression!$CC$16*4*'In Process Calc.'!$C17^3+Regression!$CB$16*3*'In Process Calc.'!$C17^2  + Regression!$CA$16*2*'In Process Calc.'!$C17 + Regression!$BZ$16)/$A17</f>
        <v>-5.566122962910639E-4</v>
      </c>
      <c r="N17" s="118">
        <f xml:space="preserve"> (Regression!$CE$17*6*'In Process Calc.'!$C17^6+Regression!$CD$17*5*'In Process Calc.'!$C17^5+Regression!$CC$17*4*'In Process Calc.'!$C17^3+Regression!$CB$17*3*'In Process Calc.'!$C17^2  + Regression!$CA$17*2*'In Process Calc.'!$C17 + Regression!$BZ$17)/$A17</f>
        <v>1.0907726943502731E-3</v>
      </c>
      <c r="O17" s="118">
        <f xml:space="preserve"> (Regression!$CE$18*6*'In Process Calc.'!$C17^6+Regression!$CD$18*5*'In Process Calc.'!$C17^5+Regression!$CC$18*4*'In Process Calc.'!$C17^3+Regression!$CB$18*3*'In Process Calc.'!$C17^2  + Regression!$CA$18*2*'In Process Calc.'!$C17 + Regression!$BZ$18)/$A17</f>
        <v>1.5848767355593936E-3</v>
      </c>
      <c r="P17" s="118">
        <f xml:space="preserve"> (Regression!$CE$19*6*'In Process Calc.'!$C17^5+Regression!$CD$19*5*'In Process Calc.'!$C17^4+Regression!$CC$19*4*'In Process Calc.'!$C17^3 +Regression!$CB$19*3*'In Process Calc.'!$C17^2 + Regression!$CA$19*2*'In Process Calc.'!$C17 + Regression!$BZ$19)/$A17</f>
        <v>1.7904453329037597E-2</v>
      </c>
      <c r="Q17" s="118">
        <f xml:space="preserve"> (Regression!$CE$20*6*'In Process Calc.'!$C17^5+Regression!$CD$20*5*'In Process Calc.'!$C17^4+Regression!$CC$20*4*'In Process Calc.'!$C17^3 +Regression!$CB$20*3*'In Process Calc.'!$C17^2 + Regression!$CA$20*2*'In Process Calc.'!$C17 + Regression!$BZ$20)/$A17</f>
        <v>1.4470491175238723E-3</v>
      </c>
      <c r="R17" s="118">
        <f xml:space="preserve"> (Regression!$CE$21*6*'In Process Calc.'!$C17^5+Regression!$CD$21*5*'In Process Calc.'!$C17^4+Regression!$CC$21*4*'In Process Calc.'!$C17^3 +Regression!$CB$21*3*'In Process Calc.'!$C17^2 + Regression!$CA$21*2*'In Process Calc.'!$C17 + Regression!$BZ$21)/$A17</f>
        <v>6.9406997834325565E-4</v>
      </c>
      <c r="S17" s="118">
        <f xml:space="preserve"> (Regression!$CE$22*6*'In Process Calc.'!$C17^5+Regression!$CD$22*5*'In Process Calc.'!$C17^4+Regression!$CC$22*4*'In Process Calc.'!$C17^3 +Regression!$CB$22*3*'In Process Calc.'!$C17^2 + Regression!$CA$22*2*'In Process Calc.'!$C17 + Regression!$BZ$22)/$A17</f>
        <v>2.8625041156910962E-4</v>
      </c>
      <c r="T17" s="118">
        <f xml:space="preserve"> (Regression!$CE$23*6*'In Process Calc.'!$C17^5+Regression!$CD$23*5*'In Process Calc.'!$C17^4+Regression!$CC$23*4*'In Process Calc.'!$C17^3 +Regression!$CB$23*3*'In Process Calc.'!$C17^2 + Regression!$CA$23*2*'In Process Calc.'!$C17 + Regression!$BZ$23)/$A17</f>
        <v>2.6448456399351759E-3</v>
      </c>
      <c r="U17" s="118">
        <f xml:space="preserve"> (Regression!$CE$24*6*'In Process Calc.'!$C17^5+Regression!$CD$24*5*'In Process Calc.'!$C17^4+Regression!$CC$24*4*'In Process Calc.'!$C17^3 +Regression!$CB$24*3*'In Process Calc.'!$C17^2 + Regression!$CA$24*2*'In Process Calc.'!$C17 + Regression!$BZ$24)/$A17</f>
        <v>9.6926224128422391E-5</v>
      </c>
      <c r="V17" s="118">
        <f xml:space="preserve"> (Regression!$CE$25*6*'In Process Calc.'!$C17^5+Regression!$CD$25*5*'In Process Calc.'!$C17^4+Regression!$CC$25*4*'In Process Calc.'!$C17^3 +Regression!$CB$25*3*'In Process Calc.'!$C17^2 + Regression!$CA$25*2*'In Process Calc.'!$C17 + Regression!$BZ$25)/$A17</f>
        <v>4.8670382429385594E-4</v>
      </c>
      <c r="W17" s="118">
        <f xml:space="preserve"> (Regression!$CE$26*6*'In Process Calc.'!$C17^5+Regression!$CD$26*5*'In Process Calc.'!$C17^4+Regression!$CC$26*4*'In Process Calc.'!$C17^3 +Regression!$CB$26*3*'In Process Calc.'!$C17^2 + Regression!$CA$26*2*'In Process Calc.'!$C17 + Regression!$BZ$26)/$A17</f>
        <v>1.6175518946628148E-4</v>
      </c>
      <c r="X17" s="118">
        <f xml:space="preserve"> (Regression!$CE$27*6*'In Process Calc.'!$C17^5+Regression!$CD$27*5*'In Process Calc.'!$C17^4+Regression!$CC$27*4*'In Process Calc.'!$C17^3 +Regression!$CB$27*3*'In Process Calc.'!$C17^2 + Regression!$CA$27*2*'In Process Calc.'!$C17 + Regression!$BZ$27)/$A17</f>
        <v>1.0494041621046254E-3</v>
      </c>
      <c r="Y17" s="118">
        <f xml:space="preserve"> (Regression!$CE$28*6*'In Process Calc.'!$C17^5+Regression!$CD$28*5*'In Process Calc.'!$C17^4+Regression!$CC$28*4*'In Process Calc.'!$C17^3 +Regression!$CB$28*3*'In Process Calc.'!$C17^2 + Regression!$CA$28*2*'In Process Calc.'!$C17 + Regression!$BZ$28)/$A17</f>
        <v>1.5250364313007677E-4</v>
      </c>
      <c r="Z17" s="118">
        <f xml:space="preserve"> (Regression!$CE$29*6*'In Process Calc.'!$C17^5+Regression!$CD$29*5*'In Process Calc.'!$C17^4+Regression!$CC$29*4*'In Process Calc.'!$C17^3 +Regression!$CB$29*3*'In Process Calc.'!$C17^2 + Regression!$CA$29*2*'In Process Calc.'!$C17 + Regression!$BZ$29)/$A17</f>
        <v>-6.2071157635904298E-4</v>
      </c>
      <c r="AA17" s="118">
        <f xml:space="preserve"> (Regression!$CE$30*6*'In Process Calc.'!$C17^5+Regression!$CD$30*5*'In Process Calc.'!$C17^4+Regression!$CC$30*4*'In Process Calc.'!$C17^3 +Regression!$CB$30*3*'In Process Calc.'!$C17^2 + Regression!$CA$30*2*'In Process Calc.'!$C17 + Regression!$BZ$30)/$A17</f>
        <v>1.2677320958167596E-3</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1.2726534240645435E-2</v>
      </c>
      <c r="AD17" s="118">
        <f xml:space="preserve"> (Regression!$CE$33*6*'In Process Calc.'!$C17^5+Regression!$CD$33*5*'In Process Calc.'!$C17^4+Regression!$CC$33*4*'In Process Calc.'!$C17^3 +Regression!$CB$33*3*'In Process Calc.'!$C17^2 + Regression!$CA$33*2*'In Process Calc.'!$C17 + Regression!$BZ$33)/$A17</f>
        <v>1.6943331150775641E-2</v>
      </c>
      <c r="AE17" s="118">
        <f xml:space="preserve"> (Regression!$CE$34*6*'In Process Calc.'!$C17^5+Regression!$CD$34*5*'In Process Calc.'!$C17^4+Regression!$CC$34*4*'In Process Calc.'!$C17^3 +Regression!$CB$34*3*'In Process Calc.'!$C17^2 + Regression!$CA$34*2*'In Process Calc.'!$C17 + Regression!$BZ$34)/$A17</f>
        <v>6.7995980043274479E-2</v>
      </c>
      <c r="AF17" s="119">
        <f t="shared" si="0"/>
        <v>0.32018902596412724</v>
      </c>
      <c r="AG17" s="119">
        <f t="shared" si="3"/>
        <v>0</v>
      </c>
      <c r="AH17" s="119">
        <f t="shared" si="1"/>
        <v>4.3707678903425569E-3</v>
      </c>
      <c r="AI17" s="119">
        <f t="shared" si="2"/>
        <v>10.821512471303755</v>
      </c>
      <c r="AJ17" s="76">
        <f>'In Process Calc.'!C17</f>
        <v>335.90583333332324</v>
      </c>
      <c r="AK17" s="125">
        <f>((Regression!CL50-Regression!CL51)*1000+Glucose!AR20*'In Process Calc.'!$D17+'In Process Calc.'!$F16*Glucose!BP20)/'In Process Calc.'!$D17</f>
        <v>-0.11934510409823093</v>
      </c>
      <c r="AL17" s="125">
        <f>((Regression!CM50-Regression!CM51)*1000+AL16*'In Process Calc.'!$D17+'In Process Calc.'!$F16*Glucose!BQ20)/'In Process Calc.'!$D17</f>
        <v>1.9723793988867637</v>
      </c>
      <c r="AM17" s="125">
        <f>((Regression!CN50-Regression!CN51)*1000+AM16*'In Process Calc.'!$D17+'In Process Calc.'!$F16*Glucose!BR20)/'In Process Calc.'!$D17</f>
        <v>6.5128096248640216E-2</v>
      </c>
      <c r="AN17" s="125">
        <f>((Regression!CO50-Regression!CO51)*1000+AN16*'In Process Calc.'!$D17+'In Process Calc.'!$F16*Glucose!BS20)/'In Process Calc.'!$D17</f>
        <v>1.3348127311575981</v>
      </c>
      <c r="AO17" s="125">
        <f>((Regression!CP50-Regression!CP51)*1000+AO16*'In Process Calc.'!$D17+'In Process Calc.'!$F16*Glucose!BT20)/'In Process Calc.'!$D17</f>
        <v>-3.6177387350720416E-2</v>
      </c>
      <c r="AP17" s="125">
        <f>((Regression!CQ50-Regression!CQ51)*1000+AP16*'In Process Calc.'!$D17+'In Process Calc.'!$F16*Glucose!BU20)/'In Process Calc.'!$D17</f>
        <v>22.774802048549965</v>
      </c>
      <c r="AQ17" s="125">
        <f>((Regression!CR50-Regression!CR51)*1000+AQ16*'In Process Calc.'!$D17+'In Process Calc.'!$F16*Glucose!BV20)/'In Process Calc.'!$D17</f>
        <v>0.25478363740758758</v>
      </c>
      <c r="AR17" s="125">
        <f>((Regression!CS50-Regression!CS51)*1000+AR16*'In Process Calc.'!$D17+'In Process Calc.'!$F16*Glucose!BW20)/'In Process Calc.'!$D17</f>
        <v>2.2030913179369556</v>
      </c>
      <c r="AS17" s="125">
        <f>((Regression!CT50-Regression!CT51)*1000+'Post Process Calc.'!AS16*'In Process Calc.'!$I16+'In Process Calc.'!$E16*Glucose!AB20)/'In Process Calc.'!$D17</f>
        <v>3.6344751390232708</v>
      </c>
      <c r="AT17" s="125">
        <f>((Regression!CU50-Regression!CU51)*1000+'Post Process Calc.'!AT16*'In Process Calc.'!$I16+'In Process Calc.'!$E16*Glucose!AC20)/'In Process Calc.'!$D17</f>
        <v>0.60724893319372153</v>
      </c>
      <c r="AU17" s="125">
        <f>((Regression!CV50-Regression!CV51)*1000+'Post Process Calc.'!AU16*'In Process Calc.'!$I16+'In Process Calc.'!$E16*Glucose!AD20)/'In Process Calc.'!$D17</f>
        <v>0.37578929047450926</v>
      </c>
      <c r="AV17" s="125">
        <f>(-(Regression!CW50-Regression!CW51)*1000+'Post Process Calc.'!AV16*'In Process Calc.'!$D17)/'In Process Calc.'!$D17</f>
        <v>0.69967347024984272</v>
      </c>
      <c r="AW17" s="125">
        <f>((Regression!CX50-Regression!CX51)*1000+'Post Process Calc.'!AW16*'In Process Calc.'!$I16+'In Process Calc.'!$E16*Glucose!AF20)/'In Process Calc.'!$D17</f>
        <v>0.32180267215484559</v>
      </c>
      <c r="AX17" s="125">
        <f>((Regression!CY50-Regression!CY51)*1000+'Post Process Calc.'!AX16*'In Process Calc.'!$I16+'In Process Calc.'!$E16*Glucose!AG20)/'In Process Calc.'!$D17</f>
        <v>0.47156036364424553</v>
      </c>
      <c r="AY17" s="125">
        <f>((Regression!CZ50-Regression!CZ51)*1000+'Post Process Calc.'!AY16*'In Process Calc.'!$I16+'In Process Calc.'!$E16*Glucose!AH20)/'In Process Calc.'!$D17</f>
        <v>0.4144679662922906</v>
      </c>
      <c r="AZ17" s="125">
        <f>((Regression!DA50-Regression!DA51)*1000+'Post Process Calc.'!AZ16*'In Process Calc.'!$I16+'In Process Calc.'!$E16*Glucose!AI20)/'In Process Calc.'!$D17</f>
        <v>-7.4816111868887329</v>
      </c>
      <c r="BA17" s="125">
        <f>((Regression!DB50-Regression!DB51)*1000+'Post Process Calc.'!BA16*'In Process Calc.'!$I16+'In Process Calc.'!$E16*Glucose!AJ20)/'In Process Calc.'!$D17</f>
        <v>0.69513626628859992</v>
      </c>
      <c r="BB17" s="125">
        <f>((Regression!DC50-Regression!DC51)*1000+'Post Process Calc.'!BB16*'In Process Calc.'!$I16+'In Process Calc.'!$E16*Glucose!AK20)/'In Process Calc.'!$D17</f>
        <v>1.3904148361462516</v>
      </c>
      <c r="BC17" s="125">
        <f>((Regression!DD50-Regression!DD51)*1000+'Post Process Calc.'!BC16*'In Process Calc.'!$I16+'In Process Calc.'!$E16*Glucose!AL20)/'In Process Calc.'!$D17</f>
        <v>-0.19469167521047451</v>
      </c>
      <c r="BD17" s="125">
        <f>((Regression!DE50-Regression!DE51)*1000+'Post Process Calc.'!BD16*'In Process Calc.'!$I16+'In Process Calc.'!$E16*Glucose!AM20)/'In Process Calc.'!$D17</f>
        <v>0.81039657646780228</v>
      </c>
      <c r="BE17" s="125">
        <f>((Regression!DF50-Regression!DF51)*1000+'Post Process Calc.'!BE16*'In Process Calc.'!$I16+'In Process Calc.'!$E16*Glucose!AN20)/'In Process Calc.'!$D17</f>
        <v>0.14550411621974604</v>
      </c>
      <c r="BF17" s="125">
        <f>((Regression!DG50-Regression!DG51)*1000+'Post Process Calc.'!BF16*'In Process Calc.'!$I16+'In Process Calc.'!$E16*Glucose!AO20)/'In Process Calc.'!$D17</f>
        <v>0.72375982118370585</v>
      </c>
      <c r="BG17" s="125">
        <f>((Regression!DH50-Regression!DH51)*1000+'Post Process Calc.'!BG16*'In Process Calc.'!$I16+'In Process Calc.'!$E16*Glucose!AP20)/'In Process Calc.'!$D17</f>
        <v>0.29202580137810141</v>
      </c>
    </row>
    <row r="18" spans="1:60" x14ac:dyDescent="0.15">
      <c r="A18" s="118">
        <f>Glucose!H22*'In Process Calc.'!D18/1000</f>
        <v>0</v>
      </c>
      <c r="B18" s="298" t="e">
        <f>(Regression!$CE$5*6*'In Process Calc.'!$C18^6+Regression!$CD$5*5*'In Process Calc.'!$C18^5+Regression!$CC$5*4*'In Process Calc.'!$C18^3+Regression!$CB$5*3*'In Process Calc.'!$C18^2  + Regression!$CA$5*2*'In Process Calc.'!$C18 + Regression!$BZ$5)/$A18</f>
        <v>#DIV/0!</v>
      </c>
      <c r="C18" s="118" t="e">
        <f>IF(Glucose!O22&gt;0,Glucose!O22,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Calc.'!$C18^6+Regression!$CD$10*5*'In Process Calc.'!$C18^5+Regression!$CC$10*4*'In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Calc.'!$E17*Glucose!BP21)/'In Process Calc.'!$D18</f>
        <v>#VALUE!</v>
      </c>
      <c r="AL18" s="125" t="e">
        <f>((Regression!CM51-Regression!CM52)*1000+'Post Process Calc.'!AL17*'In Process Calc.'!$I17+'In Process Calc.'!$E17*Glucose!BQ21)/'In Process Calc.'!$D18</f>
        <v>#VALUE!</v>
      </c>
      <c r="AM18" s="125" t="e">
        <f>((Regression!CN51-Regression!CN52)*1000+AM17*'In Process Calc.'!$D18+'In Process Calc.'!$F17*Glucose!BR21)/'In Process Calc.'!$D18</f>
        <v>#VALUE!</v>
      </c>
      <c r="AN18" s="125" t="e">
        <f>((Regression!CO51-Regression!CO52)*1000+'Post Process Calc.'!AN17*'In Process Calc.'!$I17+'In Process Calc.'!$E17*Glucose!BS21)/'In Process Calc.'!$D18</f>
        <v>#VALUE!</v>
      </c>
      <c r="AO18" s="125" t="e">
        <f>((Regression!CP51-Regression!CP52)*1000+'Post Process Calc.'!AO17*'In Process Calc.'!$I17+'In Process Calc.'!$E17*Glucose!BT21)/'In Process Calc.'!$D18</f>
        <v>#VALUE!</v>
      </c>
      <c r="AP18" s="125" t="e">
        <f>((Regression!CQ51-Regression!CQ52)*1000+'Post Process Calc.'!AP17*'In Process Calc.'!$I17+'In Process Calc.'!$F17*Glucose!BU21)/'In Process Calc.'!$D18</f>
        <v>#VALUE!</v>
      </c>
      <c r="AQ18" s="125" t="e">
        <f>((Regression!CR51-Regression!CR52)*1000+'Post Process Calc.'!AQ17*'In Process Calc.'!$I17+'In Process Calc.'!$E17*Glucose!Z21)/'In Process Calc.'!$D18</f>
        <v>#VALUE!</v>
      </c>
      <c r="AR18" s="125" t="e">
        <f>((Regression!CS51-Regression!CS52)*1000+'Post Process Calc.'!AR17*'In Process Calc.'!$I17+'In Process Calc.'!$E17*Glucose!AA21)/'In Process Calc.'!$D18</f>
        <v>#VALUE!</v>
      </c>
      <c r="AS18" s="125" t="e">
        <f>((Regression!CT51-Regression!CT52)*1000+'Post Process Calc.'!AS17*'In Process Calc.'!$I17+'In Process Calc.'!$E17*Glucose!AB21)/'In Process Calc.'!$D18</f>
        <v>#VALUE!</v>
      </c>
      <c r="AT18" s="125" t="e">
        <f>((Regression!CU51-Regression!CU52)*1000+'Post Process Calc.'!AT17*'In Process Calc.'!$I17+'In Process Calc.'!$E17*Glucose!AC21)/'In Process Calc.'!$D18</f>
        <v>#VALUE!</v>
      </c>
      <c r="AU18" s="125" t="e">
        <f>((Regression!CV51-Regression!CV52)*1000+'Post Process Calc.'!AU17*'In Process Calc.'!$I17+'In Process Calc.'!$E17*Glucose!AD21)/'In Process Calc.'!$D18</f>
        <v>#VALUE!</v>
      </c>
      <c r="AV18" s="125" t="e">
        <f>(-(Regression!CW51-Regression!CW52)*1000+'Post Process Calc.'!AV17*'In Process Calc.'!$D18)/'In Process Calc.'!$D18</f>
        <v>#VALUE!</v>
      </c>
      <c r="AW18" s="125" t="e">
        <f>((Regression!CX51-Regression!CX52)*1000+'Post Process Calc.'!AW17*'In Process Calc.'!$I17+'In Process Calc.'!$E17*Glucose!AF21)/'In Process Calc.'!$D18</f>
        <v>#VALUE!</v>
      </c>
      <c r="AX18" s="125" t="e">
        <f>((Regression!CY51-Regression!CY52)*1000+'Post Process Calc.'!AX17*'In Process Calc.'!$I17+'In Process Calc.'!$E17*Glucose!AG21)/'In Process Calc.'!$D18</f>
        <v>#VALUE!</v>
      </c>
      <c r="AY18" s="125" t="e">
        <f>((Regression!CZ51-Regression!CZ52)*1000+'Post Process Calc.'!AY17*'In Process Calc.'!$I17+'In Process Calc.'!$E17*Glucose!AH21)/'In Process Calc.'!$D18</f>
        <v>#VALUE!</v>
      </c>
      <c r="AZ18" s="125" t="e">
        <f>((Regression!DA51-Regression!DA52)*1000+'Post Process Calc.'!AZ17*'In Process Calc.'!$I17+'In Process Calc.'!$E17*Glucose!AI21)/'In Process Calc.'!$D18</f>
        <v>#VALUE!</v>
      </c>
      <c r="BA18" s="125" t="e">
        <f>((Regression!DB51-Regression!DB52)*1000+'Post Process Calc.'!BA17*'In Process Calc.'!$I17+'In Process Calc.'!$E17*Glucose!AJ21)/'In Process Calc.'!$D18</f>
        <v>#VALUE!</v>
      </c>
      <c r="BB18" s="125" t="e">
        <f>((Regression!DC51-Regression!DC52)*1000+'Post Process Calc.'!BB17*'In Process Calc.'!$I17+'In Process Calc.'!$E17*Glucose!AK21)/'In Process Calc.'!$D18</f>
        <v>#VALUE!</v>
      </c>
      <c r="BC18" s="125" t="e">
        <f>((Regression!DD51-Regression!DD52)*1000+'Post Process Calc.'!BC17*'In Process Calc.'!$I17+'In Process Calc.'!$E17*Glucose!AL21)/'In Process Calc.'!$D18</f>
        <v>#VALUE!</v>
      </c>
      <c r="BD18" s="125" t="e">
        <f>((Regression!DE51-Regression!DE52)*1000+'Post Process Calc.'!BD17*'In Process Calc.'!$I17+'In Process Calc.'!$E17*Glucose!AM21)/'In Process Calc.'!$D18</f>
        <v>#VALUE!</v>
      </c>
      <c r="BE18" s="125" t="e">
        <f>((Regression!DF51-Regression!DF52)*1000+'Post Process Calc.'!BE17*'In Process Calc.'!$I17+'In Process Calc.'!$E17*Glucose!AN21)/'In Process Calc.'!$D18</f>
        <v>#VALUE!</v>
      </c>
      <c r="BF18" s="125" t="e">
        <f>((Regression!DG51-Regression!DG52)*1000+'Post Process Calc.'!BF17*'In Process Calc.'!$I17+'In Process Calc.'!$E17*Glucose!AO21)/'In Process Calc.'!$D18</f>
        <v>#VALUE!</v>
      </c>
      <c r="BG18" s="125" t="e">
        <f>((Regression!DH51-Regression!DH52)*1000+'Post Process Calc.'!BG17*'In Process Calc.'!$I17+'In Process Calc.'!$E17*Glucose!AP21)/'In Process Calc.'!$D18</f>
        <v>#VALUE!</v>
      </c>
    </row>
    <row r="19" spans="1:60" x14ac:dyDescent="0.15">
      <c r="A19" s="118">
        <f>Glucose!H23*'In Process Calc.'!D19/1000</f>
        <v>0</v>
      </c>
      <c r="B19" s="298" t="e">
        <f>(Regression!$CE$5*6*'In Process Calc.'!$C19^6+Regression!$CD$5*5*'In Process Calc.'!$C19^5+Regression!$CC$5*4*'In Process Calc.'!$C19^3+Regression!$CB$5*3*'In Process Calc.'!$C19^2  + Regression!$CA$5*2*'In Process Calc.'!$C19 + Regression!$BZ$5)/$A19</f>
        <v>#DIV/0!</v>
      </c>
      <c r="C19" s="118" t="e">
        <f>IF(Glucose!O23&gt;0,Glucose!O23,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Calc.'!$C19^6+Regression!$CD$10*5*'In Process Calc.'!$C19^5+Regression!$CC$10*4*'In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Calc.'!$E18*Glucose!BP22)/'In Process Calc.'!$D19</f>
        <v>#VALUE!</v>
      </c>
      <c r="AL19" s="125" t="e">
        <f>((Regression!CM52-Regression!CM53)*1000+'Post Process Calc.'!AL18*'In Process Calc.'!$I18+'In Process Calc.'!$E18*Glucose!BQ22)/'In Process Calc.'!$D19</f>
        <v>#VALUE!</v>
      </c>
      <c r="AM19" s="125" t="e">
        <f>((Regression!CN52-Regression!CN53)*1000+AM18*'In Process Calc.'!$D19+'In Process Calc.'!$F18*Glucose!BR22)/'In Process Calc.'!$D19</f>
        <v>#VALUE!</v>
      </c>
      <c r="AN19" s="125" t="e">
        <f>((Regression!CO52-Regression!CO53)*1000+'Post Process Calc.'!AN18*'In Process Calc.'!$I18+'In Process Calc.'!$E18*Glucose!BS22)/'In Process Calc.'!$D19</f>
        <v>#VALUE!</v>
      </c>
      <c r="AO19" s="125" t="e">
        <f>((Regression!CP52-Regression!CP53)*1000+'Post Process Calc.'!AO18*'In Process Calc.'!$I18+'In Process Calc.'!$E18*Glucose!BT22)/'In Process Calc.'!$D19</f>
        <v>#VALUE!</v>
      </c>
      <c r="AP19" s="125" t="e">
        <f>((Regression!CQ52-Regression!CQ53)*1000+'Post Process Calc.'!AP18*'In Process Calc.'!$I18+'In Process Calc.'!$F18*Glucose!BU22)/'In Process Calc.'!$D19</f>
        <v>#VALUE!</v>
      </c>
      <c r="AQ19" s="125" t="e">
        <f>((Regression!CR52-Regression!CR53)*1000+'Post Process Calc.'!AQ18*'In Process Calc.'!$I18+'In Process Calc.'!$E18*Glucose!Z22)/'In Process Calc.'!$D19</f>
        <v>#VALUE!</v>
      </c>
      <c r="AR19" s="125" t="e">
        <f>((Regression!CS52-Regression!CS53)*1000+'Post Process Calc.'!AR18*'In Process Calc.'!$I18+'In Process Calc.'!$E18*Glucose!AA22)/'In Process Calc.'!$D19</f>
        <v>#VALUE!</v>
      </c>
      <c r="AS19" s="125" t="e">
        <f>((Regression!CT52-Regression!CT53)*1000+'Post Process Calc.'!AS18*'In Process Calc.'!$I18+'In Process Calc.'!$E18*Glucose!AB22)/'In Process Calc.'!$D19</f>
        <v>#VALUE!</v>
      </c>
      <c r="AT19" s="125" t="e">
        <f>((Regression!CU52-Regression!CU53)*1000+'Post Process Calc.'!AT18*'In Process Calc.'!$I18+'In Process Calc.'!$E18*Glucose!AC22)/'In Process Calc.'!$D19</f>
        <v>#VALUE!</v>
      </c>
      <c r="AU19" s="125" t="e">
        <f>((Regression!CV52-Regression!CV53)*1000+'Post Process Calc.'!AU18*'In Process Calc.'!$I18+'In Process Calc.'!$E18*Glucose!AD22)/'In Process Calc.'!$D19</f>
        <v>#VALUE!</v>
      </c>
      <c r="AV19" s="125" t="e">
        <f>(-(Regression!CW52-Regression!CW53)*1000+'Post Process Calc.'!AV18*'In Process Calc.'!$D19)/'In Process Calc.'!$D19</f>
        <v>#VALUE!</v>
      </c>
      <c r="AW19" s="125" t="e">
        <f>((Regression!CX52-Regression!CX53)*1000+'Post Process Calc.'!AW18*'In Process Calc.'!$I18+'In Process Calc.'!$E18*Glucose!AF22)/'In Process Calc.'!$D19</f>
        <v>#VALUE!</v>
      </c>
      <c r="AX19" s="125" t="e">
        <f>((Regression!CY52-Regression!CY53)*1000+'Post Process Calc.'!AX18*'In Process Calc.'!$I18+'In Process Calc.'!$E18*Glucose!AG22)/'In Process Calc.'!$D19</f>
        <v>#VALUE!</v>
      </c>
      <c r="AY19" s="125" t="e">
        <f>((Regression!CZ52-Regression!CZ53)*1000+'Post Process Calc.'!AY18*'In Process Calc.'!$I18+'In Process Calc.'!$E18*Glucose!AH22)/'In Process Calc.'!$D19</f>
        <v>#VALUE!</v>
      </c>
      <c r="AZ19" s="125" t="e">
        <f>((Regression!DA52-Regression!DA53)*1000+'Post Process Calc.'!AZ18*'In Process Calc.'!$I18+'In Process Calc.'!$E18*Glucose!AI22)/'In Process Calc.'!$D19</f>
        <v>#VALUE!</v>
      </c>
      <c r="BA19" s="125" t="e">
        <f>((Regression!DB52-Regression!DB53)*1000+'Post Process Calc.'!BA18*'In Process Calc.'!$I18+'In Process Calc.'!$E18*Glucose!AJ22)/'In Process Calc.'!$D19</f>
        <v>#VALUE!</v>
      </c>
      <c r="BB19" s="125" t="e">
        <f>((Regression!DC52-Regression!DC53)*1000+'Post Process Calc.'!BB18*'In Process Calc.'!$I18+'In Process Calc.'!$E18*Glucose!AK22)/'In Process Calc.'!$D19</f>
        <v>#VALUE!</v>
      </c>
      <c r="BC19" s="125" t="e">
        <f>((Regression!DD52-Regression!DD53)*1000+'Post Process Calc.'!BC18*'In Process Calc.'!$I18+'In Process Calc.'!$E18*Glucose!AL22)/'In Process Calc.'!$D19</f>
        <v>#VALUE!</v>
      </c>
      <c r="BD19" s="125" t="e">
        <f>((Regression!DE52-Regression!DE53)*1000+'Post Process Calc.'!BD18*'In Process Calc.'!$I18+'In Process Calc.'!$E18*Glucose!AM22)/'In Process Calc.'!$D19</f>
        <v>#VALUE!</v>
      </c>
      <c r="BE19" s="125" t="e">
        <f>((Regression!DF52-Regression!DF53)*1000+'Post Process Calc.'!BE18*'In Process Calc.'!$I18+'In Process Calc.'!$E18*Glucose!AN22)/'In Process Calc.'!$D19</f>
        <v>#VALUE!</v>
      </c>
      <c r="BF19" s="125" t="e">
        <f>((Regression!DG52-Regression!DG53)*1000+'Post Process Calc.'!BF18*'In Process Calc.'!$I18+'In Process Calc.'!$E18*Glucose!AO22)/'In Process Calc.'!$D19</f>
        <v>#VALUE!</v>
      </c>
      <c r="BG19" s="125" t="e">
        <f>((Regression!DH52-Regression!DH53)*1000+'Post Process Calc.'!BG18*'In Process Calc.'!$I18+'In Process Calc.'!$E18*Glucose!AP22)/'In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72"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(Glucose!H7*'In Process Calc.'!I3+'In Process Calc.'!D4*Glucose!H8)/2/1000</f>
        <v>0.52159817513465889</v>
      </c>
      <c r="B23" s="121"/>
      <c r="C23" s="120">
        <f xml:space="preserve"> (Regression!$CE$13*6*'Growth Regression'!$S2^5+Regression!$CD$13*5*'Growth Regression'!$S2^4+Regression!$CC$13*4*'Growth Regression'!$S2^3+Regression!$CB$13*3*'Growth Regression'!$S2^2  + Regression!$CA$13*2*'Growth Regression'!$S2 + Regression!$BZ$13)/$A23</f>
        <v>0.12501518578430806</v>
      </c>
      <c r="D23" s="120">
        <f xml:space="preserve"> (Regression!$CE$19*6*'Growth Regression'!$S2^5+Regression!$CD$19*5*'Growth Regression'!$S2^4+Regression!$CC$19*4*'Growth Regression'!$S2^3 +Regression!$CB$19*3*'Growth Regression'!$S2^2 + Regression!$CA$19*2*'Growth Regression'!$S2+ Regression!$BZ$19)/$A23</f>
        <v>6.2209208108002657E-2</v>
      </c>
      <c r="E23" s="120">
        <f xml:space="preserve"> (Regression!$CE$14*6*'Growth Regression'!$S2^6+Regression!$CD$14*5*'Growth Regression'!$S2^5+Regression!$CC$14*4*'Growth Regression'!$S2^3+Regression!$CB$14*3*'Growth Regression'!$S2^2  + Regression!$CA$14*2*'Growth Regression'!$S2 + Regression!$BZ$14)/$A23</f>
        <v>-4.4652001741607977E-3</v>
      </c>
      <c r="F23" s="120">
        <f xml:space="preserve"> (Regression!$CE$10*6*'Growth Regression'!$S2^6+Regression!$CD$10*5*'Growth Regression'!$S2^5+Regression!$CC$10*4*'Growth Regression'!$S2^3+Regression!$CB$10*3*'Growth Regression'!$S2^2  + Regression!$CA$10*2*'Growth Regression'!$S2 + Regression!$BZ$10)/$A23</f>
        <v>4.1444882784510625E-2</v>
      </c>
      <c r="G23" s="120">
        <f xml:space="preserve"> (Regression!$CE$11*6*'Growth Regression'!$S2^6+Regression!$CD$11*5*'Growth Regression'!$S2^5+Regression!$CC$11*4*'Growth Regression'!$S2^3+Regression!$CB$11*3*'Growth Regression'!$S2^2  + Regression!$CA$11*2*'Growth Regression'!$S2 + Regression!$BZ$11)/$A23</f>
        <v>1.7269187109418991E-3</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(Glucose!H8*'In Process Calc.'!I4+'In Process Calc.'!D5*Glucose!H9)/2/1000</f>
        <v>0.79335063049430843</v>
      </c>
      <c r="B24" s="121"/>
      <c r="C24" s="120">
        <f xml:space="preserve"> (Regression!$CE$13*6*'Growth Regression'!$S3^5+Regression!$CD$13*5*'Growth Regression'!$S3^4+Regression!$CC$13*4*'Growth Regression'!$S3^3+Regression!$CB$13*3*'Growth Regression'!$S3^2  + Regression!$CA$13*2*'Growth Regression'!$S3 + Regression!$BZ$13)/$A24</f>
        <v>7.818917708457418E-2</v>
      </c>
      <c r="D24" s="120">
        <f xml:space="preserve"> (Regression!$CE$19*6*'Growth Regression'!$S3^5+Regression!$CD$19*5*'Growth Regression'!$S3^4+Regression!$CC$19*4*'Growth Regression'!$S3^3 +Regression!$CB$19*3*'Growth Regression'!$S3^2 + Regression!$CA$19*2*'Growth Regression'!$S3+ Regression!$BZ$19)/$A24</f>
        <v>5.707198923870737E-2</v>
      </c>
      <c r="E24" s="120">
        <f xml:space="preserve"> (Regression!$CE$14*6*'Growth Regression'!$S3^6+Regression!$CD$14*5*'Growth Regression'!$S3^5+Regression!$CC$14*4*'Growth Regression'!$S3^3+Regression!$CB$14*3*'Growth Regression'!$S3^2  + Regression!$CA$14*2*'Growth Regression'!$S3 + Regression!$BZ$14)/$A24</f>
        <v>-2.4267961832385564E-3</v>
      </c>
      <c r="F24" s="120">
        <f xml:space="preserve"> (Regression!$CE$10*6*'Growth Regression'!$S3^6+Regression!$CD$10*5*'Growth Regression'!$S3^5+Regression!$CC$10*4*'Growth Regression'!$S3^3+Regression!$CB$10*3*'Growth Regression'!$S3^2  + Regression!$CA$10*2*'Growth Regression'!$S3 + Regression!$BZ$10)/$A24</f>
        <v>3.6890012939458344E-2</v>
      </c>
      <c r="G24" s="120">
        <f xml:space="preserve"> (Regression!$CE$11*6*'Growth Regression'!$S3^6+Regression!$CD$11*5*'Growth Regression'!$S3^5+Regression!$CC$11*4*'Growth Regression'!$S3^3+Regression!$CB$11*3*'Growth Regression'!$S3^2  + Regression!$CA$11*2*'Growth Regression'!$S3 + Regression!$BZ$11)/$A24</f>
        <v>2.7893084283421425E-3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4" x14ac:dyDescent="0.15">
      <c r="A25" s="120">
        <f>(Glucose!H9*'In Process Calc.'!I5+'In Process Calc.'!D6*Glucose!H10)/2/1000</f>
        <v>1.1303870549406052</v>
      </c>
      <c r="B25" s="121"/>
      <c r="C25" s="120">
        <f xml:space="preserve"> (Regression!$CE$13*6*'Growth Regression'!$S4^5+Regression!$CD$13*5*'Growth Regression'!$S4^4+Regression!$CC$13*4*'Growth Regression'!$S4^3+Regression!$CB$13*3*'Growth Regression'!$S4^2  + Regression!$CA$13*2*'Growth Regression'!$S4 + Regression!$BZ$13)/$A25</f>
        <v>5.668945004875095E-2</v>
      </c>
      <c r="D25" s="120">
        <f xml:space="preserve"> (Regression!$CE$19*6*'Growth Regression'!$S4^5+Regression!$CD$19*5*'Growth Regression'!$S4^4+Regression!$CC$19*4*'Growth Regression'!$S4^3 +Regression!$CB$19*3*'Growth Regression'!$S4^2 + Regression!$CA$19*2*'Growth Regression'!$S4+ Regression!$BZ$19)/$A25</f>
        <v>1.6910597565437169E-2</v>
      </c>
      <c r="E25" s="120">
        <f xml:space="preserve"> (Regression!$CE$14*6*'Growth Regression'!$S4^6+Regression!$CD$14*5*'Growth Regression'!$S4^5+Regression!$CC$14*4*'Growth Regression'!$S4^3+Regression!$CB$14*3*'Growth Regression'!$S4^2  + Regression!$CA$14*2*'Growth Regression'!$S4 + Regression!$BZ$14)/$A25</f>
        <v>-1.3195797190447556E-3</v>
      </c>
      <c r="F25" s="120">
        <f xml:space="preserve"> (Regression!$CE$10*6*'Growth Regression'!$S4^6+Regression!$CD$10*5*'Growth Regression'!$S4^5+Regression!$CC$10*4*'Growth Regression'!$S4^3+Regression!$CB$10*3*'Growth Regression'!$S4^2  + Regression!$CA$10*2*'Growth Regression'!$S4 + Regression!$BZ$10)/$A25</f>
        <v>2.9405528407328241E-2</v>
      </c>
      <c r="G25" s="120">
        <f xml:space="preserve"> (Regression!$CE$11*6*'Growth Regression'!$S4^6+Regression!$CD$11*5*'Growth Regression'!$S4^5+Regression!$CC$11*4*'Growth Regression'!$S4^3+Regression!$CB$11*3*'Growth Regression'!$S4^2  + Regression!$CA$11*2*'Growth Regression'!$S4 + Regression!$BZ$11)/$A25</f>
        <v>4.4391365012228625E-3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(Glucose!H10*'In Process Calc.'!I6+'In Process Calc.'!D7*Glucose!H11)/2/1000</f>
        <v>1.6486136209354401</v>
      </c>
      <c r="B26" s="121"/>
      <c r="C26" s="120">
        <f xml:space="preserve"> (Regression!$CE$13*6*'Growth Regression'!$S5^5+Regression!$CD$13*5*'Growth Regression'!$S5^4+Regression!$CC$13*4*'Growth Regression'!$S5^3+Regression!$CB$13*3*'Growth Regression'!$S5^2  + Regression!$CA$13*2*'Growth Regression'!$S5 + Regression!$BZ$13)/$A26</f>
        <v>4.3393882061590006E-2</v>
      </c>
      <c r="D26" s="120">
        <f xml:space="preserve"> (Regression!$CE$19*6*'Growth Regression'!$S5^5+Regression!$CD$19*5*'Growth Regression'!$S5^4+Regression!$CC$19*4*'Growth Regression'!$S5^3 +Regression!$CB$19*3*'Growth Regression'!$S5^2 + Regression!$CA$19*2*'Growth Regression'!$S5+ Regression!$BZ$19)/$A26</f>
        <v>-1.0126087104025804E-2</v>
      </c>
      <c r="E26" s="120">
        <f xml:space="preserve"> (Regression!$CE$14*6*'Growth Regression'!$S5^6+Regression!$CD$14*5*'Growth Regression'!$S5^5+Regression!$CC$14*4*'Growth Regression'!$S5^3+Regression!$CB$14*3*'Growth Regression'!$S5^2  + Regression!$CA$14*2*'Growth Regression'!$S5 + Regression!$BZ$14)/$A26</f>
        <v>-6.564281404216226E-4</v>
      </c>
      <c r="F26" s="120">
        <f xml:space="preserve"> (Regression!$CE$10*6*'Growth Regression'!$S5^6+Regression!$CD$10*5*'Growth Regression'!$S5^5+Regression!$CC$10*4*'Growth Regression'!$S5^3+Regression!$CB$10*3*'Growth Regression'!$S5^2  + Regression!$CA$10*2*'Growth Regression'!$S5 + Regression!$BZ$10)/$A26</f>
        <v>1.9894180409043224E-2</v>
      </c>
      <c r="G26" s="120">
        <f xml:space="preserve"> (Regression!$CE$11*6*'Growth Regression'!$S5^6+Regression!$CD$11*5*'Growth Regression'!$S5^5+Regression!$CC$11*4*'Growth Regression'!$S5^3+Regression!$CB$11*3*'Growth Regression'!$S5^2  + Regression!$CA$11*2*'Growth Regression'!$S5 + Regression!$BZ$11)/$A26</f>
        <v>5.4353922647273675E-3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Glucose!T7</f>
        <v>0.21102256145470871</v>
      </c>
      <c r="AL26" s="293">
        <f>Glucose!U7</f>
        <v>1.6050516647531572</v>
      </c>
      <c r="AM26" s="293">
        <f>Glucose!V7</f>
        <v>4.4981834695731147</v>
      </c>
      <c r="AN26" s="293">
        <f>Glucose!W7</f>
        <v>9.0030801592667711</v>
      </c>
      <c r="AO26" s="293">
        <f>Glucose!X7</f>
        <v>1.1217105263157896</v>
      </c>
      <c r="AP26" s="293">
        <f>Glucose!Y7</f>
        <v>29.666666666666668</v>
      </c>
      <c r="AQ26" s="293">
        <f>Glucose!Z7</f>
        <v>0.14000000000000001</v>
      </c>
      <c r="AR26" s="293">
        <f>Glucose!AA7</f>
        <v>2.37</v>
      </c>
      <c r="AS26" s="293">
        <f>Glucose!AB7</f>
        <v>0.22645530837884642</v>
      </c>
      <c r="AT26" s="293">
        <f>Glucose!AC7</f>
        <v>0.69092376249237863</v>
      </c>
      <c r="AU26" s="293">
        <f>Glucose!AD7</f>
        <v>2.5356407715178779</v>
      </c>
      <c r="AV26" s="293">
        <f>Glucose!AE7</f>
        <v>1.9982238010657194</v>
      </c>
      <c r="AW26" s="293">
        <f>Glucose!AF7</f>
        <v>4.3096744682473132</v>
      </c>
      <c r="AX26" s="293">
        <f>Glucose!AG7</f>
        <v>2.3147958136671454</v>
      </c>
      <c r="AY26" s="293">
        <f>Glucose!AH7</f>
        <v>1.01333690771396</v>
      </c>
      <c r="AZ26" s="293">
        <f>Glucose!AI7</f>
        <v>0.54</v>
      </c>
      <c r="BA26" s="293">
        <f>Glucose!AJ7</f>
        <v>1.6411405048731762</v>
      </c>
      <c r="BB26" s="293">
        <f>Glucose!AK7</f>
        <v>2.8385303569877527</v>
      </c>
      <c r="BC26" s="293">
        <f>Glucose!AL7</f>
        <v>5.6123322866114753</v>
      </c>
      <c r="BD26" s="293">
        <f>Glucose!AM7</f>
        <v>2.5100738750839491</v>
      </c>
      <c r="BE26" s="293">
        <f>Glucose!AN7</f>
        <v>0.63898545757234493</v>
      </c>
      <c r="BF26" s="293">
        <f>Glucose!AO7</f>
        <v>1.0502787129532536</v>
      </c>
      <c r="BG26" s="293">
        <f>Glucose!AP7</f>
        <v>2.8083653435766109</v>
      </c>
      <c r="BH26" s="65"/>
    </row>
    <row r="27" spans="1:60" x14ac:dyDescent="0.15">
      <c r="A27" s="120">
        <f>(Glucose!H11*'In Process Calc.'!I7+'In Process Calc.'!D8*Glucose!H12)/2/1000</f>
        <v>2.0567261175710678</v>
      </c>
      <c r="B27" s="121"/>
      <c r="C27" s="120">
        <f xml:space="preserve"> (Regression!$CE$13*6*'Growth Regression'!$S6^5+Regression!$CD$13*5*'Growth Regression'!$S6^4+Regression!$CC$13*4*'Growth Regression'!$S6^3+Regression!$CB$13*3*'Growth Regression'!$S6^2  + Regression!$CA$13*2*'Growth Regression'!$S6 + Regression!$BZ$13)/$A27</f>
        <v>3.9259460333855037E-2</v>
      </c>
      <c r="D27" s="120">
        <f xml:space="preserve"> (Regression!$CE$19*6*'Growth Regression'!$S6^5+Regression!$CD$19*5*'Growth Regression'!$S6^4+Regression!$CC$19*4*'Growth Regression'!$S6^3 +Regression!$CB$19*3*'Growth Regression'!$S6^2 + Regression!$CA$19*2*'Growth Regression'!$S6+ Regression!$BZ$19)/$A27</f>
        <v>-1.7622556700887214E-2</v>
      </c>
      <c r="E27" s="120">
        <f xml:space="preserve"> (Regression!$CE$14*6*'Growth Regression'!$S6^6+Regression!$CD$14*5*'Growth Regression'!$S6^5+Regression!$CC$14*4*'Growth Regression'!$S6^3+Regression!$CB$14*3*'Growth Regression'!$S6^2  + Regression!$CA$14*2*'Growth Regression'!$S6 + Regression!$BZ$14)/$A27</f>
        <v>-3.7865092280243496E-4</v>
      </c>
      <c r="F27" s="120">
        <f xml:space="preserve"> (Regression!$CE$10*6*'Growth Regression'!$S6^6+Regression!$CD$10*5*'Growth Regression'!$S6^5+Regression!$CC$10*4*'Growth Regression'!$S6^3+Regression!$CB$10*3*'Growth Regression'!$S6^2  + Regression!$CA$10*2*'Growth Regression'!$S6 + Regression!$BZ$10)/$A27</f>
        <v>1.4474747005560411E-2</v>
      </c>
      <c r="G27" s="120">
        <f xml:space="preserve"> (Regression!$CE$11*6*'Growth Regression'!$S6^6+Regression!$CD$11*5*'Growth Regression'!$S6^5+Regression!$CC$11*4*'Growth Regression'!$S6^3+Regression!$CB$11*3*'Growth Regression'!$S6^2  + Regression!$CA$11*2*'Growth Regression'!$S6 + Regression!$BZ$11)/$A27</f>
        <v>6.1433570393676752E-3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21.089166666730307</v>
      </c>
      <c r="AK27" s="293"/>
      <c r="AL27" s="293"/>
      <c r="AM27" s="293"/>
      <c r="AN27" s="293"/>
      <c r="AO27" s="293"/>
      <c r="AP27" s="293">
        <f>Glucose!Y8</f>
        <v>28.444444444444446</v>
      </c>
      <c r="AQ27" s="293">
        <f>Glucose!Z8</f>
        <v>0.16</v>
      </c>
      <c r="AR27" s="293">
        <f>Glucose!AA8</f>
        <v>2.4500000000000002</v>
      </c>
      <c r="AS27" s="293"/>
      <c r="AT27" s="293"/>
      <c r="AU27" s="293"/>
      <c r="AV27" s="293">
        <f>Glucose!AE8</f>
        <v>3.1083481349911195</v>
      </c>
      <c r="AW27" s="293"/>
      <c r="AX27" s="293"/>
      <c r="AY27" s="293"/>
      <c r="AZ27" s="293">
        <f>Glucose!AI8</f>
        <v>0.87</v>
      </c>
      <c r="BA27" s="293"/>
      <c r="BB27" s="293"/>
      <c r="BC27" s="293"/>
      <c r="BD27" s="293"/>
      <c r="BE27" s="293"/>
      <c r="BF27" s="293"/>
      <c r="BG27" s="293"/>
      <c r="BH27" s="65"/>
    </row>
    <row r="28" spans="1:60" x14ac:dyDescent="0.15">
      <c r="A28" s="120">
        <f>(Glucose!H12*'In Process Calc.'!I8+'In Process Calc.'!D9*Glucose!H13)/2/1000</f>
        <v>2.4960999267169957</v>
      </c>
      <c r="B28" s="121"/>
      <c r="C28" s="120">
        <f xml:space="preserve"> (Regression!$CE$13*6*'Growth Regression'!$S7^5+Regression!$CD$13*5*'Growth Regression'!$S7^4+Regression!$CC$13*4*'Growth Regression'!$S7^3+Regression!$CB$13*3*'Growth Regression'!$S7^2  + Regression!$CA$13*2*'Growth Regression'!$S7 + Regression!$BZ$13)/$A28</f>
        <v>3.7444206816401655E-2</v>
      </c>
      <c r="D28" s="120">
        <f xml:space="preserve"> (Regression!$CE$19*6*'Growth Regression'!$S7^5+Regression!$CD$19*5*'Growth Regression'!$S7^4+Regression!$CC$19*4*'Growth Regression'!$S7^3 +Regression!$CB$19*3*'Growth Regression'!$S7^2 + Regression!$CA$19*2*'Growth Regression'!$S7+ Regression!$BZ$19)/$A28</f>
        <v>-1.6632882423377689E-2</v>
      </c>
      <c r="E28" s="120">
        <f xml:space="preserve"> (Regression!$CE$14*6*'Growth Regression'!$S7^6+Regression!$CD$14*5*'Growth Regression'!$S7^5+Regression!$CC$14*4*'Growth Regression'!$S7^3+Regression!$CB$14*3*'Growth Regression'!$S7^2  + Regression!$CA$14*2*'Growth Regression'!$S7 + Regression!$BZ$14)/$A28</f>
        <v>-1.8870169911515593E-4</v>
      </c>
      <c r="F28" s="120">
        <f xml:space="preserve"> (Regression!$CE$10*6*'Growth Regression'!$S7^6+Regression!$CD$10*5*'Growth Regression'!$S7^5+Regression!$CC$10*4*'Growth Regression'!$S7^3+Regression!$CB$10*3*'Growth Regression'!$S7^2  + Regression!$CA$10*2*'Growth Regression'!$S7 + Regression!$BZ$10)/$A28</f>
        <v>9.7532833989789069E-3</v>
      </c>
      <c r="G28" s="120">
        <f xml:space="preserve"> (Regression!$CE$11*6*'Growth Regression'!$S7^6+Regression!$CD$11*5*'Growth Regression'!$S7^5+Regression!$CC$11*4*'Growth Regression'!$S7^3+Regression!$CB$11*3*'Growth Regression'!$S7^2  + Regression!$CA$11*2*'Growth Regression'!$S7 + Regression!$BZ$11)/$A28</f>
        <v>6.7723556885588608E-3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43.239166666637175</v>
      </c>
      <c r="AK28" s="293">
        <f>Glucose!T9</f>
        <v>0.36367718037939162</v>
      </c>
      <c r="AL28" s="293">
        <f>Glucose!U9</f>
        <v>1.5109070034443168</v>
      </c>
      <c r="AM28" s="293">
        <f>Glucose!V9</f>
        <v>3.268240993036633</v>
      </c>
      <c r="AN28" s="293">
        <f>Glucose!W9</f>
        <v>8.9933138006160309</v>
      </c>
      <c r="AO28" s="293">
        <f>Glucose!X9</f>
        <v>0.94243421052631582</v>
      </c>
      <c r="AP28" s="293">
        <f>Glucose!Y9</f>
        <v>27.055555555555554</v>
      </c>
      <c r="AQ28" s="293">
        <f>Glucose!Z9</f>
        <v>0.2</v>
      </c>
      <c r="AR28" s="293">
        <f>Glucose!AA9</f>
        <v>2.5299999999999998</v>
      </c>
      <c r="AS28" s="293">
        <f>Glucose!AB9</f>
        <v>0.53017183961635816</v>
      </c>
      <c r="AT28" s="293">
        <f>Glucose!AC9</f>
        <v>0.43440542529837989</v>
      </c>
      <c r="AU28" s="293">
        <f>Glucose!AD9</f>
        <v>2.3991766410002286</v>
      </c>
      <c r="AV28" s="293">
        <f>Glucose!AE9</f>
        <v>3.6634103019538191</v>
      </c>
      <c r="AW28" s="293">
        <f>Glucose!AF9</f>
        <v>4.0832507433102085</v>
      </c>
      <c r="AX28" s="293">
        <f>Glucose!AG9</f>
        <v>2.2094534509884398</v>
      </c>
      <c r="AY28" s="293">
        <f>Glucose!AH9</f>
        <v>0.95570002010589095</v>
      </c>
      <c r="AZ28" s="293">
        <f>Glucose!AI9</f>
        <v>1.43</v>
      </c>
      <c r="BA28" s="293">
        <f>Glucose!AJ9</f>
        <v>1.6011865125007567</v>
      </c>
      <c r="BB28" s="293">
        <f>Glucose!AK9</f>
        <v>2.7273516893945975</v>
      </c>
      <c r="BC28" s="293">
        <f>Glucose!AL9</f>
        <v>5.0794557046341229</v>
      </c>
      <c r="BD28" s="293">
        <f>Glucose!AM9</f>
        <v>2.4194089993284082</v>
      </c>
      <c r="BE28" s="293">
        <f>Glucose!AN9</f>
        <v>0.61499290016158248</v>
      </c>
      <c r="BF28" s="293">
        <f>Glucose!AO9</f>
        <v>0.9338263701087256</v>
      </c>
      <c r="BG28" s="293">
        <f>Glucose!AP9</f>
        <v>2.6248399487836105</v>
      </c>
      <c r="BH28" s="65"/>
    </row>
    <row r="29" spans="1:60" x14ac:dyDescent="0.15">
      <c r="A29" s="120">
        <f>(Glucose!H13*'In Process Calc.'!I9+'In Process Calc.'!D10*Glucose!H14)/2/1000</f>
        <v>2.7871477767748649</v>
      </c>
      <c r="B29" s="121"/>
      <c r="C29" s="120">
        <f xml:space="preserve"> (Regression!$CE$13*6*'Growth Regression'!$S8^5+Regression!$CD$13*5*'Growth Regression'!$S8^4+Regression!$CC$13*4*'Growth Regression'!$S8^3+Regression!$CB$13*3*'Growth Regression'!$S8^2  + Regression!$CA$13*2*'Growth Regression'!$S8 + Regression!$BZ$13)/$A29</f>
        <v>3.8773712937759532E-2</v>
      </c>
      <c r="D29" s="120">
        <f xml:space="preserve"> (Regression!$CE$19*6*'Growth Regression'!$S8^5+Regression!$CD$19*5*'Growth Regression'!$S8^4+Regression!$CC$19*4*'Growth Regression'!$S8^3 +Regression!$CB$19*3*'Growth Regression'!$S8^2 + Regression!$CA$19*2*'Growth Regression'!$S8+ Regression!$BZ$19)/$A29</f>
        <v>-1.0912184100819376E-2</v>
      </c>
      <c r="E29" s="120">
        <f xml:space="preserve"> (Regression!$CE$14*6*'Growth Regression'!$S8^6+Regression!$CD$14*5*'Growth Regression'!$S8^5+Regression!$CC$14*4*'Growth Regression'!$S8^3+Regression!$CB$14*3*'Growth Regression'!$S8^2  + Regression!$CA$14*2*'Growth Regression'!$S8 + Regression!$BZ$14)/$A29</f>
        <v>-6.8822330075929181E-5</v>
      </c>
      <c r="F29" s="120">
        <f xml:space="preserve"> (Regression!$CE$10*6*'Growth Regression'!$S8^6+Regression!$CD$10*5*'Growth Regression'!$S8^5+Regression!$CC$10*4*'Growth Regression'!$S8^3+Regression!$CB$10*3*'Growth Regression'!$S8^2  + Regression!$CA$10*2*'Growth Regression'!$S8 + Regression!$BZ$10)/$A29</f>
        <v>6.2679705927433538E-3</v>
      </c>
      <c r="G29" s="120">
        <f xml:space="preserve"> (Regression!$CE$11*6*'Growth Regression'!$S8^6+Regression!$CD$11*5*'Growth Regression'!$S8^5+Regression!$CC$11*4*'Growth Regression'!$S8^3+Regression!$CB$11*3*'Growth Regression'!$S8^2  + Regression!$CA$11*2*'Growth Regression'!$S8 + Regression!$BZ$11)/$A29</f>
        <v>7.5539237561360138E-3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71.522499999962747</v>
      </c>
      <c r="AK29" s="293">
        <f>Glucose!T10</f>
        <v>0.53765854753619935</v>
      </c>
      <c r="AL29" s="293">
        <f>Glucose!U10</f>
        <v>1.4685000000000001</v>
      </c>
      <c r="AM29" s="293">
        <f>Glucose!V10</f>
        <v>2.0186194368755674</v>
      </c>
      <c r="AN29" s="293">
        <f>Glucose!W10</f>
        <v>8.6868003906543443</v>
      </c>
      <c r="AO29" s="293">
        <f>Glucose!X10</f>
        <v>0.72779605263157898</v>
      </c>
      <c r="AP29" s="293">
        <f>Glucose!Y10</f>
        <v>24.666666666666671</v>
      </c>
      <c r="AQ29" s="293">
        <f>Glucose!Z10</f>
        <v>0.25</v>
      </c>
      <c r="AR29" s="293">
        <f>Glucose!AA10</f>
        <v>2.64</v>
      </c>
      <c r="AS29" s="293">
        <f>Glucose!AB10</f>
        <v>0.80191820967097382</v>
      </c>
      <c r="AT29" s="293">
        <f>Glucose!AC10</f>
        <v>0.65225265638273056</v>
      </c>
      <c r="AU29" s="293">
        <f>Glucose!AD10</f>
        <v>2.1239612716322331</v>
      </c>
      <c r="AV29" s="293">
        <f>Glucose!AE10</f>
        <v>4.2184724689165183</v>
      </c>
      <c r="AW29" s="293">
        <f>Glucose!AF10</f>
        <v>3.7386597545170392</v>
      </c>
      <c r="AX29" s="293">
        <f>Glucose!AG10</f>
        <v>2.0794856009302962</v>
      </c>
      <c r="AY29" s="293">
        <f>Glucose!AH10</f>
        <v>0.89672273976275052</v>
      </c>
      <c r="AZ29" s="293">
        <f>Glucose!AI10</f>
        <v>2.4</v>
      </c>
      <c r="BA29" s="293">
        <f>Glucose!AJ10</f>
        <v>1.4873781705914402</v>
      </c>
      <c r="BB29" s="293">
        <f>Glucose!AK10</f>
        <v>2.6587336054894468</v>
      </c>
      <c r="BC29" s="293">
        <f>Glucose!AL10</f>
        <v>4.6674279189266343</v>
      </c>
      <c r="BD29" s="293">
        <f>Glucose!AM10</f>
        <v>2.3262256548018803</v>
      </c>
      <c r="BE29" s="293">
        <f>Glucose!AN10</f>
        <v>0.55133917641874353</v>
      </c>
      <c r="BF29" s="293">
        <f>Glucose!AO10</f>
        <v>0.85048843755174119</v>
      </c>
      <c r="BG29" s="293">
        <f>Glucose!AP10</f>
        <v>2.5206999573196756</v>
      </c>
      <c r="BH29" s="65"/>
    </row>
    <row r="30" spans="1:60" x14ac:dyDescent="0.15">
      <c r="A30" s="120">
        <f>(Glucose!H14*'In Process Calc.'!I10+'In Process Calc.'!D11*Glucose!H15)/2/1000</f>
        <v>3.0341030410043337</v>
      </c>
      <c r="B30" s="120"/>
      <c r="C30" s="120">
        <f xml:space="preserve"> (Regression!$CE$13*6*'Growth Regression'!$S9^5+Regression!$CD$13*5*'Growth Regression'!$S9^4+Regression!$CC$13*4*'Growth Regression'!$S9^3+Regression!$CB$13*3*'Growth Regression'!$S9^2  + Regression!$CA$13*2*'Growth Regression'!$S9 + Regression!$BZ$13)/$A30</f>
        <v>3.9852127130579271E-2</v>
      </c>
      <c r="D30" s="120">
        <f xml:space="preserve"> (Regression!$CE$19*6*'Growth Regression'!$S9^5+Regression!$CD$19*5*'Growth Regression'!$S9^4+Regression!$CC$19*4*'Growth Regression'!$S9^3 +Regression!$CB$19*3*'Growth Regression'!$S9^2 + Regression!$CA$19*2*'Growth Regression'!$S9+ Regression!$BZ$19)/$A30</f>
        <v>-4.4672420033458589E-3</v>
      </c>
      <c r="E30" s="120">
        <f xml:space="preserve"> (Regression!$CE$14*6*'Growth Regression'!$S9^6+Regression!$CD$14*5*'Growth Regression'!$S9^5+Regression!$CC$14*4*'Growth Regression'!$S9^3+Regression!$CB$14*3*'Growth Regression'!$S9^2  + Regression!$CA$14*2*'Growth Regression'!$S9 + Regression!$BZ$14)/$A30</f>
        <v>5.6267616648078847E-6</v>
      </c>
      <c r="F30" s="120">
        <f xml:space="preserve"> (Regression!$CE$10*6*'Growth Regression'!$S9^6+Regression!$CD$10*5*'Growth Regression'!$S9^5+Regression!$CC$10*4*'Growth Regression'!$S9^3+Regression!$CB$10*3*'Growth Regression'!$S9^2  + Regression!$CA$10*2*'Growth Regression'!$S9 + Regression!$BZ$10)/$A30</f>
        <v>3.726771278684351E-3</v>
      </c>
      <c r="G30" s="120">
        <f xml:space="preserve"> (Regression!$CE$11*6*'Growth Regression'!$S9^6+Regression!$CD$11*5*'Growth Regression'!$S9^5+Regression!$CC$11*4*'Growth Regression'!$S9^3+Regression!$CB$11*3*'Growth Regression'!$S9^2  + Regression!$CA$11*2*'Growth Regression'!$S9 + Regression!$BZ$11)/$A30</f>
        <v>7.9389539834582579E-3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95.822500000067521</v>
      </c>
      <c r="AK30" s="293"/>
      <c r="AL30" s="293"/>
      <c r="AM30" s="293"/>
      <c r="AN30" s="293"/>
      <c r="AO30" s="293"/>
      <c r="AP30" s="293">
        <f>Glucose!Y11</f>
        <v>20.944444444444446</v>
      </c>
      <c r="AQ30" s="293">
        <f>Glucose!Z11</f>
        <v>0.3</v>
      </c>
      <c r="AR30" s="293">
        <f>Glucose!AA11</f>
        <v>2.38</v>
      </c>
      <c r="AS30" s="293"/>
      <c r="AT30" s="293"/>
      <c r="AU30" s="293"/>
      <c r="AV30" s="293">
        <f>Glucose!AE11</f>
        <v>4.3294849023090585</v>
      </c>
      <c r="AW30" s="293"/>
      <c r="AX30" s="293"/>
      <c r="AY30" s="293"/>
      <c r="AZ30" s="293">
        <f>Glucose!AI11</f>
        <v>3.19</v>
      </c>
      <c r="BA30" s="293"/>
      <c r="BB30" s="293"/>
      <c r="BC30" s="293"/>
      <c r="BD30" s="293"/>
      <c r="BE30" s="293"/>
      <c r="BF30" s="293"/>
      <c r="BG30" s="293"/>
      <c r="BH30" s="65"/>
    </row>
    <row r="31" spans="1:60" x14ac:dyDescent="0.15">
      <c r="A31" s="120">
        <f>(Glucose!H15*'In Process Calc.'!I11+'In Process Calc.'!D12*Glucose!H16)/2/1000</f>
        <v>2.9697472172669981</v>
      </c>
      <c r="B31" s="120"/>
      <c r="C31" s="120">
        <f xml:space="preserve"> (Regression!$CE$13*6*'Growth Regression'!$S10^5+Regression!$CD$13*5*'Growth Regression'!$S10^4+Regression!$CC$13*4*'Growth Regression'!$S10^3+Regression!$CB$13*3*'Growth Regression'!$S10^2  + Regression!$CA$13*2*'Growth Regression'!$S10 + Regression!$BZ$13)/$A31</f>
        <v>4.5144599906958412E-2</v>
      </c>
      <c r="D31" s="120">
        <f xml:space="preserve"> (Regression!$CE$19*6*'Growth Regression'!$S10^5+Regression!$CD$19*5*'Growth Regression'!$S10^4+Regression!$CC$19*4*'Growth Regression'!$S10^3 +Regression!$CB$19*3*'Growth Regression'!$S10^2 + Regression!$CA$19*2*'Growth Regression'!$S10+ Regression!$BZ$19)/$A31</f>
        <v>1.2829712132575828E-3</v>
      </c>
      <c r="E31" s="120">
        <f xml:space="preserve"> (Regression!$CE$14*6*'Growth Regression'!$S10^6+Regression!$CD$14*5*'Growth Regression'!$S10^5+Regression!$CC$14*4*'Growth Regression'!$S10^3+Regression!$CB$14*3*'Growth Regression'!$S10^2  + Regression!$CA$14*2*'Growth Regression'!$S10 + Regression!$BZ$14)/$A31</f>
        <v>7.0433639789814316E-5</v>
      </c>
      <c r="F31" s="120">
        <f xml:space="preserve"> (Regression!$CE$10*6*'Growth Regression'!$S10^6+Regression!$CD$10*5*'Growth Regression'!$S10^5+Regression!$CC$10*4*'Growth Regression'!$S10^3+Regression!$CB$10*3*'Growth Regression'!$S10^2  + Regression!$CA$10*2*'Growth Regression'!$S10 + Regression!$BZ$10)/$A31</f>
        <v>1.7676499680085204E-3</v>
      </c>
      <c r="G31" s="120">
        <f xml:space="preserve"> (Regression!$CE$11*6*'Growth Regression'!$S10^6+Regression!$CD$11*5*'Growth Regression'!$S10^5+Regression!$CC$11*4*'Growth Regression'!$S10^3+Regression!$CB$11*3*'Growth Regression'!$S10^2  + Regression!$CA$11*2*'Growth Regression'!$S10 + Regression!$BZ$11)/$A31</f>
        <v>8.9069529517121111E-3</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114.67250000004424</v>
      </c>
      <c r="AK31" s="293"/>
      <c r="AL31" s="293"/>
      <c r="AM31" s="293"/>
      <c r="AN31" s="293"/>
      <c r="AO31" s="293"/>
      <c r="AP31" s="293">
        <f>Glucose!Y12</f>
        <v>18.944444444444443</v>
      </c>
      <c r="AQ31" s="293">
        <f>Glucose!Z12</f>
        <v>0.32</v>
      </c>
      <c r="AR31" s="293">
        <f>Glucose!AA12</f>
        <v>2.86</v>
      </c>
      <c r="AS31" s="293"/>
      <c r="AT31" s="293"/>
      <c r="AU31" s="293"/>
      <c r="AV31" s="293">
        <f>Glucose!AE12</f>
        <v>3.3303730017761985</v>
      </c>
      <c r="AW31" s="293"/>
      <c r="AX31" s="293"/>
      <c r="AY31" s="293"/>
      <c r="AZ31" s="293">
        <f>Glucose!AI12</f>
        <v>3.77</v>
      </c>
      <c r="BA31" s="293"/>
      <c r="BB31" s="293"/>
      <c r="BC31" s="293"/>
      <c r="BD31" s="293"/>
      <c r="BE31" s="293"/>
      <c r="BF31" s="293"/>
      <c r="BG31" s="293"/>
      <c r="BH31" s="65"/>
    </row>
    <row r="32" spans="1:60" x14ac:dyDescent="0.15">
      <c r="A32" s="120">
        <f>(Glucose!H16*'In Process Calc.'!I12+'In Process Calc.'!D13*Glucose!H17)/2/1000</f>
        <v>2.7739139733449556</v>
      </c>
      <c r="B32" s="120"/>
      <c r="C32" s="120">
        <f xml:space="preserve"> (Regression!$CE$13*6*'Growth Regression'!$S11^5+Regression!$CD$13*5*'Growth Regression'!$S11^4+Regression!$CC$13*4*'Growth Regression'!$S11^3+Regression!$CB$13*3*'Growth Regression'!$S11^2  + Regression!$CA$13*2*'Growth Regression'!$S11 + Regression!$BZ$13)/$A32</f>
        <v>5.2655087395792395E-2</v>
      </c>
      <c r="D32" s="120">
        <f xml:space="preserve"> (Regression!$CE$19*6*'Growth Regression'!$S11^5+Regression!$CD$19*5*'Growth Regression'!$S11^4+Regression!$CC$19*4*'Growth Regression'!$S11^3 +Regression!$CB$19*3*'Growth Regression'!$S11^2 + Regression!$CA$19*2*'Growth Regression'!$S11+ Regression!$BZ$19)/$A32</f>
        <v>4.5798082871160526E-3</v>
      </c>
      <c r="E32" s="120">
        <f xml:space="preserve"> (Regression!$CE$14*6*'Growth Regression'!$S11^6+Regression!$CD$14*5*'Growth Regression'!$S11^5+Regression!$CC$14*4*'Growth Regression'!$S11^3+Regression!$CB$14*3*'Growth Regression'!$S11^2  + Regression!$CA$14*2*'Growth Regression'!$S11 + Regression!$BZ$14)/$A32</f>
        <v>1.3498427769960373E-4</v>
      </c>
      <c r="F32" s="120">
        <f xml:space="preserve"> (Regression!$CE$10*6*'Growth Regression'!$S11^6+Regression!$CD$10*5*'Growth Regression'!$S11^5+Regression!$CC$10*4*'Growth Regression'!$S11^3+Regression!$CB$10*3*'Growth Regression'!$S11^2  + Regression!$CA$10*2*'Growth Regression'!$S11 + Regression!$BZ$10)/$A32</f>
        <v>1.6756360064504655E-4</v>
      </c>
      <c r="G32" s="120">
        <f xml:space="preserve"> (Regression!$CE$11*6*'Growth Regression'!$S11^6+Regression!$CD$11*5*'Growth Regression'!$S11^5+Regression!$CC$11*4*'Growth Regression'!$S11^3+Regression!$CB$11*3*'Growth Regression'!$S11^2  + Regression!$CA$11*2*'Growth Regression'!$S11 + Regression!$BZ$11)/$A32</f>
        <v>9.9243748938539645E-3</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144.62250000005588</v>
      </c>
      <c r="AK32" s="293">
        <f>Glucose!T13</f>
        <v>1.2941968795599954</v>
      </c>
      <c r="AL32" s="293">
        <f>Glucose!U13</f>
        <v>1.5774971297359359</v>
      </c>
      <c r="AM32" s="293">
        <f>Glucose!V13</f>
        <v>0.13321223130487433</v>
      </c>
      <c r="AN32" s="293">
        <f>Glucose!W13</f>
        <v>7.3300277965592358</v>
      </c>
      <c r="AO32" s="293">
        <f>Glucose!X13</f>
        <v>0.36184210526315791</v>
      </c>
      <c r="AP32" s="293">
        <f>Glucose!Y13</f>
        <v>15.055555555555555</v>
      </c>
      <c r="AQ32" s="293">
        <f>Glucose!Z13</f>
        <v>0.35</v>
      </c>
      <c r="AR32" s="293">
        <f>Glucose!AA13</f>
        <v>2.91</v>
      </c>
      <c r="AS32" s="293">
        <f>Glucose!AB13</f>
        <v>2.0953776475289727</v>
      </c>
      <c r="AT32" s="293">
        <f>Glucose!AC13</f>
        <v>0.51561474812864072</v>
      </c>
      <c r="AU32" s="293">
        <f>Glucose!AD13</f>
        <v>1.9890218800030495</v>
      </c>
      <c r="AV32" s="293">
        <f>Glucose!AE13</f>
        <v>0.88809946714031973</v>
      </c>
      <c r="AW32" s="293">
        <f>Glucose!AF13</f>
        <v>2.9023404741937946</v>
      </c>
      <c r="AX32" s="293">
        <f>Glucose!AG13</f>
        <v>1.7771393392160888</v>
      </c>
      <c r="AY32" s="293">
        <f>Glucose!AH13</f>
        <v>0.90342470343810743</v>
      </c>
      <c r="AZ32" s="293">
        <f>Glucose!AI13</f>
        <v>4.17</v>
      </c>
      <c r="BA32" s="293">
        <f>Glucose!AJ13</f>
        <v>1.3045583873115805</v>
      </c>
      <c r="BB32" s="293">
        <f>Glucose!AK13</f>
        <v>2.5684009380700079</v>
      </c>
      <c r="BC32" s="293">
        <f>Glucose!AL13</f>
        <v>3.0935388714435241</v>
      </c>
      <c r="BD32" s="293">
        <f>Glucose!AM13</f>
        <v>2.2624244459368703</v>
      </c>
      <c r="BE32" s="293">
        <f>Glucose!AN13</f>
        <v>0.47789257210008323</v>
      </c>
      <c r="BF32" s="293">
        <f>Glucose!AO13</f>
        <v>0.5932998509851537</v>
      </c>
      <c r="BG32" s="293">
        <f>Glucose!AP13</f>
        <v>2.0887750746905676</v>
      </c>
      <c r="BH32" s="65"/>
    </row>
    <row r="33" spans="1:60" x14ac:dyDescent="0.15">
      <c r="A33" s="120">
        <f>(Glucose!H17*'In Process Calc.'!I13+'In Process Calc.'!D14*Glucose!H18)/2/1000</f>
        <v>2.7014767553292849</v>
      </c>
      <c r="B33" s="120"/>
      <c r="C33" s="120">
        <f xml:space="preserve"> (Regression!$CE$13*6*'Growth Regression'!$S12^5+Regression!$CD$13*5*'Growth Regression'!$S12^4+Regression!$CC$13*4*'Growth Regression'!$S12^3+Regression!$CB$13*3*'Growth Regression'!$S12^2  + Regression!$CA$13*2*'Growth Regression'!$S12 + Regression!$BZ$13)/$A33</f>
        <v>5.7237314407418818E-2</v>
      </c>
      <c r="D33" s="120">
        <f xml:space="preserve"> (Regression!$CE$19*6*'Growth Regression'!$S12^5+Regression!$CD$19*5*'Growth Regression'!$S12^4+Regression!$CC$19*4*'Growth Regression'!$S12^3 +Regression!$CB$19*3*'Growth Regression'!$S12^2 + Regression!$CA$19*2*'Growth Regression'!$S12+ Regression!$BZ$19)/$A33</f>
        <v>2.8247512533024037E-3</v>
      </c>
      <c r="E33" s="120">
        <f xml:space="preserve"> (Regression!$CE$14*6*'Growth Regression'!$S12^6+Regression!$CD$14*5*'Growth Regression'!$S12^5+Regression!$CC$14*4*'Growth Regression'!$S12^3+Regression!$CB$14*3*'Growth Regression'!$S12^2  + Regression!$CA$14*2*'Growth Regression'!$S12 + Regression!$BZ$14)/$A33</f>
        <v>1.8387193613999883E-4</v>
      </c>
      <c r="F33" s="120">
        <f xml:space="preserve"> (Regression!$CE$10*6*'Growth Regression'!$S12^6+Regression!$CD$10*5*'Growth Regression'!$S12^5+Regression!$CC$10*4*'Growth Regression'!$S12^3+Regression!$CB$10*3*'Growth Regression'!$S12^2  + Regression!$CA$10*2*'Growth Regression'!$S12 + Regression!$BZ$10)/$A33</f>
        <v>-5.8959310094998699E-4</v>
      </c>
      <c r="G33" s="120">
        <f xml:space="preserve"> (Regression!$CE$11*6*'Growth Regression'!$S12^6+Regression!$CD$11*5*'Growth Regression'!$S12^5+Regression!$CC$11*4*'Growth Regression'!$S12^3+Regression!$CB$11*3*'Growth Regression'!$S12^2  + Regression!$CA$11*2*'Growth Regression'!$S12 + Regression!$BZ$11)/$A33</f>
        <v>9.9119322682767637E-3</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165.22249999997439</v>
      </c>
      <c r="AK33" s="293"/>
      <c r="AL33" s="293"/>
      <c r="AM33" s="293"/>
      <c r="AN33" s="293"/>
      <c r="AO33" s="293"/>
      <c r="AP33" s="293">
        <f>Glucose!Y14</f>
        <v>30.277777777777779</v>
      </c>
      <c r="AQ33" s="293">
        <f>Glucose!Z14</f>
        <v>0.35</v>
      </c>
      <c r="AR33" s="293">
        <f>Glucose!AA14</f>
        <v>2.99</v>
      </c>
      <c r="AS33" s="293"/>
      <c r="AT33" s="293"/>
      <c r="AU33" s="293"/>
      <c r="AV33" s="293">
        <f>Glucose!AE14</f>
        <v>0.77708703374777988</v>
      </c>
      <c r="AW33" s="293"/>
      <c r="AX33" s="293"/>
      <c r="AY33" s="293"/>
      <c r="AZ33" s="293">
        <f>Glucose!AI14</f>
        <v>4.8899999999999997</v>
      </c>
      <c r="BA33" s="293"/>
      <c r="BB33" s="293"/>
      <c r="BC33" s="293"/>
      <c r="BD33" s="293"/>
      <c r="BE33" s="293"/>
      <c r="BF33" s="293"/>
      <c r="BG33" s="293"/>
      <c r="BH33" s="65"/>
    </row>
    <row r="34" spans="1:60" x14ac:dyDescent="0.15">
      <c r="A34" s="120">
        <f>(Glucose!H18*'In Process Calc.'!I14+'In Process Calc.'!D15*Glucose!H19)/2/1000</f>
        <v>2.7500511541247943</v>
      </c>
      <c r="B34" s="120"/>
      <c r="C34" s="120">
        <f xml:space="preserve"> (Regression!$CE$13*6*'Growth Regression'!$S13^5+Regression!$CD$13*5*'Growth Regression'!$S13^4+Regression!$CC$13*4*'Growth Regression'!$S13^3+Regression!$CB$13*3*'Growth Regression'!$S13^2  + Regression!$CA$13*2*'Growth Regression'!$S13 + Regression!$BZ$13)/$A34</f>
        <v>5.7855694562577144E-2</v>
      </c>
      <c r="D34" s="120">
        <f xml:space="preserve"> (Regression!$CE$19*6*'Growth Regression'!$S13^5+Regression!$CD$19*5*'Growth Regression'!$S13^4+Regression!$CC$19*4*'Growth Regression'!$S13^3 +Regression!$CB$19*3*'Growth Regression'!$S13^2 + Regression!$CA$19*2*'Growth Regression'!$S13+ Regression!$BZ$19)/$A34</f>
        <v>-2.8707350768233091E-3</v>
      </c>
      <c r="E34" s="120">
        <f xml:space="preserve"> (Regression!$CE$14*6*'Growth Regression'!$S13^6+Regression!$CD$14*5*'Growth Regression'!$S13^5+Regression!$CC$14*4*'Growth Regression'!$S13^3+Regression!$CB$14*3*'Growth Regression'!$S13^2  + Regression!$CA$14*2*'Growth Regression'!$S13 + Regression!$BZ$14)/$A34</f>
        <v>2.1213895834624512E-4</v>
      </c>
      <c r="F34" s="120">
        <f xml:space="preserve"> (Regression!$CE$10*6*'Growth Regression'!$S13^6+Regression!$CD$10*5*'Growth Regression'!$S13^5+Regression!$CC$10*4*'Growth Regression'!$S13^3+Regression!$CB$10*3*'Growth Regression'!$S13^2  + Regression!$CA$10*2*'Growth Regression'!$S13 + Regression!$BZ$10)/$A34</f>
        <v>-2.3043032203278607E-5</v>
      </c>
      <c r="G34" s="120">
        <f xml:space="preserve"> (Regression!$CE$11*6*'Growth Regression'!$S13^6+Regression!$CD$11*5*'Growth Regression'!$S13^5+Regression!$CC$11*4*'Growth Regression'!$S13^3+Regression!$CB$11*3*'Growth Regression'!$S13^2  + Regression!$CA$11*2*'Growth Regression'!$S13 + Regression!$BZ$11)/$A34</f>
        <v>8.6404638443488609E-3</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188.32250000000931</v>
      </c>
      <c r="AK34" s="293">
        <f>Glucose!T15</f>
        <v>1.1493994836682007</v>
      </c>
      <c r="AL34" s="293">
        <f>Glucose!U15</f>
        <v>1.9345579793340988</v>
      </c>
      <c r="AM34" s="293">
        <f>Glucose!V15</f>
        <v>0</v>
      </c>
      <c r="AN34" s="293">
        <f>Glucose!W15</f>
        <v>5.878596649387724</v>
      </c>
      <c r="AO34" s="293">
        <f>Glucose!X15</f>
        <v>0.20805921052631582</v>
      </c>
      <c r="AP34" s="293">
        <f>Glucose!Y15</f>
        <v>26.388888888888889</v>
      </c>
      <c r="AQ34" s="293">
        <f>Glucose!Z15</f>
        <v>0.33</v>
      </c>
      <c r="AR34" s="293">
        <f>Glucose!AA15</f>
        <v>2.94</v>
      </c>
      <c r="AS34" s="293">
        <f>Glucose!AB15</f>
        <v>3.0957772745437593</v>
      </c>
      <c r="AT34" s="293">
        <f>Glucose!AC15</f>
        <v>0.67609983848368016</v>
      </c>
      <c r="AU34" s="293">
        <f>Glucose!AD15</f>
        <v>2.078219104978273</v>
      </c>
      <c r="AV34" s="293">
        <f>Glucose!AE15</f>
        <v>0.77708703374777988</v>
      </c>
      <c r="AW34" s="293">
        <f>Glucose!AF15</f>
        <v>2.4555919798734469</v>
      </c>
      <c r="AX34" s="293">
        <f>Glucose!AG15</f>
        <v>1.6731650591695739</v>
      </c>
      <c r="AY34" s="293">
        <f>Glucose!AH15</f>
        <v>1.0106561222438175</v>
      </c>
      <c r="AZ34" s="293">
        <f>Glucose!AI15</f>
        <v>5.77</v>
      </c>
      <c r="BA34" s="293">
        <f>Glucose!AJ15</f>
        <v>1.2894242992917246</v>
      </c>
      <c r="BB34" s="293">
        <f>Glucose!AK15</f>
        <v>2.6491791887431599</v>
      </c>
      <c r="BC34" s="293">
        <f>Glucose!AL15</f>
        <v>2.5425825482919402</v>
      </c>
      <c r="BD34" s="293">
        <f>Glucose!AM15</f>
        <v>2.4051376762928141</v>
      </c>
      <c r="BE34" s="293">
        <f>Glucose!AN15</f>
        <v>0.44851393037261916</v>
      </c>
      <c r="BF34" s="293">
        <f>Glucose!AO15</f>
        <v>0.76163143661349963</v>
      </c>
      <c r="BG34" s="293">
        <f>Glucose!AP15</f>
        <v>1.9368331199317115</v>
      </c>
      <c r="BH34" s="65"/>
    </row>
    <row r="35" spans="1:60" x14ac:dyDescent="0.15">
      <c r="A35" s="120">
        <f>(Glucose!H19*'In Process Calc.'!I15+'In Process Calc.'!D16*Glucose!H20)/2/1000</f>
        <v>2.6213988294854591</v>
      </c>
      <c r="B35" s="120"/>
      <c r="C35" s="120">
        <f xml:space="preserve"> (Regression!$CE$13*6*'Growth Regression'!$S14^5+Regression!$CD$13*5*'Growth Regression'!$S14^4+Regression!$CC$13*4*'Growth Regression'!$S14^3+Regression!$CB$13*3*'Growth Regression'!$S14^2  + Regression!$CA$13*2*'Growth Regression'!$S14 + Regression!$BZ$13)/$A35</f>
        <v>6.0416834232430223E-2</v>
      </c>
      <c r="D35" s="120">
        <f xml:space="preserve"> (Regression!$CE$19*6*'Growth Regression'!$S14^5+Regression!$CD$19*5*'Growth Regression'!$S14^4+Regression!$CC$19*4*'Growth Regression'!$S14^3 +Regression!$CB$19*3*'Growth Regression'!$S14^2 + Regression!$CA$19*2*'Growth Regression'!$S14+ Regression!$BZ$19)/$A35</f>
        <v>-6.9222401495457973E-3</v>
      </c>
      <c r="E35" s="120">
        <f xml:space="preserve"> (Regression!$CE$14*6*'Growth Regression'!$S14^6+Regression!$CD$14*5*'Growth Regression'!$S14^5+Regression!$CC$14*4*'Growth Regression'!$S14^3+Regression!$CB$14*3*'Growth Regression'!$S14^2  + Regression!$CA$14*2*'Growth Regression'!$S14 + Regression!$BZ$14)/$A35</f>
        <v>2.3973733262353482E-4</v>
      </c>
      <c r="F35" s="120">
        <f xml:space="preserve"> (Regression!$CE$10*6*'Growth Regression'!$S14^6+Regression!$CD$10*5*'Growth Regression'!$S14^5+Regression!$CC$10*4*'Growth Regression'!$S14^3+Regression!$CB$10*3*'Growth Regression'!$S14^2  + Regression!$CA$10*2*'Growth Regression'!$S14 + Regression!$BZ$10)/$A35</f>
        <v>2.0764706965186661E-3</v>
      </c>
      <c r="G35" s="120">
        <f xml:space="preserve"> (Regression!$CE$11*6*'Growth Regression'!$S14^6+Regression!$CD$11*5*'Growth Regression'!$S14^5+Regression!$CC$11*4*'Growth Regression'!$S14^3+Regression!$CB$11*3*'Growth Regression'!$S14^2  + Regression!$CA$11*2*'Growth Regression'!$S14 + Regression!$BZ$11)/$A35</f>
        <v>7.1137148728800228E-3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212.50583333341638</v>
      </c>
      <c r="AK35" s="293">
        <f>Glucose!T16</f>
        <v>0.83062072061959813</v>
      </c>
      <c r="AL35" s="293">
        <f>Glucose!U16</f>
        <v>1.8042479908151547</v>
      </c>
      <c r="AM35" s="293">
        <f>Glucose!V16</f>
        <v>0</v>
      </c>
      <c r="AN35" s="293">
        <f>Glucose!W16</f>
        <v>4.8831793253699942</v>
      </c>
      <c r="AO35" s="293">
        <f>Glucose!X16</f>
        <v>1.8092105263157892E-2</v>
      </c>
      <c r="AP35" s="293">
        <f>Glucose!Y16</f>
        <v>22.166666666666668</v>
      </c>
      <c r="AQ35" s="293">
        <f>Glucose!Z16</f>
        <v>0.28000000000000003</v>
      </c>
      <c r="AR35" s="293">
        <f>Glucose!AA16</f>
        <v>2.9</v>
      </c>
      <c r="AS35" s="293">
        <f>Glucose!AB16</f>
        <v>3.3075795923804452</v>
      </c>
      <c r="AT35" s="293">
        <f>Glucose!AC16</f>
        <v>0.60778088435663524</v>
      </c>
      <c r="AU35" s="293">
        <f>Glucose!AD16</f>
        <v>1.8700922467027521</v>
      </c>
      <c r="AV35" s="293">
        <f>Glucose!AE16</f>
        <v>0</v>
      </c>
      <c r="AW35" s="293">
        <f>Glucose!AF16</f>
        <v>2.0721201494244115</v>
      </c>
      <c r="AX35" s="293">
        <f>Glucose!AG16</f>
        <v>1.499418564881319</v>
      </c>
      <c r="AY35" s="293">
        <f>Glucose!AH16</f>
        <v>0.94430668185778432</v>
      </c>
      <c r="AZ35" s="293">
        <f>Glucose!AI16</f>
        <v>6.59</v>
      </c>
      <c r="BA35" s="293">
        <f>Glucose!AJ16</f>
        <v>1.1931714994854412</v>
      </c>
      <c r="BB35" s="293">
        <f>Glucose!AK16</f>
        <v>2.4771996873099975</v>
      </c>
      <c r="BC35" s="293">
        <f>Glucose!AL16</f>
        <v>1.9859168331905985</v>
      </c>
      <c r="BD35" s="293">
        <f>Glucose!AM16</f>
        <v>2.2162525184687709</v>
      </c>
      <c r="BE35" s="293">
        <f>Glucose!AN16</f>
        <v>0.39612201929197477</v>
      </c>
      <c r="BF35" s="293">
        <f>Glucose!AO16</f>
        <v>0.57343120481262755</v>
      </c>
      <c r="BG35" s="293">
        <f>Glucose!AP16</f>
        <v>1.6722151088348272</v>
      </c>
      <c r="BH35" s="65"/>
    </row>
    <row r="36" spans="1:60" x14ac:dyDescent="0.15">
      <c r="A36" s="120">
        <f>(Glucose!H20*'In Process Calc.'!I16+'In Process Calc.'!D17*Glucose!H21)/2/1000</f>
        <v>2.5295550906257893</v>
      </c>
      <c r="B36" s="120"/>
      <c r="C36" s="120">
        <f xml:space="preserve"> (Regression!$CE$13*6*'Growth Regression'!$S15^5+Regression!$CD$13*5*'Growth Regression'!$S15^4+Regression!$CC$13*4*'Growth Regression'!$S15^3+Regression!$CB$13*3*'Growth Regression'!$S15^2  + Regression!$CA$13*2*'Growth Regression'!$S15 + Regression!$BZ$13)/$A36</f>
        <v>5.9960822968252787E-2</v>
      </c>
      <c r="D36" s="120">
        <f xml:space="preserve"> (Regression!$CE$19*6*'Growth Regression'!$S15^5+Regression!$CD$19*5*'Growth Regression'!$S15^4+Regression!$CC$19*4*'Growth Regression'!$S15^3 +Regression!$CB$19*3*'Growth Regression'!$S15^2 + Regression!$CA$19*2*'Growth Regression'!$S15+ Regression!$BZ$19)/$A36</f>
        <v>6.026737424968475E-4</v>
      </c>
      <c r="E36" s="120">
        <f xml:space="preserve"> (Regression!$CE$14*6*'Growth Regression'!$S15^6+Regression!$CD$14*5*'Growth Regression'!$S15^5+Regression!$CC$14*4*'Growth Regression'!$S15^3+Regression!$CB$14*3*'Growth Regression'!$S15^2  + Regression!$CA$14*2*'Growth Regression'!$S15 + Regression!$BZ$14)/$A36</f>
        <v>2.5315083159954899E-4</v>
      </c>
      <c r="F36" s="120">
        <f xml:space="preserve"> (Regression!$CE$10*6*'Growth Regression'!$S15^6+Regression!$CD$10*5*'Growth Regression'!$S15^5+Regression!$CC$10*4*'Growth Regression'!$S15^3+Regression!$CB$10*3*'Growth Regression'!$S15^2  + Regression!$CA$10*2*'Growth Regression'!$S15 + Regression!$BZ$10)/$A36</f>
        <v>6.4136857906284999E-3</v>
      </c>
      <c r="G36" s="120">
        <f xml:space="preserve"> (Regression!$CE$11*6*'Growth Regression'!$S15^6+Regression!$CD$11*5*'Growth Regression'!$S15^5+Regression!$CC$11*4*'Growth Regression'!$S15^3+Regression!$CB$11*3*'Growth Regression'!$S15^2  + Regression!$CA$11*2*'Growth Regression'!$S15 + Regression!$BZ$11)/$A36</f>
        <v>4.1825396307655603E-3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238.48916666675359</v>
      </c>
      <c r="AK36" s="293"/>
      <c r="AL36" s="293"/>
      <c r="AM36" s="293"/>
      <c r="AN36" s="293"/>
      <c r="AO36" s="293"/>
      <c r="AP36" s="293">
        <f>Glucose!Y17</f>
        <v>16.111111111111111</v>
      </c>
      <c r="AQ36" s="293">
        <f>Glucose!Z17</f>
        <v>0.25</v>
      </c>
      <c r="AR36" s="293">
        <f>Glucose!AA17</f>
        <v>2.89</v>
      </c>
      <c r="AS36" s="293"/>
      <c r="AT36" s="293"/>
      <c r="AU36" s="293"/>
      <c r="AV36" s="293">
        <f>Glucose!AE17</f>
        <v>0.77708703374777988</v>
      </c>
      <c r="AW36" s="293"/>
      <c r="AX36" s="293"/>
      <c r="AY36" s="293"/>
      <c r="AZ36" s="293">
        <f>Glucose!AI17</f>
        <v>7.54</v>
      </c>
      <c r="BA36" s="293"/>
      <c r="BB36" s="293"/>
      <c r="BC36" s="293"/>
      <c r="BD36" s="293"/>
      <c r="BE36" s="293"/>
      <c r="BF36" s="293"/>
      <c r="BG36" s="293"/>
    </row>
    <row r="37" spans="1:60" x14ac:dyDescent="0.15">
      <c r="A37" s="120">
        <f>(Glucose!H21*'In Process Calc.'!I17+'In Process Calc.'!D18*Glucose!H22)/2/1000</f>
        <v>1.2691761285981789</v>
      </c>
      <c r="B37" s="120"/>
      <c r="C37" s="120">
        <f xml:space="preserve"> (Regression!$CE$13*6*'Growth Regression'!$S16^5+Regression!$CD$13*5*'Growth Regression'!$S16^4+Regression!$CC$13*4*'Growth Regression'!$S16^3+Regression!$CB$13*3*'Growth Regression'!$S16^2  + Regression!$CA$13*2*'Growth Regression'!$S16 + Regression!$BZ$13)/$A37</f>
        <v>5.4098178840425983E-2</v>
      </c>
      <c r="D37" s="120">
        <f xml:space="preserve"> (Regression!$CE$19*6*'Growth Regression'!$S16^5+Regression!$CD$19*5*'Growth Regression'!$S16^4+Regression!$CC$19*4*'Growth Regression'!$S16^3 +Regression!$CB$19*3*'Growth Regression'!$S16^2 + Regression!$CA$19*2*'Growth Regression'!$S16+ Regression!$BZ$19)/$A37</f>
        <v>2.5563643610238551E-3</v>
      </c>
      <c r="E37" s="120">
        <f xml:space="preserve"> (Regression!$CE$14*6*'Growth Regression'!$S16^6+Regression!$CD$14*5*'Growth Regression'!$S16^5+Regression!$CC$14*4*'Growth Regression'!$S16^3+Regression!$CB$14*3*'Growth Regression'!$S16^2  + Regression!$CA$14*2*'Growth Regression'!$S16 + Regression!$BZ$14)/$A37</f>
        <v>-1.9986623115847424E-3</v>
      </c>
      <c r="F37" s="120">
        <f xml:space="preserve"> (Regression!$CE$10*6*'Growth Regression'!$S16^6+Regression!$CD$10*5*'Growth Regression'!$S16^5+Regression!$CC$10*4*'Growth Regression'!$S16^3+Regression!$CB$10*3*'Growth Regression'!$S16^2  + Regression!$CA$10*2*'Growth Regression'!$S16 + Regression!$BZ$10)/$A37</f>
        <v>1.2804677690979628E-2</v>
      </c>
      <c r="G37" s="120">
        <f xml:space="preserve"> (Regression!$CE$11*6*'Growth Regression'!$S16^6+Regression!$CD$11*5*'Growth Regression'!$S16^5+Regression!$CC$11*4*'Growth Regression'!$S16^3+Regression!$CB$11*3*'Growth Regression'!$S16^2  + Regression!$CA$11*2*'Growth Regression'!$S16 + Regression!$BZ$11)/$A37</f>
        <v>5.624845405112894E-4</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261.12249999999767</v>
      </c>
      <c r="AK37" s="293"/>
      <c r="AL37" s="293"/>
      <c r="AM37" s="293"/>
      <c r="AN37" s="293"/>
      <c r="AO37" s="293"/>
      <c r="AP37" s="293">
        <f>Glucose!Y18</f>
        <v>10.944444444444445</v>
      </c>
      <c r="AQ37" s="293">
        <f>Glucose!Z18</f>
        <v>0.24</v>
      </c>
      <c r="AR37" s="293">
        <f>Glucose!AA18</f>
        <v>2.79</v>
      </c>
      <c r="AS37" s="293"/>
      <c r="AT37" s="293"/>
      <c r="AU37" s="293"/>
      <c r="AV37" s="293">
        <f>Glucose!AE18</f>
        <v>0.9991119005328597</v>
      </c>
      <c r="AW37" s="293"/>
      <c r="AX37" s="293"/>
      <c r="AY37" s="293"/>
      <c r="AZ37" s="293">
        <f>Glucose!AI18</f>
        <v>7.9</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288.32249999995111</v>
      </c>
      <c r="AK38" s="293"/>
      <c r="AL38" s="293"/>
      <c r="AM38" s="293"/>
      <c r="AN38" s="293"/>
      <c r="AO38" s="293"/>
      <c r="AP38" s="293">
        <f>Glucose!Y19</f>
        <v>4.8888888888888884</v>
      </c>
      <c r="AQ38" s="293">
        <f>Glucose!Z19</f>
        <v>0.3</v>
      </c>
      <c r="AR38" s="293">
        <f>Glucose!AA19</f>
        <v>2.62</v>
      </c>
      <c r="AS38" s="293"/>
      <c r="AT38" s="293"/>
      <c r="AU38" s="293"/>
      <c r="AV38" s="293">
        <f>Glucose!AE19</f>
        <v>0.9991119005328597</v>
      </c>
      <c r="AW38" s="293"/>
      <c r="AX38" s="293"/>
      <c r="AY38" s="293"/>
      <c r="AZ38" s="293">
        <f>Glucose!AI19</f>
        <v>8.11</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306.82250000000931</v>
      </c>
      <c r="AK39" s="293"/>
      <c r="AL39" s="293"/>
      <c r="AM39" s="293"/>
      <c r="AN39" s="293"/>
      <c r="AO39" s="293"/>
      <c r="AP39" s="293">
        <f>Glucose!Y20</f>
        <v>28.666666666666668</v>
      </c>
      <c r="AQ39" s="293">
        <f>Glucose!Z20</f>
        <v>0.19</v>
      </c>
      <c r="AR39" s="293">
        <f>Glucose!AA20</f>
        <v>2.62</v>
      </c>
      <c r="AS39" s="293"/>
      <c r="AT39" s="293"/>
      <c r="AU39" s="293"/>
      <c r="AV39" s="293">
        <f>Glucose!AE20</f>
        <v>0</v>
      </c>
      <c r="AW39" s="293"/>
      <c r="AX39" s="293"/>
      <c r="AY39" s="293"/>
      <c r="AZ39" s="293">
        <f>Glucose!AI20</f>
        <v>8.5399999999999991</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335.90583333332324</v>
      </c>
      <c r="AK40" s="293">
        <f>Glucose!T21</f>
        <v>0.79245706588842735</v>
      </c>
      <c r="AL40" s="293">
        <f>Glucose!U21</f>
        <v>1.9672789896670495</v>
      </c>
      <c r="AM40" s="293">
        <f>Glucose!V21</f>
        <v>0</v>
      </c>
      <c r="AN40" s="293">
        <f>Glucose!W21</f>
        <v>1.2899106002554279</v>
      </c>
      <c r="AO40" s="293">
        <f>Glucose!X21</f>
        <v>0</v>
      </c>
      <c r="AP40" s="293">
        <f>Glucose!Y21</f>
        <v>23.333333333333336</v>
      </c>
      <c r="AQ40" s="293">
        <f>Glucose!Z21</f>
        <v>0.21</v>
      </c>
      <c r="AR40" s="293">
        <f>Glucose!AA21</f>
        <v>2.2400000000000002</v>
      </c>
      <c r="AS40" s="293">
        <f>Glucose!AB21</f>
        <v>4.8075129878779803</v>
      </c>
      <c r="AT40" s="293">
        <f>Glucose!AC21</f>
        <v>0.81982744952453879</v>
      </c>
      <c r="AU40" s="293">
        <f>Glucose!AD21</f>
        <v>1.4759472440344592</v>
      </c>
      <c r="AV40" s="293">
        <f>Glucose!AE21</f>
        <v>0.55506216696269994</v>
      </c>
      <c r="AW40" s="293">
        <f>Glucose!AF21</f>
        <v>0.96515971639856679</v>
      </c>
      <c r="AX40" s="293">
        <f>Glucose!AG21</f>
        <v>1.0588959573158219</v>
      </c>
      <c r="AY40" s="293">
        <f>Glucose!AH21</f>
        <v>0.93559412907982031</v>
      </c>
      <c r="AZ40" s="293">
        <f>Glucose!AI21</f>
        <v>9.1</v>
      </c>
      <c r="BA40" s="293">
        <f>Glucose!AJ21</f>
        <v>1.0497003450572069</v>
      </c>
      <c r="BB40" s="293">
        <f>Glucose!AK21</f>
        <v>2.3095631025796926</v>
      </c>
      <c r="BC40" s="293">
        <f>Glucose!AL21</f>
        <v>0.76886478256732338</v>
      </c>
      <c r="BD40" s="293">
        <f>Glucose!AM21</f>
        <v>1.9618871725990599</v>
      </c>
      <c r="BE40" s="293">
        <f>Glucose!AN21</f>
        <v>0.30406894187925382</v>
      </c>
      <c r="BF40" s="293">
        <f>Glucose!AO21</f>
        <v>0.76439097080412832</v>
      </c>
      <c r="BG40" s="293">
        <f>Glucose!AP21</f>
        <v>1.0055484421681604</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2" sqref="A2:XFD16"/>
    </sheetView>
  </sheetViews>
  <sheetFormatPr baseColWidth="10" defaultColWidth="8.83203125" defaultRowHeight="13" x14ac:dyDescent="0.15"/>
  <cols>
    <col min="2" max="2" width="29.5" customWidth="1"/>
    <col min="9" max="9" width="11.5" bestFit="1" customWidth="1"/>
  </cols>
  <sheetData>
    <row r="1" spans="1:113" ht="15" x14ac:dyDescent="0.2">
      <c r="A1" t="str">
        <f>Glucose!A6</f>
        <v>SAMPLE #</v>
      </c>
      <c r="B1" t="s">
        <v>116</v>
      </c>
      <c r="C1" t="s">
        <v>546</v>
      </c>
      <c r="D1" t="s">
        <v>547</v>
      </c>
      <c r="E1" t="s">
        <v>645</v>
      </c>
      <c r="F1" t="s">
        <v>646</v>
      </c>
      <c r="G1" t="s">
        <v>548</v>
      </c>
      <c r="H1" t="str">
        <f>Glucose!B6</f>
        <v>DATE</v>
      </c>
      <c r="I1" t="str">
        <f>Glucose!C6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Glucose!A7</f>
        <v>0</v>
      </c>
      <c r="B2" s="86" t="s">
        <v>524</v>
      </c>
      <c r="C2" s="369" t="s">
        <v>549</v>
      </c>
      <c r="D2">
        <v>1</v>
      </c>
      <c r="E2">
        <f>Glucose!H7</f>
        <v>0.44516382942199706</v>
      </c>
      <c r="F2" s="306">
        <f>Glucose!K7</f>
        <v>95.560745239257812</v>
      </c>
      <c r="G2" t="s">
        <v>553</v>
      </c>
      <c r="H2" s="366">
        <f>Glucose!B7</f>
        <v>43700</v>
      </c>
      <c r="I2" s="367">
        <f>Glucose!C7</f>
        <v>0.56225694444444441</v>
      </c>
      <c r="J2">
        <f>'In Process Calc.'!B3</f>
        <v>0</v>
      </c>
      <c r="K2">
        <f>'In Process Calc.'!C3</f>
        <v>0</v>
      </c>
      <c r="L2">
        <f>Glucose!Y7</f>
        <v>29.666666666666668</v>
      </c>
      <c r="M2">
        <f>Glucose!AE7</f>
        <v>1.9982238010657194</v>
      </c>
      <c r="N2">
        <f>Glucose!Z7</f>
        <v>0.14000000000000001</v>
      </c>
      <c r="O2">
        <f>'Post Process Calc.'!AM3</f>
        <v>4.4981834695731147</v>
      </c>
      <c r="P2">
        <f>'Post Process Calc.'!AN3</f>
        <v>9.0030801592667711</v>
      </c>
      <c r="Q2">
        <f>Glucose!AW7</f>
        <v>29.666666666666668</v>
      </c>
      <c r="R2">
        <f>M2</f>
        <v>1.9982238010657194</v>
      </c>
      <c r="S2">
        <f>N2</f>
        <v>0.14000000000000001</v>
      </c>
      <c r="T2">
        <f>IF(ISBLANK(Glucose!AT7),'Post Process Calc.'!AM3,Glucose!AT7)</f>
        <v>4.4981834695731147</v>
      </c>
      <c r="U2">
        <f>IF(ISBLANK(Glucose!AU7),'Post Process Calc.'!AN3,Glucose!AU7)</f>
        <v>9.0030801592667711</v>
      </c>
      <c r="V2">
        <f>AVERAGE(L2,Q2)</f>
        <v>29.666666666666668</v>
      </c>
      <c r="W2">
        <f t="shared" ref="W2:Z16" si="0">AVERAGE(M2,R2)</f>
        <v>1.9982238010657194</v>
      </c>
      <c r="X2">
        <f t="shared" si="0"/>
        <v>0.14000000000000001</v>
      </c>
      <c r="Y2">
        <f t="shared" si="0"/>
        <v>4.4981834695731147</v>
      </c>
      <c r="Z2">
        <f t="shared" si="0"/>
        <v>9.0030801592667711</v>
      </c>
      <c r="AA2">
        <f>'Growth Regression'!P2</f>
        <v>2.2243624532534312E-2</v>
      </c>
      <c r="AB2">
        <f>AA2/'Growth Regression'!$O$24</f>
        <v>0.9018985064315681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0.65602054899027507</v>
      </c>
      <c r="AV2">
        <f t="array" ref="AV2">INDEX(Transcriptome!E$2:E$28,MATCH(1,(Transcriptome!$A$2:$A$28=$B2)*(Transcriptome!$C$2:$C$28=$G2),0))</f>
        <v>0.84837370331130013</v>
      </c>
      <c r="AW2">
        <f t="array" ref="AW2">INDEX(Transcriptome!F$2:F$28,MATCH(1,(Transcriptome!$A$2:$A$28=$B2)*(Transcriptome!$C$2:$C$28=$G2),0))</f>
        <v>0.5187050640995009</v>
      </c>
      <c r="AX2">
        <f t="array" ref="AX2">INDEX(Transcriptome!G$2:G$28,MATCH(1,(Transcriptome!$A$2:$A$28=$B2)*(Transcriptome!$C$2:$C$28=$G2),0))</f>
        <v>0.64220431977894188</v>
      </c>
      <c r="AY2">
        <f t="array" ref="AY2">INDEX(Transcriptome!H$2:H$28,MATCH(1,(Transcriptome!$A$2:$A$28=$B2)*(Transcriptome!$C$2:$C$28=$G2),0))</f>
        <v>0</v>
      </c>
      <c r="AZ2">
        <f t="array" ref="AZ2">INDEX(Transcriptome!I$2:I$28,MATCH(1,(Transcriptome!$A$2:$A$28=$B2)*(Transcriptome!$C$2:$C$28=$G2),0))</f>
        <v>1.4804714123727409</v>
      </c>
      <c r="BA2">
        <f t="array" ref="BA2">INDEX(Transcriptome!J$2:J$28,MATCH(1,(Transcriptome!$A$2:$A$28=$B2)*(Transcriptome!$C$2:$C$28=$G2),0))</f>
        <v>0.7378078703428913</v>
      </c>
      <c r="BB2">
        <f t="array" ref="BB2">INDEX(Transcriptome!K$2:K$28,MATCH(1,(Transcriptome!$A$2:$A$28=$B2)*(Transcriptome!$C$2:$C$28=$G2),0))</f>
        <v>0.64310184491047229</v>
      </c>
      <c r="BC2">
        <f t="array" ref="BC2">INDEX(Transcriptome!L$2:L$28,MATCH(1,(Transcriptome!$A$2:$A$28=$B2)*(Transcriptome!$C$2:$C$28=$G2),0))</f>
        <v>0.84386948908381054</v>
      </c>
      <c r="BD2">
        <f t="array" ref="BD2">INDEX(Transcriptome!M$2:M$28,MATCH(1,(Transcriptome!$A$2:$A$28=$B2)*(Transcriptome!$C$2:$C$28=$G2),0))</f>
        <v>0.35331077707571362</v>
      </c>
      <c r="BE2">
        <f t="array" ref="BE2">INDEX(Transcriptome!N$2:N$28,MATCH(1,(Transcriptome!$A$2:$A$28=$B2)*(Transcriptome!$C$2:$C$28=$G2),0))</f>
        <v>1.1088962114187244</v>
      </c>
      <c r="BF2">
        <f t="array" ref="BF2">INDEX(Transcriptome!O$2:O$28,MATCH(1,(Transcriptome!$A$2:$A$28=$B2)*(Transcriptome!$C$2:$C$28=$G2),0))</f>
        <v>1.0331936405721611</v>
      </c>
      <c r="BG2">
        <f t="array" ref="BG2">INDEX(Transcriptome!P$2:P$28,MATCH(1,(Transcriptome!$A$2:$A$28=$B2)*(Transcriptome!$C$2:$C$28=$G2),0))</f>
        <v>1.1403775056641934</v>
      </c>
      <c r="BH2">
        <f t="array" ref="BH2">INDEX(Transcriptome!Q$2:Q$28,MATCH(1,(Transcriptome!$A$2:$A$28=$B2)*(Transcriptome!$C$2:$C$28=$G2),0))</f>
        <v>0.60060052922809437</v>
      </c>
      <c r="BI2">
        <f t="array" ref="BI2">INDEX(Transcriptome!R$2:R$28,MATCH(1,(Transcriptome!$A$2:$A$28=$B2)*(Transcriptome!$C$2:$C$28=$G2),0))</f>
        <v>0.6609705086009825</v>
      </c>
      <c r="BJ2">
        <f t="array" ref="BJ2">INDEX(Transcriptome!S$2:S$28,MATCH(1,(Transcriptome!$A$2:$A$28=$B2)*(Transcriptome!$C$2:$C$28=$G2),0))</f>
        <v>0.48346670989108759</v>
      </c>
      <c r="BK2">
        <f t="array" ref="BK2">INDEX(Transcriptome!T$2:T$28,MATCH(1,(Transcriptome!$A$2:$A$28=$B2)*(Transcriptome!$C$2:$C$28=$G2),0))</f>
        <v>1.3517300407743635</v>
      </c>
      <c r="BL2">
        <f t="array" ref="BL2">INDEX(Transcriptome!U$2:U$28,MATCH(1,(Transcriptome!$A$2:$A$28=$B2)*(Transcriptome!$C$2:$C$28=$G2),0))</f>
        <v>3.9712687804511457</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0.94910228008023201</v>
      </c>
      <c r="BP2">
        <f t="array" ref="BP2">INDEX(Transcriptome!Y$2:Y$28,MATCH(1,(Transcriptome!$A$2:$A$28=$B2)*(Transcriptome!$C$2:$C$28=$G2),0))</f>
        <v>0</v>
      </c>
      <c r="BQ2">
        <f t="array" ref="BQ2">INDEX(Transcriptome!Z$2:Z$28,MATCH(1,(Transcriptome!$A$2:$A$28=$B2)*(Transcriptome!$C$2:$C$28=$G2),0))</f>
        <v>0.41102686379364578</v>
      </c>
      <c r="BR2">
        <f t="array" ref="BR2">INDEX(Transcriptome!AA$2:AA$28,MATCH(1,(Transcriptome!$A$2:$A$28=$B2)*(Transcriptome!$C$2:$C$28=$G2),0))</f>
        <v>1.0503841436540338</v>
      </c>
      <c r="BS2">
        <f t="array" ref="BS2">INDEX(Transcriptome!AB$2:AB$28,MATCH(1,(Transcriptome!$A$2:$A$28=$B2)*(Transcriptome!$C$2:$C$28=$G2),0))</f>
        <v>0.44469904929214005</v>
      </c>
      <c r="BT2">
        <f t="array" ref="BT2">INDEX(Transcriptome!AC$2:AC$28,MATCH(1,(Transcriptome!$A$2:$A$28=$B2)*(Transcriptome!$C$2:$C$28=$G2),0))</f>
        <v>1.8561290783296818</v>
      </c>
      <c r="BU2">
        <f t="array" ref="BU2">INDEX(Transcriptome!AD$2:AD$28,MATCH(1,(Transcriptome!$A$2:$A$28=$B2)*(Transcriptome!$C$2:$C$28=$G2),0))</f>
        <v>0.94173813160996134</v>
      </c>
      <c r="BV2">
        <f t="array" ref="BV2">INDEX(Transcriptome!AE$2:AE$28,MATCH(1,(Transcriptome!$A$2:$A$28=$B2)*(Transcriptome!$C$2:$C$28=$G2),0))</f>
        <v>2.6118546104159859</v>
      </c>
      <c r="BW2">
        <f t="array" ref="BW2">INDEX(Transcriptome!AF$2:AF$28,MATCH(1,(Transcriptome!$A$2:$A$28=$B2)*(Transcriptome!$C$2:$C$28=$G2),0))</f>
        <v>1.0595203239835589</v>
      </c>
      <c r="BX2">
        <f t="array" ref="BX2">INDEX(Transcriptome!AG$2:AG$28,MATCH(1,(Transcriptome!$A$2:$A$28=$B2)*(Transcriptome!$C$2:$C$28=$G2),0))</f>
        <v>0.98353946321334973</v>
      </c>
      <c r="BY2">
        <f t="array" ref="BY2">INDEX(Transcriptome!AH$2:AH$28,MATCH(1,(Transcriptome!$A$2:$A$28=$B2)*(Transcriptome!$C$2:$C$28=$G2),0))</f>
        <v>2.4409533157974557</v>
      </c>
      <c r="BZ2">
        <f t="array" ref="BZ2">INDEX(Transcriptome!AI$2:AI$28,MATCH(1,(Transcriptome!$A$2:$A$28=$B2)*(Transcriptome!$C$2:$C$28=$G2),0))</f>
        <v>0.68796903327173364</v>
      </c>
      <c r="CA2">
        <f t="array" ref="CA2">INDEX(Transcriptome!AJ$2:AJ$28,MATCH(1,(Transcriptome!$A$2:$A$28=$B2)*(Transcriptome!$C$2:$C$28=$G2),0))</f>
        <v>1.1589812667870159</v>
      </c>
      <c r="CB2">
        <f t="array" ref="CB2">INDEX(Transcriptome!AK$2:AK$28,MATCH(1,(Transcriptome!$A$2:$A$28=$B2)*(Transcriptome!$C$2:$C$28=$G2),0))</f>
        <v>0.98886326778532041</v>
      </c>
      <c r="CC2">
        <f t="array" ref="CC2">INDEX(Transcriptome!AL$2:AL$28,MATCH(1,(Transcriptome!$A$2:$A$28=$B2)*(Transcriptome!$C$2:$C$28=$G2),0))</f>
        <v>1</v>
      </c>
      <c r="CD2">
        <f t="array" ref="CD2">INDEX(Transcriptome!AM$2:AM$28,MATCH(1,(Transcriptome!$A$2:$A$28=$B2)*(Transcriptome!$C$2:$C$28=$G2),0))</f>
        <v>0.34669301886925363</v>
      </c>
      <c r="CE2">
        <f t="array" ref="CE2">INDEX(Transcriptome!AN$2:AN$28,MATCH(1,(Transcriptome!$A$2:$A$28=$B2)*(Transcriptome!$C$2:$C$28=$G2),0))</f>
        <v>0.6648591349043802</v>
      </c>
      <c r="CF2">
        <f t="array" ref="CF2">INDEX(Transcriptome!AO$2:AO$28,MATCH(1,(Transcriptome!$A$2:$A$28=$B2)*(Transcriptome!$C$2:$C$28=$G2),0))</f>
        <v>1.4546700857652415</v>
      </c>
      <c r="CG2">
        <f t="array" ref="CG2">INDEX(Transcriptome!AP$2:AP$28,MATCH(1,(Transcriptome!$A$2:$A$28=$B2)*(Transcriptome!$C$2:$C$28=$G2),0))</f>
        <v>0.98789990471815603</v>
      </c>
      <c r="CH2">
        <f t="array" ref="CH2">INDEX(Transcriptome!AQ$2:AQ$28,MATCH(1,(Transcriptome!$A$2:$A$28=$B2)*(Transcriptome!$C$2:$C$28=$G2),0))</f>
        <v>1.5285201201651057</v>
      </c>
      <c r="CI2">
        <f t="array" ref="CI2">INDEX(Transcriptome!AR$2:AR$28,MATCH(1,(Transcriptome!$A$2:$A$28=$B2)*(Transcriptome!$C$2:$C$28=$G2),0))</f>
        <v>0.56417910237662927</v>
      </c>
      <c r="CJ2">
        <f t="array" ref="CJ2">INDEX(Transcriptome!AS$2:AS$28,MATCH(1,(Transcriptome!$A$2:$A$28=$B2)*(Transcriptome!$C$2:$C$28=$G2),0))</f>
        <v>1.0706410366012991</v>
      </c>
      <c r="CK2">
        <f t="array" ref="CK2">INDEX(Transcriptome!AT$2:AT$28,MATCH(1,(Transcriptome!$A$2:$A$28=$B2)*(Transcriptome!$C$2:$C$28=$G2),0))</f>
        <v>0.77980685382518844</v>
      </c>
      <c r="CL2">
        <f t="array" ref="CL2">INDEX(Transcriptome!AU$2:AU$28,MATCH(1,(Transcriptome!$A$2:$A$28=$B2)*(Transcriptome!$C$2:$C$28=$G2),0))</f>
        <v>0.92746194854058461</v>
      </c>
      <c r="CM2">
        <f t="array" ref="CM2">INDEX(Transcriptome!AV$2:AV$28,MATCH(1,(Transcriptome!$A$2:$A$28=$B2)*(Transcriptome!$C$2:$C$28=$G2),0))</f>
        <v>0.69648039320440214</v>
      </c>
      <c r="CN2">
        <f t="array" ref="CN2">INDEX(Transcriptome!AW$2:AW$28,MATCH(1,(Transcriptome!$A$2:$A$28=$B2)*(Transcriptome!$C$2:$C$28=$G2),0))</f>
        <v>0.32133763195674431</v>
      </c>
      <c r="CO2">
        <f t="array" ref="CO2">INDEX(Transcriptome!AX$2:AX$28,MATCH(1,(Transcriptome!$A$2:$A$28=$B2)*(Transcriptome!$C$2:$C$28=$G2),0))</f>
        <v>0.56666387941910101</v>
      </c>
      <c r="CP2">
        <f t="array" ref="CP2">INDEX(Transcriptome!AY$2:AY$28,MATCH(1,(Transcriptome!$A$2:$A$28=$B2)*(Transcriptome!$C$2:$C$28=$G2),0))</f>
        <v>1.1468602852273424</v>
      </c>
      <c r="CQ2">
        <f t="array" ref="CQ2">INDEX(Transcriptome!AZ$2:AZ$28,MATCH(1,(Transcriptome!$A$2:$A$28=$B2)*(Transcriptome!$C$2:$C$28=$G2),0))</f>
        <v>0.17052757883956518</v>
      </c>
      <c r="CR2">
        <f t="array" ref="CR2">INDEX(Transcriptome!BA$2:BA$28,MATCH(1,(Transcriptome!$A$2:$A$28=$B2)*(Transcriptome!$C$2:$C$28=$G2),0))</f>
        <v>4.1857682071022486</v>
      </c>
      <c r="CS2">
        <f t="array" ref="CS2">INDEX(Transcriptome!BB$2:BB$28,MATCH(1,(Transcriptome!$A$2:$A$28=$B2)*(Transcriptome!$C$2:$C$28=$G2),0))</f>
        <v>2.0081969121731622</v>
      </c>
      <c r="CT2">
        <f t="array" ref="CT2">INDEX(Transcriptome!BC$2:BC$28,MATCH(1,(Transcriptome!$A$2:$A$28=$B2)*(Transcriptome!$C$2:$C$28=$G2),0))</f>
        <v>0</v>
      </c>
      <c r="CU2">
        <f t="array" ref="CU2">INDEX(Transcriptome!BD$2:BD$28,MATCH(1,(Transcriptome!$A$2:$A$28=$B2)*(Transcriptome!$C$2:$C$28=$G2),0))</f>
        <v>1.992506924435145</v>
      </c>
      <c r="CV2">
        <f t="array" ref="CV2">INDEX(Transcriptome!BE$2:BE$28,MATCH(1,(Transcriptome!$A$2:$A$28=$B2)*(Transcriptome!$C$2:$C$28=$G2),0))</f>
        <v>1.2522387821344587</v>
      </c>
      <c r="CW2">
        <f t="array" ref="CW2">INDEX(Transcriptome!BF$2:BF$28,MATCH(1,(Transcriptome!$A$2:$A$28=$B2)*(Transcriptome!$C$2:$C$28=$G2),0))</f>
        <v>1.8288248671410805</v>
      </c>
      <c r="CX2">
        <f t="array" ref="CX2">INDEX(Transcriptome!BG$2:BG$28,MATCH(1,(Transcriptome!$A$2:$A$28=$B2)*(Transcriptome!$C$2:$C$28=$G2),0))</f>
        <v>1.3451583464374217</v>
      </c>
      <c r="CY2">
        <f t="array" ref="CY2">INDEX(Transcriptome!BH$2:BH$28,MATCH(1,(Transcriptome!$A$2:$A$28=$B2)*(Transcriptome!$C$2:$C$28=$G2),0))</f>
        <v>0.44418368145934278</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1.7101853069942374</v>
      </c>
      <c r="DC2">
        <f t="array" ref="DC2">INDEX(Transcriptome!BL$2:BL$28,MATCH(1,(Transcriptome!$A$2:$A$28=$B2)*(Transcriptome!$C$2:$C$28=$G2),0))</f>
        <v>0.93206532639494133</v>
      </c>
      <c r="DD2">
        <f t="array" ref="DD2">INDEX(Transcriptome!BM$2:BM$28,MATCH(1,(Transcriptome!$A$2:$A$28=$B2)*(Transcriptome!$C$2:$C$28=$G2),0))</f>
        <v>1.296846718535273</v>
      </c>
      <c r="DE2">
        <f t="array" ref="DE2">INDEX(Transcriptome!BN$2:BN$28,MATCH(1,(Transcriptome!$A$2:$A$28=$B2)*(Transcriptome!$C$2:$C$28=$G2),0))</f>
        <v>6.4508273467937318</v>
      </c>
      <c r="DF2">
        <f t="array" ref="DF2">INDEX(Transcriptome!BO$2:BO$28,MATCH(1,(Transcriptome!$A$2:$A$28=$B2)*(Transcriptome!$C$2:$C$28=$G2),0))</f>
        <v>3.5386009581376339</v>
      </c>
      <c r="DG2">
        <f t="array" ref="DG2">INDEX(Transcriptome!BP$2:BP$28,MATCH(1,(Transcriptome!$A$2:$A$28=$B2)*(Transcriptome!$C$2:$C$28=$G2),0))</f>
        <v>0.44418368145934278</v>
      </c>
      <c r="DH2">
        <f t="array" ref="DH2">INDEX(Transcriptome!BQ$2:BQ$28,MATCH(1,(Transcriptome!$A$2:$A$28=$B2)*(Transcriptome!$C$2:$C$28=$G2),0))</f>
        <v>1</v>
      </c>
      <c r="DI2">
        <f t="array" ref="DI2">INDEX(Transcriptome!BR$2:BR$28,MATCH(1,(Transcriptome!$A$2:$A$28=$B2)*(Transcriptome!$C$2:$C$28=$G2),0))</f>
        <v>0.51560900429715595</v>
      </c>
    </row>
    <row r="3" spans="1:113" x14ac:dyDescent="0.15">
      <c r="A3">
        <f>Glucose!A8</f>
        <v>1</v>
      </c>
      <c r="B3" s="86" t="s">
        <v>524</v>
      </c>
      <c r="C3" s="369" t="s">
        <v>549</v>
      </c>
      <c r="D3">
        <v>1</v>
      </c>
      <c r="E3">
        <f>Glucose!H8</f>
        <v>0.71394322643280028</v>
      </c>
      <c r="F3" s="306">
        <f>Glucose!K8</f>
        <v>94.93487548828125</v>
      </c>
      <c r="G3" t="s">
        <v>553</v>
      </c>
      <c r="H3" s="366">
        <f>Glucose!B8</f>
        <v>43701</v>
      </c>
      <c r="I3" s="367">
        <f>Glucose!C8</f>
        <v>0.44097222222222227</v>
      </c>
      <c r="J3">
        <f>'In Process Calc.'!B4</f>
        <v>0.87871527778042946</v>
      </c>
      <c r="K3">
        <f>'In Process Calc.'!C4</f>
        <v>21.089166666730307</v>
      </c>
      <c r="L3">
        <f>Glucose!Y8</f>
        <v>28.444444444444446</v>
      </c>
      <c r="M3">
        <f>Glucose!AE8</f>
        <v>3.1083481349911195</v>
      </c>
      <c r="N3">
        <f>Glucose!Z8</f>
        <v>0.16</v>
      </c>
      <c r="O3">
        <f>'Post Process Calc.'!AM4</f>
        <v>3.9959253813345144</v>
      </c>
      <c r="P3">
        <f>'Post Process Calc.'!AN4</f>
        <v>8.9807699344940115</v>
      </c>
      <c r="Q3">
        <f>Glucose!AW8</f>
        <v>28.444444444444446</v>
      </c>
      <c r="R3">
        <f t="shared" ref="R3:R16" si="3">M3</f>
        <v>3.1083481349911195</v>
      </c>
      <c r="S3">
        <f t="shared" ref="S3:S16" si="4">N3</f>
        <v>0.16</v>
      </c>
      <c r="T3">
        <f>IF(ISBLANK(Glucose!AT8),'Post Process Calc.'!AM4,Glucose!AT8)</f>
        <v>3.9959253813345144</v>
      </c>
      <c r="U3">
        <f>IF(ISBLANK(Glucose!AU8),'Post Process Calc.'!AN4,Glucose!AU8)</f>
        <v>8.9807699344940115</v>
      </c>
      <c r="V3">
        <f t="shared" ref="V3:V16" si="5">AVERAGE(L3,Q3)</f>
        <v>28.444444444444446</v>
      </c>
      <c r="W3">
        <f t="shared" si="0"/>
        <v>3.1083481349911195</v>
      </c>
      <c r="X3">
        <f t="shared" si="0"/>
        <v>0.16</v>
      </c>
      <c r="Y3">
        <f t="shared" si="0"/>
        <v>3.9959253813345144</v>
      </c>
      <c r="Z3">
        <f t="shared" si="0"/>
        <v>8.9807699344940115</v>
      </c>
      <c r="AA3">
        <f>'Growth Regression'!P3</f>
        <v>2.084828088275548E-2</v>
      </c>
      <c r="AB3">
        <f>AA3/'Growth Regression'!$O$24</f>
        <v>0.84532236921734583</v>
      </c>
      <c r="AC3">
        <f>'Post Process Calc.'!J4</f>
        <v>9.8101363751143728E-2</v>
      </c>
      <c r="AD3">
        <f>'Post Process Calc.'!P4</f>
        <v>7.0009575547034769E-2</v>
      </c>
      <c r="AE3">
        <f>'Post Process Calc.'!K4</f>
        <v>-3.3124945160150007E-3</v>
      </c>
      <c r="AF3">
        <f>'Post Process Calc.'!G4</f>
        <v>4.0283816971592078E-2</v>
      </c>
      <c r="AG3">
        <f>'Post Process Calc.'!H4</f>
        <v>2.1721868299784185E-3</v>
      </c>
      <c r="AH3">
        <f>'Post Process Calc.'!AF4</f>
        <v>0.71364528351134726</v>
      </c>
      <c r="AI3">
        <f t="shared" ref="AI3:AJ16" si="6">AC3/0.0016</f>
        <v>61.313352344464825</v>
      </c>
      <c r="AJ3">
        <f t="shared" si="6"/>
        <v>43.755984716896727</v>
      </c>
      <c r="AK3">
        <f t="shared" si="1"/>
        <v>-2.0703090725093753</v>
      </c>
      <c r="AL3">
        <f t="shared" si="1"/>
        <v>25.177385607245046</v>
      </c>
      <c r="AM3">
        <f t="shared" si="1"/>
        <v>1.3576167687365115</v>
      </c>
      <c r="AN3">
        <v>100</v>
      </c>
      <c r="AO3">
        <v>0.32</v>
      </c>
      <c r="AP3">
        <v>7</v>
      </c>
      <c r="AQ3">
        <v>0.7</v>
      </c>
      <c r="AR3">
        <f t="shared" si="2"/>
        <v>5.0118723362727164E-8</v>
      </c>
      <c r="AS3">
        <v>1</v>
      </c>
      <c r="AT3">
        <v>0.311</v>
      </c>
      <c r="AU3">
        <f t="array" ref="AU3">INDEX(Transcriptome!D$2:D$28,MATCH(1,(Transcriptome!$A$2:$A$28=$B3)*(Transcriptome!$C$2:$C$28=$G3),0))</f>
        <v>0.65602054899027507</v>
      </c>
      <c r="AV3">
        <f t="array" ref="AV3">INDEX(Transcriptome!E$2:E$28,MATCH(1,(Transcriptome!$A$2:$A$28=$B3)*(Transcriptome!$C$2:$C$28=$G3),0))</f>
        <v>0.84837370331130013</v>
      </c>
      <c r="AW3">
        <f t="array" ref="AW3">INDEX(Transcriptome!F$2:F$28,MATCH(1,(Transcriptome!$A$2:$A$28=$B3)*(Transcriptome!$C$2:$C$28=$G3),0))</f>
        <v>0.5187050640995009</v>
      </c>
      <c r="AX3">
        <f t="array" ref="AX3">INDEX(Transcriptome!G$2:G$28,MATCH(1,(Transcriptome!$A$2:$A$28=$B3)*(Transcriptome!$C$2:$C$28=$G3),0))</f>
        <v>0.64220431977894188</v>
      </c>
      <c r="AY3">
        <f t="array" ref="AY3">INDEX(Transcriptome!H$2:H$28,MATCH(1,(Transcriptome!$A$2:$A$28=$B3)*(Transcriptome!$C$2:$C$28=$G3),0))</f>
        <v>0</v>
      </c>
      <c r="AZ3">
        <f t="array" ref="AZ3">INDEX(Transcriptome!I$2:I$28,MATCH(1,(Transcriptome!$A$2:$A$28=$B3)*(Transcriptome!$C$2:$C$28=$G3),0))</f>
        <v>1.4804714123727409</v>
      </c>
      <c r="BA3">
        <f t="array" ref="BA3">INDEX(Transcriptome!J$2:J$28,MATCH(1,(Transcriptome!$A$2:$A$28=$B3)*(Transcriptome!$C$2:$C$28=$G3),0))</f>
        <v>0.7378078703428913</v>
      </c>
      <c r="BB3">
        <f t="array" ref="BB3">INDEX(Transcriptome!K$2:K$28,MATCH(1,(Transcriptome!$A$2:$A$28=$B3)*(Transcriptome!$C$2:$C$28=$G3),0))</f>
        <v>0.64310184491047229</v>
      </c>
      <c r="BC3">
        <f t="array" ref="BC3">INDEX(Transcriptome!L$2:L$28,MATCH(1,(Transcriptome!$A$2:$A$28=$B3)*(Transcriptome!$C$2:$C$28=$G3),0))</f>
        <v>0.84386948908381054</v>
      </c>
      <c r="BD3">
        <f t="array" ref="BD3">INDEX(Transcriptome!M$2:M$28,MATCH(1,(Transcriptome!$A$2:$A$28=$B3)*(Transcriptome!$C$2:$C$28=$G3),0))</f>
        <v>0.35331077707571362</v>
      </c>
      <c r="BE3">
        <f t="array" ref="BE3">INDEX(Transcriptome!N$2:N$28,MATCH(1,(Transcriptome!$A$2:$A$28=$B3)*(Transcriptome!$C$2:$C$28=$G3),0))</f>
        <v>1.1088962114187244</v>
      </c>
      <c r="BF3">
        <f t="array" ref="BF3">INDEX(Transcriptome!O$2:O$28,MATCH(1,(Transcriptome!$A$2:$A$28=$B3)*(Transcriptome!$C$2:$C$28=$G3),0))</f>
        <v>1.0331936405721611</v>
      </c>
      <c r="BG3">
        <f t="array" ref="BG3">INDEX(Transcriptome!P$2:P$28,MATCH(1,(Transcriptome!$A$2:$A$28=$B3)*(Transcriptome!$C$2:$C$28=$G3),0))</f>
        <v>1.1403775056641934</v>
      </c>
      <c r="BH3">
        <f t="array" ref="BH3">INDEX(Transcriptome!Q$2:Q$28,MATCH(1,(Transcriptome!$A$2:$A$28=$B3)*(Transcriptome!$C$2:$C$28=$G3),0))</f>
        <v>0.60060052922809437</v>
      </c>
      <c r="BI3">
        <f t="array" ref="BI3">INDEX(Transcriptome!R$2:R$28,MATCH(1,(Transcriptome!$A$2:$A$28=$B3)*(Transcriptome!$C$2:$C$28=$G3),0))</f>
        <v>0.6609705086009825</v>
      </c>
      <c r="BJ3">
        <f t="array" ref="BJ3">INDEX(Transcriptome!S$2:S$28,MATCH(1,(Transcriptome!$A$2:$A$28=$B3)*(Transcriptome!$C$2:$C$28=$G3),0))</f>
        <v>0.48346670989108759</v>
      </c>
      <c r="BK3">
        <f t="array" ref="BK3">INDEX(Transcriptome!T$2:T$28,MATCH(1,(Transcriptome!$A$2:$A$28=$B3)*(Transcriptome!$C$2:$C$28=$G3),0))</f>
        <v>1.3517300407743635</v>
      </c>
      <c r="BL3">
        <f t="array" ref="BL3">INDEX(Transcriptome!U$2:U$28,MATCH(1,(Transcriptome!$A$2:$A$28=$B3)*(Transcriptome!$C$2:$C$28=$G3),0))</f>
        <v>3.9712687804511457</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0.94910228008023201</v>
      </c>
      <c r="BP3">
        <f t="array" ref="BP3">INDEX(Transcriptome!Y$2:Y$28,MATCH(1,(Transcriptome!$A$2:$A$28=$B3)*(Transcriptome!$C$2:$C$28=$G3),0))</f>
        <v>0</v>
      </c>
      <c r="BQ3">
        <f t="array" ref="BQ3">INDEX(Transcriptome!Z$2:Z$28,MATCH(1,(Transcriptome!$A$2:$A$28=$B3)*(Transcriptome!$C$2:$C$28=$G3),0))</f>
        <v>0.41102686379364578</v>
      </c>
      <c r="BR3">
        <f t="array" ref="BR3">INDEX(Transcriptome!AA$2:AA$28,MATCH(1,(Transcriptome!$A$2:$A$28=$B3)*(Transcriptome!$C$2:$C$28=$G3),0))</f>
        <v>1.0503841436540338</v>
      </c>
      <c r="BS3">
        <f t="array" ref="BS3">INDEX(Transcriptome!AB$2:AB$28,MATCH(1,(Transcriptome!$A$2:$A$28=$B3)*(Transcriptome!$C$2:$C$28=$G3),0))</f>
        <v>0.44469904929214005</v>
      </c>
      <c r="BT3">
        <f t="array" ref="BT3">INDEX(Transcriptome!AC$2:AC$28,MATCH(1,(Transcriptome!$A$2:$A$28=$B3)*(Transcriptome!$C$2:$C$28=$G3),0))</f>
        <v>1.8561290783296818</v>
      </c>
      <c r="BU3">
        <f t="array" ref="BU3">INDEX(Transcriptome!AD$2:AD$28,MATCH(1,(Transcriptome!$A$2:$A$28=$B3)*(Transcriptome!$C$2:$C$28=$G3),0))</f>
        <v>0.94173813160996134</v>
      </c>
      <c r="BV3">
        <f t="array" ref="BV3">INDEX(Transcriptome!AE$2:AE$28,MATCH(1,(Transcriptome!$A$2:$A$28=$B3)*(Transcriptome!$C$2:$C$28=$G3),0))</f>
        <v>2.6118546104159859</v>
      </c>
      <c r="BW3">
        <f t="array" ref="BW3">INDEX(Transcriptome!AF$2:AF$28,MATCH(1,(Transcriptome!$A$2:$A$28=$B3)*(Transcriptome!$C$2:$C$28=$G3),0))</f>
        <v>1.0595203239835589</v>
      </c>
      <c r="BX3">
        <f t="array" ref="BX3">INDEX(Transcriptome!AG$2:AG$28,MATCH(1,(Transcriptome!$A$2:$A$28=$B3)*(Transcriptome!$C$2:$C$28=$G3),0))</f>
        <v>0.98353946321334973</v>
      </c>
      <c r="BY3">
        <f t="array" ref="BY3">INDEX(Transcriptome!AH$2:AH$28,MATCH(1,(Transcriptome!$A$2:$A$28=$B3)*(Transcriptome!$C$2:$C$28=$G3),0))</f>
        <v>2.4409533157974557</v>
      </c>
      <c r="BZ3">
        <f t="array" ref="BZ3">INDEX(Transcriptome!AI$2:AI$28,MATCH(1,(Transcriptome!$A$2:$A$28=$B3)*(Transcriptome!$C$2:$C$28=$G3),0))</f>
        <v>0.68796903327173364</v>
      </c>
      <c r="CA3">
        <f t="array" ref="CA3">INDEX(Transcriptome!AJ$2:AJ$28,MATCH(1,(Transcriptome!$A$2:$A$28=$B3)*(Transcriptome!$C$2:$C$28=$G3),0))</f>
        <v>1.1589812667870159</v>
      </c>
      <c r="CB3">
        <f t="array" ref="CB3">INDEX(Transcriptome!AK$2:AK$28,MATCH(1,(Transcriptome!$A$2:$A$28=$B3)*(Transcriptome!$C$2:$C$28=$G3),0))</f>
        <v>0.98886326778532041</v>
      </c>
      <c r="CC3">
        <f t="array" ref="CC3">INDEX(Transcriptome!AL$2:AL$28,MATCH(1,(Transcriptome!$A$2:$A$28=$B3)*(Transcriptome!$C$2:$C$28=$G3),0))</f>
        <v>1</v>
      </c>
      <c r="CD3">
        <f t="array" ref="CD3">INDEX(Transcriptome!AM$2:AM$28,MATCH(1,(Transcriptome!$A$2:$A$28=$B3)*(Transcriptome!$C$2:$C$28=$G3),0))</f>
        <v>0.34669301886925363</v>
      </c>
      <c r="CE3">
        <f t="array" ref="CE3">INDEX(Transcriptome!AN$2:AN$28,MATCH(1,(Transcriptome!$A$2:$A$28=$B3)*(Transcriptome!$C$2:$C$28=$G3),0))</f>
        <v>0.6648591349043802</v>
      </c>
      <c r="CF3">
        <f t="array" ref="CF3">INDEX(Transcriptome!AO$2:AO$28,MATCH(1,(Transcriptome!$A$2:$A$28=$B3)*(Transcriptome!$C$2:$C$28=$G3),0))</f>
        <v>1.4546700857652415</v>
      </c>
      <c r="CG3">
        <f t="array" ref="CG3">INDEX(Transcriptome!AP$2:AP$28,MATCH(1,(Transcriptome!$A$2:$A$28=$B3)*(Transcriptome!$C$2:$C$28=$G3),0))</f>
        <v>0.98789990471815603</v>
      </c>
      <c r="CH3">
        <f t="array" ref="CH3">INDEX(Transcriptome!AQ$2:AQ$28,MATCH(1,(Transcriptome!$A$2:$A$28=$B3)*(Transcriptome!$C$2:$C$28=$G3),0))</f>
        <v>1.5285201201651057</v>
      </c>
      <c r="CI3">
        <f t="array" ref="CI3">INDEX(Transcriptome!AR$2:AR$28,MATCH(1,(Transcriptome!$A$2:$A$28=$B3)*(Transcriptome!$C$2:$C$28=$G3),0))</f>
        <v>0.56417910237662927</v>
      </c>
      <c r="CJ3">
        <f t="array" ref="CJ3">INDEX(Transcriptome!AS$2:AS$28,MATCH(1,(Transcriptome!$A$2:$A$28=$B3)*(Transcriptome!$C$2:$C$28=$G3),0))</f>
        <v>1.0706410366012991</v>
      </c>
      <c r="CK3">
        <f t="array" ref="CK3">INDEX(Transcriptome!AT$2:AT$28,MATCH(1,(Transcriptome!$A$2:$A$28=$B3)*(Transcriptome!$C$2:$C$28=$G3),0))</f>
        <v>0.77980685382518844</v>
      </c>
      <c r="CL3">
        <f t="array" ref="CL3">INDEX(Transcriptome!AU$2:AU$28,MATCH(1,(Transcriptome!$A$2:$A$28=$B3)*(Transcriptome!$C$2:$C$28=$G3),0))</f>
        <v>0.92746194854058461</v>
      </c>
      <c r="CM3">
        <f t="array" ref="CM3">INDEX(Transcriptome!AV$2:AV$28,MATCH(1,(Transcriptome!$A$2:$A$28=$B3)*(Transcriptome!$C$2:$C$28=$G3),0))</f>
        <v>0.69648039320440214</v>
      </c>
      <c r="CN3">
        <f t="array" ref="CN3">INDEX(Transcriptome!AW$2:AW$28,MATCH(1,(Transcriptome!$A$2:$A$28=$B3)*(Transcriptome!$C$2:$C$28=$G3),0))</f>
        <v>0.32133763195674431</v>
      </c>
      <c r="CO3">
        <f t="array" ref="CO3">INDEX(Transcriptome!AX$2:AX$28,MATCH(1,(Transcriptome!$A$2:$A$28=$B3)*(Transcriptome!$C$2:$C$28=$G3),0))</f>
        <v>0.56666387941910101</v>
      </c>
      <c r="CP3">
        <f t="array" ref="CP3">INDEX(Transcriptome!AY$2:AY$28,MATCH(1,(Transcriptome!$A$2:$A$28=$B3)*(Transcriptome!$C$2:$C$28=$G3),0))</f>
        <v>1.1468602852273424</v>
      </c>
      <c r="CQ3">
        <f t="array" ref="CQ3">INDEX(Transcriptome!AZ$2:AZ$28,MATCH(1,(Transcriptome!$A$2:$A$28=$B3)*(Transcriptome!$C$2:$C$28=$G3),0))</f>
        <v>0.17052757883956518</v>
      </c>
      <c r="CR3">
        <f t="array" ref="CR3">INDEX(Transcriptome!BA$2:BA$28,MATCH(1,(Transcriptome!$A$2:$A$28=$B3)*(Transcriptome!$C$2:$C$28=$G3),0))</f>
        <v>4.1857682071022486</v>
      </c>
      <c r="CS3">
        <f t="array" ref="CS3">INDEX(Transcriptome!BB$2:BB$28,MATCH(1,(Transcriptome!$A$2:$A$28=$B3)*(Transcriptome!$C$2:$C$28=$G3),0))</f>
        <v>2.0081969121731622</v>
      </c>
      <c r="CT3">
        <f t="array" ref="CT3">INDEX(Transcriptome!BC$2:BC$28,MATCH(1,(Transcriptome!$A$2:$A$28=$B3)*(Transcriptome!$C$2:$C$28=$G3),0))</f>
        <v>0</v>
      </c>
      <c r="CU3">
        <f t="array" ref="CU3">INDEX(Transcriptome!BD$2:BD$28,MATCH(1,(Transcriptome!$A$2:$A$28=$B3)*(Transcriptome!$C$2:$C$28=$G3),0))</f>
        <v>1.992506924435145</v>
      </c>
      <c r="CV3">
        <f t="array" ref="CV3">INDEX(Transcriptome!BE$2:BE$28,MATCH(1,(Transcriptome!$A$2:$A$28=$B3)*(Transcriptome!$C$2:$C$28=$G3),0))</f>
        <v>1.2522387821344587</v>
      </c>
      <c r="CW3">
        <f t="array" ref="CW3">INDEX(Transcriptome!BF$2:BF$28,MATCH(1,(Transcriptome!$A$2:$A$28=$B3)*(Transcriptome!$C$2:$C$28=$G3),0))</f>
        <v>1.8288248671410805</v>
      </c>
      <c r="CX3">
        <f t="array" ref="CX3">INDEX(Transcriptome!BG$2:BG$28,MATCH(1,(Transcriptome!$A$2:$A$28=$B3)*(Transcriptome!$C$2:$C$28=$G3),0))</f>
        <v>1.3451583464374217</v>
      </c>
      <c r="CY3">
        <f t="array" ref="CY3">INDEX(Transcriptome!BH$2:BH$28,MATCH(1,(Transcriptome!$A$2:$A$28=$B3)*(Transcriptome!$C$2:$C$28=$G3),0))</f>
        <v>0.44418368145934278</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1.7101853069942374</v>
      </c>
      <c r="DC3">
        <f t="array" ref="DC3">INDEX(Transcriptome!BL$2:BL$28,MATCH(1,(Transcriptome!$A$2:$A$28=$B3)*(Transcriptome!$C$2:$C$28=$G3),0))</f>
        <v>0.93206532639494133</v>
      </c>
      <c r="DD3">
        <f t="array" ref="DD3">INDEX(Transcriptome!BM$2:BM$28,MATCH(1,(Transcriptome!$A$2:$A$28=$B3)*(Transcriptome!$C$2:$C$28=$G3),0))</f>
        <v>1.296846718535273</v>
      </c>
      <c r="DE3">
        <f t="array" ref="DE3">INDEX(Transcriptome!BN$2:BN$28,MATCH(1,(Transcriptome!$A$2:$A$28=$B3)*(Transcriptome!$C$2:$C$28=$G3),0))</f>
        <v>6.4508273467937318</v>
      </c>
      <c r="DF3">
        <f t="array" ref="DF3">INDEX(Transcriptome!BO$2:BO$28,MATCH(1,(Transcriptome!$A$2:$A$28=$B3)*(Transcriptome!$C$2:$C$28=$G3),0))</f>
        <v>3.5386009581376339</v>
      </c>
      <c r="DG3">
        <f t="array" ref="DG3">INDEX(Transcriptome!BP$2:BP$28,MATCH(1,(Transcriptome!$A$2:$A$28=$B3)*(Transcriptome!$C$2:$C$28=$G3),0))</f>
        <v>0.44418368145934278</v>
      </c>
      <c r="DH3">
        <f t="array" ref="DH3">INDEX(Transcriptome!BQ$2:BQ$28,MATCH(1,(Transcriptome!$A$2:$A$28=$B3)*(Transcriptome!$C$2:$C$28=$G3),0))</f>
        <v>1</v>
      </c>
      <c r="DI3">
        <f t="array" ref="DI3">INDEX(Transcriptome!BR$2:BR$28,MATCH(1,(Transcriptome!$A$2:$A$28=$B3)*(Transcriptome!$C$2:$C$28=$G3),0))</f>
        <v>0.51560900429715595</v>
      </c>
    </row>
    <row r="4" spans="1:113" x14ac:dyDescent="0.15">
      <c r="A4">
        <f>Glucose!A9</f>
        <v>2</v>
      </c>
      <c r="B4" s="86" t="s">
        <v>524</v>
      </c>
      <c r="C4" s="369" t="s">
        <v>549</v>
      </c>
      <c r="D4">
        <v>1</v>
      </c>
      <c r="E4">
        <f>Glucose!H9</f>
        <v>1.1002455783843994</v>
      </c>
      <c r="F4" s="306">
        <f>Glucose!K9</f>
        <v>96.561607360839844</v>
      </c>
      <c r="G4" t="s">
        <v>553</v>
      </c>
      <c r="H4" s="366">
        <f>Glucose!B9</f>
        <v>43702</v>
      </c>
      <c r="I4" s="367">
        <f>Glucose!C9</f>
        <v>0.36388888888888887</v>
      </c>
      <c r="J4">
        <f>'In Process Calc.'!B5</f>
        <v>1.8016319444432156</v>
      </c>
      <c r="K4">
        <f>'In Process Calc.'!C5</f>
        <v>43.239166666637175</v>
      </c>
      <c r="L4">
        <f>Glucose!Y9</f>
        <v>27.055555555555554</v>
      </c>
      <c r="M4">
        <f>Glucose!AE9</f>
        <v>3.6634103019538191</v>
      </c>
      <c r="N4">
        <f>Glucose!Z9</f>
        <v>0.2</v>
      </c>
      <c r="O4">
        <f>'Post Process Calc.'!AM5</f>
        <v>3.259437200241182</v>
      </c>
      <c r="P4">
        <f>'Post Process Calc.'!AN5</f>
        <v>8.9236183577099109</v>
      </c>
      <c r="Q4">
        <f>Glucose!AW9</f>
        <v>27.055555555555554</v>
      </c>
      <c r="R4">
        <f t="shared" si="3"/>
        <v>3.6634103019538191</v>
      </c>
      <c r="S4">
        <f t="shared" si="4"/>
        <v>0.2</v>
      </c>
      <c r="T4">
        <f>IF(ISBLANK(Glucose!AT9),'Post Process Calc.'!AM5,Glucose!AT9)</f>
        <v>3.268240993036633</v>
      </c>
      <c r="U4">
        <f>IF(ISBLANK(Glucose!AU9),'Post Process Calc.'!AN5,Glucose!AU9)</f>
        <v>8.9933138006160309</v>
      </c>
      <c r="V4">
        <f t="shared" si="5"/>
        <v>27.055555555555554</v>
      </c>
      <c r="W4">
        <f t="shared" si="0"/>
        <v>3.6634103019538191</v>
      </c>
      <c r="X4">
        <f t="shared" si="0"/>
        <v>0.2</v>
      </c>
      <c r="Y4">
        <f t="shared" si="0"/>
        <v>3.2638390966389075</v>
      </c>
      <c r="Z4">
        <f t="shared" si="0"/>
        <v>8.9584660791629709</v>
      </c>
      <c r="AA4">
        <f>'Growth Regression'!P4</f>
        <v>1.8741299645405236E-2</v>
      </c>
      <c r="AB4">
        <f>AA4/'Growth Regression'!$O$24</f>
        <v>0.75989190224169167</v>
      </c>
      <c r="AC4">
        <f>'Post Process Calc.'!J5</f>
        <v>6.4644806168454014E-2</v>
      </c>
      <c r="AD4">
        <f>'Post Process Calc.'!P5</f>
        <v>3.8248964802928789E-2</v>
      </c>
      <c r="AE4">
        <f>'Post Process Calc.'!K5</f>
        <v>-1.7968953470892898E-3</v>
      </c>
      <c r="AF4">
        <f>'Post Process Calc.'!G5</f>
        <v>3.2835764275935528E-2</v>
      </c>
      <c r="AG4">
        <f>'Post Process Calc.'!H5</f>
        <v>3.4265078770224109E-3</v>
      </c>
      <c r="AH4">
        <f>'Post Process Calc.'!AF5</f>
        <v>0.59167885356880967</v>
      </c>
      <c r="AI4">
        <f t="shared" si="6"/>
        <v>40.403003855283757</v>
      </c>
      <c r="AJ4">
        <f t="shared" si="6"/>
        <v>23.905603001830492</v>
      </c>
      <c r="AK4">
        <f t="shared" si="1"/>
        <v>-1.123059591930806</v>
      </c>
      <c r="AL4">
        <f t="shared" si="1"/>
        <v>20.522352672459704</v>
      </c>
      <c r="AM4">
        <f t="shared" si="1"/>
        <v>2.1415674231390067</v>
      </c>
      <c r="AN4">
        <v>100</v>
      </c>
      <c r="AO4">
        <v>0.32</v>
      </c>
      <c r="AP4">
        <v>7</v>
      </c>
      <c r="AQ4">
        <v>0.7</v>
      </c>
      <c r="AR4">
        <f t="shared" si="2"/>
        <v>5.0118723362727164E-8</v>
      </c>
      <c r="AS4">
        <v>1</v>
      </c>
      <c r="AT4">
        <v>0.311</v>
      </c>
      <c r="AU4">
        <f t="array" ref="AU4">INDEX(Transcriptome!D$2:D$28,MATCH(1,(Transcriptome!$A$2:$A$28=$B4)*(Transcriptome!$C$2:$C$28=$G4),0))</f>
        <v>0.65602054899027507</v>
      </c>
      <c r="AV4">
        <f t="array" ref="AV4">INDEX(Transcriptome!E$2:E$28,MATCH(1,(Transcriptome!$A$2:$A$28=$B4)*(Transcriptome!$C$2:$C$28=$G4),0))</f>
        <v>0.84837370331130013</v>
      </c>
      <c r="AW4">
        <f t="array" ref="AW4">INDEX(Transcriptome!F$2:F$28,MATCH(1,(Transcriptome!$A$2:$A$28=$B4)*(Transcriptome!$C$2:$C$28=$G4),0))</f>
        <v>0.5187050640995009</v>
      </c>
      <c r="AX4">
        <f t="array" ref="AX4">INDEX(Transcriptome!G$2:G$28,MATCH(1,(Transcriptome!$A$2:$A$28=$B4)*(Transcriptome!$C$2:$C$28=$G4),0))</f>
        <v>0.64220431977894188</v>
      </c>
      <c r="AY4">
        <f t="array" ref="AY4">INDEX(Transcriptome!H$2:H$28,MATCH(1,(Transcriptome!$A$2:$A$28=$B4)*(Transcriptome!$C$2:$C$28=$G4),0))</f>
        <v>0</v>
      </c>
      <c r="AZ4">
        <f t="array" ref="AZ4">INDEX(Transcriptome!I$2:I$28,MATCH(1,(Transcriptome!$A$2:$A$28=$B4)*(Transcriptome!$C$2:$C$28=$G4),0))</f>
        <v>1.4804714123727409</v>
      </c>
      <c r="BA4">
        <f t="array" ref="BA4">INDEX(Transcriptome!J$2:J$28,MATCH(1,(Transcriptome!$A$2:$A$28=$B4)*(Transcriptome!$C$2:$C$28=$G4),0))</f>
        <v>0.7378078703428913</v>
      </c>
      <c r="BB4">
        <f t="array" ref="BB4">INDEX(Transcriptome!K$2:K$28,MATCH(1,(Transcriptome!$A$2:$A$28=$B4)*(Transcriptome!$C$2:$C$28=$G4),0))</f>
        <v>0.64310184491047229</v>
      </c>
      <c r="BC4">
        <f t="array" ref="BC4">INDEX(Transcriptome!L$2:L$28,MATCH(1,(Transcriptome!$A$2:$A$28=$B4)*(Transcriptome!$C$2:$C$28=$G4),0))</f>
        <v>0.84386948908381054</v>
      </c>
      <c r="BD4">
        <f t="array" ref="BD4">INDEX(Transcriptome!M$2:M$28,MATCH(1,(Transcriptome!$A$2:$A$28=$B4)*(Transcriptome!$C$2:$C$28=$G4),0))</f>
        <v>0.35331077707571362</v>
      </c>
      <c r="BE4">
        <f t="array" ref="BE4">INDEX(Transcriptome!N$2:N$28,MATCH(1,(Transcriptome!$A$2:$A$28=$B4)*(Transcriptome!$C$2:$C$28=$G4),0))</f>
        <v>1.1088962114187244</v>
      </c>
      <c r="BF4">
        <f t="array" ref="BF4">INDEX(Transcriptome!O$2:O$28,MATCH(1,(Transcriptome!$A$2:$A$28=$B4)*(Transcriptome!$C$2:$C$28=$G4),0))</f>
        <v>1.0331936405721611</v>
      </c>
      <c r="BG4">
        <f t="array" ref="BG4">INDEX(Transcriptome!P$2:P$28,MATCH(1,(Transcriptome!$A$2:$A$28=$B4)*(Transcriptome!$C$2:$C$28=$G4),0))</f>
        <v>1.1403775056641934</v>
      </c>
      <c r="BH4">
        <f t="array" ref="BH4">INDEX(Transcriptome!Q$2:Q$28,MATCH(1,(Transcriptome!$A$2:$A$28=$B4)*(Transcriptome!$C$2:$C$28=$G4),0))</f>
        <v>0.60060052922809437</v>
      </c>
      <c r="BI4">
        <f t="array" ref="BI4">INDEX(Transcriptome!R$2:R$28,MATCH(1,(Transcriptome!$A$2:$A$28=$B4)*(Transcriptome!$C$2:$C$28=$G4),0))</f>
        <v>0.6609705086009825</v>
      </c>
      <c r="BJ4">
        <f t="array" ref="BJ4">INDEX(Transcriptome!S$2:S$28,MATCH(1,(Transcriptome!$A$2:$A$28=$B4)*(Transcriptome!$C$2:$C$28=$G4),0))</f>
        <v>0.48346670989108759</v>
      </c>
      <c r="BK4">
        <f t="array" ref="BK4">INDEX(Transcriptome!T$2:T$28,MATCH(1,(Transcriptome!$A$2:$A$28=$B4)*(Transcriptome!$C$2:$C$28=$G4),0))</f>
        <v>1.3517300407743635</v>
      </c>
      <c r="BL4">
        <f t="array" ref="BL4">INDEX(Transcriptome!U$2:U$28,MATCH(1,(Transcriptome!$A$2:$A$28=$B4)*(Transcriptome!$C$2:$C$28=$G4),0))</f>
        <v>3.9712687804511457</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0.94910228008023201</v>
      </c>
      <c r="BP4">
        <f t="array" ref="BP4">INDEX(Transcriptome!Y$2:Y$28,MATCH(1,(Transcriptome!$A$2:$A$28=$B4)*(Transcriptome!$C$2:$C$28=$G4),0))</f>
        <v>0</v>
      </c>
      <c r="BQ4">
        <f t="array" ref="BQ4">INDEX(Transcriptome!Z$2:Z$28,MATCH(1,(Transcriptome!$A$2:$A$28=$B4)*(Transcriptome!$C$2:$C$28=$G4),0))</f>
        <v>0.41102686379364578</v>
      </c>
      <c r="BR4">
        <f t="array" ref="BR4">INDEX(Transcriptome!AA$2:AA$28,MATCH(1,(Transcriptome!$A$2:$A$28=$B4)*(Transcriptome!$C$2:$C$28=$G4),0))</f>
        <v>1.0503841436540338</v>
      </c>
      <c r="BS4">
        <f t="array" ref="BS4">INDEX(Transcriptome!AB$2:AB$28,MATCH(1,(Transcriptome!$A$2:$A$28=$B4)*(Transcriptome!$C$2:$C$28=$G4),0))</f>
        <v>0.44469904929214005</v>
      </c>
      <c r="BT4">
        <f t="array" ref="BT4">INDEX(Transcriptome!AC$2:AC$28,MATCH(1,(Transcriptome!$A$2:$A$28=$B4)*(Transcriptome!$C$2:$C$28=$G4),0))</f>
        <v>1.8561290783296818</v>
      </c>
      <c r="BU4">
        <f t="array" ref="BU4">INDEX(Transcriptome!AD$2:AD$28,MATCH(1,(Transcriptome!$A$2:$A$28=$B4)*(Transcriptome!$C$2:$C$28=$G4),0))</f>
        <v>0.94173813160996134</v>
      </c>
      <c r="BV4">
        <f t="array" ref="BV4">INDEX(Transcriptome!AE$2:AE$28,MATCH(1,(Transcriptome!$A$2:$A$28=$B4)*(Transcriptome!$C$2:$C$28=$G4),0))</f>
        <v>2.6118546104159859</v>
      </c>
      <c r="BW4">
        <f t="array" ref="BW4">INDEX(Transcriptome!AF$2:AF$28,MATCH(1,(Transcriptome!$A$2:$A$28=$B4)*(Transcriptome!$C$2:$C$28=$G4),0))</f>
        <v>1.0595203239835589</v>
      </c>
      <c r="BX4">
        <f t="array" ref="BX4">INDEX(Transcriptome!AG$2:AG$28,MATCH(1,(Transcriptome!$A$2:$A$28=$B4)*(Transcriptome!$C$2:$C$28=$G4),0))</f>
        <v>0.98353946321334973</v>
      </c>
      <c r="BY4">
        <f t="array" ref="BY4">INDEX(Transcriptome!AH$2:AH$28,MATCH(1,(Transcriptome!$A$2:$A$28=$B4)*(Transcriptome!$C$2:$C$28=$G4),0))</f>
        <v>2.4409533157974557</v>
      </c>
      <c r="BZ4">
        <f t="array" ref="BZ4">INDEX(Transcriptome!AI$2:AI$28,MATCH(1,(Transcriptome!$A$2:$A$28=$B4)*(Transcriptome!$C$2:$C$28=$G4),0))</f>
        <v>0.68796903327173364</v>
      </c>
      <c r="CA4">
        <f t="array" ref="CA4">INDEX(Transcriptome!AJ$2:AJ$28,MATCH(1,(Transcriptome!$A$2:$A$28=$B4)*(Transcriptome!$C$2:$C$28=$G4),0))</f>
        <v>1.1589812667870159</v>
      </c>
      <c r="CB4">
        <f t="array" ref="CB4">INDEX(Transcriptome!AK$2:AK$28,MATCH(1,(Transcriptome!$A$2:$A$28=$B4)*(Transcriptome!$C$2:$C$28=$G4),0))</f>
        <v>0.98886326778532041</v>
      </c>
      <c r="CC4">
        <f t="array" ref="CC4">INDEX(Transcriptome!AL$2:AL$28,MATCH(1,(Transcriptome!$A$2:$A$28=$B4)*(Transcriptome!$C$2:$C$28=$G4),0))</f>
        <v>1</v>
      </c>
      <c r="CD4">
        <f t="array" ref="CD4">INDEX(Transcriptome!AM$2:AM$28,MATCH(1,(Transcriptome!$A$2:$A$28=$B4)*(Transcriptome!$C$2:$C$28=$G4),0))</f>
        <v>0.34669301886925363</v>
      </c>
      <c r="CE4">
        <f t="array" ref="CE4">INDEX(Transcriptome!AN$2:AN$28,MATCH(1,(Transcriptome!$A$2:$A$28=$B4)*(Transcriptome!$C$2:$C$28=$G4),0))</f>
        <v>0.6648591349043802</v>
      </c>
      <c r="CF4">
        <f t="array" ref="CF4">INDEX(Transcriptome!AO$2:AO$28,MATCH(1,(Transcriptome!$A$2:$A$28=$B4)*(Transcriptome!$C$2:$C$28=$G4),0))</f>
        <v>1.4546700857652415</v>
      </c>
      <c r="CG4">
        <f t="array" ref="CG4">INDEX(Transcriptome!AP$2:AP$28,MATCH(1,(Transcriptome!$A$2:$A$28=$B4)*(Transcriptome!$C$2:$C$28=$G4),0))</f>
        <v>0.98789990471815603</v>
      </c>
      <c r="CH4">
        <f t="array" ref="CH4">INDEX(Transcriptome!AQ$2:AQ$28,MATCH(1,(Transcriptome!$A$2:$A$28=$B4)*(Transcriptome!$C$2:$C$28=$G4),0))</f>
        <v>1.5285201201651057</v>
      </c>
      <c r="CI4">
        <f t="array" ref="CI4">INDEX(Transcriptome!AR$2:AR$28,MATCH(1,(Transcriptome!$A$2:$A$28=$B4)*(Transcriptome!$C$2:$C$28=$G4),0))</f>
        <v>0.56417910237662927</v>
      </c>
      <c r="CJ4">
        <f t="array" ref="CJ4">INDEX(Transcriptome!AS$2:AS$28,MATCH(1,(Transcriptome!$A$2:$A$28=$B4)*(Transcriptome!$C$2:$C$28=$G4),0))</f>
        <v>1.0706410366012991</v>
      </c>
      <c r="CK4">
        <f t="array" ref="CK4">INDEX(Transcriptome!AT$2:AT$28,MATCH(1,(Transcriptome!$A$2:$A$28=$B4)*(Transcriptome!$C$2:$C$28=$G4),0))</f>
        <v>0.77980685382518844</v>
      </c>
      <c r="CL4">
        <f t="array" ref="CL4">INDEX(Transcriptome!AU$2:AU$28,MATCH(1,(Transcriptome!$A$2:$A$28=$B4)*(Transcriptome!$C$2:$C$28=$G4),0))</f>
        <v>0.92746194854058461</v>
      </c>
      <c r="CM4">
        <f t="array" ref="CM4">INDEX(Transcriptome!AV$2:AV$28,MATCH(1,(Transcriptome!$A$2:$A$28=$B4)*(Transcriptome!$C$2:$C$28=$G4),0))</f>
        <v>0.69648039320440214</v>
      </c>
      <c r="CN4">
        <f t="array" ref="CN4">INDEX(Transcriptome!AW$2:AW$28,MATCH(1,(Transcriptome!$A$2:$A$28=$B4)*(Transcriptome!$C$2:$C$28=$G4),0))</f>
        <v>0.32133763195674431</v>
      </c>
      <c r="CO4">
        <f t="array" ref="CO4">INDEX(Transcriptome!AX$2:AX$28,MATCH(1,(Transcriptome!$A$2:$A$28=$B4)*(Transcriptome!$C$2:$C$28=$G4),0))</f>
        <v>0.56666387941910101</v>
      </c>
      <c r="CP4">
        <f t="array" ref="CP4">INDEX(Transcriptome!AY$2:AY$28,MATCH(1,(Transcriptome!$A$2:$A$28=$B4)*(Transcriptome!$C$2:$C$28=$G4),0))</f>
        <v>1.1468602852273424</v>
      </c>
      <c r="CQ4">
        <f t="array" ref="CQ4">INDEX(Transcriptome!AZ$2:AZ$28,MATCH(1,(Transcriptome!$A$2:$A$28=$B4)*(Transcriptome!$C$2:$C$28=$G4),0))</f>
        <v>0.17052757883956518</v>
      </c>
      <c r="CR4">
        <f t="array" ref="CR4">INDEX(Transcriptome!BA$2:BA$28,MATCH(1,(Transcriptome!$A$2:$A$28=$B4)*(Transcriptome!$C$2:$C$28=$G4),0))</f>
        <v>4.1857682071022486</v>
      </c>
      <c r="CS4">
        <f t="array" ref="CS4">INDEX(Transcriptome!BB$2:BB$28,MATCH(1,(Transcriptome!$A$2:$A$28=$B4)*(Transcriptome!$C$2:$C$28=$G4),0))</f>
        <v>2.0081969121731622</v>
      </c>
      <c r="CT4">
        <f t="array" ref="CT4">INDEX(Transcriptome!BC$2:BC$28,MATCH(1,(Transcriptome!$A$2:$A$28=$B4)*(Transcriptome!$C$2:$C$28=$G4),0))</f>
        <v>0</v>
      </c>
      <c r="CU4">
        <f t="array" ref="CU4">INDEX(Transcriptome!BD$2:BD$28,MATCH(1,(Transcriptome!$A$2:$A$28=$B4)*(Transcriptome!$C$2:$C$28=$G4),0))</f>
        <v>1.992506924435145</v>
      </c>
      <c r="CV4">
        <f t="array" ref="CV4">INDEX(Transcriptome!BE$2:BE$28,MATCH(1,(Transcriptome!$A$2:$A$28=$B4)*(Transcriptome!$C$2:$C$28=$G4),0))</f>
        <v>1.2522387821344587</v>
      </c>
      <c r="CW4">
        <f t="array" ref="CW4">INDEX(Transcriptome!BF$2:BF$28,MATCH(1,(Transcriptome!$A$2:$A$28=$B4)*(Transcriptome!$C$2:$C$28=$G4),0))</f>
        <v>1.8288248671410805</v>
      </c>
      <c r="CX4">
        <f t="array" ref="CX4">INDEX(Transcriptome!BG$2:BG$28,MATCH(1,(Transcriptome!$A$2:$A$28=$B4)*(Transcriptome!$C$2:$C$28=$G4),0))</f>
        <v>1.3451583464374217</v>
      </c>
      <c r="CY4">
        <f t="array" ref="CY4">INDEX(Transcriptome!BH$2:BH$28,MATCH(1,(Transcriptome!$A$2:$A$28=$B4)*(Transcriptome!$C$2:$C$28=$G4),0))</f>
        <v>0.44418368145934278</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1.7101853069942374</v>
      </c>
      <c r="DC4">
        <f t="array" ref="DC4">INDEX(Transcriptome!BL$2:BL$28,MATCH(1,(Transcriptome!$A$2:$A$28=$B4)*(Transcriptome!$C$2:$C$28=$G4),0))</f>
        <v>0.93206532639494133</v>
      </c>
      <c r="DD4">
        <f t="array" ref="DD4">INDEX(Transcriptome!BM$2:BM$28,MATCH(1,(Transcriptome!$A$2:$A$28=$B4)*(Transcriptome!$C$2:$C$28=$G4),0))</f>
        <v>1.296846718535273</v>
      </c>
      <c r="DE4">
        <f t="array" ref="DE4">INDEX(Transcriptome!BN$2:BN$28,MATCH(1,(Transcriptome!$A$2:$A$28=$B4)*(Transcriptome!$C$2:$C$28=$G4),0))</f>
        <v>6.4508273467937318</v>
      </c>
      <c r="DF4">
        <f t="array" ref="DF4">INDEX(Transcriptome!BO$2:BO$28,MATCH(1,(Transcriptome!$A$2:$A$28=$B4)*(Transcriptome!$C$2:$C$28=$G4),0))</f>
        <v>3.5386009581376339</v>
      </c>
      <c r="DG4">
        <f t="array" ref="DG4">INDEX(Transcriptome!BP$2:BP$28,MATCH(1,(Transcriptome!$A$2:$A$28=$B4)*(Transcriptome!$C$2:$C$28=$G4),0))</f>
        <v>0.44418368145934278</v>
      </c>
      <c r="DH4">
        <f t="array" ref="DH4">INDEX(Transcriptome!BQ$2:BQ$28,MATCH(1,(Transcriptome!$A$2:$A$28=$B4)*(Transcriptome!$C$2:$C$28=$G4),0))</f>
        <v>1</v>
      </c>
      <c r="DI4">
        <f t="array" ref="DI4">INDEX(Transcriptome!BR$2:BR$28,MATCH(1,(Transcriptome!$A$2:$A$28=$B4)*(Transcriptome!$C$2:$C$28=$G4),0))</f>
        <v>0.51560900429715595</v>
      </c>
    </row>
    <row r="5" spans="1:113" x14ac:dyDescent="0.15">
      <c r="A5">
        <f>Glucose!A10</f>
        <v>3</v>
      </c>
      <c r="B5" s="86" t="s">
        <v>524</v>
      </c>
      <c r="C5" s="369" t="s">
        <v>549</v>
      </c>
      <c r="D5">
        <v>1</v>
      </c>
      <c r="E5">
        <f>Glucose!H10</f>
        <v>1.7651208473205566</v>
      </c>
      <c r="F5" s="306">
        <f>Glucose!K10</f>
        <v>96.375518798828125</v>
      </c>
      <c r="G5" t="s">
        <v>550</v>
      </c>
      <c r="H5" s="366">
        <f>Glucose!B10</f>
        <v>43703</v>
      </c>
      <c r="I5" s="367">
        <f>Glucose!C10</f>
        <v>0.54236111111111118</v>
      </c>
      <c r="J5">
        <f>'In Process Calc.'!B6</f>
        <v>2.9801041666651145</v>
      </c>
      <c r="K5">
        <f>'In Process Calc.'!C6</f>
        <v>71.522499999962747</v>
      </c>
      <c r="L5">
        <f>Glucose!Y10</f>
        <v>24.666666666666671</v>
      </c>
      <c r="M5">
        <f>Glucose!AE10</f>
        <v>4.2184724689165183</v>
      </c>
      <c r="N5">
        <f>Glucose!Z10</f>
        <v>0.25</v>
      </c>
      <c r="O5">
        <f>'Post Process Calc.'!AM6</f>
        <v>2.0760113328846899</v>
      </c>
      <c r="P5">
        <f>'Post Process Calc.'!AN6</f>
        <v>8.7419315084322875</v>
      </c>
      <c r="Q5">
        <f>Glucose!AW10</f>
        <v>23.489188086495311</v>
      </c>
      <c r="R5">
        <f t="shared" si="3"/>
        <v>4.2184724689165183</v>
      </c>
      <c r="S5">
        <f t="shared" si="4"/>
        <v>0.25</v>
      </c>
      <c r="T5">
        <f>IF(ISBLANK(Glucose!AT10),'Post Process Calc.'!AM6,Glucose!AT10)</f>
        <v>2.6316984559491368</v>
      </c>
      <c r="U5">
        <f>IF(ISBLANK(Glucose!AU10),'Post Process Calc.'!AN6,Glucose!AU10)</f>
        <v>8.4884681842085481</v>
      </c>
      <c r="V5">
        <f t="shared" si="5"/>
        <v>24.077927376580991</v>
      </c>
      <c r="W5">
        <f t="shared" si="0"/>
        <v>4.2184724689165183</v>
      </c>
      <c r="X5">
        <f t="shared" si="0"/>
        <v>0.25</v>
      </c>
      <c r="Y5">
        <f t="shared" si="0"/>
        <v>2.3538548944169131</v>
      </c>
      <c r="Z5">
        <f t="shared" si="0"/>
        <v>8.6151998463204187</v>
      </c>
      <c r="AA5">
        <f>'Growth Regression'!P5</f>
        <v>1.5086825526061083E-2</v>
      </c>
      <c r="AB5">
        <f>AA5/'Growth Regression'!$O$24</f>
        <v>0.61171619709937031</v>
      </c>
      <c r="AC5">
        <f>'Post Process Calc.'!J6</f>
        <v>4.8471167859939171E-2</v>
      </c>
      <c r="AD5">
        <f>'Post Process Calc.'!P6</f>
        <v>-6.4593613598199937E-4</v>
      </c>
      <c r="AE5">
        <f>'Post Process Calc.'!K6</f>
        <v>-9.0903043480483256E-4</v>
      </c>
      <c r="AF5">
        <f>'Post Process Calc.'!G6</f>
        <v>2.4060895501733924E-2</v>
      </c>
      <c r="AG5">
        <f>'Post Process Calc.'!H6</f>
        <v>5.0548653942218335E-3</v>
      </c>
      <c r="AH5">
        <f>'Post Process Calc.'!AF6</f>
        <v>-1.3326192961730919E-2</v>
      </c>
      <c r="AI5">
        <f t="shared" si="6"/>
        <v>30.294479912461981</v>
      </c>
      <c r="AJ5">
        <f t="shared" si="6"/>
        <v>-0.40371008498874961</v>
      </c>
      <c r="AK5">
        <f t="shared" si="1"/>
        <v>-0.56814402175302037</v>
      </c>
      <c r="AL5">
        <f t="shared" si="1"/>
        <v>15.038059688583703</v>
      </c>
      <c r="AM5">
        <f t="shared" si="1"/>
        <v>3.1592908713886456</v>
      </c>
      <c r="AN5">
        <v>100</v>
      </c>
      <c r="AO5">
        <v>0.32</v>
      </c>
      <c r="AP5">
        <v>7</v>
      </c>
      <c r="AQ5">
        <v>0.7</v>
      </c>
      <c r="AR5">
        <f t="shared" si="2"/>
        <v>5.0118723362727164E-8</v>
      </c>
      <c r="AS5">
        <v>1</v>
      </c>
      <c r="AT5">
        <v>0.311</v>
      </c>
      <c r="AU5">
        <f t="array" ref="AU5">INDEX(Transcriptome!D$2:D$28,MATCH(1,(Transcriptome!$A$2:$A$28=$B5)*(Transcriptome!$C$2:$C$28=$G5),0))</f>
        <v>0.67324719246781761</v>
      </c>
      <c r="AV5">
        <f t="array" ref="AV5">INDEX(Transcriptome!E$2:E$28,MATCH(1,(Transcriptome!$A$2:$A$28=$B5)*(Transcriptome!$C$2:$C$28=$G5),0))</f>
        <v>0.99664264366361988</v>
      </c>
      <c r="AW5">
        <f t="array" ref="AW5">INDEX(Transcriptome!F$2:F$28,MATCH(1,(Transcriptome!$A$2:$A$28=$B5)*(Transcriptome!$C$2:$C$28=$G5),0))</f>
        <v>0.56083696440750863</v>
      </c>
      <c r="AX5">
        <f t="array" ref="AX5">INDEX(Transcriptome!G$2:G$28,MATCH(1,(Transcriptome!$A$2:$A$28=$B5)*(Transcriptome!$C$2:$C$28=$G5),0))</f>
        <v>1.166663708432671</v>
      </c>
      <c r="AY5">
        <f t="array" ref="AY5">INDEX(Transcriptome!H$2:H$28,MATCH(1,(Transcriptome!$A$2:$A$28=$B5)*(Transcriptome!$C$2:$C$28=$G5),0))</f>
        <v>0</v>
      </c>
      <c r="AZ5">
        <f t="array" ref="AZ5">INDEX(Transcriptome!I$2:I$28,MATCH(1,(Transcriptome!$A$2:$A$28=$B5)*(Transcriptome!$C$2:$C$28=$G5),0))</f>
        <v>1.591364571330768</v>
      </c>
      <c r="BA5">
        <f t="array" ref="BA5">INDEX(Transcriptome!J$2:J$28,MATCH(1,(Transcriptome!$A$2:$A$28=$B5)*(Transcriptome!$C$2:$C$28=$G5),0))</f>
        <v>0.74614279630702196</v>
      </c>
      <c r="BB5">
        <f t="array" ref="BB5">INDEX(Transcriptome!K$2:K$28,MATCH(1,(Transcriptome!$A$2:$A$28=$B5)*(Transcriptome!$C$2:$C$28=$G5),0))</f>
        <v>0.66722895615727362</v>
      </c>
      <c r="BC5">
        <f t="array" ref="BC5">INDEX(Transcriptome!L$2:L$28,MATCH(1,(Transcriptome!$A$2:$A$28=$B5)*(Transcriptome!$C$2:$C$28=$G5),0))</f>
        <v>0.86045359438543667</v>
      </c>
      <c r="BD5">
        <f t="array" ref="BD5">INDEX(Transcriptome!M$2:M$28,MATCH(1,(Transcriptome!$A$2:$A$28=$B5)*(Transcriptome!$C$2:$C$28=$G5),0))</f>
        <v>0.49656414816778466</v>
      </c>
      <c r="BE5">
        <f t="array" ref="BE5">INDEX(Transcriptome!N$2:N$28,MATCH(1,(Transcriptome!$A$2:$A$28=$B5)*(Transcriptome!$C$2:$C$28=$G5),0))</f>
        <v>0.86474256370646119</v>
      </c>
      <c r="BF5">
        <f t="array" ref="BF5">INDEX(Transcriptome!O$2:O$28,MATCH(1,(Transcriptome!$A$2:$A$28=$B5)*(Transcriptome!$C$2:$C$28=$G5),0))</f>
        <v>1.0283275437479591</v>
      </c>
      <c r="BG5">
        <f t="array" ref="BG5">INDEX(Transcriptome!P$2:P$28,MATCH(1,(Transcriptome!$A$2:$A$28=$B5)*(Transcriptome!$C$2:$C$28=$G5),0))</f>
        <v>0.78611836835622229</v>
      </c>
      <c r="BH5">
        <f t="array" ref="BH5">INDEX(Transcriptome!Q$2:Q$28,MATCH(1,(Transcriptome!$A$2:$A$28=$B5)*(Transcriptome!$C$2:$C$28=$G5),0))</f>
        <v>0.48376025268024847</v>
      </c>
      <c r="BI5">
        <f t="array" ref="BI5">INDEX(Transcriptome!R$2:R$28,MATCH(1,(Transcriptome!$A$2:$A$28=$B5)*(Transcriptome!$C$2:$C$28=$G5),0))</f>
        <v>0.53641902250180595</v>
      </c>
      <c r="BJ5">
        <f t="array" ref="BJ5">INDEX(Transcriptome!S$2:S$28,MATCH(1,(Transcriptome!$A$2:$A$28=$B5)*(Transcriptome!$C$2:$C$28=$G5),0))</f>
        <v>0.60525961871273526</v>
      </c>
      <c r="BK5">
        <f t="array" ref="BK5">INDEX(Transcriptome!T$2:T$28,MATCH(1,(Transcriptome!$A$2:$A$28=$B5)*(Transcriptome!$C$2:$C$28=$G5),0))</f>
        <v>1.2030888950995902</v>
      </c>
      <c r="BL5">
        <f t="array" ref="BL5">INDEX(Transcriptome!U$2:U$28,MATCH(1,(Transcriptome!$A$2:$A$28=$B5)*(Transcriptome!$C$2:$C$28=$G5),0))</f>
        <v>5.2217991710298746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0.84161593951687896</v>
      </c>
      <c r="BP5">
        <f t="array" ref="BP5">INDEX(Transcriptome!Y$2:Y$28,MATCH(1,(Transcriptome!$A$2:$A$28=$B5)*(Transcriptome!$C$2:$C$28=$G5),0))</f>
        <v>0</v>
      </c>
      <c r="BQ5">
        <f t="array" ref="BQ5">INDEX(Transcriptome!Z$2:Z$28,MATCH(1,(Transcriptome!$A$2:$A$28=$B5)*(Transcriptome!$C$2:$C$28=$G5),0))</f>
        <v>0.60148063332284785</v>
      </c>
      <c r="BR5">
        <f t="array" ref="BR5">INDEX(Transcriptome!AA$2:AA$28,MATCH(1,(Transcriptome!$A$2:$A$28=$B5)*(Transcriptome!$C$2:$C$28=$G5),0))</f>
        <v>0.97409381496997205</v>
      </c>
      <c r="BS5">
        <f t="array" ref="BS5">INDEX(Transcriptome!AB$2:AB$28,MATCH(1,(Transcriptome!$A$2:$A$28=$B5)*(Transcriptome!$C$2:$C$28=$G5),0))</f>
        <v>0.36082861354213919</v>
      </c>
      <c r="BT5">
        <f t="array" ref="BT5">INDEX(Transcriptome!AC$2:AC$28,MATCH(1,(Transcriptome!$A$2:$A$28=$B5)*(Transcriptome!$C$2:$C$28=$G5),0))</f>
        <v>1.8380756112843593</v>
      </c>
      <c r="BU5">
        <f t="array" ref="BU5">INDEX(Transcriptome!AD$2:AD$28,MATCH(1,(Transcriptome!$A$2:$A$28=$B5)*(Transcriptome!$C$2:$C$28=$G5),0))</f>
        <v>0.64287796993592972</v>
      </c>
      <c r="BV5">
        <f t="array" ref="BV5">INDEX(Transcriptome!AE$2:AE$28,MATCH(1,(Transcriptome!$A$2:$A$28=$B5)*(Transcriptome!$C$2:$C$28=$G5),0))</f>
        <v>1.9781445810454643</v>
      </c>
      <c r="BW5">
        <f t="array" ref="BW5">INDEX(Transcriptome!AF$2:AF$28,MATCH(1,(Transcriptome!$A$2:$A$28=$B5)*(Transcriptome!$C$2:$C$28=$G5),0))</f>
        <v>0.78423451544422718</v>
      </c>
      <c r="BX5">
        <f t="array" ref="BX5">INDEX(Transcriptome!AG$2:AG$28,MATCH(1,(Transcriptome!$A$2:$A$28=$B5)*(Transcriptome!$C$2:$C$28=$G5),0))</f>
        <v>0.77642876756504264</v>
      </c>
      <c r="BY5">
        <f t="array" ref="BY5">INDEX(Transcriptome!AH$2:AH$28,MATCH(1,(Transcriptome!$A$2:$A$28=$B5)*(Transcriptome!$C$2:$C$28=$G5),0))</f>
        <v>2.0990292372290438</v>
      </c>
      <c r="BZ5">
        <f t="array" ref="BZ5">INDEX(Transcriptome!AI$2:AI$28,MATCH(1,(Transcriptome!$A$2:$A$28=$B5)*(Transcriptome!$C$2:$C$28=$G5),0))</f>
        <v>0.58908806260345858</v>
      </c>
      <c r="CA5">
        <f t="array" ref="CA5">INDEX(Transcriptome!AJ$2:AJ$28,MATCH(1,(Transcriptome!$A$2:$A$28=$B5)*(Transcriptome!$C$2:$C$28=$G5),0))</f>
        <v>1.2111960560972717</v>
      </c>
      <c r="CB5">
        <f t="array" ref="CB5">INDEX(Transcriptome!AK$2:AK$28,MATCH(1,(Transcriptome!$A$2:$A$28=$B5)*(Transcriptome!$C$2:$C$28=$G5),0))</f>
        <v>0.83349372213564865</v>
      </c>
      <c r="CC5">
        <f t="array" ref="CC5">INDEX(Transcriptome!AL$2:AL$28,MATCH(1,(Transcriptome!$A$2:$A$28=$B5)*(Transcriptome!$C$2:$C$28=$G5),0))</f>
        <v>1</v>
      </c>
      <c r="CD5">
        <f t="array" ref="CD5">INDEX(Transcriptome!AM$2:AM$28,MATCH(1,(Transcriptome!$A$2:$A$28=$B5)*(Transcriptome!$C$2:$C$28=$G5),0))</f>
        <v>0.26892513348074426</v>
      </c>
      <c r="CE5">
        <f t="array" ref="CE5">INDEX(Transcriptome!AN$2:AN$28,MATCH(1,(Transcriptome!$A$2:$A$28=$B5)*(Transcriptome!$C$2:$C$28=$G5),0))</f>
        <v>0.66302295739312278</v>
      </c>
      <c r="CF5">
        <f t="array" ref="CF5">INDEX(Transcriptome!AO$2:AO$28,MATCH(1,(Transcriptome!$A$2:$A$28=$B5)*(Transcriptome!$C$2:$C$28=$G5),0))</f>
        <v>1.3140550582678929</v>
      </c>
      <c r="CG5">
        <f t="array" ref="CG5">INDEX(Transcriptome!AP$2:AP$28,MATCH(1,(Transcriptome!$A$2:$A$28=$B5)*(Transcriptome!$C$2:$C$28=$G5),0))</f>
        <v>0.89739718974683491</v>
      </c>
      <c r="CH5">
        <f t="array" ref="CH5">INDEX(Transcriptome!AQ$2:AQ$28,MATCH(1,(Transcriptome!$A$2:$A$28=$B5)*(Transcriptome!$C$2:$C$28=$G5),0))</f>
        <v>1.3005346627571148</v>
      </c>
      <c r="CI5">
        <f t="array" ref="CI5">INDEX(Transcriptome!AR$2:AR$28,MATCH(1,(Transcriptome!$A$2:$A$28=$B5)*(Transcriptome!$C$2:$C$28=$G5),0))</f>
        <v>0.51982969670991197</v>
      </c>
      <c r="CJ5">
        <f t="array" ref="CJ5">INDEX(Transcriptome!AS$2:AS$28,MATCH(1,(Transcriptome!$A$2:$A$28=$B5)*(Transcriptome!$C$2:$C$28=$G5),0))</f>
        <v>0.92662021729641852</v>
      </c>
      <c r="CK5">
        <f t="array" ref="CK5">INDEX(Transcriptome!AT$2:AT$28,MATCH(1,(Transcriptome!$A$2:$A$28=$B5)*(Transcriptome!$C$2:$C$28=$G5),0))</f>
        <v>0.70588957315296774</v>
      </c>
      <c r="CL5">
        <f t="array" ref="CL5">INDEX(Transcriptome!AU$2:AU$28,MATCH(1,(Transcriptome!$A$2:$A$28=$B5)*(Transcriptome!$C$2:$C$28=$G5),0))</f>
        <v>1.020861395243053</v>
      </c>
      <c r="CM5">
        <f t="array" ref="CM5">INDEX(Transcriptome!AV$2:AV$28,MATCH(1,(Transcriptome!$A$2:$A$28=$B5)*(Transcriptome!$C$2:$C$28=$G5),0))</f>
        <v>0.67744997176132982</v>
      </c>
      <c r="CN5">
        <f t="array" ref="CN5">INDEX(Transcriptome!AW$2:AW$28,MATCH(1,(Transcriptome!$A$2:$A$28=$B5)*(Transcriptome!$C$2:$C$28=$G5),0))</f>
        <v>0.37533365490391968</v>
      </c>
      <c r="CO5">
        <f t="array" ref="CO5">INDEX(Transcriptome!AX$2:AX$28,MATCH(1,(Transcriptome!$A$2:$A$28=$B5)*(Transcriptome!$C$2:$C$28=$G5),0))</f>
        <v>0.48741968957372928</v>
      </c>
      <c r="CP5">
        <f t="array" ref="CP5">INDEX(Transcriptome!AY$2:AY$28,MATCH(1,(Transcriptome!$A$2:$A$28=$B5)*(Transcriptome!$C$2:$C$28=$G5),0))</f>
        <v>0.9861669497972565</v>
      </c>
      <c r="CQ5">
        <f t="array" ref="CQ5">INDEX(Transcriptome!AZ$2:AZ$28,MATCH(1,(Transcriptome!$A$2:$A$28=$B5)*(Transcriptome!$C$2:$C$28=$G5),0))</f>
        <v>0.13475030963800239</v>
      </c>
      <c r="CR5">
        <f t="array" ref="CR5">INDEX(Transcriptome!BA$2:BA$28,MATCH(1,(Transcriptome!$A$2:$A$28=$B5)*(Transcriptome!$C$2:$C$28=$G5),0))</f>
        <v>3.0511323807894488</v>
      </c>
      <c r="CS5">
        <f t="array" ref="CS5">INDEX(Transcriptome!BB$2:BB$28,MATCH(1,(Transcriptome!$A$2:$A$28=$B5)*(Transcriptome!$C$2:$C$28=$G5),0))</f>
        <v>2.7291523474557162</v>
      </c>
      <c r="CT5">
        <f t="array" ref="CT5">INDEX(Transcriptome!BC$2:BC$28,MATCH(1,(Transcriptome!$A$2:$A$28=$B5)*(Transcriptome!$C$2:$C$28=$G5),0))</f>
        <v>0</v>
      </c>
      <c r="CU5">
        <f t="array" ref="CU5">INDEX(Transcriptome!BD$2:BD$28,MATCH(1,(Transcriptome!$A$2:$A$28=$B5)*(Transcriptome!$C$2:$C$28=$G5),0))</f>
        <v>2.0550375838276378</v>
      </c>
      <c r="CV5">
        <f t="array" ref="CV5">INDEX(Transcriptome!BE$2:BE$28,MATCH(1,(Transcriptome!$A$2:$A$28=$B5)*(Transcriptome!$C$2:$C$28=$G5),0))</f>
        <v>1.0626933143671609</v>
      </c>
      <c r="CW5">
        <f t="array" ref="CW5">INDEX(Transcriptome!BF$2:BF$28,MATCH(1,(Transcriptome!$A$2:$A$28=$B5)*(Transcriptome!$C$2:$C$28=$G5),0))</f>
        <v>1.7333851456133129</v>
      </c>
      <c r="CX5">
        <f t="array" ref="CX5">INDEX(Transcriptome!BG$2:BG$28,MATCH(1,(Transcriptome!$A$2:$A$28=$B5)*(Transcriptome!$C$2:$C$28=$G5),0))</f>
        <v>1.6294551818331828</v>
      </c>
      <c r="CY5">
        <f t="array" ref="CY5">INDEX(Transcriptome!BH$2:BH$28,MATCH(1,(Transcriptome!$A$2:$A$28=$B5)*(Transcriptome!$C$2:$C$28=$G5),0))</f>
        <v>0.44818730371974813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2.3490087221877216</v>
      </c>
      <c r="DC5">
        <f t="array" ref="DC5">INDEX(Transcriptome!BL$2:BL$28,MATCH(1,(Transcriptome!$A$2:$A$28=$B5)*(Transcriptome!$C$2:$C$28=$G5),0))</f>
        <v>1.1382807058488893</v>
      </c>
      <c r="DD5">
        <f t="array" ref="DD5">INDEX(Transcriptome!BM$2:BM$28,MATCH(1,(Transcriptome!$A$2:$A$28=$B5)*(Transcriptome!$C$2:$C$28=$G5),0))</f>
        <v>1.041534100498178</v>
      </c>
      <c r="DE5">
        <f t="array" ref="DE5">INDEX(Transcriptome!BN$2:BN$28,MATCH(1,(Transcriptome!$A$2:$A$28=$B5)*(Transcriptome!$C$2:$C$28=$G5),0))</f>
        <v>6.0976793661105519</v>
      </c>
      <c r="DF5">
        <f t="array" ref="DF5">INDEX(Transcriptome!BO$2:BO$28,MATCH(1,(Transcriptome!$A$2:$A$28=$B5)*(Transcriptome!$C$2:$C$28=$G5),0))</f>
        <v>2.6230227905173362</v>
      </c>
      <c r="DG5">
        <f t="array" ref="DG5">INDEX(Transcriptome!BP$2:BP$28,MATCH(1,(Transcriptome!$A$2:$A$28=$B5)*(Transcriptome!$C$2:$C$28=$G5),0))</f>
        <v>0.44818730371974813</v>
      </c>
      <c r="DH5">
        <f t="array" ref="DH5">INDEX(Transcriptome!BQ$2:BQ$28,MATCH(1,(Transcriptome!$A$2:$A$28=$B5)*(Transcriptome!$C$2:$C$28=$G5),0))</f>
        <v>1</v>
      </c>
      <c r="DI5">
        <f t="array" ref="DI5">INDEX(Transcriptome!BR$2:BR$28,MATCH(1,(Transcriptome!$A$2:$A$28=$B5)*(Transcriptome!$C$2:$C$28=$G5),0))</f>
        <v>0.74554417526058681</v>
      </c>
    </row>
    <row r="6" spans="1:113" x14ac:dyDescent="0.15">
      <c r="A6">
        <f>Glucose!A11</f>
        <v>4</v>
      </c>
      <c r="B6" s="86" t="s">
        <v>524</v>
      </c>
      <c r="C6" s="369" t="s">
        <v>549</v>
      </c>
      <c r="D6">
        <v>1</v>
      </c>
      <c r="E6">
        <f>Glucose!H11</f>
        <v>2.3549121452331545</v>
      </c>
      <c r="F6" s="306">
        <f>Glucose!K11</f>
        <v>96.520965576171875</v>
      </c>
      <c r="G6" t="s">
        <v>550</v>
      </c>
      <c r="H6" s="366">
        <f>Glucose!B11</f>
        <v>43704</v>
      </c>
      <c r="I6" s="367">
        <f>Glucose!C11</f>
        <v>0.55486111111111114</v>
      </c>
      <c r="J6">
        <f>'In Process Calc.'!B7</f>
        <v>3.99260416666948</v>
      </c>
      <c r="K6">
        <f>'In Process Calc.'!C7</f>
        <v>95.822500000067521</v>
      </c>
      <c r="L6">
        <f>Glucose!Y11</f>
        <v>20.944444444444446</v>
      </c>
      <c r="M6">
        <f>Glucose!AE11</f>
        <v>4.3294849023090585</v>
      </c>
      <c r="N6">
        <f>Glucose!Z11</f>
        <v>0.3</v>
      </c>
      <c r="O6">
        <f>'Post Process Calc.'!AM7</f>
        <v>1.6598946016261773</v>
      </c>
      <c r="P6">
        <f>'Post Process Calc.'!AN7</f>
        <v>8.2213546777551194</v>
      </c>
      <c r="Q6">
        <f>Glucose!AW11</f>
        <v>20.944444444444446</v>
      </c>
      <c r="R6">
        <f t="shared" si="3"/>
        <v>4.3294849023090585</v>
      </c>
      <c r="S6">
        <f t="shared" si="4"/>
        <v>0.3</v>
      </c>
      <c r="T6">
        <f>IF(ISBLANK(Glucose!AT11),'Post Process Calc.'!AM7,Glucose!AT11)</f>
        <v>1.6598946016261773</v>
      </c>
      <c r="U6">
        <f>IF(ISBLANK(Glucose!AU11),'Post Process Calc.'!AN7,Glucose!AU11)</f>
        <v>8.2213546777551194</v>
      </c>
      <c r="V6">
        <f t="shared" si="5"/>
        <v>20.944444444444446</v>
      </c>
      <c r="W6">
        <f t="shared" si="0"/>
        <v>4.3294849023090585</v>
      </c>
      <c r="X6">
        <f t="shared" si="0"/>
        <v>0.3</v>
      </c>
      <c r="Y6">
        <f t="shared" si="0"/>
        <v>1.6598946016261773</v>
      </c>
      <c r="Z6">
        <f t="shared" si="0"/>
        <v>8.2213546777551194</v>
      </c>
      <c r="AA6">
        <f>'Growth Regression'!P6</f>
        <v>1.1440420511649499E-2</v>
      </c>
      <c r="AB6">
        <f>AA6/'Growth Regression'!$O$24</f>
        <v>0.46386766497133342</v>
      </c>
      <c r="AC6">
        <f>'Post Process Calc.'!J7</f>
        <v>3.9729881702903175E-2</v>
      </c>
      <c r="AD6">
        <f>'Post Process Calc.'!P7</f>
        <v>-1.5235464898585214E-2</v>
      </c>
      <c r="AE6">
        <f>'Post Process Calc.'!K7</f>
        <v>-4.7179481185715419E-4</v>
      </c>
      <c r="AF6">
        <f>'Post Process Calc.'!G7</f>
        <v>1.6289307376181172E-2</v>
      </c>
      <c r="AG6">
        <f>'Post Process Calc.'!H7</f>
        <v>5.7179473268157942E-3</v>
      </c>
      <c r="AH6">
        <f>'Post Process Calc.'!AF7</f>
        <v>-0.38347622105987583</v>
      </c>
      <c r="AI6">
        <f t="shared" si="6"/>
        <v>24.831176064314484</v>
      </c>
      <c r="AJ6">
        <f t="shared" si="6"/>
        <v>-9.5221655616157577</v>
      </c>
      <c r="AK6">
        <f t="shared" si="1"/>
        <v>-0.29487175741072136</v>
      </c>
      <c r="AL6">
        <f t="shared" si="1"/>
        <v>10.180817110113232</v>
      </c>
      <c r="AM6">
        <f t="shared" si="1"/>
        <v>3.5737170792598714</v>
      </c>
      <c r="AN6">
        <v>100</v>
      </c>
      <c r="AO6">
        <v>0.32</v>
      </c>
      <c r="AP6">
        <v>7</v>
      </c>
      <c r="AQ6">
        <v>0.7</v>
      </c>
      <c r="AR6">
        <f t="shared" si="2"/>
        <v>5.0118723362727164E-8</v>
      </c>
      <c r="AS6">
        <v>1</v>
      </c>
      <c r="AT6">
        <v>0.311</v>
      </c>
      <c r="AU6">
        <f t="array" ref="AU6">INDEX(Transcriptome!D$2:D$28,MATCH(1,(Transcriptome!$A$2:$A$28=$B6)*(Transcriptome!$C$2:$C$28=$G6),0))</f>
        <v>0.67324719246781761</v>
      </c>
      <c r="AV6">
        <f t="array" ref="AV6">INDEX(Transcriptome!E$2:E$28,MATCH(1,(Transcriptome!$A$2:$A$28=$B6)*(Transcriptome!$C$2:$C$28=$G6),0))</f>
        <v>0.99664264366361988</v>
      </c>
      <c r="AW6">
        <f t="array" ref="AW6">INDEX(Transcriptome!F$2:F$28,MATCH(1,(Transcriptome!$A$2:$A$28=$B6)*(Transcriptome!$C$2:$C$28=$G6),0))</f>
        <v>0.56083696440750863</v>
      </c>
      <c r="AX6">
        <f t="array" ref="AX6">INDEX(Transcriptome!G$2:G$28,MATCH(1,(Transcriptome!$A$2:$A$28=$B6)*(Transcriptome!$C$2:$C$28=$G6),0))</f>
        <v>1.166663708432671</v>
      </c>
      <c r="AY6">
        <f t="array" ref="AY6">INDEX(Transcriptome!H$2:H$28,MATCH(1,(Transcriptome!$A$2:$A$28=$B6)*(Transcriptome!$C$2:$C$28=$G6),0))</f>
        <v>0</v>
      </c>
      <c r="AZ6">
        <f t="array" ref="AZ6">INDEX(Transcriptome!I$2:I$28,MATCH(1,(Transcriptome!$A$2:$A$28=$B6)*(Transcriptome!$C$2:$C$28=$G6),0))</f>
        <v>1.591364571330768</v>
      </c>
      <c r="BA6">
        <f t="array" ref="BA6">INDEX(Transcriptome!J$2:J$28,MATCH(1,(Transcriptome!$A$2:$A$28=$B6)*(Transcriptome!$C$2:$C$28=$G6),0))</f>
        <v>0.74614279630702196</v>
      </c>
      <c r="BB6">
        <f t="array" ref="BB6">INDEX(Transcriptome!K$2:K$28,MATCH(1,(Transcriptome!$A$2:$A$28=$B6)*(Transcriptome!$C$2:$C$28=$G6),0))</f>
        <v>0.66722895615727362</v>
      </c>
      <c r="BC6">
        <f t="array" ref="BC6">INDEX(Transcriptome!L$2:L$28,MATCH(1,(Transcriptome!$A$2:$A$28=$B6)*(Transcriptome!$C$2:$C$28=$G6),0))</f>
        <v>0.86045359438543667</v>
      </c>
      <c r="BD6">
        <f t="array" ref="BD6">INDEX(Transcriptome!M$2:M$28,MATCH(1,(Transcriptome!$A$2:$A$28=$B6)*(Transcriptome!$C$2:$C$28=$G6),0))</f>
        <v>0.49656414816778466</v>
      </c>
      <c r="BE6">
        <f t="array" ref="BE6">INDEX(Transcriptome!N$2:N$28,MATCH(1,(Transcriptome!$A$2:$A$28=$B6)*(Transcriptome!$C$2:$C$28=$G6),0))</f>
        <v>0.86474256370646119</v>
      </c>
      <c r="BF6">
        <f t="array" ref="BF6">INDEX(Transcriptome!O$2:O$28,MATCH(1,(Transcriptome!$A$2:$A$28=$B6)*(Transcriptome!$C$2:$C$28=$G6),0))</f>
        <v>1.0283275437479591</v>
      </c>
      <c r="BG6">
        <f t="array" ref="BG6">INDEX(Transcriptome!P$2:P$28,MATCH(1,(Transcriptome!$A$2:$A$28=$B6)*(Transcriptome!$C$2:$C$28=$G6),0))</f>
        <v>0.78611836835622229</v>
      </c>
      <c r="BH6">
        <f t="array" ref="BH6">INDEX(Transcriptome!Q$2:Q$28,MATCH(1,(Transcriptome!$A$2:$A$28=$B6)*(Transcriptome!$C$2:$C$28=$G6),0))</f>
        <v>0.48376025268024847</v>
      </c>
      <c r="BI6">
        <f t="array" ref="BI6">INDEX(Transcriptome!R$2:R$28,MATCH(1,(Transcriptome!$A$2:$A$28=$B6)*(Transcriptome!$C$2:$C$28=$G6),0))</f>
        <v>0.53641902250180595</v>
      </c>
      <c r="BJ6">
        <f t="array" ref="BJ6">INDEX(Transcriptome!S$2:S$28,MATCH(1,(Transcriptome!$A$2:$A$28=$B6)*(Transcriptome!$C$2:$C$28=$G6),0))</f>
        <v>0.60525961871273526</v>
      </c>
      <c r="BK6">
        <f t="array" ref="BK6">INDEX(Transcriptome!T$2:T$28,MATCH(1,(Transcriptome!$A$2:$A$28=$B6)*(Transcriptome!$C$2:$C$28=$G6),0))</f>
        <v>1.2030888950995902</v>
      </c>
      <c r="BL6">
        <f t="array" ref="BL6">INDEX(Transcriptome!U$2:U$28,MATCH(1,(Transcriptome!$A$2:$A$28=$B6)*(Transcriptome!$C$2:$C$28=$G6),0))</f>
        <v>5.2217991710298746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0.84161593951687896</v>
      </c>
      <c r="BP6">
        <f t="array" ref="BP6">INDEX(Transcriptome!Y$2:Y$28,MATCH(1,(Transcriptome!$A$2:$A$28=$B6)*(Transcriptome!$C$2:$C$28=$G6),0))</f>
        <v>0</v>
      </c>
      <c r="BQ6">
        <f t="array" ref="BQ6">INDEX(Transcriptome!Z$2:Z$28,MATCH(1,(Transcriptome!$A$2:$A$28=$B6)*(Transcriptome!$C$2:$C$28=$G6),0))</f>
        <v>0.60148063332284785</v>
      </c>
      <c r="BR6">
        <f t="array" ref="BR6">INDEX(Transcriptome!AA$2:AA$28,MATCH(1,(Transcriptome!$A$2:$A$28=$B6)*(Transcriptome!$C$2:$C$28=$G6),0))</f>
        <v>0.97409381496997205</v>
      </c>
      <c r="BS6">
        <f t="array" ref="BS6">INDEX(Transcriptome!AB$2:AB$28,MATCH(1,(Transcriptome!$A$2:$A$28=$B6)*(Transcriptome!$C$2:$C$28=$G6),0))</f>
        <v>0.36082861354213919</v>
      </c>
      <c r="BT6">
        <f t="array" ref="BT6">INDEX(Transcriptome!AC$2:AC$28,MATCH(1,(Transcriptome!$A$2:$A$28=$B6)*(Transcriptome!$C$2:$C$28=$G6),0))</f>
        <v>1.8380756112843593</v>
      </c>
      <c r="BU6">
        <f t="array" ref="BU6">INDEX(Transcriptome!AD$2:AD$28,MATCH(1,(Transcriptome!$A$2:$A$28=$B6)*(Transcriptome!$C$2:$C$28=$G6),0))</f>
        <v>0.64287796993592972</v>
      </c>
      <c r="BV6">
        <f t="array" ref="BV6">INDEX(Transcriptome!AE$2:AE$28,MATCH(1,(Transcriptome!$A$2:$A$28=$B6)*(Transcriptome!$C$2:$C$28=$G6),0))</f>
        <v>1.9781445810454643</v>
      </c>
      <c r="BW6">
        <f t="array" ref="BW6">INDEX(Transcriptome!AF$2:AF$28,MATCH(1,(Transcriptome!$A$2:$A$28=$B6)*(Transcriptome!$C$2:$C$28=$G6),0))</f>
        <v>0.78423451544422718</v>
      </c>
      <c r="BX6">
        <f t="array" ref="BX6">INDEX(Transcriptome!AG$2:AG$28,MATCH(1,(Transcriptome!$A$2:$A$28=$B6)*(Transcriptome!$C$2:$C$28=$G6),0))</f>
        <v>0.77642876756504264</v>
      </c>
      <c r="BY6">
        <f t="array" ref="BY6">INDEX(Transcriptome!AH$2:AH$28,MATCH(1,(Transcriptome!$A$2:$A$28=$B6)*(Transcriptome!$C$2:$C$28=$G6),0))</f>
        <v>2.0990292372290438</v>
      </c>
      <c r="BZ6">
        <f t="array" ref="BZ6">INDEX(Transcriptome!AI$2:AI$28,MATCH(1,(Transcriptome!$A$2:$A$28=$B6)*(Transcriptome!$C$2:$C$28=$G6),0))</f>
        <v>0.58908806260345858</v>
      </c>
      <c r="CA6">
        <f t="array" ref="CA6">INDEX(Transcriptome!AJ$2:AJ$28,MATCH(1,(Transcriptome!$A$2:$A$28=$B6)*(Transcriptome!$C$2:$C$28=$G6),0))</f>
        <v>1.2111960560972717</v>
      </c>
      <c r="CB6">
        <f t="array" ref="CB6">INDEX(Transcriptome!AK$2:AK$28,MATCH(1,(Transcriptome!$A$2:$A$28=$B6)*(Transcriptome!$C$2:$C$28=$G6),0))</f>
        <v>0.83349372213564865</v>
      </c>
      <c r="CC6">
        <f t="array" ref="CC6">INDEX(Transcriptome!AL$2:AL$28,MATCH(1,(Transcriptome!$A$2:$A$28=$B6)*(Transcriptome!$C$2:$C$28=$G6),0))</f>
        <v>1</v>
      </c>
      <c r="CD6">
        <f t="array" ref="CD6">INDEX(Transcriptome!AM$2:AM$28,MATCH(1,(Transcriptome!$A$2:$A$28=$B6)*(Transcriptome!$C$2:$C$28=$G6),0))</f>
        <v>0.26892513348074426</v>
      </c>
      <c r="CE6">
        <f t="array" ref="CE6">INDEX(Transcriptome!AN$2:AN$28,MATCH(1,(Transcriptome!$A$2:$A$28=$B6)*(Transcriptome!$C$2:$C$28=$G6),0))</f>
        <v>0.66302295739312278</v>
      </c>
      <c r="CF6">
        <f t="array" ref="CF6">INDEX(Transcriptome!AO$2:AO$28,MATCH(1,(Transcriptome!$A$2:$A$28=$B6)*(Transcriptome!$C$2:$C$28=$G6),0))</f>
        <v>1.3140550582678929</v>
      </c>
      <c r="CG6">
        <f t="array" ref="CG6">INDEX(Transcriptome!AP$2:AP$28,MATCH(1,(Transcriptome!$A$2:$A$28=$B6)*(Transcriptome!$C$2:$C$28=$G6),0))</f>
        <v>0.89739718974683491</v>
      </c>
      <c r="CH6">
        <f t="array" ref="CH6">INDEX(Transcriptome!AQ$2:AQ$28,MATCH(1,(Transcriptome!$A$2:$A$28=$B6)*(Transcriptome!$C$2:$C$28=$G6),0))</f>
        <v>1.3005346627571148</v>
      </c>
      <c r="CI6">
        <f t="array" ref="CI6">INDEX(Transcriptome!AR$2:AR$28,MATCH(1,(Transcriptome!$A$2:$A$28=$B6)*(Transcriptome!$C$2:$C$28=$G6),0))</f>
        <v>0.51982969670991197</v>
      </c>
      <c r="CJ6">
        <f t="array" ref="CJ6">INDEX(Transcriptome!AS$2:AS$28,MATCH(1,(Transcriptome!$A$2:$A$28=$B6)*(Transcriptome!$C$2:$C$28=$G6),0))</f>
        <v>0.92662021729641852</v>
      </c>
      <c r="CK6">
        <f t="array" ref="CK6">INDEX(Transcriptome!AT$2:AT$28,MATCH(1,(Transcriptome!$A$2:$A$28=$B6)*(Transcriptome!$C$2:$C$28=$G6),0))</f>
        <v>0.70588957315296774</v>
      </c>
      <c r="CL6">
        <f t="array" ref="CL6">INDEX(Transcriptome!AU$2:AU$28,MATCH(1,(Transcriptome!$A$2:$A$28=$B6)*(Transcriptome!$C$2:$C$28=$G6),0))</f>
        <v>1.020861395243053</v>
      </c>
      <c r="CM6">
        <f t="array" ref="CM6">INDEX(Transcriptome!AV$2:AV$28,MATCH(1,(Transcriptome!$A$2:$A$28=$B6)*(Transcriptome!$C$2:$C$28=$G6),0))</f>
        <v>0.67744997176132982</v>
      </c>
      <c r="CN6">
        <f t="array" ref="CN6">INDEX(Transcriptome!AW$2:AW$28,MATCH(1,(Transcriptome!$A$2:$A$28=$B6)*(Transcriptome!$C$2:$C$28=$G6),0))</f>
        <v>0.37533365490391968</v>
      </c>
      <c r="CO6">
        <f t="array" ref="CO6">INDEX(Transcriptome!AX$2:AX$28,MATCH(1,(Transcriptome!$A$2:$A$28=$B6)*(Transcriptome!$C$2:$C$28=$G6),0))</f>
        <v>0.48741968957372928</v>
      </c>
      <c r="CP6">
        <f t="array" ref="CP6">INDEX(Transcriptome!AY$2:AY$28,MATCH(1,(Transcriptome!$A$2:$A$28=$B6)*(Transcriptome!$C$2:$C$28=$G6),0))</f>
        <v>0.9861669497972565</v>
      </c>
      <c r="CQ6">
        <f t="array" ref="CQ6">INDEX(Transcriptome!AZ$2:AZ$28,MATCH(1,(Transcriptome!$A$2:$A$28=$B6)*(Transcriptome!$C$2:$C$28=$G6),0))</f>
        <v>0.13475030963800239</v>
      </c>
      <c r="CR6">
        <f t="array" ref="CR6">INDEX(Transcriptome!BA$2:BA$28,MATCH(1,(Transcriptome!$A$2:$A$28=$B6)*(Transcriptome!$C$2:$C$28=$G6),0))</f>
        <v>3.0511323807894488</v>
      </c>
      <c r="CS6">
        <f t="array" ref="CS6">INDEX(Transcriptome!BB$2:BB$28,MATCH(1,(Transcriptome!$A$2:$A$28=$B6)*(Transcriptome!$C$2:$C$28=$G6),0))</f>
        <v>2.7291523474557162</v>
      </c>
      <c r="CT6">
        <f t="array" ref="CT6">INDEX(Transcriptome!BC$2:BC$28,MATCH(1,(Transcriptome!$A$2:$A$28=$B6)*(Transcriptome!$C$2:$C$28=$G6),0))</f>
        <v>0</v>
      </c>
      <c r="CU6">
        <f t="array" ref="CU6">INDEX(Transcriptome!BD$2:BD$28,MATCH(1,(Transcriptome!$A$2:$A$28=$B6)*(Transcriptome!$C$2:$C$28=$G6),0))</f>
        <v>2.0550375838276378</v>
      </c>
      <c r="CV6">
        <f t="array" ref="CV6">INDEX(Transcriptome!BE$2:BE$28,MATCH(1,(Transcriptome!$A$2:$A$28=$B6)*(Transcriptome!$C$2:$C$28=$G6),0))</f>
        <v>1.0626933143671609</v>
      </c>
      <c r="CW6">
        <f t="array" ref="CW6">INDEX(Transcriptome!BF$2:BF$28,MATCH(1,(Transcriptome!$A$2:$A$28=$B6)*(Transcriptome!$C$2:$C$28=$G6),0))</f>
        <v>1.7333851456133129</v>
      </c>
      <c r="CX6">
        <f t="array" ref="CX6">INDEX(Transcriptome!BG$2:BG$28,MATCH(1,(Transcriptome!$A$2:$A$28=$B6)*(Transcriptome!$C$2:$C$28=$G6),0))</f>
        <v>1.6294551818331828</v>
      </c>
      <c r="CY6">
        <f t="array" ref="CY6">INDEX(Transcriptome!BH$2:BH$28,MATCH(1,(Transcriptome!$A$2:$A$28=$B6)*(Transcriptome!$C$2:$C$28=$G6),0))</f>
        <v>0.44818730371974813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2.3490087221877216</v>
      </c>
      <c r="DC6">
        <f t="array" ref="DC6">INDEX(Transcriptome!BL$2:BL$28,MATCH(1,(Transcriptome!$A$2:$A$28=$B6)*(Transcriptome!$C$2:$C$28=$G6),0))</f>
        <v>1.1382807058488893</v>
      </c>
      <c r="DD6">
        <f t="array" ref="DD6">INDEX(Transcriptome!BM$2:BM$28,MATCH(1,(Transcriptome!$A$2:$A$28=$B6)*(Transcriptome!$C$2:$C$28=$G6),0))</f>
        <v>1.041534100498178</v>
      </c>
      <c r="DE6">
        <f t="array" ref="DE6">INDEX(Transcriptome!BN$2:BN$28,MATCH(1,(Transcriptome!$A$2:$A$28=$B6)*(Transcriptome!$C$2:$C$28=$G6),0))</f>
        <v>6.0976793661105519</v>
      </c>
      <c r="DF6">
        <f t="array" ref="DF6">INDEX(Transcriptome!BO$2:BO$28,MATCH(1,(Transcriptome!$A$2:$A$28=$B6)*(Transcriptome!$C$2:$C$28=$G6),0))</f>
        <v>2.6230227905173362</v>
      </c>
      <c r="DG6">
        <f t="array" ref="DG6">INDEX(Transcriptome!BP$2:BP$28,MATCH(1,(Transcriptome!$A$2:$A$28=$B6)*(Transcriptome!$C$2:$C$28=$G6),0))</f>
        <v>0.44818730371974813</v>
      </c>
      <c r="DH6">
        <f t="array" ref="DH6">INDEX(Transcriptome!BQ$2:BQ$28,MATCH(1,(Transcriptome!$A$2:$A$28=$B6)*(Transcriptome!$C$2:$C$28=$G6),0))</f>
        <v>1</v>
      </c>
      <c r="DI6">
        <f t="array" ref="DI6">INDEX(Transcriptome!BR$2:BR$28,MATCH(1,(Transcriptome!$A$2:$A$28=$B6)*(Transcriptome!$C$2:$C$28=$G6),0))</f>
        <v>0.74554417526058681</v>
      </c>
    </row>
    <row r="7" spans="1:113" x14ac:dyDescent="0.15">
      <c r="A7">
        <f>Glucose!A12</f>
        <v>5</v>
      </c>
      <c r="B7" s="86" t="s">
        <v>524</v>
      </c>
      <c r="C7" s="369" t="s">
        <v>549</v>
      </c>
      <c r="D7">
        <v>1</v>
      </c>
      <c r="E7">
        <f>Glucose!H12</f>
        <v>2.7423025203704836</v>
      </c>
      <c r="F7" s="306">
        <f>Glucose!K12</f>
        <v>96.737045288085938</v>
      </c>
      <c r="G7" t="s">
        <v>550</v>
      </c>
      <c r="H7" s="366">
        <f>Glucose!B12</f>
        <v>43705</v>
      </c>
      <c r="I7" s="367">
        <f>Glucose!C12</f>
        <v>0.34027777777777773</v>
      </c>
      <c r="J7">
        <f>'In Process Calc.'!B8</f>
        <v>4.7780208333351766</v>
      </c>
      <c r="K7">
        <f>'In Process Calc.'!C8</f>
        <v>114.67250000004424</v>
      </c>
      <c r="L7">
        <f>Glucose!Y12</f>
        <v>18.944444444444443</v>
      </c>
      <c r="M7">
        <f>Glucose!AE12</f>
        <v>3.3303730017761985</v>
      </c>
      <c r="N7">
        <f>Glucose!Z12</f>
        <v>0.32</v>
      </c>
      <c r="O7">
        <f>'Post Process Calc.'!AM8</f>
        <v>0.96576541885092615</v>
      </c>
      <c r="P7">
        <f>'Post Process Calc.'!AN8</f>
        <v>7.9261412180089694</v>
      </c>
      <c r="Q7">
        <f>Glucose!AW12</f>
        <v>18.944444444444443</v>
      </c>
      <c r="R7">
        <f t="shared" si="3"/>
        <v>3.3303730017761985</v>
      </c>
      <c r="S7">
        <f t="shared" si="4"/>
        <v>0.32</v>
      </c>
      <c r="T7">
        <f>IF(ISBLANK(Glucose!AT12),'Post Process Calc.'!AM8,Glucose!AT12)</f>
        <v>0.96576541885092615</v>
      </c>
      <c r="U7">
        <f>IF(ISBLANK(Glucose!AU12),'Post Process Calc.'!AN8,Glucose!AU12)</f>
        <v>7.9261412180089694</v>
      </c>
      <c r="V7">
        <f t="shared" si="5"/>
        <v>18.944444444444443</v>
      </c>
      <c r="W7">
        <f t="shared" si="0"/>
        <v>3.3303730017761985</v>
      </c>
      <c r="X7">
        <f t="shared" si="0"/>
        <v>0.32</v>
      </c>
      <c r="Y7">
        <f t="shared" si="0"/>
        <v>0.96576541885092615</v>
      </c>
      <c r="Z7">
        <f t="shared" si="0"/>
        <v>7.9261412180089694</v>
      </c>
      <c r="AA7">
        <f>'Growth Regression'!P7</f>
        <v>8.68466825198351E-3</v>
      </c>
      <c r="AB7">
        <f>AA7/'Growth Regression'!$O$24</f>
        <v>0.35213188002976836</v>
      </c>
      <c r="AC7">
        <f>'Post Process Calc.'!J8</f>
        <v>3.8600734301927966E-2</v>
      </c>
      <c r="AD7">
        <f>'Post Process Calc.'!P8</f>
        <v>-1.8272811178360698E-2</v>
      </c>
      <c r="AE7">
        <f>'Post Process Calc.'!K8</f>
        <v>-2.9617655151596277E-4</v>
      </c>
      <c r="AF7">
        <f>'Post Process Calc.'!G8</f>
        <v>1.2597429752107515E-2</v>
      </c>
      <c r="AG7">
        <f>'Post Process Calc.'!H8</f>
        <v>6.4569865114108742E-3</v>
      </c>
      <c r="AH7">
        <f>'Post Process Calc.'!AF8</f>
        <v>-0.47337988535228559</v>
      </c>
      <c r="AI7">
        <f t="shared" si="6"/>
        <v>24.125458938704977</v>
      </c>
      <c r="AJ7">
        <f t="shared" si="6"/>
        <v>-11.420506986475436</v>
      </c>
      <c r="AK7">
        <f t="shared" si="1"/>
        <v>-0.18511034469747673</v>
      </c>
      <c r="AL7">
        <f t="shared" si="1"/>
        <v>7.8733935950671965</v>
      </c>
      <c r="AM7">
        <f t="shared" si="1"/>
        <v>4.035616569631796</v>
      </c>
      <c r="AN7">
        <v>100</v>
      </c>
      <c r="AO7">
        <v>0.32</v>
      </c>
      <c r="AP7">
        <v>7</v>
      </c>
      <c r="AQ7">
        <v>0.7</v>
      </c>
      <c r="AR7">
        <f t="shared" si="2"/>
        <v>5.0118723362727164E-8</v>
      </c>
      <c r="AS7">
        <v>1</v>
      </c>
      <c r="AT7">
        <v>0.311</v>
      </c>
      <c r="AU7">
        <f t="array" ref="AU7">INDEX(Transcriptome!D$2:D$28,MATCH(1,(Transcriptome!$A$2:$A$28=$B7)*(Transcriptome!$C$2:$C$28=$G7),0))</f>
        <v>0.67324719246781761</v>
      </c>
      <c r="AV7">
        <f t="array" ref="AV7">INDEX(Transcriptome!E$2:E$28,MATCH(1,(Transcriptome!$A$2:$A$28=$B7)*(Transcriptome!$C$2:$C$28=$G7),0))</f>
        <v>0.99664264366361988</v>
      </c>
      <c r="AW7">
        <f t="array" ref="AW7">INDEX(Transcriptome!F$2:F$28,MATCH(1,(Transcriptome!$A$2:$A$28=$B7)*(Transcriptome!$C$2:$C$28=$G7),0))</f>
        <v>0.56083696440750863</v>
      </c>
      <c r="AX7">
        <f t="array" ref="AX7">INDEX(Transcriptome!G$2:G$28,MATCH(1,(Transcriptome!$A$2:$A$28=$B7)*(Transcriptome!$C$2:$C$28=$G7),0))</f>
        <v>1.166663708432671</v>
      </c>
      <c r="AY7">
        <f t="array" ref="AY7">INDEX(Transcriptome!H$2:H$28,MATCH(1,(Transcriptome!$A$2:$A$28=$B7)*(Transcriptome!$C$2:$C$28=$G7),0))</f>
        <v>0</v>
      </c>
      <c r="AZ7">
        <f t="array" ref="AZ7">INDEX(Transcriptome!I$2:I$28,MATCH(1,(Transcriptome!$A$2:$A$28=$B7)*(Transcriptome!$C$2:$C$28=$G7),0))</f>
        <v>1.591364571330768</v>
      </c>
      <c r="BA7">
        <f t="array" ref="BA7">INDEX(Transcriptome!J$2:J$28,MATCH(1,(Transcriptome!$A$2:$A$28=$B7)*(Transcriptome!$C$2:$C$28=$G7),0))</f>
        <v>0.74614279630702196</v>
      </c>
      <c r="BB7">
        <f t="array" ref="BB7">INDEX(Transcriptome!K$2:K$28,MATCH(1,(Transcriptome!$A$2:$A$28=$B7)*(Transcriptome!$C$2:$C$28=$G7),0))</f>
        <v>0.66722895615727362</v>
      </c>
      <c r="BC7">
        <f t="array" ref="BC7">INDEX(Transcriptome!L$2:L$28,MATCH(1,(Transcriptome!$A$2:$A$28=$B7)*(Transcriptome!$C$2:$C$28=$G7),0))</f>
        <v>0.86045359438543667</v>
      </c>
      <c r="BD7">
        <f t="array" ref="BD7">INDEX(Transcriptome!M$2:M$28,MATCH(1,(Transcriptome!$A$2:$A$28=$B7)*(Transcriptome!$C$2:$C$28=$G7),0))</f>
        <v>0.49656414816778466</v>
      </c>
      <c r="BE7">
        <f t="array" ref="BE7">INDEX(Transcriptome!N$2:N$28,MATCH(1,(Transcriptome!$A$2:$A$28=$B7)*(Transcriptome!$C$2:$C$28=$G7),0))</f>
        <v>0.86474256370646119</v>
      </c>
      <c r="BF7">
        <f t="array" ref="BF7">INDEX(Transcriptome!O$2:O$28,MATCH(1,(Transcriptome!$A$2:$A$28=$B7)*(Transcriptome!$C$2:$C$28=$G7),0))</f>
        <v>1.0283275437479591</v>
      </c>
      <c r="BG7">
        <f t="array" ref="BG7">INDEX(Transcriptome!P$2:P$28,MATCH(1,(Transcriptome!$A$2:$A$28=$B7)*(Transcriptome!$C$2:$C$28=$G7),0))</f>
        <v>0.78611836835622229</v>
      </c>
      <c r="BH7">
        <f t="array" ref="BH7">INDEX(Transcriptome!Q$2:Q$28,MATCH(1,(Transcriptome!$A$2:$A$28=$B7)*(Transcriptome!$C$2:$C$28=$G7),0))</f>
        <v>0.48376025268024847</v>
      </c>
      <c r="BI7">
        <f t="array" ref="BI7">INDEX(Transcriptome!R$2:R$28,MATCH(1,(Transcriptome!$A$2:$A$28=$B7)*(Transcriptome!$C$2:$C$28=$G7),0))</f>
        <v>0.53641902250180595</v>
      </c>
      <c r="BJ7">
        <f t="array" ref="BJ7">INDEX(Transcriptome!S$2:S$28,MATCH(1,(Transcriptome!$A$2:$A$28=$B7)*(Transcriptome!$C$2:$C$28=$G7),0))</f>
        <v>0.60525961871273526</v>
      </c>
      <c r="BK7">
        <f t="array" ref="BK7">INDEX(Transcriptome!T$2:T$28,MATCH(1,(Transcriptome!$A$2:$A$28=$B7)*(Transcriptome!$C$2:$C$28=$G7),0))</f>
        <v>1.2030888950995902</v>
      </c>
      <c r="BL7">
        <f t="array" ref="BL7">INDEX(Transcriptome!U$2:U$28,MATCH(1,(Transcriptome!$A$2:$A$28=$B7)*(Transcriptome!$C$2:$C$28=$G7),0))</f>
        <v>5.2217991710298746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0.84161593951687896</v>
      </c>
      <c r="BP7">
        <f t="array" ref="BP7">INDEX(Transcriptome!Y$2:Y$28,MATCH(1,(Transcriptome!$A$2:$A$28=$B7)*(Transcriptome!$C$2:$C$28=$G7),0))</f>
        <v>0</v>
      </c>
      <c r="BQ7">
        <f t="array" ref="BQ7">INDEX(Transcriptome!Z$2:Z$28,MATCH(1,(Transcriptome!$A$2:$A$28=$B7)*(Transcriptome!$C$2:$C$28=$G7),0))</f>
        <v>0.60148063332284785</v>
      </c>
      <c r="BR7">
        <f t="array" ref="BR7">INDEX(Transcriptome!AA$2:AA$28,MATCH(1,(Transcriptome!$A$2:$A$28=$B7)*(Transcriptome!$C$2:$C$28=$G7),0))</f>
        <v>0.97409381496997205</v>
      </c>
      <c r="BS7">
        <f t="array" ref="BS7">INDEX(Transcriptome!AB$2:AB$28,MATCH(1,(Transcriptome!$A$2:$A$28=$B7)*(Transcriptome!$C$2:$C$28=$G7),0))</f>
        <v>0.36082861354213919</v>
      </c>
      <c r="BT7">
        <f t="array" ref="BT7">INDEX(Transcriptome!AC$2:AC$28,MATCH(1,(Transcriptome!$A$2:$A$28=$B7)*(Transcriptome!$C$2:$C$28=$G7),0))</f>
        <v>1.8380756112843593</v>
      </c>
      <c r="BU7">
        <f t="array" ref="BU7">INDEX(Transcriptome!AD$2:AD$28,MATCH(1,(Transcriptome!$A$2:$A$28=$B7)*(Transcriptome!$C$2:$C$28=$G7),0))</f>
        <v>0.64287796993592972</v>
      </c>
      <c r="BV7">
        <f t="array" ref="BV7">INDEX(Transcriptome!AE$2:AE$28,MATCH(1,(Transcriptome!$A$2:$A$28=$B7)*(Transcriptome!$C$2:$C$28=$G7),0))</f>
        <v>1.9781445810454643</v>
      </c>
      <c r="BW7">
        <f t="array" ref="BW7">INDEX(Transcriptome!AF$2:AF$28,MATCH(1,(Transcriptome!$A$2:$A$28=$B7)*(Transcriptome!$C$2:$C$28=$G7),0))</f>
        <v>0.78423451544422718</v>
      </c>
      <c r="BX7">
        <f t="array" ref="BX7">INDEX(Transcriptome!AG$2:AG$28,MATCH(1,(Transcriptome!$A$2:$A$28=$B7)*(Transcriptome!$C$2:$C$28=$G7),0))</f>
        <v>0.77642876756504264</v>
      </c>
      <c r="BY7">
        <f t="array" ref="BY7">INDEX(Transcriptome!AH$2:AH$28,MATCH(1,(Transcriptome!$A$2:$A$28=$B7)*(Transcriptome!$C$2:$C$28=$G7),0))</f>
        <v>2.0990292372290438</v>
      </c>
      <c r="BZ7">
        <f t="array" ref="BZ7">INDEX(Transcriptome!AI$2:AI$28,MATCH(1,(Transcriptome!$A$2:$A$28=$B7)*(Transcriptome!$C$2:$C$28=$G7),0))</f>
        <v>0.58908806260345858</v>
      </c>
      <c r="CA7">
        <f t="array" ref="CA7">INDEX(Transcriptome!AJ$2:AJ$28,MATCH(1,(Transcriptome!$A$2:$A$28=$B7)*(Transcriptome!$C$2:$C$28=$G7),0))</f>
        <v>1.2111960560972717</v>
      </c>
      <c r="CB7">
        <f t="array" ref="CB7">INDEX(Transcriptome!AK$2:AK$28,MATCH(1,(Transcriptome!$A$2:$A$28=$B7)*(Transcriptome!$C$2:$C$28=$G7),0))</f>
        <v>0.83349372213564865</v>
      </c>
      <c r="CC7">
        <f t="array" ref="CC7">INDEX(Transcriptome!AL$2:AL$28,MATCH(1,(Transcriptome!$A$2:$A$28=$B7)*(Transcriptome!$C$2:$C$28=$G7),0))</f>
        <v>1</v>
      </c>
      <c r="CD7">
        <f t="array" ref="CD7">INDEX(Transcriptome!AM$2:AM$28,MATCH(1,(Transcriptome!$A$2:$A$28=$B7)*(Transcriptome!$C$2:$C$28=$G7),0))</f>
        <v>0.26892513348074426</v>
      </c>
      <c r="CE7">
        <f t="array" ref="CE7">INDEX(Transcriptome!AN$2:AN$28,MATCH(1,(Transcriptome!$A$2:$A$28=$B7)*(Transcriptome!$C$2:$C$28=$G7),0))</f>
        <v>0.66302295739312278</v>
      </c>
      <c r="CF7">
        <f t="array" ref="CF7">INDEX(Transcriptome!AO$2:AO$28,MATCH(1,(Transcriptome!$A$2:$A$28=$B7)*(Transcriptome!$C$2:$C$28=$G7),0))</f>
        <v>1.3140550582678929</v>
      </c>
      <c r="CG7">
        <f t="array" ref="CG7">INDEX(Transcriptome!AP$2:AP$28,MATCH(1,(Transcriptome!$A$2:$A$28=$B7)*(Transcriptome!$C$2:$C$28=$G7),0))</f>
        <v>0.89739718974683491</v>
      </c>
      <c r="CH7">
        <f t="array" ref="CH7">INDEX(Transcriptome!AQ$2:AQ$28,MATCH(1,(Transcriptome!$A$2:$A$28=$B7)*(Transcriptome!$C$2:$C$28=$G7),0))</f>
        <v>1.3005346627571148</v>
      </c>
      <c r="CI7">
        <f t="array" ref="CI7">INDEX(Transcriptome!AR$2:AR$28,MATCH(1,(Transcriptome!$A$2:$A$28=$B7)*(Transcriptome!$C$2:$C$28=$G7),0))</f>
        <v>0.51982969670991197</v>
      </c>
      <c r="CJ7">
        <f t="array" ref="CJ7">INDEX(Transcriptome!AS$2:AS$28,MATCH(1,(Transcriptome!$A$2:$A$28=$B7)*(Transcriptome!$C$2:$C$28=$G7),0))</f>
        <v>0.92662021729641852</v>
      </c>
      <c r="CK7">
        <f t="array" ref="CK7">INDEX(Transcriptome!AT$2:AT$28,MATCH(1,(Transcriptome!$A$2:$A$28=$B7)*(Transcriptome!$C$2:$C$28=$G7),0))</f>
        <v>0.70588957315296774</v>
      </c>
      <c r="CL7">
        <f t="array" ref="CL7">INDEX(Transcriptome!AU$2:AU$28,MATCH(1,(Transcriptome!$A$2:$A$28=$B7)*(Transcriptome!$C$2:$C$28=$G7),0))</f>
        <v>1.020861395243053</v>
      </c>
      <c r="CM7">
        <f t="array" ref="CM7">INDEX(Transcriptome!AV$2:AV$28,MATCH(1,(Transcriptome!$A$2:$A$28=$B7)*(Transcriptome!$C$2:$C$28=$G7),0))</f>
        <v>0.67744997176132982</v>
      </c>
      <c r="CN7">
        <f t="array" ref="CN7">INDEX(Transcriptome!AW$2:AW$28,MATCH(1,(Transcriptome!$A$2:$A$28=$B7)*(Transcriptome!$C$2:$C$28=$G7),0))</f>
        <v>0.37533365490391968</v>
      </c>
      <c r="CO7">
        <f t="array" ref="CO7">INDEX(Transcriptome!AX$2:AX$28,MATCH(1,(Transcriptome!$A$2:$A$28=$B7)*(Transcriptome!$C$2:$C$28=$G7),0))</f>
        <v>0.48741968957372928</v>
      </c>
      <c r="CP7">
        <f t="array" ref="CP7">INDEX(Transcriptome!AY$2:AY$28,MATCH(1,(Transcriptome!$A$2:$A$28=$B7)*(Transcriptome!$C$2:$C$28=$G7),0))</f>
        <v>0.9861669497972565</v>
      </c>
      <c r="CQ7">
        <f t="array" ref="CQ7">INDEX(Transcriptome!AZ$2:AZ$28,MATCH(1,(Transcriptome!$A$2:$A$28=$B7)*(Transcriptome!$C$2:$C$28=$G7),0))</f>
        <v>0.13475030963800239</v>
      </c>
      <c r="CR7">
        <f t="array" ref="CR7">INDEX(Transcriptome!BA$2:BA$28,MATCH(1,(Transcriptome!$A$2:$A$28=$B7)*(Transcriptome!$C$2:$C$28=$G7),0))</f>
        <v>3.0511323807894488</v>
      </c>
      <c r="CS7">
        <f t="array" ref="CS7">INDEX(Transcriptome!BB$2:BB$28,MATCH(1,(Transcriptome!$A$2:$A$28=$B7)*(Transcriptome!$C$2:$C$28=$G7),0))</f>
        <v>2.7291523474557162</v>
      </c>
      <c r="CT7">
        <f t="array" ref="CT7">INDEX(Transcriptome!BC$2:BC$28,MATCH(1,(Transcriptome!$A$2:$A$28=$B7)*(Transcriptome!$C$2:$C$28=$G7),0))</f>
        <v>0</v>
      </c>
      <c r="CU7">
        <f t="array" ref="CU7">INDEX(Transcriptome!BD$2:BD$28,MATCH(1,(Transcriptome!$A$2:$A$28=$B7)*(Transcriptome!$C$2:$C$28=$G7),0))</f>
        <v>2.0550375838276378</v>
      </c>
      <c r="CV7">
        <f t="array" ref="CV7">INDEX(Transcriptome!BE$2:BE$28,MATCH(1,(Transcriptome!$A$2:$A$28=$B7)*(Transcriptome!$C$2:$C$28=$G7),0))</f>
        <v>1.0626933143671609</v>
      </c>
      <c r="CW7">
        <f t="array" ref="CW7">INDEX(Transcriptome!BF$2:BF$28,MATCH(1,(Transcriptome!$A$2:$A$28=$B7)*(Transcriptome!$C$2:$C$28=$G7),0))</f>
        <v>1.7333851456133129</v>
      </c>
      <c r="CX7">
        <f t="array" ref="CX7">INDEX(Transcriptome!BG$2:BG$28,MATCH(1,(Transcriptome!$A$2:$A$28=$B7)*(Transcriptome!$C$2:$C$28=$G7),0))</f>
        <v>1.6294551818331828</v>
      </c>
      <c r="CY7">
        <f t="array" ref="CY7">INDEX(Transcriptome!BH$2:BH$28,MATCH(1,(Transcriptome!$A$2:$A$28=$B7)*(Transcriptome!$C$2:$C$28=$G7),0))</f>
        <v>0.44818730371974813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2.3490087221877216</v>
      </c>
      <c r="DC7">
        <f t="array" ref="DC7">INDEX(Transcriptome!BL$2:BL$28,MATCH(1,(Transcriptome!$A$2:$A$28=$B7)*(Transcriptome!$C$2:$C$28=$G7),0))</f>
        <v>1.1382807058488893</v>
      </c>
      <c r="DD7">
        <f t="array" ref="DD7">INDEX(Transcriptome!BM$2:BM$28,MATCH(1,(Transcriptome!$A$2:$A$28=$B7)*(Transcriptome!$C$2:$C$28=$G7),0))</f>
        <v>1.041534100498178</v>
      </c>
      <c r="DE7">
        <f t="array" ref="DE7">INDEX(Transcriptome!BN$2:BN$28,MATCH(1,(Transcriptome!$A$2:$A$28=$B7)*(Transcriptome!$C$2:$C$28=$G7),0))</f>
        <v>6.0976793661105519</v>
      </c>
      <c r="DF7">
        <f t="array" ref="DF7">INDEX(Transcriptome!BO$2:BO$28,MATCH(1,(Transcriptome!$A$2:$A$28=$B7)*(Transcriptome!$C$2:$C$28=$G7),0))</f>
        <v>2.6230227905173362</v>
      </c>
      <c r="DG7">
        <f t="array" ref="DG7">INDEX(Transcriptome!BP$2:BP$28,MATCH(1,(Transcriptome!$A$2:$A$28=$B7)*(Transcriptome!$C$2:$C$28=$G7),0))</f>
        <v>0.44818730371974813</v>
      </c>
      <c r="DH7">
        <f t="array" ref="DH7">INDEX(Transcriptome!BQ$2:BQ$28,MATCH(1,(Transcriptome!$A$2:$A$28=$B7)*(Transcriptome!$C$2:$C$28=$G7),0))</f>
        <v>1</v>
      </c>
      <c r="DI7">
        <f t="array" ref="DI7">INDEX(Transcriptome!BR$2:BR$28,MATCH(1,(Transcriptome!$A$2:$A$28=$B7)*(Transcriptome!$C$2:$C$28=$G7),0))</f>
        <v>0.74554417526058681</v>
      </c>
    </row>
    <row r="8" spans="1:113" x14ac:dyDescent="0.15">
      <c r="A8">
        <f>Glucose!A13</f>
        <v>6</v>
      </c>
      <c r="B8" s="86" t="s">
        <v>524</v>
      </c>
      <c r="C8" s="369" t="s">
        <v>549</v>
      </c>
      <c r="D8">
        <v>1</v>
      </c>
      <c r="E8">
        <f>Glucose!H13</f>
        <v>3.5214363170623781</v>
      </c>
      <c r="F8" s="306">
        <f>Glucose!K13</f>
        <v>96.88623046875</v>
      </c>
      <c r="G8" t="s">
        <v>550</v>
      </c>
      <c r="H8" s="366">
        <f>Glucose!B13</f>
        <v>43706</v>
      </c>
      <c r="I8" s="367">
        <f>Glucose!C13</f>
        <v>0.58819444444444446</v>
      </c>
      <c r="J8">
        <f>'In Process Calc.'!B9</f>
        <v>6.0259375000023283</v>
      </c>
      <c r="K8">
        <f>'In Process Calc.'!C9</f>
        <v>144.62250000005588</v>
      </c>
      <c r="L8">
        <f>Glucose!Y13</f>
        <v>15.055555555555555</v>
      </c>
      <c r="M8">
        <f>Glucose!AE13</f>
        <v>0.88809946714031973</v>
      </c>
      <c r="N8">
        <f>Glucose!Z13</f>
        <v>0.35</v>
      </c>
      <c r="O8">
        <f>'Post Process Calc.'!AM9</f>
        <v>5.3748242795411724E-2</v>
      </c>
      <c r="P8">
        <f>'Post Process Calc.'!AN9</f>
        <v>7.2914973768476701</v>
      </c>
      <c r="Q8">
        <f>Glucose!AW13</f>
        <v>32.067396427861553</v>
      </c>
      <c r="R8">
        <f t="shared" si="3"/>
        <v>0.88809946714031973</v>
      </c>
      <c r="S8">
        <f t="shared" si="4"/>
        <v>0.35</v>
      </c>
      <c r="T8">
        <f>IF(ISBLANK(Glucose!AT13),'Post Process Calc.'!AM9,Glucose!AT13)</f>
        <v>0.98698153194065996</v>
      </c>
      <c r="U8">
        <f>IF(ISBLANK(Glucose!AU13),'Post Process Calc.'!AN9,Glucose!AU13)</f>
        <v>7.0776049883554943</v>
      </c>
      <c r="V8">
        <f t="shared" si="5"/>
        <v>23.561475991708555</v>
      </c>
      <c r="W8">
        <f t="shared" si="0"/>
        <v>0.88809946714031973</v>
      </c>
      <c r="X8">
        <f t="shared" si="0"/>
        <v>0.35</v>
      </c>
      <c r="Y8">
        <f t="shared" si="0"/>
        <v>0.52036488736803588</v>
      </c>
      <c r="Z8">
        <f t="shared" si="0"/>
        <v>7.1845511826015827</v>
      </c>
      <c r="AA8">
        <f>'Growth Regression'!P8</f>
        <v>5.0840942364463269E-3</v>
      </c>
      <c r="AB8">
        <f>AA8/'Growth Regression'!$O$24</f>
        <v>0.20614162910822423</v>
      </c>
      <c r="AC8">
        <f>'Post Process Calc.'!J9</f>
        <v>3.6350079558714853E-2</v>
      </c>
      <c r="AD8">
        <f>'Post Process Calc.'!P9</f>
        <v>-1.3019329565485857E-2</v>
      </c>
      <c r="AE8">
        <f>'Post Process Calc.'!K9</f>
        <v>-1.0715236479264537E-4</v>
      </c>
      <c r="AF8">
        <f>'Post Process Calc.'!G9</f>
        <v>7.2539988749861757E-3</v>
      </c>
      <c r="AG8">
        <f>'Post Process Calc.'!H9</f>
        <v>6.9207423631668322E-3</v>
      </c>
      <c r="AH8">
        <f>'Post Process Calc.'!AF9</f>
        <v>-0.3581650913433696</v>
      </c>
      <c r="AI8">
        <f t="shared" si="6"/>
        <v>22.718799724196781</v>
      </c>
      <c r="AJ8">
        <f t="shared" si="6"/>
        <v>-8.13708097842866</v>
      </c>
      <c r="AK8">
        <f t="shared" si="1"/>
        <v>-6.697022799540335E-2</v>
      </c>
      <c r="AL8">
        <f t="shared" si="1"/>
        <v>4.5337492968663593</v>
      </c>
      <c r="AM8">
        <f t="shared" si="1"/>
        <v>4.32546397697927</v>
      </c>
      <c r="AN8">
        <v>100</v>
      </c>
      <c r="AO8">
        <v>0.32</v>
      </c>
      <c r="AP8">
        <v>7</v>
      </c>
      <c r="AQ8">
        <v>0.7</v>
      </c>
      <c r="AR8">
        <f t="shared" si="2"/>
        <v>5.0118723362727164E-8</v>
      </c>
      <c r="AS8">
        <v>1</v>
      </c>
      <c r="AT8">
        <v>0.311</v>
      </c>
      <c r="AU8">
        <f t="array" ref="AU8">INDEX(Transcriptome!D$2:D$28,MATCH(1,(Transcriptome!$A$2:$A$28=$B8)*(Transcriptome!$C$2:$C$28=$G8),0))</f>
        <v>0.67324719246781761</v>
      </c>
      <c r="AV8">
        <f t="array" ref="AV8">INDEX(Transcriptome!E$2:E$28,MATCH(1,(Transcriptome!$A$2:$A$28=$B8)*(Transcriptome!$C$2:$C$28=$G8),0))</f>
        <v>0.99664264366361988</v>
      </c>
      <c r="AW8">
        <f t="array" ref="AW8">INDEX(Transcriptome!F$2:F$28,MATCH(1,(Transcriptome!$A$2:$A$28=$B8)*(Transcriptome!$C$2:$C$28=$G8),0))</f>
        <v>0.56083696440750863</v>
      </c>
      <c r="AX8">
        <f t="array" ref="AX8">INDEX(Transcriptome!G$2:G$28,MATCH(1,(Transcriptome!$A$2:$A$28=$B8)*(Transcriptome!$C$2:$C$28=$G8),0))</f>
        <v>1.166663708432671</v>
      </c>
      <c r="AY8">
        <f t="array" ref="AY8">INDEX(Transcriptome!H$2:H$28,MATCH(1,(Transcriptome!$A$2:$A$28=$B8)*(Transcriptome!$C$2:$C$28=$G8),0))</f>
        <v>0</v>
      </c>
      <c r="AZ8">
        <f t="array" ref="AZ8">INDEX(Transcriptome!I$2:I$28,MATCH(1,(Transcriptome!$A$2:$A$28=$B8)*(Transcriptome!$C$2:$C$28=$G8),0))</f>
        <v>1.591364571330768</v>
      </c>
      <c r="BA8">
        <f t="array" ref="BA8">INDEX(Transcriptome!J$2:J$28,MATCH(1,(Transcriptome!$A$2:$A$28=$B8)*(Transcriptome!$C$2:$C$28=$G8),0))</f>
        <v>0.74614279630702196</v>
      </c>
      <c r="BB8">
        <f t="array" ref="BB8">INDEX(Transcriptome!K$2:K$28,MATCH(1,(Transcriptome!$A$2:$A$28=$B8)*(Transcriptome!$C$2:$C$28=$G8),0))</f>
        <v>0.66722895615727362</v>
      </c>
      <c r="BC8">
        <f t="array" ref="BC8">INDEX(Transcriptome!L$2:L$28,MATCH(1,(Transcriptome!$A$2:$A$28=$B8)*(Transcriptome!$C$2:$C$28=$G8),0))</f>
        <v>0.86045359438543667</v>
      </c>
      <c r="BD8">
        <f t="array" ref="BD8">INDEX(Transcriptome!M$2:M$28,MATCH(1,(Transcriptome!$A$2:$A$28=$B8)*(Transcriptome!$C$2:$C$28=$G8),0))</f>
        <v>0.49656414816778466</v>
      </c>
      <c r="BE8">
        <f t="array" ref="BE8">INDEX(Transcriptome!N$2:N$28,MATCH(1,(Transcriptome!$A$2:$A$28=$B8)*(Transcriptome!$C$2:$C$28=$G8),0))</f>
        <v>0.86474256370646119</v>
      </c>
      <c r="BF8">
        <f t="array" ref="BF8">INDEX(Transcriptome!O$2:O$28,MATCH(1,(Transcriptome!$A$2:$A$28=$B8)*(Transcriptome!$C$2:$C$28=$G8),0))</f>
        <v>1.0283275437479591</v>
      </c>
      <c r="BG8">
        <f t="array" ref="BG8">INDEX(Transcriptome!P$2:P$28,MATCH(1,(Transcriptome!$A$2:$A$28=$B8)*(Transcriptome!$C$2:$C$28=$G8),0))</f>
        <v>0.78611836835622229</v>
      </c>
      <c r="BH8">
        <f t="array" ref="BH8">INDEX(Transcriptome!Q$2:Q$28,MATCH(1,(Transcriptome!$A$2:$A$28=$B8)*(Transcriptome!$C$2:$C$28=$G8),0))</f>
        <v>0.48376025268024847</v>
      </c>
      <c r="BI8">
        <f t="array" ref="BI8">INDEX(Transcriptome!R$2:R$28,MATCH(1,(Transcriptome!$A$2:$A$28=$B8)*(Transcriptome!$C$2:$C$28=$G8),0))</f>
        <v>0.53641902250180595</v>
      </c>
      <c r="BJ8">
        <f t="array" ref="BJ8">INDEX(Transcriptome!S$2:S$28,MATCH(1,(Transcriptome!$A$2:$A$28=$B8)*(Transcriptome!$C$2:$C$28=$G8),0))</f>
        <v>0.60525961871273526</v>
      </c>
      <c r="BK8">
        <f t="array" ref="BK8">INDEX(Transcriptome!T$2:T$28,MATCH(1,(Transcriptome!$A$2:$A$28=$B8)*(Transcriptome!$C$2:$C$28=$G8),0))</f>
        <v>1.2030888950995902</v>
      </c>
      <c r="BL8">
        <f t="array" ref="BL8">INDEX(Transcriptome!U$2:U$28,MATCH(1,(Transcriptome!$A$2:$A$28=$B8)*(Transcriptome!$C$2:$C$28=$G8),0))</f>
        <v>5.2217991710298746</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0.84161593951687896</v>
      </c>
      <c r="BP8">
        <f t="array" ref="BP8">INDEX(Transcriptome!Y$2:Y$28,MATCH(1,(Transcriptome!$A$2:$A$28=$B8)*(Transcriptome!$C$2:$C$28=$G8),0))</f>
        <v>0</v>
      </c>
      <c r="BQ8">
        <f t="array" ref="BQ8">INDEX(Transcriptome!Z$2:Z$28,MATCH(1,(Transcriptome!$A$2:$A$28=$B8)*(Transcriptome!$C$2:$C$28=$G8),0))</f>
        <v>0.60148063332284785</v>
      </c>
      <c r="BR8">
        <f t="array" ref="BR8">INDEX(Transcriptome!AA$2:AA$28,MATCH(1,(Transcriptome!$A$2:$A$28=$B8)*(Transcriptome!$C$2:$C$28=$G8),0))</f>
        <v>0.97409381496997205</v>
      </c>
      <c r="BS8">
        <f t="array" ref="BS8">INDEX(Transcriptome!AB$2:AB$28,MATCH(1,(Transcriptome!$A$2:$A$28=$B8)*(Transcriptome!$C$2:$C$28=$G8),0))</f>
        <v>0.36082861354213919</v>
      </c>
      <c r="BT8">
        <f t="array" ref="BT8">INDEX(Transcriptome!AC$2:AC$28,MATCH(1,(Transcriptome!$A$2:$A$28=$B8)*(Transcriptome!$C$2:$C$28=$G8),0))</f>
        <v>1.8380756112843593</v>
      </c>
      <c r="BU8">
        <f t="array" ref="BU8">INDEX(Transcriptome!AD$2:AD$28,MATCH(1,(Transcriptome!$A$2:$A$28=$B8)*(Transcriptome!$C$2:$C$28=$G8),0))</f>
        <v>0.64287796993592972</v>
      </c>
      <c r="BV8">
        <f t="array" ref="BV8">INDEX(Transcriptome!AE$2:AE$28,MATCH(1,(Transcriptome!$A$2:$A$28=$B8)*(Transcriptome!$C$2:$C$28=$G8),0))</f>
        <v>1.9781445810454643</v>
      </c>
      <c r="BW8">
        <f t="array" ref="BW8">INDEX(Transcriptome!AF$2:AF$28,MATCH(1,(Transcriptome!$A$2:$A$28=$B8)*(Transcriptome!$C$2:$C$28=$G8),0))</f>
        <v>0.78423451544422718</v>
      </c>
      <c r="BX8">
        <f t="array" ref="BX8">INDEX(Transcriptome!AG$2:AG$28,MATCH(1,(Transcriptome!$A$2:$A$28=$B8)*(Transcriptome!$C$2:$C$28=$G8),0))</f>
        <v>0.77642876756504264</v>
      </c>
      <c r="BY8">
        <f t="array" ref="BY8">INDEX(Transcriptome!AH$2:AH$28,MATCH(1,(Transcriptome!$A$2:$A$28=$B8)*(Transcriptome!$C$2:$C$28=$G8),0))</f>
        <v>2.0990292372290438</v>
      </c>
      <c r="BZ8">
        <f t="array" ref="BZ8">INDEX(Transcriptome!AI$2:AI$28,MATCH(1,(Transcriptome!$A$2:$A$28=$B8)*(Transcriptome!$C$2:$C$28=$G8),0))</f>
        <v>0.58908806260345858</v>
      </c>
      <c r="CA8">
        <f t="array" ref="CA8">INDEX(Transcriptome!AJ$2:AJ$28,MATCH(1,(Transcriptome!$A$2:$A$28=$B8)*(Transcriptome!$C$2:$C$28=$G8),0))</f>
        <v>1.2111960560972717</v>
      </c>
      <c r="CB8">
        <f t="array" ref="CB8">INDEX(Transcriptome!AK$2:AK$28,MATCH(1,(Transcriptome!$A$2:$A$28=$B8)*(Transcriptome!$C$2:$C$28=$G8),0))</f>
        <v>0.83349372213564865</v>
      </c>
      <c r="CC8">
        <f t="array" ref="CC8">INDEX(Transcriptome!AL$2:AL$28,MATCH(1,(Transcriptome!$A$2:$A$28=$B8)*(Transcriptome!$C$2:$C$28=$G8),0))</f>
        <v>1</v>
      </c>
      <c r="CD8">
        <f t="array" ref="CD8">INDEX(Transcriptome!AM$2:AM$28,MATCH(1,(Transcriptome!$A$2:$A$28=$B8)*(Transcriptome!$C$2:$C$28=$G8),0))</f>
        <v>0.26892513348074426</v>
      </c>
      <c r="CE8">
        <f t="array" ref="CE8">INDEX(Transcriptome!AN$2:AN$28,MATCH(1,(Transcriptome!$A$2:$A$28=$B8)*(Transcriptome!$C$2:$C$28=$G8),0))</f>
        <v>0.66302295739312278</v>
      </c>
      <c r="CF8">
        <f t="array" ref="CF8">INDEX(Transcriptome!AO$2:AO$28,MATCH(1,(Transcriptome!$A$2:$A$28=$B8)*(Transcriptome!$C$2:$C$28=$G8),0))</f>
        <v>1.3140550582678929</v>
      </c>
      <c r="CG8">
        <f t="array" ref="CG8">INDEX(Transcriptome!AP$2:AP$28,MATCH(1,(Transcriptome!$A$2:$A$28=$B8)*(Transcriptome!$C$2:$C$28=$G8),0))</f>
        <v>0.89739718974683491</v>
      </c>
      <c r="CH8">
        <f t="array" ref="CH8">INDEX(Transcriptome!AQ$2:AQ$28,MATCH(1,(Transcriptome!$A$2:$A$28=$B8)*(Transcriptome!$C$2:$C$28=$G8),0))</f>
        <v>1.3005346627571148</v>
      </c>
      <c r="CI8">
        <f t="array" ref="CI8">INDEX(Transcriptome!AR$2:AR$28,MATCH(1,(Transcriptome!$A$2:$A$28=$B8)*(Transcriptome!$C$2:$C$28=$G8),0))</f>
        <v>0.51982969670991197</v>
      </c>
      <c r="CJ8">
        <f t="array" ref="CJ8">INDEX(Transcriptome!AS$2:AS$28,MATCH(1,(Transcriptome!$A$2:$A$28=$B8)*(Transcriptome!$C$2:$C$28=$G8),0))</f>
        <v>0.92662021729641852</v>
      </c>
      <c r="CK8">
        <f t="array" ref="CK8">INDEX(Transcriptome!AT$2:AT$28,MATCH(1,(Transcriptome!$A$2:$A$28=$B8)*(Transcriptome!$C$2:$C$28=$G8),0))</f>
        <v>0.70588957315296774</v>
      </c>
      <c r="CL8">
        <f t="array" ref="CL8">INDEX(Transcriptome!AU$2:AU$28,MATCH(1,(Transcriptome!$A$2:$A$28=$B8)*(Transcriptome!$C$2:$C$28=$G8),0))</f>
        <v>1.020861395243053</v>
      </c>
      <c r="CM8">
        <f t="array" ref="CM8">INDEX(Transcriptome!AV$2:AV$28,MATCH(1,(Transcriptome!$A$2:$A$28=$B8)*(Transcriptome!$C$2:$C$28=$G8),0))</f>
        <v>0.67744997176132982</v>
      </c>
      <c r="CN8">
        <f t="array" ref="CN8">INDEX(Transcriptome!AW$2:AW$28,MATCH(1,(Transcriptome!$A$2:$A$28=$B8)*(Transcriptome!$C$2:$C$28=$G8),0))</f>
        <v>0.37533365490391968</v>
      </c>
      <c r="CO8">
        <f t="array" ref="CO8">INDEX(Transcriptome!AX$2:AX$28,MATCH(1,(Transcriptome!$A$2:$A$28=$B8)*(Transcriptome!$C$2:$C$28=$G8),0))</f>
        <v>0.48741968957372928</v>
      </c>
      <c r="CP8">
        <f t="array" ref="CP8">INDEX(Transcriptome!AY$2:AY$28,MATCH(1,(Transcriptome!$A$2:$A$28=$B8)*(Transcriptome!$C$2:$C$28=$G8),0))</f>
        <v>0.9861669497972565</v>
      </c>
      <c r="CQ8">
        <f t="array" ref="CQ8">INDEX(Transcriptome!AZ$2:AZ$28,MATCH(1,(Transcriptome!$A$2:$A$28=$B8)*(Transcriptome!$C$2:$C$28=$G8),0))</f>
        <v>0.13475030963800239</v>
      </c>
      <c r="CR8">
        <f t="array" ref="CR8">INDEX(Transcriptome!BA$2:BA$28,MATCH(1,(Transcriptome!$A$2:$A$28=$B8)*(Transcriptome!$C$2:$C$28=$G8),0))</f>
        <v>3.0511323807894488</v>
      </c>
      <c r="CS8">
        <f t="array" ref="CS8">INDEX(Transcriptome!BB$2:BB$28,MATCH(1,(Transcriptome!$A$2:$A$28=$B8)*(Transcriptome!$C$2:$C$28=$G8),0))</f>
        <v>2.7291523474557162</v>
      </c>
      <c r="CT8">
        <f t="array" ref="CT8">INDEX(Transcriptome!BC$2:BC$28,MATCH(1,(Transcriptome!$A$2:$A$28=$B8)*(Transcriptome!$C$2:$C$28=$G8),0))</f>
        <v>0</v>
      </c>
      <c r="CU8">
        <f t="array" ref="CU8">INDEX(Transcriptome!BD$2:BD$28,MATCH(1,(Transcriptome!$A$2:$A$28=$B8)*(Transcriptome!$C$2:$C$28=$G8),0))</f>
        <v>2.0550375838276378</v>
      </c>
      <c r="CV8">
        <f t="array" ref="CV8">INDEX(Transcriptome!BE$2:BE$28,MATCH(1,(Transcriptome!$A$2:$A$28=$B8)*(Transcriptome!$C$2:$C$28=$G8),0))</f>
        <v>1.0626933143671609</v>
      </c>
      <c r="CW8">
        <f t="array" ref="CW8">INDEX(Transcriptome!BF$2:BF$28,MATCH(1,(Transcriptome!$A$2:$A$28=$B8)*(Transcriptome!$C$2:$C$28=$G8),0))</f>
        <v>1.7333851456133129</v>
      </c>
      <c r="CX8">
        <f t="array" ref="CX8">INDEX(Transcriptome!BG$2:BG$28,MATCH(1,(Transcriptome!$A$2:$A$28=$B8)*(Transcriptome!$C$2:$C$28=$G8),0))</f>
        <v>1.6294551818331828</v>
      </c>
      <c r="CY8">
        <f t="array" ref="CY8">INDEX(Transcriptome!BH$2:BH$28,MATCH(1,(Transcriptome!$A$2:$A$28=$B8)*(Transcriptome!$C$2:$C$28=$G8),0))</f>
        <v>0.44818730371974813</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2.3490087221877216</v>
      </c>
      <c r="DC8">
        <f t="array" ref="DC8">INDEX(Transcriptome!BL$2:BL$28,MATCH(1,(Transcriptome!$A$2:$A$28=$B8)*(Transcriptome!$C$2:$C$28=$G8),0))</f>
        <v>1.1382807058488893</v>
      </c>
      <c r="DD8">
        <f t="array" ref="DD8">INDEX(Transcriptome!BM$2:BM$28,MATCH(1,(Transcriptome!$A$2:$A$28=$B8)*(Transcriptome!$C$2:$C$28=$G8),0))</f>
        <v>1.041534100498178</v>
      </c>
      <c r="DE8">
        <f t="array" ref="DE8">INDEX(Transcriptome!BN$2:BN$28,MATCH(1,(Transcriptome!$A$2:$A$28=$B8)*(Transcriptome!$C$2:$C$28=$G8),0))</f>
        <v>6.0976793661105519</v>
      </c>
      <c r="DF8">
        <f t="array" ref="DF8">INDEX(Transcriptome!BO$2:BO$28,MATCH(1,(Transcriptome!$A$2:$A$28=$B8)*(Transcriptome!$C$2:$C$28=$G8),0))</f>
        <v>2.6230227905173362</v>
      </c>
      <c r="DG8">
        <f t="array" ref="DG8">INDEX(Transcriptome!BP$2:BP$28,MATCH(1,(Transcriptome!$A$2:$A$28=$B8)*(Transcriptome!$C$2:$C$28=$G8),0))</f>
        <v>0.44818730371974813</v>
      </c>
      <c r="DH8">
        <f t="array" ref="DH8">INDEX(Transcriptome!BQ$2:BQ$28,MATCH(1,(Transcriptome!$A$2:$A$28=$B8)*(Transcriptome!$C$2:$C$28=$G8),0))</f>
        <v>1</v>
      </c>
      <c r="DI8">
        <f t="array" ref="DI8">INDEX(Transcriptome!BR$2:BR$28,MATCH(1,(Transcriptome!$A$2:$A$28=$B8)*(Transcriptome!$C$2:$C$28=$G8),0))</f>
        <v>0.74554417526058681</v>
      </c>
    </row>
    <row r="9" spans="1:113" x14ac:dyDescent="0.15">
      <c r="A9">
        <f>Glucose!A14</f>
        <v>7</v>
      </c>
      <c r="B9" s="86" t="s">
        <v>524</v>
      </c>
      <c r="C9" s="369" t="s">
        <v>549</v>
      </c>
      <c r="D9">
        <v>1</v>
      </c>
      <c r="E9">
        <f>Glucose!H14</f>
        <v>3.8065384460449221</v>
      </c>
      <c r="F9" s="306">
        <f>Glucose!K14</f>
        <v>97.139686584472656</v>
      </c>
      <c r="G9" t="s">
        <v>550</v>
      </c>
      <c r="H9" s="366">
        <f>Glucose!B14</f>
        <v>43707</v>
      </c>
      <c r="I9" s="367">
        <f>Glucose!C14</f>
        <v>0.4465277777777778</v>
      </c>
      <c r="J9">
        <f>'In Process Calc.'!B10</f>
        <v>6.8842708333322662</v>
      </c>
      <c r="K9">
        <f>'In Process Calc.'!C10</f>
        <v>165.22249999997439</v>
      </c>
      <c r="L9">
        <f>Glucose!Y14</f>
        <v>30.277777777777779</v>
      </c>
      <c r="M9">
        <f>Glucose!AE14</f>
        <v>0.77708703374777988</v>
      </c>
      <c r="N9">
        <f>Glucose!Z14</f>
        <v>0.35</v>
      </c>
      <c r="O9">
        <f>'Post Process Calc.'!AM10</f>
        <v>0.5272960447723628</v>
      </c>
      <c r="P9">
        <f>'Post Process Calc.'!AN10</f>
        <v>6.5239279338190759</v>
      </c>
      <c r="Q9">
        <f>Glucose!AW14</f>
        <v>30.277777777777779</v>
      </c>
      <c r="R9">
        <f t="shared" si="3"/>
        <v>0.77708703374777988</v>
      </c>
      <c r="S9">
        <f t="shared" si="4"/>
        <v>0.35</v>
      </c>
      <c r="T9">
        <f>IF(ISBLANK(Glucose!AT14),'Post Process Calc.'!AM10,Glucose!AT14)</f>
        <v>0.5272960447723628</v>
      </c>
      <c r="U9">
        <f>IF(ISBLANK(Glucose!AU14),'Post Process Calc.'!AN10,Glucose!AU14)</f>
        <v>6.5239279338190759</v>
      </c>
      <c r="V9">
        <f t="shared" si="5"/>
        <v>30.277777777777779</v>
      </c>
      <c r="W9">
        <f t="shared" si="0"/>
        <v>0.77708703374777988</v>
      </c>
      <c r="X9">
        <f t="shared" si="0"/>
        <v>0.35</v>
      </c>
      <c r="Y9">
        <f t="shared" si="0"/>
        <v>0.5272960447723628</v>
      </c>
      <c r="Z9">
        <f t="shared" si="0"/>
        <v>6.5239279338190759</v>
      </c>
      <c r="AA9">
        <f>'Growth Regression'!P9</f>
        <v>3.3325540252296402E-3</v>
      </c>
      <c r="AB9">
        <f>AA9/'Growth Regression'!$O$24</f>
        <v>0.13512300990160073</v>
      </c>
      <c r="AC9">
        <f>'Post Process Calc.'!J10</f>
        <v>3.8319302700952407E-2</v>
      </c>
      <c r="AD9">
        <f>'Post Process Calc.'!P10</f>
        <v>-7.6686622706964589E-3</v>
      </c>
      <c r="AE9">
        <f>'Post Process Calc.'!K10</f>
        <v>-3.0075865387768955E-5</v>
      </c>
      <c r="AF9">
        <f>'Post Process Calc.'!G10</f>
        <v>4.8820155066273269E-3</v>
      </c>
      <c r="AG9">
        <f>'Post Process Calc.'!H10</f>
        <v>7.5753209367221998E-3</v>
      </c>
      <c r="AH9">
        <f>'Post Process Calc.'!AF10</f>
        <v>-0.2001253083998801</v>
      </c>
      <c r="AI9">
        <f t="shared" si="6"/>
        <v>23.949564188095252</v>
      </c>
      <c r="AJ9">
        <f t="shared" si="6"/>
        <v>-4.7929139191852865</v>
      </c>
      <c r="AK9">
        <f t="shared" si="1"/>
        <v>-1.8797415867355595E-2</v>
      </c>
      <c r="AL9">
        <f t="shared" si="1"/>
        <v>3.0512596916420791</v>
      </c>
      <c r="AM9">
        <f t="shared" si="1"/>
        <v>4.7345755854513749</v>
      </c>
      <c r="AN9">
        <v>100</v>
      </c>
      <c r="AO9">
        <v>0.32</v>
      </c>
      <c r="AP9">
        <v>7</v>
      </c>
      <c r="AQ9">
        <v>0.7</v>
      </c>
      <c r="AR9">
        <f t="shared" si="2"/>
        <v>5.0118723362727164E-8</v>
      </c>
      <c r="AS9">
        <v>1</v>
      </c>
      <c r="AT9">
        <v>0.311</v>
      </c>
      <c r="AU9">
        <f t="array" ref="AU9">INDEX(Transcriptome!D$2:D$28,MATCH(1,(Transcriptome!$A$2:$A$28=$B9)*(Transcriptome!$C$2:$C$28=$G9),0))</f>
        <v>0.67324719246781761</v>
      </c>
      <c r="AV9">
        <f t="array" ref="AV9">INDEX(Transcriptome!E$2:E$28,MATCH(1,(Transcriptome!$A$2:$A$28=$B9)*(Transcriptome!$C$2:$C$28=$G9),0))</f>
        <v>0.99664264366361988</v>
      </c>
      <c r="AW9">
        <f t="array" ref="AW9">INDEX(Transcriptome!F$2:F$28,MATCH(1,(Transcriptome!$A$2:$A$28=$B9)*(Transcriptome!$C$2:$C$28=$G9),0))</f>
        <v>0.56083696440750863</v>
      </c>
      <c r="AX9">
        <f t="array" ref="AX9">INDEX(Transcriptome!G$2:G$28,MATCH(1,(Transcriptome!$A$2:$A$28=$B9)*(Transcriptome!$C$2:$C$28=$G9),0))</f>
        <v>1.166663708432671</v>
      </c>
      <c r="AY9">
        <f t="array" ref="AY9">INDEX(Transcriptome!H$2:H$28,MATCH(1,(Transcriptome!$A$2:$A$28=$B9)*(Transcriptome!$C$2:$C$28=$G9),0))</f>
        <v>0</v>
      </c>
      <c r="AZ9">
        <f t="array" ref="AZ9">INDEX(Transcriptome!I$2:I$28,MATCH(1,(Transcriptome!$A$2:$A$28=$B9)*(Transcriptome!$C$2:$C$28=$G9),0))</f>
        <v>1.591364571330768</v>
      </c>
      <c r="BA9">
        <f t="array" ref="BA9">INDEX(Transcriptome!J$2:J$28,MATCH(1,(Transcriptome!$A$2:$A$28=$B9)*(Transcriptome!$C$2:$C$28=$G9),0))</f>
        <v>0.74614279630702196</v>
      </c>
      <c r="BB9">
        <f t="array" ref="BB9">INDEX(Transcriptome!K$2:K$28,MATCH(1,(Transcriptome!$A$2:$A$28=$B9)*(Transcriptome!$C$2:$C$28=$G9),0))</f>
        <v>0.66722895615727362</v>
      </c>
      <c r="BC9">
        <f t="array" ref="BC9">INDEX(Transcriptome!L$2:L$28,MATCH(1,(Transcriptome!$A$2:$A$28=$B9)*(Transcriptome!$C$2:$C$28=$G9),0))</f>
        <v>0.86045359438543667</v>
      </c>
      <c r="BD9">
        <f t="array" ref="BD9">INDEX(Transcriptome!M$2:M$28,MATCH(1,(Transcriptome!$A$2:$A$28=$B9)*(Transcriptome!$C$2:$C$28=$G9),0))</f>
        <v>0.49656414816778466</v>
      </c>
      <c r="BE9">
        <f t="array" ref="BE9">INDEX(Transcriptome!N$2:N$28,MATCH(1,(Transcriptome!$A$2:$A$28=$B9)*(Transcriptome!$C$2:$C$28=$G9),0))</f>
        <v>0.86474256370646119</v>
      </c>
      <c r="BF9">
        <f t="array" ref="BF9">INDEX(Transcriptome!O$2:O$28,MATCH(1,(Transcriptome!$A$2:$A$28=$B9)*(Transcriptome!$C$2:$C$28=$G9),0))</f>
        <v>1.0283275437479591</v>
      </c>
      <c r="BG9">
        <f t="array" ref="BG9">INDEX(Transcriptome!P$2:P$28,MATCH(1,(Transcriptome!$A$2:$A$28=$B9)*(Transcriptome!$C$2:$C$28=$G9),0))</f>
        <v>0.78611836835622229</v>
      </c>
      <c r="BH9">
        <f t="array" ref="BH9">INDEX(Transcriptome!Q$2:Q$28,MATCH(1,(Transcriptome!$A$2:$A$28=$B9)*(Transcriptome!$C$2:$C$28=$G9),0))</f>
        <v>0.48376025268024847</v>
      </c>
      <c r="BI9">
        <f t="array" ref="BI9">INDEX(Transcriptome!R$2:R$28,MATCH(1,(Transcriptome!$A$2:$A$28=$B9)*(Transcriptome!$C$2:$C$28=$G9),0))</f>
        <v>0.53641902250180595</v>
      </c>
      <c r="BJ9">
        <f t="array" ref="BJ9">INDEX(Transcriptome!S$2:S$28,MATCH(1,(Transcriptome!$A$2:$A$28=$B9)*(Transcriptome!$C$2:$C$28=$G9),0))</f>
        <v>0.60525961871273526</v>
      </c>
      <c r="BK9">
        <f t="array" ref="BK9">INDEX(Transcriptome!T$2:T$28,MATCH(1,(Transcriptome!$A$2:$A$28=$B9)*(Transcriptome!$C$2:$C$28=$G9),0))</f>
        <v>1.2030888950995902</v>
      </c>
      <c r="BL9">
        <f t="array" ref="BL9">INDEX(Transcriptome!U$2:U$28,MATCH(1,(Transcriptome!$A$2:$A$28=$B9)*(Transcriptome!$C$2:$C$28=$G9),0))</f>
        <v>5.2217991710298746</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0.84161593951687896</v>
      </c>
      <c r="BP9">
        <f t="array" ref="BP9">INDEX(Transcriptome!Y$2:Y$28,MATCH(1,(Transcriptome!$A$2:$A$28=$B9)*(Transcriptome!$C$2:$C$28=$G9),0))</f>
        <v>0</v>
      </c>
      <c r="BQ9">
        <f t="array" ref="BQ9">INDEX(Transcriptome!Z$2:Z$28,MATCH(1,(Transcriptome!$A$2:$A$28=$B9)*(Transcriptome!$C$2:$C$28=$G9),0))</f>
        <v>0.60148063332284785</v>
      </c>
      <c r="BR9">
        <f t="array" ref="BR9">INDEX(Transcriptome!AA$2:AA$28,MATCH(1,(Transcriptome!$A$2:$A$28=$B9)*(Transcriptome!$C$2:$C$28=$G9),0))</f>
        <v>0.97409381496997205</v>
      </c>
      <c r="BS9">
        <f t="array" ref="BS9">INDEX(Transcriptome!AB$2:AB$28,MATCH(1,(Transcriptome!$A$2:$A$28=$B9)*(Transcriptome!$C$2:$C$28=$G9),0))</f>
        <v>0.36082861354213919</v>
      </c>
      <c r="BT9">
        <f t="array" ref="BT9">INDEX(Transcriptome!AC$2:AC$28,MATCH(1,(Transcriptome!$A$2:$A$28=$B9)*(Transcriptome!$C$2:$C$28=$G9),0))</f>
        <v>1.8380756112843593</v>
      </c>
      <c r="BU9">
        <f t="array" ref="BU9">INDEX(Transcriptome!AD$2:AD$28,MATCH(1,(Transcriptome!$A$2:$A$28=$B9)*(Transcriptome!$C$2:$C$28=$G9),0))</f>
        <v>0.64287796993592972</v>
      </c>
      <c r="BV9">
        <f t="array" ref="BV9">INDEX(Transcriptome!AE$2:AE$28,MATCH(1,(Transcriptome!$A$2:$A$28=$B9)*(Transcriptome!$C$2:$C$28=$G9),0))</f>
        <v>1.9781445810454643</v>
      </c>
      <c r="BW9">
        <f t="array" ref="BW9">INDEX(Transcriptome!AF$2:AF$28,MATCH(1,(Transcriptome!$A$2:$A$28=$B9)*(Transcriptome!$C$2:$C$28=$G9),0))</f>
        <v>0.78423451544422718</v>
      </c>
      <c r="BX9">
        <f t="array" ref="BX9">INDEX(Transcriptome!AG$2:AG$28,MATCH(1,(Transcriptome!$A$2:$A$28=$B9)*(Transcriptome!$C$2:$C$28=$G9),0))</f>
        <v>0.77642876756504264</v>
      </c>
      <c r="BY9">
        <f t="array" ref="BY9">INDEX(Transcriptome!AH$2:AH$28,MATCH(1,(Transcriptome!$A$2:$A$28=$B9)*(Transcriptome!$C$2:$C$28=$G9),0))</f>
        <v>2.0990292372290438</v>
      </c>
      <c r="BZ9">
        <f t="array" ref="BZ9">INDEX(Transcriptome!AI$2:AI$28,MATCH(1,(Transcriptome!$A$2:$A$28=$B9)*(Transcriptome!$C$2:$C$28=$G9),0))</f>
        <v>0.58908806260345858</v>
      </c>
      <c r="CA9">
        <f t="array" ref="CA9">INDEX(Transcriptome!AJ$2:AJ$28,MATCH(1,(Transcriptome!$A$2:$A$28=$B9)*(Transcriptome!$C$2:$C$28=$G9),0))</f>
        <v>1.2111960560972717</v>
      </c>
      <c r="CB9">
        <f t="array" ref="CB9">INDEX(Transcriptome!AK$2:AK$28,MATCH(1,(Transcriptome!$A$2:$A$28=$B9)*(Transcriptome!$C$2:$C$28=$G9),0))</f>
        <v>0.83349372213564865</v>
      </c>
      <c r="CC9">
        <f t="array" ref="CC9">INDEX(Transcriptome!AL$2:AL$28,MATCH(1,(Transcriptome!$A$2:$A$28=$B9)*(Transcriptome!$C$2:$C$28=$G9),0))</f>
        <v>1</v>
      </c>
      <c r="CD9">
        <f t="array" ref="CD9">INDEX(Transcriptome!AM$2:AM$28,MATCH(1,(Transcriptome!$A$2:$A$28=$B9)*(Transcriptome!$C$2:$C$28=$G9),0))</f>
        <v>0.26892513348074426</v>
      </c>
      <c r="CE9">
        <f t="array" ref="CE9">INDEX(Transcriptome!AN$2:AN$28,MATCH(1,(Transcriptome!$A$2:$A$28=$B9)*(Transcriptome!$C$2:$C$28=$G9),0))</f>
        <v>0.66302295739312278</v>
      </c>
      <c r="CF9">
        <f t="array" ref="CF9">INDEX(Transcriptome!AO$2:AO$28,MATCH(1,(Transcriptome!$A$2:$A$28=$B9)*(Transcriptome!$C$2:$C$28=$G9),0))</f>
        <v>1.3140550582678929</v>
      </c>
      <c r="CG9">
        <f t="array" ref="CG9">INDEX(Transcriptome!AP$2:AP$28,MATCH(1,(Transcriptome!$A$2:$A$28=$B9)*(Transcriptome!$C$2:$C$28=$G9),0))</f>
        <v>0.89739718974683491</v>
      </c>
      <c r="CH9">
        <f t="array" ref="CH9">INDEX(Transcriptome!AQ$2:AQ$28,MATCH(1,(Transcriptome!$A$2:$A$28=$B9)*(Transcriptome!$C$2:$C$28=$G9),0))</f>
        <v>1.3005346627571148</v>
      </c>
      <c r="CI9">
        <f t="array" ref="CI9">INDEX(Transcriptome!AR$2:AR$28,MATCH(1,(Transcriptome!$A$2:$A$28=$B9)*(Transcriptome!$C$2:$C$28=$G9),0))</f>
        <v>0.51982969670991197</v>
      </c>
      <c r="CJ9">
        <f t="array" ref="CJ9">INDEX(Transcriptome!AS$2:AS$28,MATCH(1,(Transcriptome!$A$2:$A$28=$B9)*(Transcriptome!$C$2:$C$28=$G9),0))</f>
        <v>0.92662021729641852</v>
      </c>
      <c r="CK9">
        <f t="array" ref="CK9">INDEX(Transcriptome!AT$2:AT$28,MATCH(1,(Transcriptome!$A$2:$A$28=$B9)*(Transcriptome!$C$2:$C$28=$G9),0))</f>
        <v>0.70588957315296774</v>
      </c>
      <c r="CL9">
        <f t="array" ref="CL9">INDEX(Transcriptome!AU$2:AU$28,MATCH(1,(Transcriptome!$A$2:$A$28=$B9)*(Transcriptome!$C$2:$C$28=$G9),0))</f>
        <v>1.020861395243053</v>
      </c>
      <c r="CM9">
        <f t="array" ref="CM9">INDEX(Transcriptome!AV$2:AV$28,MATCH(1,(Transcriptome!$A$2:$A$28=$B9)*(Transcriptome!$C$2:$C$28=$G9),0))</f>
        <v>0.67744997176132982</v>
      </c>
      <c r="CN9">
        <f t="array" ref="CN9">INDEX(Transcriptome!AW$2:AW$28,MATCH(1,(Transcriptome!$A$2:$A$28=$B9)*(Transcriptome!$C$2:$C$28=$G9),0))</f>
        <v>0.37533365490391968</v>
      </c>
      <c r="CO9">
        <f t="array" ref="CO9">INDEX(Transcriptome!AX$2:AX$28,MATCH(1,(Transcriptome!$A$2:$A$28=$B9)*(Transcriptome!$C$2:$C$28=$G9),0))</f>
        <v>0.48741968957372928</v>
      </c>
      <c r="CP9">
        <f t="array" ref="CP9">INDEX(Transcriptome!AY$2:AY$28,MATCH(1,(Transcriptome!$A$2:$A$28=$B9)*(Transcriptome!$C$2:$C$28=$G9),0))</f>
        <v>0.9861669497972565</v>
      </c>
      <c r="CQ9">
        <f t="array" ref="CQ9">INDEX(Transcriptome!AZ$2:AZ$28,MATCH(1,(Transcriptome!$A$2:$A$28=$B9)*(Transcriptome!$C$2:$C$28=$G9),0))</f>
        <v>0.13475030963800239</v>
      </c>
      <c r="CR9">
        <f t="array" ref="CR9">INDEX(Transcriptome!BA$2:BA$28,MATCH(1,(Transcriptome!$A$2:$A$28=$B9)*(Transcriptome!$C$2:$C$28=$G9),0))</f>
        <v>3.0511323807894488</v>
      </c>
      <c r="CS9">
        <f t="array" ref="CS9">INDEX(Transcriptome!BB$2:BB$28,MATCH(1,(Transcriptome!$A$2:$A$28=$B9)*(Transcriptome!$C$2:$C$28=$G9),0))</f>
        <v>2.7291523474557162</v>
      </c>
      <c r="CT9">
        <f t="array" ref="CT9">INDEX(Transcriptome!BC$2:BC$28,MATCH(1,(Transcriptome!$A$2:$A$28=$B9)*(Transcriptome!$C$2:$C$28=$G9),0))</f>
        <v>0</v>
      </c>
      <c r="CU9">
        <f t="array" ref="CU9">INDEX(Transcriptome!BD$2:BD$28,MATCH(1,(Transcriptome!$A$2:$A$28=$B9)*(Transcriptome!$C$2:$C$28=$G9),0))</f>
        <v>2.0550375838276378</v>
      </c>
      <c r="CV9">
        <f t="array" ref="CV9">INDEX(Transcriptome!BE$2:BE$28,MATCH(1,(Transcriptome!$A$2:$A$28=$B9)*(Transcriptome!$C$2:$C$28=$G9),0))</f>
        <v>1.0626933143671609</v>
      </c>
      <c r="CW9">
        <f t="array" ref="CW9">INDEX(Transcriptome!BF$2:BF$28,MATCH(1,(Transcriptome!$A$2:$A$28=$B9)*(Transcriptome!$C$2:$C$28=$G9),0))</f>
        <v>1.7333851456133129</v>
      </c>
      <c r="CX9">
        <f t="array" ref="CX9">INDEX(Transcriptome!BG$2:BG$28,MATCH(1,(Transcriptome!$A$2:$A$28=$B9)*(Transcriptome!$C$2:$C$28=$G9),0))</f>
        <v>1.6294551818331828</v>
      </c>
      <c r="CY9">
        <f t="array" ref="CY9">INDEX(Transcriptome!BH$2:BH$28,MATCH(1,(Transcriptome!$A$2:$A$28=$B9)*(Transcriptome!$C$2:$C$28=$G9),0))</f>
        <v>0.44818730371974813</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2.3490087221877216</v>
      </c>
      <c r="DC9">
        <f t="array" ref="DC9">INDEX(Transcriptome!BL$2:BL$28,MATCH(1,(Transcriptome!$A$2:$A$28=$B9)*(Transcriptome!$C$2:$C$28=$G9),0))</f>
        <v>1.1382807058488893</v>
      </c>
      <c r="DD9">
        <f t="array" ref="DD9">INDEX(Transcriptome!BM$2:BM$28,MATCH(1,(Transcriptome!$A$2:$A$28=$B9)*(Transcriptome!$C$2:$C$28=$G9),0))</f>
        <v>1.041534100498178</v>
      </c>
      <c r="DE9">
        <f t="array" ref="DE9">INDEX(Transcriptome!BN$2:BN$28,MATCH(1,(Transcriptome!$A$2:$A$28=$B9)*(Transcriptome!$C$2:$C$28=$G9),0))</f>
        <v>6.0976793661105519</v>
      </c>
      <c r="DF9">
        <f t="array" ref="DF9">INDEX(Transcriptome!BO$2:BO$28,MATCH(1,(Transcriptome!$A$2:$A$28=$B9)*(Transcriptome!$C$2:$C$28=$G9),0))</f>
        <v>2.6230227905173362</v>
      </c>
      <c r="DG9">
        <f t="array" ref="DG9">INDEX(Transcriptome!BP$2:BP$28,MATCH(1,(Transcriptome!$A$2:$A$28=$B9)*(Transcriptome!$C$2:$C$28=$G9),0))</f>
        <v>0.44818730371974813</v>
      </c>
      <c r="DH9">
        <f t="array" ref="DH9">INDEX(Transcriptome!BQ$2:BQ$28,MATCH(1,(Transcriptome!$A$2:$A$28=$B9)*(Transcriptome!$C$2:$C$28=$G9),0))</f>
        <v>1</v>
      </c>
      <c r="DI9">
        <f t="array" ref="DI9">INDEX(Transcriptome!BR$2:BR$28,MATCH(1,(Transcriptome!$A$2:$A$28=$B9)*(Transcriptome!$C$2:$C$28=$G9),0))</f>
        <v>0.74554417526058681</v>
      </c>
    </row>
    <row r="10" spans="1:113" x14ac:dyDescent="0.15">
      <c r="A10">
        <f>Glucose!A15</f>
        <v>8</v>
      </c>
      <c r="B10" s="86" t="s">
        <v>524</v>
      </c>
      <c r="C10" s="369" t="s">
        <v>549</v>
      </c>
      <c r="D10">
        <v>1</v>
      </c>
      <c r="E10">
        <f>Glucose!H15</f>
        <v>4.0579069686889646</v>
      </c>
      <c r="F10" s="306">
        <f>Glucose!K15</f>
        <v>96.957878112792969</v>
      </c>
      <c r="G10" t="s">
        <v>551</v>
      </c>
      <c r="H10" s="366">
        <f>Glucose!B15</f>
        <v>43708</v>
      </c>
      <c r="I10" s="367">
        <f>Glucose!C15</f>
        <v>0.40902777777777777</v>
      </c>
      <c r="J10">
        <f>'In Process Calc.'!B11</f>
        <v>7.8467708333337214</v>
      </c>
      <c r="K10">
        <f>'In Process Calc.'!C11</f>
        <v>188.32250000000931</v>
      </c>
      <c r="L10">
        <f>Glucose!Y15</f>
        <v>26.388888888888889</v>
      </c>
      <c r="M10">
        <f>Glucose!AE15</f>
        <v>0.77708703374777988</v>
      </c>
      <c r="N10">
        <f>Glucose!Z15</f>
        <v>0.33</v>
      </c>
      <c r="O10">
        <f>'Post Process Calc.'!AM11</f>
        <v>0.18804876608828527</v>
      </c>
      <c r="P10">
        <f>'Post Process Calc.'!AN11</f>
        <v>5.8039247100494693</v>
      </c>
      <c r="Q10">
        <f>Glucose!AW15</f>
        <v>26.388888888888889</v>
      </c>
      <c r="R10">
        <f t="shared" si="3"/>
        <v>0.77708703374777988</v>
      </c>
      <c r="S10">
        <f t="shared" si="4"/>
        <v>0.33</v>
      </c>
      <c r="T10">
        <f>IF(ISBLANK(Glucose!AT15),'Post Process Calc.'!AM11,Glucose!AT15)</f>
        <v>0</v>
      </c>
      <c r="U10">
        <f>IF(ISBLANK(Glucose!AU15),'Post Process Calc.'!AN11,Glucose!AU15)</f>
        <v>5.878596649387724</v>
      </c>
      <c r="V10">
        <f t="shared" si="5"/>
        <v>26.388888888888889</v>
      </c>
      <c r="W10">
        <f t="shared" si="0"/>
        <v>0.77708703374777988</v>
      </c>
      <c r="X10">
        <f t="shared" si="0"/>
        <v>0.33</v>
      </c>
      <c r="Y10">
        <f t="shared" si="0"/>
        <v>9.4024383044142637E-2</v>
      </c>
      <c r="Z10">
        <f t="shared" si="0"/>
        <v>5.8412606797185962</v>
      </c>
      <c r="AA10">
        <f>'Growth Regression'!P10</f>
        <v>2.0027065403606398E-3</v>
      </c>
      <c r="AB10">
        <f>AA10/'Growth Regression'!$O$24</f>
        <v>8.1202505236056571E-2</v>
      </c>
      <c r="AC10">
        <f>'Post Process Calc.'!J11</f>
        <v>4.0720238727690802E-2</v>
      </c>
      <c r="AD10">
        <f>'Post Process Calc.'!P11</f>
        <v>-1.4180297620699793E-3</v>
      </c>
      <c r="AE10">
        <f>'Post Process Calc.'!K11</f>
        <v>3.6832425625593163E-5</v>
      </c>
      <c r="AF10">
        <f>'Post Process Calc.'!G11</f>
        <v>2.6244290089926566E-3</v>
      </c>
      <c r="AG10">
        <f>'Post Process Calc.'!H11</f>
        <v>8.1066541515326124E-3</v>
      </c>
      <c r="AH10">
        <f>'Post Process Calc.'!AF11</f>
        <v>-3.4823709447108005E-2</v>
      </c>
      <c r="AI10">
        <f t="shared" si="6"/>
        <v>25.450149204806749</v>
      </c>
      <c r="AJ10">
        <f t="shared" si="6"/>
        <v>-0.88626860129373697</v>
      </c>
      <c r="AK10">
        <f t="shared" si="1"/>
        <v>2.3020266015995727E-2</v>
      </c>
      <c r="AL10">
        <f t="shared" si="1"/>
        <v>1.6402681306204103</v>
      </c>
      <c r="AM10">
        <f t="shared" si="1"/>
        <v>5.0666588447078826</v>
      </c>
      <c r="AN10">
        <v>100</v>
      </c>
      <c r="AO10">
        <v>0.32</v>
      </c>
      <c r="AP10">
        <v>7</v>
      </c>
      <c r="AQ10">
        <v>0.7</v>
      </c>
      <c r="AR10">
        <f t="shared" si="2"/>
        <v>5.0118723362727164E-8</v>
      </c>
      <c r="AS10">
        <v>1</v>
      </c>
      <c r="AT10">
        <v>0.311</v>
      </c>
      <c r="AU10">
        <f t="array" ref="AU10">INDEX(Transcriptome!D$2:D$28,MATCH(1,(Transcriptome!$A$2:$A$28=$B10)*(Transcriptome!$C$2:$C$28=$G10),0))</f>
        <v>0.68366199251324755</v>
      </c>
      <c r="AV10">
        <f t="array" ref="AV10">INDEX(Transcriptome!E$2:E$28,MATCH(1,(Transcriptome!$A$2:$A$28=$B10)*(Transcriptome!$C$2:$C$28=$G10),0))</f>
        <v>1.0058192858724184</v>
      </c>
      <c r="AW10">
        <f t="array" ref="AW10">INDEX(Transcriptome!F$2:F$28,MATCH(1,(Transcriptome!$A$2:$A$28=$B10)*(Transcriptome!$C$2:$C$28=$G10),0))</f>
        <v>0.44491309315388661</v>
      </c>
      <c r="AX10">
        <f t="array" ref="AX10">INDEX(Transcriptome!G$2:G$28,MATCH(1,(Transcriptome!$A$2:$A$28=$B10)*(Transcriptome!$C$2:$C$28=$G10),0))</f>
        <v>0.46824667127677849</v>
      </c>
      <c r="AY10">
        <f t="array" ref="AY10">INDEX(Transcriptome!H$2:H$28,MATCH(1,(Transcriptome!$A$2:$A$28=$B10)*(Transcriptome!$C$2:$C$28=$G10),0))</f>
        <v>0</v>
      </c>
      <c r="AZ10">
        <f t="array" ref="AZ10">INDEX(Transcriptome!I$2:I$28,MATCH(1,(Transcriptome!$A$2:$A$28=$B10)*(Transcriptome!$C$2:$C$28=$G10),0))</f>
        <v>1.5361539425466171</v>
      </c>
      <c r="BA10">
        <f t="array" ref="BA10">INDEX(Transcriptome!J$2:J$28,MATCH(1,(Transcriptome!$A$2:$A$28=$B10)*(Transcriptome!$C$2:$C$28=$G10),0))</f>
        <v>0.70837399372402809</v>
      </c>
      <c r="BB10">
        <f t="array" ref="BB10">INDEX(Transcriptome!K$2:K$28,MATCH(1,(Transcriptome!$A$2:$A$28=$B10)*(Transcriptome!$C$2:$C$28=$G10),0))</f>
        <v>0.66938510382802263</v>
      </c>
      <c r="BC10">
        <f t="array" ref="BC10">INDEX(Transcriptome!L$2:L$28,MATCH(1,(Transcriptome!$A$2:$A$28=$B10)*(Transcriptome!$C$2:$C$28=$G10),0))</f>
        <v>0.80255578934108851</v>
      </c>
      <c r="BD10">
        <f t="array" ref="BD10">INDEX(Transcriptome!M$2:M$28,MATCH(1,(Transcriptome!$A$2:$A$28=$B10)*(Transcriptome!$C$2:$C$28=$G10),0))</f>
        <v>0.53904718875725932</v>
      </c>
      <c r="BE10">
        <f t="array" ref="BE10">INDEX(Transcriptome!N$2:N$28,MATCH(1,(Transcriptome!$A$2:$A$28=$B10)*(Transcriptome!$C$2:$C$28=$G10),0))</f>
        <v>0.85287932006161449</v>
      </c>
      <c r="BF10">
        <f t="array" ref="BF10">INDEX(Transcriptome!O$2:O$28,MATCH(1,(Transcriptome!$A$2:$A$28=$B10)*(Transcriptome!$C$2:$C$28=$G10),0))</f>
        <v>1.0116655896274329</v>
      </c>
      <c r="BG10">
        <f t="array" ref="BG10">INDEX(Transcriptome!P$2:P$28,MATCH(1,(Transcriptome!$A$2:$A$28=$B10)*(Transcriptome!$C$2:$C$28=$G10),0))</f>
        <v>0.74188223245464269</v>
      </c>
      <c r="BH10">
        <f t="array" ref="BH10">INDEX(Transcriptome!Q$2:Q$28,MATCH(1,(Transcriptome!$A$2:$A$28=$B10)*(Transcriptome!$C$2:$C$28=$G10),0))</f>
        <v>0.45506645974102605</v>
      </c>
      <c r="BI10">
        <f t="array" ref="BI10">INDEX(Transcriptome!R$2:R$28,MATCH(1,(Transcriptome!$A$2:$A$28=$B10)*(Transcriptome!$C$2:$C$28=$G10),0))</f>
        <v>0.48244396165811887</v>
      </c>
      <c r="BJ10">
        <f t="array" ref="BJ10">INDEX(Transcriptome!S$2:S$28,MATCH(1,(Transcriptome!$A$2:$A$28=$B10)*(Transcriptome!$C$2:$C$28=$G10),0))</f>
        <v>0.55542605745614981</v>
      </c>
      <c r="BK10">
        <f t="array" ref="BK10">INDEX(Transcriptome!T$2:T$28,MATCH(1,(Transcriptome!$A$2:$A$28=$B10)*(Transcriptome!$C$2:$C$28=$G10),0))</f>
        <v>1.1792930364174454</v>
      </c>
      <c r="BL10">
        <f t="array" ref="BL10">INDEX(Transcriptome!U$2:U$28,MATCH(1,(Transcriptome!$A$2:$A$28=$B10)*(Transcriptome!$C$2:$C$28=$G10),0))</f>
        <v>6.4869513669808807</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0.77292004132105108</v>
      </c>
      <c r="BP10">
        <f t="array" ref="BP10">INDEX(Transcriptome!Y$2:Y$28,MATCH(1,(Transcriptome!$A$2:$A$28=$B10)*(Transcriptome!$C$2:$C$28=$G10),0))</f>
        <v>0</v>
      </c>
      <c r="BQ10">
        <f t="array" ref="BQ10">INDEX(Transcriptome!Z$2:Z$28,MATCH(1,(Transcriptome!$A$2:$A$28=$B10)*(Transcriptome!$C$2:$C$28=$G10),0))</f>
        <v>0.47078292964244517</v>
      </c>
      <c r="BR10">
        <f t="array" ref="BR10">INDEX(Transcriptome!AA$2:AA$28,MATCH(1,(Transcriptome!$A$2:$A$28=$B10)*(Transcriptome!$C$2:$C$28=$G10),0))</f>
        <v>0.9399287917978123</v>
      </c>
      <c r="BS10">
        <f t="array" ref="BS10">INDEX(Transcriptome!AB$2:AB$28,MATCH(1,(Transcriptome!$A$2:$A$28=$B10)*(Transcriptome!$C$2:$C$28=$G10),0))</f>
        <v>0.35004380003140156</v>
      </c>
      <c r="BT10">
        <f t="array" ref="BT10">INDEX(Transcriptome!AC$2:AC$28,MATCH(1,(Transcriptome!$A$2:$A$28=$B10)*(Transcriptome!$C$2:$C$28=$G10),0))</f>
        <v>1.9849501645388783</v>
      </c>
      <c r="BU10">
        <f t="array" ref="BU10">INDEX(Transcriptome!AD$2:AD$28,MATCH(1,(Transcriptome!$A$2:$A$28=$B10)*(Transcriptome!$C$2:$C$28=$G10),0))</f>
        <v>0.51252717027520023</v>
      </c>
      <c r="BV10">
        <f t="array" ref="BV10">INDEX(Transcriptome!AE$2:AE$28,MATCH(1,(Transcriptome!$A$2:$A$28=$B10)*(Transcriptome!$C$2:$C$28=$G10),0))</f>
        <v>1.857479770987436</v>
      </c>
      <c r="BW10">
        <f t="array" ref="BW10">INDEX(Transcriptome!AF$2:AF$28,MATCH(1,(Transcriptome!$A$2:$A$28=$B10)*(Transcriptome!$C$2:$C$28=$G10),0))</f>
        <v>0.72806710834510924</v>
      </c>
      <c r="BX10">
        <f t="array" ref="BX10">INDEX(Transcriptome!AG$2:AG$28,MATCH(1,(Transcriptome!$A$2:$A$28=$B10)*(Transcriptome!$C$2:$C$28=$G10),0))</f>
        <v>0.66099634573097976</v>
      </c>
      <c r="BY10">
        <f t="array" ref="BY10">INDEX(Transcriptome!AH$2:AH$28,MATCH(1,(Transcriptome!$A$2:$A$28=$B10)*(Transcriptome!$C$2:$C$28=$G10),0))</f>
        <v>1.8479207841008674</v>
      </c>
      <c r="BZ10">
        <f t="array" ref="BZ10">INDEX(Transcriptome!AI$2:AI$28,MATCH(1,(Transcriptome!$A$2:$A$28=$B10)*(Transcriptome!$C$2:$C$28=$G10),0))</f>
        <v>0.52691665363364448</v>
      </c>
      <c r="CA10">
        <f t="array" ref="CA10">INDEX(Transcriptome!AJ$2:AJ$28,MATCH(1,(Transcriptome!$A$2:$A$28=$B10)*(Transcriptome!$C$2:$C$28=$G10),0))</f>
        <v>1.2539456088497329</v>
      </c>
      <c r="CB10">
        <f t="array" ref="CB10">INDEX(Transcriptome!AK$2:AK$28,MATCH(1,(Transcriptome!$A$2:$A$28=$B10)*(Transcriptome!$C$2:$C$28=$G10),0))</f>
        <v>0.8408660418790137</v>
      </c>
      <c r="CC10">
        <f t="array" ref="CC10">INDEX(Transcriptome!AL$2:AL$28,MATCH(1,(Transcriptome!$A$2:$A$28=$B10)*(Transcriptome!$C$2:$C$28=$G10),0))</f>
        <v>1</v>
      </c>
      <c r="CD10">
        <f t="array" ref="CD10">INDEX(Transcriptome!AM$2:AM$28,MATCH(1,(Transcriptome!$A$2:$A$28=$B10)*(Transcriptome!$C$2:$C$28=$G10),0))</f>
        <v>0.22397915101608157</v>
      </c>
      <c r="CE10">
        <f t="array" ref="CE10">INDEX(Transcriptome!AN$2:AN$28,MATCH(1,(Transcriptome!$A$2:$A$28=$B10)*(Transcriptome!$C$2:$C$28=$G10),0))</f>
        <v>0.64022574050010972</v>
      </c>
      <c r="CF10">
        <f t="array" ref="CF10">INDEX(Transcriptome!AO$2:AO$28,MATCH(1,(Transcriptome!$A$2:$A$28=$B10)*(Transcriptome!$C$2:$C$28=$G10),0))</f>
        <v>1.351441706580276</v>
      </c>
      <c r="CG10">
        <f t="array" ref="CG10">INDEX(Transcriptome!AP$2:AP$28,MATCH(1,(Transcriptome!$A$2:$A$28=$B10)*(Transcriptome!$C$2:$C$28=$G10),0))</f>
        <v>0.85516164345614487</v>
      </c>
      <c r="CH10">
        <f t="array" ref="CH10">INDEX(Transcriptome!AQ$2:AQ$28,MATCH(1,(Transcriptome!$A$2:$A$28=$B10)*(Transcriptome!$C$2:$C$28=$G10),0))</f>
        <v>1.0483737249346998</v>
      </c>
      <c r="CI10">
        <f t="array" ref="CI10">INDEX(Transcriptome!AR$2:AR$28,MATCH(1,(Transcriptome!$A$2:$A$28=$B10)*(Transcriptome!$C$2:$C$28=$G10),0))</f>
        <v>0.53765717202868091</v>
      </c>
      <c r="CJ10">
        <f t="array" ref="CJ10">INDEX(Transcriptome!AS$2:AS$28,MATCH(1,(Transcriptome!$A$2:$A$28=$B10)*(Transcriptome!$C$2:$C$28=$G10),0))</f>
        <v>0.88325585101801352</v>
      </c>
      <c r="CK10">
        <f t="array" ref="CK10">INDEX(Transcriptome!AT$2:AT$28,MATCH(1,(Transcriptome!$A$2:$A$28=$B10)*(Transcriptome!$C$2:$C$28=$G10),0))</f>
        <v>0.66386689664249432</v>
      </c>
      <c r="CL10">
        <f t="array" ref="CL10">INDEX(Transcriptome!AU$2:AU$28,MATCH(1,(Transcriptome!$A$2:$A$28=$B10)*(Transcriptome!$C$2:$C$28=$G10),0))</f>
        <v>0.96600661133691346</v>
      </c>
      <c r="CM10">
        <f t="array" ref="CM10">INDEX(Transcriptome!AV$2:AV$28,MATCH(1,(Transcriptome!$A$2:$A$28=$B10)*(Transcriptome!$C$2:$C$28=$G10),0))</f>
        <v>0.63031978385969201</v>
      </c>
      <c r="CN10">
        <f t="array" ref="CN10">INDEX(Transcriptome!AW$2:AW$28,MATCH(1,(Transcriptome!$A$2:$A$28=$B10)*(Transcriptome!$C$2:$C$28=$G10),0))</f>
        <v>0.36488719926636148</v>
      </c>
      <c r="CO10">
        <f t="array" ref="CO10">INDEX(Transcriptome!AX$2:AX$28,MATCH(1,(Transcriptome!$A$2:$A$28=$B10)*(Transcriptome!$C$2:$C$28=$G10),0))</f>
        <v>0.43681396584662185</v>
      </c>
      <c r="CP10">
        <f t="array" ref="CP10">INDEX(Transcriptome!AY$2:AY$28,MATCH(1,(Transcriptome!$A$2:$A$28=$B10)*(Transcriptome!$C$2:$C$28=$G10),0))</f>
        <v>0.87852145826393024</v>
      </c>
      <c r="CQ10">
        <f t="array" ref="CQ10">INDEX(Transcriptome!AZ$2:AZ$28,MATCH(1,(Transcriptome!$A$2:$A$28=$B10)*(Transcriptome!$C$2:$C$28=$G10),0))</f>
        <v>0.13322308444037048</v>
      </c>
      <c r="CR10">
        <f t="array" ref="CR10">INDEX(Transcriptome!BA$2:BA$28,MATCH(1,(Transcriptome!$A$2:$A$28=$B10)*(Transcriptome!$C$2:$C$28=$G10),0))</f>
        <v>2.8957183621386697</v>
      </c>
      <c r="CS10">
        <f t="array" ref="CS10">INDEX(Transcriptome!BB$2:BB$28,MATCH(1,(Transcriptome!$A$2:$A$28=$B10)*(Transcriptome!$C$2:$C$28=$G10),0))</f>
        <v>1.9976928549454456</v>
      </c>
      <c r="CT10">
        <f t="array" ref="CT10">INDEX(Transcriptome!BC$2:BC$28,MATCH(1,(Transcriptome!$A$2:$A$28=$B10)*(Transcriptome!$C$2:$C$28=$G10),0))</f>
        <v>0</v>
      </c>
      <c r="CU10">
        <f t="array" ref="CU10">INDEX(Transcriptome!BD$2:BD$28,MATCH(1,(Transcriptome!$A$2:$A$28=$B10)*(Transcriptome!$C$2:$C$28=$G10),0))</f>
        <v>1.9609477741491115</v>
      </c>
      <c r="CV10">
        <f t="array" ref="CV10">INDEX(Transcriptome!BE$2:BE$28,MATCH(1,(Transcriptome!$A$2:$A$28=$B10)*(Transcriptome!$C$2:$C$28=$G10),0))</f>
        <v>1.2301800550619775</v>
      </c>
      <c r="CW10">
        <f t="array" ref="CW10">INDEX(Transcriptome!BF$2:BF$28,MATCH(1,(Transcriptome!$A$2:$A$28=$B10)*(Transcriptome!$C$2:$C$28=$G10),0))</f>
        <v>1.8122580783432334</v>
      </c>
      <c r="CX10">
        <f t="array" ref="CX10">INDEX(Transcriptome!BG$2:BG$28,MATCH(1,(Transcriptome!$A$2:$A$28=$B10)*(Transcriptome!$C$2:$C$28=$G10),0))</f>
        <v>1.6286605534847232</v>
      </c>
      <c r="CY10">
        <f t="array" ref="CY10">INDEX(Transcriptome!BH$2:BH$28,MATCH(1,(Transcriptome!$A$2:$A$28=$B10)*(Transcriptome!$C$2:$C$28=$G10),0))</f>
        <v>0.4679412134019918</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2.3065484482686314</v>
      </c>
      <c r="DC10">
        <f t="array" ref="DC10">INDEX(Transcriptome!BL$2:BL$28,MATCH(1,(Transcriptome!$A$2:$A$28=$B10)*(Transcriptome!$C$2:$C$28=$G10),0))</f>
        <v>1.1316528883426991</v>
      </c>
      <c r="DD10">
        <f t="array" ref="DD10">INDEX(Transcriptome!BM$2:BM$28,MATCH(1,(Transcriptome!$A$2:$A$28=$B10)*(Transcriptome!$C$2:$C$28=$G10),0))</f>
        <v>0.84481565452043561</v>
      </c>
      <c r="DE10">
        <f t="array" ref="DE10">INDEX(Transcriptome!BN$2:BN$28,MATCH(1,(Transcriptome!$A$2:$A$28=$B10)*(Transcriptome!$C$2:$C$28=$G10),0))</f>
        <v>4.5305884126387452</v>
      </c>
      <c r="DF10">
        <f t="array" ref="DF10">INDEX(Transcriptome!BO$2:BO$28,MATCH(1,(Transcriptome!$A$2:$A$28=$B10)*(Transcriptome!$C$2:$C$28=$G10),0))</f>
        <v>2.2672085489847156</v>
      </c>
      <c r="DG10">
        <f t="array" ref="DG10">INDEX(Transcriptome!BP$2:BP$28,MATCH(1,(Transcriptome!$A$2:$A$28=$B10)*(Transcriptome!$C$2:$C$28=$G10),0))</f>
        <v>0.4679412134019918</v>
      </c>
      <c r="DH10">
        <f t="array" ref="DH10">INDEX(Transcriptome!BQ$2:BQ$28,MATCH(1,(Transcriptome!$A$2:$A$28=$B10)*(Transcriptome!$C$2:$C$28=$G10),0))</f>
        <v>1</v>
      </c>
      <c r="DI10">
        <f t="array" ref="DI10">INDEX(Transcriptome!BR$2:BR$28,MATCH(1,(Transcriptome!$A$2:$A$28=$B10)*(Transcriptome!$C$2:$C$28=$G10),0))</f>
        <v>0.81910456962924594</v>
      </c>
    </row>
    <row r="11" spans="1:113" x14ac:dyDescent="0.15">
      <c r="A11">
        <f>Glucose!A16</f>
        <v>9</v>
      </c>
      <c r="B11" s="86" t="s">
        <v>524</v>
      </c>
      <c r="C11" s="369" t="s">
        <v>549</v>
      </c>
      <c r="D11">
        <v>1</v>
      </c>
      <c r="E11">
        <f>Glucose!H16</f>
        <v>4.0274380279541013</v>
      </c>
      <c r="F11" s="306">
        <f>Glucose!K16</f>
        <v>96.531036376953125</v>
      </c>
      <c r="G11" t="s">
        <v>551</v>
      </c>
      <c r="H11" s="366">
        <f>Glucose!B16</f>
        <v>43709</v>
      </c>
      <c r="I11" s="367">
        <f>Glucose!C16</f>
        <v>0.41666666666666669</v>
      </c>
      <c r="J11">
        <f>'In Process Calc.'!B12</f>
        <v>8.8544097222256823</v>
      </c>
      <c r="K11">
        <f>'In Process Calc.'!C12</f>
        <v>212.50583333341638</v>
      </c>
      <c r="L11">
        <f>Glucose!Y16</f>
        <v>22.166666666666668</v>
      </c>
      <c r="M11">
        <f>Glucose!AE16</f>
        <v>0</v>
      </c>
      <c r="N11">
        <f>Glucose!Z16</f>
        <v>0.28000000000000003</v>
      </c>
      <c r="O11">
        <f>'Post Process Calc.'!AM12</f>
        <v>1.3102997961158661E-2</v>
      </c>
      <c r="P11">
        <f>'Post Process Calc.'!AN12</f>
        <v>4.9350006491222906</v>
      </c>
      <c r="Q11">
        <f>Glucose!AW16</f>
        <v>21.076889006997963</v>
      </c>
      <c r="R11">
        <f t="shared" si="3"/>
        <v>0</v>
      </c>
      <c r="S11">
        <f t="shared" si="4"/>
        <v>0.28000000000000003</v>
      </c>
      <c r="T11">
        <f>IF(ISBLANK(Glucose!AT16),'Post Process Calc.'!AM12,Glucose!AT16)</f>
        <v>0.86209506509234035</v>
      </c>
      <c r="U11">
        <f>IF(ISBLANK(Glucose!AU16),'Post Process Calc.'!AN12,Glucose!AU16)</f>
        <v>4.8704079332882566</v>
      </c>
      <c r="V11">
        <f t="shared" si="5"/>
        <v>21.621777836832315</v>
      </c>
      <c r="W11">
        <f t="shared" si="0"/>
        <v>0</v>
      </c>
      <c r="X11">
        <f t="shared" si="0"/>
        <v>0.28000000000000003</v>
      </c>
      <c r="Y11">
        <f t="shared" si="0"/>
        <v>0.4375990315267495</v>
      </c>
      <c r="Z11">
        <f t="shared" si="0"/>
        <v>4.9027042912052732</v>
      </c>
      <c r="AA11">
        <f>'Growth Regression'!P11</f>
        <v>1.1447929178307671E-3</v>
      </c>
      <c r="AB11">
        <f>AA11/'Growth Regression'!$O$24</f>
        <v>4.6417211424102829E-2</v>
      </c>
      <c r="AC11">
        <f>'Post Process Calc.'!J12</f>
        <v>4.7379108167798022E-2</v>
      </c>
      <c r="AD11">
        <f>'Post Process Calc.'!P12</f>
        <v>3.2949615883453806E-3</v>
      </c>
      <c r="AE11">
        <f>'Post Process Calc.'!K12</f>
        <v>9.9302552745231075E-5</v>
      </c>
      <c r="AF11">
        <f>'Post Process Calc.'!G12</f>
        <v>9.0247692480007824E-4</v>
      </c>
      <c r="AG11">
        <f>'Post Process Calc.'!H12</f>
        <v>9.1869011233181048E-3</v>
      </c>
      <c r="AH11">
        <f>'Post Process Calc.'!AF12</f>
        <v>6.9544609760823967E-2</v>
      </c>
      <c r="AI11">
        <f t="shared" si="6"/>
        <v>29.611942604873761</v>
      </c>
      <c r="AJ11">
        <f t="shared" si="6"/>
        <v>2.0593509927158626</v>
      </c>
      <c r="AK11">
        <f t="shared" si="1"/>
        <v>6.2064095465769416E-2</v>
      </c>
      <c r="AL11">
        <f t="shared" si="1"/>
        <v>0.56404807800004886</v>
      </c>
      <c r="AM11">
        <f t="shared" si="1"/>
        <v>5.7418132020738151</v>
      </c>
      <c r="AN11">
        <v>100</v>
      </c>
      <c r="AO11">
        <v>0.32</v>
      </c>
      <c r="AP11">
        <v>7</v>
      </c>
      <c r="AQ11">
        <v>0.7</v>
      </c>
      <c r="AR11">
        <f t="shared" si="2"/>
        <v>5.0118723362727164E-8</v>
      </c>
      <c r="AS11">
        <v>1</v>
      </c>
      <c r="AT11">
        <v>0.311</v>
      </c>
      <c r="AU11">
        <f t="array" ref="AU11">INDEX(Transcriptome!D$2:D$28,MATCH(1,(Transcriptome!$A$2:$A$28=$B11)*(Transcriptome!$C$2:$C$28=$G11),0))</f>
        <v>0.68366199251324755</v>
      </c>
      <c r="AV11">
        <f t="array" ref="AV11">INDEX(Transcriptome!E$2:E$28,MATCH(1,(Transcriptome!$A$2:$A$28=$B11)*(Transcriptome!$C$2:$C$28=$G11),0))</f>
        <v>1.0058192858724184</v>
      </c>
      <c r="AW11">
        <f t="array" ref="AW11">INDEX(Transcriptome!F$2:F$28,MATCH(1,(Transcriptome!$A$2:$A$28=$B11)*(Transcriptome!$C$2:$C$28=$G11),0))</f>
        <v>0.44491309315388661</v>
      </c>
      <c r="AX11">
        <f t="array" ref="AX11">INDEX(Transcriptome!G$2:G$28,MATCH(1,(Transcriptome!$A$2:$A$28=$B11)*(Transcriptome!$C$2:$C$28=$G11),0))</f>
        <v>0.46824667127677849</v>
      </c>
      <c r="AY11">
        <f t="array" ref="AY11">INDEX(Transcriptome!H$2:H$28,MATCH(1,(Transcriptome!$A$2:$A$28=$B11)*(Transcriptome!$C$2:$C$28=$G11),0))</f>
        <v>0</v>
      </c>
      <c r="AZ11">
        <f t="array" ref="AZ11">INDEX(Transcriptome!I$2:I$28,MATCH(1,(Transcriptome!$A$2:$A$28=$B11)*(Transcriptome!$C$2:$C$28=$G11),0))</f>
        <v>1.5361539425466171</v>
      </c>
      <c r="BA11">
        <f t="array" ref="BA11">INDEX(Transcriptome!J$2:J$28,MATCH(1,(Transcriptome!$A$2:$A$28=$B11)*(Transcriptome!$C$2:$C$28=$G11),0))</f>
        <v>0.70837399372402809</v>
      </c>
      <c r="BB11">
        <f t="array" ref="BB11">INDEX(Transcriptome!K$2:K$28,MATCH(1,(Transcriptome!$A$2:$A$28=$B11)*(Transcriptome!$C$2:$C$28=$G11),0))</f>
        <v>0.66938510382802263</v>
      </c>
      <c r="BC11">
        <f t="array" ref="BC11">INDEX(Transcriptome!L$2:L$28,MATCH(1,(Transcriptome!$A$2:$A$28=$B11)*(Transcriptome!$C$2:$C$28=$G11),0))</f>
        <v>0.80255578934108851</v>
      </c>
      <c r="BD11">
        <f t="array" ref="BD11">INDEX(Transcriptome!M$2:M$28,MATCH(1,(Transcriptome!$A$2:$A$28=$B11)*(Transcriptome!$C$2:$C$28=$G11),0))</f>
        <v>0.53904718875725932</v>
      </c>
      <c r="BE11">
        <f t="array" ref="BE11">INDEX(Transcriptome!N$2:N$28,MATCH(1,(Transcriptome!$A$2:$A$28=$B11)*(Transcriptome!$C$2:$C$28=$G11),0))</f>
        <v>0.85287932006161449</v>
      </c>
      <c r="BF11">
        <f t="array" ref="BF11">INDEX(Transcriptome!O$2:O$28,MATCH(1,(Transcriptome!$A$2:$A$28=$B11)*(Transcriptome!$C$2:$C$28=$G11),0))</f>
        <v>1.0116655896274329</v>
      </c>
      <c r="BG11">
        <f t="array" ref="BG11">INDEX(Transcriptome!P$2:P$28,MATCH(1,(Transcriptome!$A$2:$A$28=$B11)*(Transcriptome!$C$2:$C$28=$G11),0))</f>
        <v>0.74188223245464269</v>
      </c>
      <c r="BH11">
        <f t="array" ref="BH11">INDEX(Transcriptome!Q$2:Q$28,MATCH(1,(Transcriptome!$A$2:$A$28=$B11)*(Transcriptome!$C$2:$C$28=$G11),0))</f>
        <v>0.45506645974102605</v>
      </c>
      <c r="BI11">
        <f t="array" ref="BI11">INDEX(Transcriptome!R$2:R$28,MATCH(1,(Transcriptome!$A$2:$A$28=$B11)*(Transcriptome!$C$2:$C$28=$G11),0))</f>
        <v>0.48244396165811887</v>
      </c>
      <c r="BJ11">
        <f t="array" ref="BJ11">INDEX(Transcriptome!S$2:S$28,MATCH(1,(Transcriptome!$A$2:$A$28=$B11)*(Transcriptome!$C$2:$C$28=$G11),0))</f>
        <v>0.55542605745614981</v>
      </c>
      <c r="BK11">
        <f t="array" ref="BK11">INDEX(Transcriptome!T$2:T$28,MATCH(1,(Transcriptome!$A$2:$A$28=$B11)*(Transcriptome!$C$2:$C$28=$G11),0))</f>
        <v>1.1792930364174454</v>
      </c>
      <c r="BL11">
        <f t="array" ref="BL11">INDEX(Transcriptome!U$2:U$28,MATCH(1,(Transcriptome!$A$2:$A$28=$B11)*(Transcriptome!$C$2:$C$28=$G11),0))</f>
        <v>6.4869513669808807</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0.77292004132105108</v>
      </c>
      <c r="BP11">
        <f t="array" ref="BP11">INDEX(Transcriptome!Y$2:Y$28,MATCH(1,(Transcriptome!$A$2:$A$28=$B11)*(Transcriptome!$C$2:$C$28=$G11),0))</f>
        <v>0</v>
      </c>
      <c r="BQ11">
        <f t="array" ref="BQ11">INDEX(Transcriptome!Z$2:Z$28,MATCH(1,(Transcriptome!$A$2:$A$28=$B11)*(Transcriptome!$C$2:$C$28=$G11),0))</f>
        <v>0.47078292964244517</v>
      </c>
      <c r="BR11">
        <f t="array" ref="BR11">INDEX(Transcriptome!AA$2:AA$28,MATCH(1,(Transcriptome!$A$2:$A$28=$B11)*(Transcriptome!$C$2:$C$28=$G11),0))</f>
        <v>0.9399287917978123</v>
      </c>
      <c r="BS11">
        <f t="array" ref="BS11">INDEX(Transcriptome!AB$2:AB$28,MATCH(1,(Transcriptome!$A$2:$A$28=$B11)*(Transcriptome!$C$2:$C$28=$G11),0))</f>
        <v>0.35004380003140156</v>
      </c>
      <c r="BT11">
        <f t="array" ref="BT11">INDEX(Transcriptome!AC$2:AC$28,MATCH(1,(Transcriptome!$A$2:$A$28=$B11)*(Transcriptome!$C$2:$C$28=$G11),0))</f>
        <v>1.9849501645388783</v>
      </c>
      <c r="BU11">
        <f t="array" ref="BU11">INDEX(Transcriptome!AD$2:AD$28,MATCH(1,(Transcriptome!$A$2:$A$28=$B11)*(Transcriptome!$C$2:$C$28=$G11),0))</f>
        <v>0.51252717027520023</v>
      </c>
      <c r="BV11">
        <f t="array" ref="BV11">INDEX(Transcriptome!AE$2:AE$28,MATCH(1,(Transcriptome!$A$2:$A$28=$B11)*(Transcriptome!$C$2:$C$28=$G11),0))</f>
        <v>1.857479770987436</v>
      </c>
      <c r="BW11">
        <f t="array" ref="BW11">INDEX(Transcriptome!AF$2:AF$28,MATCH(1,(Transcriptome!$A$2:$A$28=$B11)*(Transcriptome!$C$2:$C$28=$G11),0))</f>
        <v>0.72806710834510924</v>
      </c>
      <c r="BX11">
        <f t="array" ref="BX11">INDEX(Transcriptome!AG$2:AG$28,MATCH(1,(Transcriptome!$A$2:$A$28=$B11)*(Transcriptome!$C$2:$C$28=$G11),0))</f>
        <v>0.66099634573097976</v>
      </c>
      <c r="BY11">
        <f t="array" ref="BY11">INDEX(Transcriptome!AH$2:AH$28,MATCH(1,(Transcriptome!$A$2:$A$28=$B11)*(Transcriptome!$C$2:$C$28=$G11),0))</f>
        <v>1.8479207841008674</v>
      </c>
      <c r="BZ11">
        <f t="array" ref="BZ11">INDEX(Transcriptome!AI$2:AI$28,MATCH(1,(Transcriptome!$A$2:$A$28=$B11)*(Transcriptome!$C$2:$C$28=$G11),0))</f>
        <v>0.52691665363364448</v>
      </c>
      <c r="CA11">
        <f t="array" ref="CA11">INDEX(Transcriptome!AJ$2:AJ$28,MATCH(1,(Transcriptome!$A$2:$A$28=$B11)*(Transcriptome!$C$2:$C$28=$G11),0))</f>
        <v>1.2539456088497329</v>
      </c>
      <c r="CB11">
        <f t="array" ref="CB11">INDEX(Transcriptome!AK$2:AK$28,MATCH(1,(Transcriptome!$A$2:$A$28=$B11)*(Transcriptome!$C$2:$C$28=$G11),0))</f>
        <v>0.8408660418790137</v>
      </c>
      <c r="CC11">
        <f t="array" ref="CC11">INDEX(Transcriptome!AL$2:AL$28,MATCH(1,(Transcriptome!$A$2:$A$28=$B11)*(Transcriptome!$C$2:$C$28=$G11),0))</f>
        <v>1</v>
      </c>
      <c r="CD11">
        <f t="array" ref="CD11">INDEX(Transcriptome!AM$2:AM$28,MATCH(1,(Transcriptome!$A$2:$A$28=$B11)*(Transcriptome!$C$2:$C$28=$G11),0))</f>
        <v>0.22397915101608157</v>
      </c>
      <c r="CE11">
        <f t="array" ref="CE11">INDEX(Transcriptome!AN$2:AN$28,MATCH(1,(Transcriptome!$A$2:$A$28=$B11)*(Transcriptome!$C$2:$C$28=$G11),0))</f>
        <v>0.64022574050010972</v>
      </c>
      <c r="CF11">
        <f t="array" ref="CF11">INDEX(Transcriptome!AO$2:AO$28,MATCH(1,(Transcriptome!$A$2:$A$28=$B11)*(Transcriptome!$C$2:$C$28=$G11),0))</f>
        <v>1.351441706580276</v>
      </c>
      <c r="CG11">
        <f t="array" ref="CG11">INDEX(Transcriptome!AP$2:AP$28,MATCH(1,(Transcriptome!$A$2:$A$28=$B11)*(Transcriptome!$C$2:$C$28=$G11),0))</f>
        <v>0.85516164345614487</v>
      </c>
      <c r="CH11">
        <f t="array" ref="CH11">INDEX(Transcriptome!AQ$2:AQ$28,MATCH(1,(Transcriptome!$A$2:$A$28=$B11)*(Transcriptome!$C$2:$C$28=$G11),0))</f>
        <v>1.0483737249346998</v>
      </c>
      <c r="CI11">
        <f t="array" ref="CI11">INDEX(Transcriptome!AR$2:AR$28,MATCH(1,(Transcriptome!$A$2:$A$28=$B11)*(Transcriptome!$C$2:$C$28=$G11),0))</f>
        <v>0.53765717202868091</v>
      </c>
      <c r="CJ11">
        <f t="array" ref="CJ11">INDEX(Transcriptome!AS$2:AS$28,MATCH(1,(Transcriptome!$A$2:$A$28=$B11)*(Transcriptome!$C$2:$C$28=$G11),0))</f>
        <v>0.88325585101801352</v>
      </c>
      <c r="CK11">
        <f t="array" ref="CK11">INDEX(Transcriptome!AT$2:AT$28,MATCH(1,(Transcriptome!$A$2:$A$28=$B11)*(Transcriptome!$C$2:$C$28=$G11),0))</f>
        <v>0.66386689664249432</v>
      </c>
      <c r="CL11">
        <f t="array" ref="CL11">INDEX(Transcriptome!AU$2:AU$28,MATCH(1,(Transcriptome!$A$2:$A$28=$B11)*(Transcriptome!$C$2:$C$28=$G11),0))</f>
        <v>0.96600661133691346</v>
      </c>
      <c r="CM11">
        <f t="array" ref="CM11">INDEX(Transcriptome!AV$2:AV$28,MATCH(1,(Transcriptome!$A$2:$A$28=$B11)*(Transcriptome!$C$2:$C$28=$G11),0))</f>
        <v>0.63031978385969201</v>
      </c>
      <c r="CN11">
        <f t="array" ref="CN11">INDEX(Transcriptome!AW$2:AW$28,MATCH(1,(Transcriptome!$A$2:$A$28=$B11)*(Transcriptome!$C$2:$C$28=$G11),0))</f>
        <v>0.36488719926636148</v>
      </c>
      <c r="CO11">
        <f t="array" ref="CO11">INDEX(Transcriptome!AX$2:AX$28,MATCH(1,(Transcriptome!$A$2:$A$28=$B11)*(Transcriptome!$C$2:$C$28=$G11),0))</f>
        <v>0.43681396584662185</v>
      </c>
      <c r="CP11">
        <f t="array" ref="CP11">INDEX(Transcriptome!AY$2:AY$28,MATCH(1,(Transcriptome!$A$2:$A$28=$B11)*(Transcriptome!$C$2:$C$28=$G11),0))</f>
        <v>0.87852145826393024</v>
      </c>
      <c r="CQ11">
        <f t="array" ref="CQ11">INDEX(Transcriptome!AZ$2:AZ$28,MATCH(1,(Transcriptome!$A$2:$A$28=$B11)*(Transcriptome!$C$2:$C$28=$G11),0))</f>
        <v>0.13322308444037048</v>
      </c>
      <c r="CR11">
        <f t="array" ref="CR11">INDEX(Transcriptome!BA$2:BA$28,MATCH(1,(Transcriptome!$A$2:$A$28=$B11)*(Transcriptome!$C$2:$C$28=$G11),0))</f>
        <v>2.8957183621386697</v>
      </c>
      <c r="CS11">
        <f t="array" ref="CS11">INDEX(Transcriptome!BB$2:BB$28,MATCH(1,(Transcriptome!$A$2:$A$28=$B11)*(Transcriptome!$C$2:$C$28=$G11),0))</f>
        <v>1.9976928549454456</v>
      </c>
      <c r="CT11">
        <f t="array" ref="CT11">INDEX(Transcriptome!BC$2:BC$28,MATCH(1,(Transcriptome!$A$2:$A$28=$B11)*(Transcriptome!$C$2:$C$28=$G11),0))</f>
        <v>0</v>
      </c>
      <c r="CU11">
        <f t="array" ref="CU11">INDEX(Transcriptome!BD$2:BD$28,MATCH(1,(Transcriptome!$A$2:$A$28=$B11)*(Transcriptome!$C$2:$C$28=$G11),0))</f>
        <v>1.9609477741491115</v>
      </c>
      <c r="CV11">
        <f t="array" ref="CV11">INDEX(Transcriptome!BE$2:BE$28,MATCH(1,(Transcriptome!$A$2:$A$28=$B11)*(Transcriptome!$C$2:$C$28=$G11),0))</f>
        <v>1.2301800550619775</v>
      </c>
      <c r="CW11">
        <f t="array" ref="CW11">INDEX(Transcriptome!BF$2:BF$28,MATCH(1,(Transcriptome!$A$2:$A$28=$B11)*(Transcriptome!$C$2:$C$28=$G11),0))</f>
        <v>1.8122580783432334</v>
      </c>
      <c r="CX11">
        <f t="array" ref="CX11">INDEX(Transcriptome!BG$2:BG$28,MATCH(1,(Transcriptome!$A$2:$A$28=$B11)*(Transcriptome!$C$2:$C$28=$G11),0))</f>
        <v>1.6286605534847232</v>
      </c>
      <c r="CY11">
        <f t="array" ref="CY11">INDEX(Transcriptome!BH$2:BH$28,MATCH(1,(Transcriptome!$A$2:$A$28=$B11)*(Transcriptome!$C$2:$C$28=$G11),0))</f>
        <v>0.4679412134019918</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2.3065484482686314</v>
      </c>
      <c r="DC11">
        <f t="array" ref="DC11">INDEX(Transcriptome!BL$2:BL$28,MATCH(1,(Transcriptome!$A$2:$A$28=$B11)*(Transcriptome!$C$2:$C$28=$G11),0))</f>
        <v>1.1316528883426991</v>
      </c>
      <c r="DD11">
        <f t="array" ref="DD11">INDEX(Transcriptome!BM$2:BM$28,MATCH(1,(Transcriptome!$A$2:$A$28=$B11)*(Transcriptome!$C$2:$C$28=$G11),0))</f>
        <v>0.84481565452043561</v>
      </c>
      <c r="DE11">
        <f t="array" ref="DE11">INDEX(Transcriptome!BN$2:BN$28,MATCH(1,(Transcriptome!$A$2:$A$28=$B11)*(Transcriptome!$C$2:$C$28=$G11),0))</f>
        <v>4.5305884126387452</v>
      </c>
      <c r="DF11">
        <f t="array" ref="DF11">INDEX(Transcriptome!BO$2:BO$28,MATCH(1,(Transcriptome!$A$2:$A$28=$B11)*(Transcriptome!$C$2:$C$28=$G11),0))</f>
        <v>2.2672085489847156</v>
      </c>
      <c r="DG11">
        <f t="array" ref="DG11">INDEX(Transcriptome!BP$2:BP$28,MATCH(1,(Transcriptome!$A$2:$A$28=$B11)*(Transcriptome!$C$2:$C$28=$G11),0))</f>
        <v>0.4679412134019918</v>
      </c>
      <c r="DH11">
        <f t="array" ref="DH11">INDEX(Transcriptome!BQ$2:BQ$28,MATCH(1,(Transcriptome!$A$2:$A$28=$B11)*(Transcriptome!$C$2:$C$28=$G11),0))</f>
        <v>1</v>
      </c>
      <c r="DI11">
        <f t="array" ref="DI11">INDEX(Transcriptome!BR$2:BR$28,MATCH(1,(Transcriptome!$A$2:$A$28=$B11)*(Transcriptome!$C$2:$C$28=$G11),0))</f>
        <v>0.81910456962924594</v>
      </c>
    </row>
    <row r="12" spans="1:113" x14ac:dyDescent="0.15">
      <c r="A12">
        <f>Glucose!A17</f>
        <v>10</v>
      </c>
      <c r="B12" s="86" t="s">
        <v>524</v>
      </c>
      <c r="C12" s="369" t="s">
        <v>549</v>
      </c>
      <c r="D12">
        <v>1</v>
      </c>
      <c r="E12">
        <f>Glucose!H17</f>
        <v>3.5421117378234865</v>
      </c>
      <c r="F12" s="306">
        <f>Glucose!K17</f>
        <v>96.558883666992188</v>
      </c>
      <c r="G12" t="s">
        <v>551</v>
      </c>
      <c r="H12" s="366">
        <f>Glucose!B17</f>
        <v>43710</v>
      </c>
      <c r="I12" s="367">
        <f>Glucose!C17</f>
        <v>0.4993055555555555</v>
      </c>
      <c r="J12">
        <f>'In Process Calc.'!B13</f>
        <v>9.9370486111147329</v>
      </c>
      <c r="K12">
        <f>'In Process Calc.'!C13</f>
        <v>238.48916666675359</v>
      </c>
      <c r="L12">
        <f>Glucose!Y17</f>
        <v>16.111111111111111</v>
      </c>
      <c r="M12">
        <f>Glucose!AE17</f>
        <v>0.77708703374777988</v>
      </c>
      <c r="N12">
        <f>Glucose!Z17</f>
        <v>0.25</v>
      </c>
      <c r="O12">
        <f>'Post Process Calc.'!AM13</f>
        <v>0.84185836699677519</v>
      </c>
      <c r="P12">
        <f>'Post Process Calc.'!AN13</f>
        <v>3.9228775757192027</v>
      </c>
      <c r="Q12">
        <f>Glucose!AW17</f>
        <v>16.111111111111111</v>
      </c>
      <c r="R12">
        <f t="shared" si="3"/>
        <v>0.77708703374777988</v>
      </c>
      <c r="S12">
        <f t="shared" si="4"/>
        <v>0.25</v>
      </c>
      <c r="T12">
        <f>IF(ISBLANK(Glucose!AT17),'Post Process Calc.'!AM13,Glucose!AT17)</f>
        <v>0.84185836699677519</v>
      </c>
      <c r="U12">
        <f>IF(ISBLANK(Glucose!AU17),'Post Process Calc.'!AN13,Glucose!AU17)</f>
        <v>3.9228775757192027</v>
      </c>
      <c r="V12">
        <f t="shared" si="5"/>
        <v>16.111111111111111</v>
      </c>
      <c r="W12">
        <f t="shared" si="0"/>
        <v>0.77708703374777988</v>
      </c>
      <c r="X12">
        <f t="shared" si="0"/>
        <v>0.25</v>
      </c>
      <c r="Y12">
        <f t="shared" si="0"/>
        <v>0.84185836699677519</v>
      </c>
      <c r="Z12">
        <f t="shared" si="0"/>
        <v>3.9228775757192027</v>
      </c>
      <c r="AA12">
        <f>'Growth Regression'!P12</f>
        <v>6.1668353928154914E-4</v>
      </c>
      <c r="AB12">
        <f>AA12/'Growth Regression'!$O$24</f>
        <v>2.5004286608302759E-2</v>
      </c>
      <c r="AC12">
        <f>'Post Process Calc.'!J13</f>
        <v>5.6675289767759852E-2</v>
      </c>
      <c r="AD12">
        <f>'Post Process Calc.'!P13</f>
        <v>4.3780470904448091E-3</v>
      </c>
      <c r="AE12">
        <f>'Post Process Calc.'!K13</f>
        <v>1.6671608722459654E-4</v>
      </c>
      <c r="AF12">
        <f>'Post Process Calc.'!G13</f>
        <v>-3.7975737693060515E-4</v>
      </c>
      <c r="AG12">
        <f>'Post Process Calc.'!H13</f>
        <v>1.0267977117480937E-2</v>
      </c>
      <c r="AH12">
        <f>'Post Process Calc.'!AF13</f>
        <v>7.7247899541138171E-2</v>
      </c>
      <c r="AI12">
        <f t="shared" si="6"/>
        <v>35.422056104849908</v>
      </c>
      <c r="AJ12">
        <f t="shared" si="6"/>
        <v>2.7362794315280055</v>
      </c>
      <c r="AK12">
        <f t="shared" si="1"/>
        <v>0.10419755451537284</v>
      </c>
      <c r="AL12">
        <f t="shared" si="1"/>
        <v>-0.2373483605816282</v>
      </c>
      <c r="AM12">
        <f t="shared" si="1"/>
        <v>6.4174856984255859</v>
      </c>
      <c r="AN12">
        <v>100</v>
      </c>
      <c r="AO12">
        <v>0.32</v>
      </c>
      <c r="AP12">
        <v>7</v>
      </c>
      <c r="AQ12">
        <v>0.7</v>
      </c>
      <c r="AR12">
        <f t="shared" si="2"/>
        <v>5.0118723362727164E-8</v>
      </c>
      <c r="AS12">
        <v>1</v>
      </c>
      <c r="AT12">
        <v>0.311</v>
      </c>
      <c r="AU12">
        <f t="array" ref="AU12">INDEX(Transcriptome!D$2:D$28,MATCH(1,(Transcriptome!$A$2:$A$28=$B12)*(Transcriptome!$C$2:$C$28=$G12),0))</f>
        <v>0.68366199251324755</v>
      </c>
      <c r="AV12">
        <f t="array" ref="AV12">INDEX(Transcriptome!E$2:E$28,MATCH(1,(Transcriptome!$A$2:$A$28=$B12)*(Transcriptome!$C$2:$C$28=$G12),0))</f>
        <v>1.0058192858724184</v>
      </c>
      <c r="AW12">
        <f t="array" ref="AW12">INDEX(Transcriptome!F$2:F$28,MATCH(1,(Transcriptome!$A$2:$A$28=$B12)*(Transcriptome!$C$2:$C$28=$G12),0))</f>
        <v>0.44491309315388661</v>
      </c>
      <c r="AX12">
        <f t="array" ref="AX12">INDEX(Transcriptome!G$2:G$28,MATCH(1,(Transcriptome!$A$2:$A$28=$B12)*(Transcriptome!$C$2:$C$28=$G12),0))</f>
        <v>0.46824667127677849</v>
      </c>
      <c r="AY12">
        <f t="array" ref="AY12">INDEX(Transcriptome!H$2:H$28,MATCH(1,(Transcriptome!$A$2:$A$28=$B12)*(Transcriptome!$C$2:$C$28=$G12),0))</f>
        <v>0</v>
      </c>
      <c r="AZ12">
        <f t="array" ref="AZ12">INDEX(Transcriptome!I$2:I$28,MATCH(1,(Transcriptome!$A$2:$A$28=$B12)*(Transcriptome!$C$2:$C$28=$G12),0))</f>
        <v>1.5361539425466171</v>
      </c>
      <c r="BA12">
        <f t="array" ref="BA12">INDEX(Transcriptome!J$2:J$28,MATCH(1,(Transcriptome!$A$2:$A$28=$B12)*(Transcriptome!$C$2:$C$28=$G12),0))</f>
        <v>0.70837399372402809</v>
      </c>
      <c r="BB12">
        <f t="array" ref="BB12">INDEX(Transcriptome!K$2:K$28,MATCH(1,(Transcriptome!$A$2:$A$28=$B12)*(Transcriptome!$C$2:$C$28=$G12),0))</f>
        <v>0.66938510382802263</v>
      </c>
      <c r="BC12">
        <f t="array" ref="BC12">INDEX(Transcriptome!L$2:L$28,MATCH(1,(Transcriptome!$A$2:$A$28=$B12)*(Transcriptome!$C$2:$C$28=$G12),0))</f>
        <v>0.80255578934108851</v>
      </c>
      <c r="BD12">
        <f t="array" ref="BD12">INDEX(Transcriptome!M$2:M$28,MATCH(1,(Transcriptome!$A$2:$A$28=$B12)*(Transcriptome!$C$2:$C$28=$G12),0))</f>
        <v>0.53904718875725932</v>
      </c>
      <c r="BE12">
        <f t="array" ref="BE12">INDEX(Transcriptome!N$2:N$28,MATCH(1,(Transcriptome!$A$2:$A$28=$B12)*(Transcriptome!$C$2:$C$28=$G12),0))</f>
        <v>0.85287932006161449</v>
      </c>
      <c r="BF12">
        <f t="array" ref="BF12">INDEX(Transcriptome!O$2:O$28,MATCH(1,(Transcriptome!$A$2:$A$28=$B12)*(Transcriptome!$C$2:$C$28=$G12),0))</f>
        <v>1.0116655896274329</v>
      </c>
      <c r="BG12">
        <f t="array" ref="BG12">INDEX(Transcriptome!P$2:P$28,MATCH(1,(Transcriptome!$A$2:$A$28=$B12)*(Transcriptome!$C$2:$C$28=$G12),0))</f>
        <v>0.74188223245464269</v>
      </c>
      <c r="BH12">
        <f t="array" ref="BH12">INDEX(Transcriptome!Q$2:Q$28,MATCH(1,(Transcriptome!$A$2:$A$28=$B12)*(Transcriptome!$C$2:$C$28=$G12),0))</f>
        <v>0.45506645974102605</v>
      </c>
      <c r="BI12">
        <f t="array" ref="BI12">INDEX(Transcriptome!R$2:R$28,MATCH(1,(Transcriptome!$A$2:$A$28=$B12)*(Transcriptome!$C$2:$C$28=$G12),0))</f>
        <v>0.48244396165811887</v>
      </c>
      <c r="BJ12">
        <f t="array" ref="BJ12">INDEX(Transcriptome!S$2:S$28,MATCH(1,(Transcriptome!$A$2:$A$28=$B12)*(Transcriptome!$C$2:$C$28=$G12),0))</f>
        <v>0.55542605745614981</v>
      </c>
      <c r="BK12">
        <f t="array" ref="BK12">INDEX(Transcriptome!T$2:T$28,MATCH(1,(Transcriptome!$A$2:$A$28=$B12)*(Transcriptome!$C$2:$C$28=$G12),0))</f>
        <v>1.1792930364174454</v>
      </c>
      <c r="BL12">
        <f t="array" ref="BL12">INDEX(Transcriptome!U$2:U$28,MATCH(1,(Transcriptome!$A$2:$A$28=$B12)*(Transcriptome!$C$2:$C$28=$G12),0))</f>
        <v>6.4869513669808807</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0.77292004132105108</v>
      </c>
      <c r="BP12">
        <f t="array" ref="BP12">INDEX(Transcriptome!Y$2:Y$28,MATCH(1,(Transcriptome!$A$2:$A$28=$B12)*(Transcriptome!$C$2:$C$28=$G12),0))</f>
        <v>0</v>
      </c>
      <c r="BQ12">
        <f t="array" ref="BQ12">INDEX(Transcriptome!Z$2:Z$28,MATCH(1,(Transcriptome!$A$2:$A$28=$B12)*(Transcriptome!$C$2:$C$28=$G12),0))</f>
        <v>0.47078292964244517</v>
      </c>
      <c r="BR12">
        <f t="array" ref="BR12">INDEX(Transcriptome!AA$2:AA$28,MATCH(1,(Transcriptome!$A$2:$A$28=$B12)*(Transcriptome!$C$2:$C$28=$G12),0))</f>
        <v>0.9399287917978123</v>
      </c>
      <c r="BS12">
        <f t="array" ref="BS12">INDEX(Transcriptome!AB$2:AB$28,MATCH(1,(Transcriptome!$A$2:$A$28=$B12)*(Transcriptome!$C$2:$C$28=$G12),0))</f>
        <v>0.35004380003140156</v>
      </c>
      <c r="BT12">
        <f t="array" ref="BT12">INDEX(Transcriptome!AC$2:AC$28,MATCH(1,(Transcriptome!$A$2:$A$28=$B12)*(Transcriptome!$C$2:$C$28=$G12),0))</f>
        <v>1.9849501645388783</v>
      </c>
      <c r="BU12">
        <f t="array" ref="BU12">INDEX(Transcriptome!AD$2:AD$28,MATCH(1,(Transcriptome!$A$2:$A$28=$B12)*(Transcriptome!$C$2:$C$28=$G12),0))</f>
        <v>0.51252717027520023</v>
      </c>
      <c r="BV12">
        <f t="array" ref="BV12">INDEX(Transcriptome!AE$2:AE$28,MATCH(1,(Transcriptome!$A$2:$A$28=$B12)*(Transcriptome!$C$2:$C$28=$G12),0))</f>
        <v>1.857479770987436</v>
      </c>
      <c r="BW12">
        <f t="array" ref="BW12">INDEX(Transcriptome!AF$2:AF$28,MATCH(1,(Transcriptome!$A$2:$A$28=$B12)*(Transcriptome!$C$2:$C$28=$G12),0))</f>
        <v>0.72806710834510924</v>
      </c>
      <c r="BX12">
        <f t="array" ref="BX12">INDEX(Transcriptome!AG$2:AG$28,MATCH(1,(Transcriptome!$A$2:$A$28=$B12)*(Transcriptome!$C$2:$C$28=$G12),0))</f>
        <v>0.66099634573097976</v>
      </c>
      <c r="BY12">
        <f t="array" ref="BY12">INDEX(Transcriptome!AH$2:AH$28,MATCH(1,(Transcriptome!$A$2:$A$28=$B12)*(Transcriptome!$C$2:$C$28=$G12),0))</f>
        <v>1.8479207841008674</v>
      </c>
      <c r="BZ12">
        <f t="array" ref="BZ12">INDEX(Transcriptome!AI$2:AI$28,MATCH(1,(Transcriptome!$A$2:$A$28=$B12)*(Transcriptome!$C$2:$C$28=$G12),0))</f>
        <v>0.52691665363364448</v>
      </c>
      <c r="CA12">
        <f t="array" ref="CA12">INDEX(Transcriptome!AJ$2:AJ$28,MATCH(1,(Transcriptome!$A$2:$A$28=$B12)*(Transcriptome!$C$2:$C$28=$G12),0))</f>
        <v>1.2539456088497329</v>
      </c>
      <c r="CB12">
        <f t="array" ref="CB12">INDEX(Transcriptome!AK$2:AK$28,MATCH(1,(Transcriptome!$A$2:$A$28=$B12)*(Transcriptome!$C$2:$C$28=$G12),0))</f>
        <v>0.8408660418790137</v>
      </c>
      <c r="CC12">
        <f t="array" ref="CC12">INDEX(Transcriptome!AL$2:AL$28,MATCH(1,(Transcriptome!$A$2:$A$28=$B12)*(Transcriptome!$C$2:$C$28=$G12),0))</f>
        <v>1</v>
      </c>
      <c r="CD12">
        <f t="array" ref="CD12">INDEX(Transcriptome!AM$2:AM$28,MATCH(1,(Transcriptome!$A$2:$A$28=$B12)*(Transcriptome!$C$2:$C$28=$G12),0))</f>
        <v>0.22397915101608157</v>
      </c>
      <c r="CE12">
        <f t="array" ref="CE12">INDEX(Transcriptome!AN$2:AN$28,MATCH(1,(Transcriptome!$A$2:$A$28=$B12)*(Transcriptome!$C$2:$C$28=$G12),0))</f>
        <v>0.64022574050010972</v>
      </c>
      <c r="CF12">
        <f t="array" ref="CF12">INDEX(Transcriptome!AO$2:AO$28,MATCH(1,(Transcriptome!$A$2:$A$28=$B12)*(Transcriptome!$C$2:$C$28=$G12),0))</f>
        <v>1.351441706580276</v>
      </c>
      <c r="CG12">
        <f t="array" ref="CG12">INDEX(Transcriptome!AP$2:AP$28,MATCH(1,(Transcriptome!$A$2:$A$28=$B12)*(Transcriptome!$C$2:$C$28=$G12),0))</f>
        <v>0.85516164345614487</v>
      </c>
      <c r="CH12">
        <f t="array" ref="CH12">INDEX(Transcriptome!AQ$2:AQ$28,MATCH(1,(Transcriptome!$A$2:$A$28=$B12)*(Transcriptome!$C$2:$C$28=$G12),0))</f>
        <v>1.0483737249346998</v>
      </c>
      <c r="CI12">
        <f t="array" ref="CI12">INDEX(Transcriptome!AR$2:AR$28,MATCH(1,(Transcriptome!$A$2:$A$28=$B12)*(Transcriptome!$C$2:$C$28=$G12),0))</f>
        <v>0.53765717202868091</v>
      </c>
      <c r="CJ12">
        <f t="array" ref="CJ12">INDEX(Transcriptome!AS$2:AS$28,MATCH(1,(Transcriptome!$A$2:$A$28=$B12)*(Transcriptome!$C$2:$C$28=$G12),0))</f>
        <v>0.88325585101801352</v>
      </c>
      <c r="CK12">
        <f t="array" ref="CK12">INDEX(Transcriptome!AT$2:AT$28,MATCH(1,(Transcriptome!$A$2:$A$28=$B12)*(Transcriptome!$C$2:$C$28=$G12),0))</f>
        <v>0.66386689664249432</v>
      </c>
      <c r="CL12">
        <f t="array" ref="CL12">INDEX(Transcriptome!AU$2:AU$28,MATCH(1,(Transcriptome!$A$2:$A$28=$B12)*(Transcriptome!$C$2:$C$28=$G12),0))</f>
        <v>0.96600661133691346</v>
      </c>
      <c r="CM12">
        <f t="array" ref="CM12">INDEX(Transcriptome!AV$2:AV$28,MATCH(1,(Transcriptome!$A$2:$A$28=$B12)*(Transcriptome!$C$2:$C$28=$G12),0))</f>
        <v>0.63031978385969201</v>
      </c>
      <c r="CN12">
        <f t="array" ref="CN12">INDEX(Transcriptome!AW$2:AW$28,MATCH(1,(Transcriptome!$A$2:$A$28=$B12)*(Transcriptome!$C$2:$C$28=$G12),0))</f>
        <v>0.36488719926636148</v>
      </c>
      <c r="CO12">
        <f t="array" ref="CO12">INDEX(Transcriptome!AX$2:AX$28,MATCH(1,(Transcriptome!$A$2:$A$28=$B12)*(Transcriptome!$C$2:$C$28=$G12),0))</f>
        <v>0.43681396584662185</v>
      </c>
      <c r="CP12">
        <f t="array" ref="CP12">INDEX(Transcriptome!AY$2:AY$28,MATCH(1,(Transcriptome!$A$2:$A$28=$B12)*(Transcriptome!$C$2:$C$28=$G12),0))</f>
        <v>0.87852145826393024</v>
      </c>
      <c r="CQ12">
        <f t="array" ref="CQ12">INDEX(Transcriptome!AZ$2:AZ$28,MATCH(1,(Transcriptome!$A$2:$A$28=$B12)*(Transcriptome!$C$2:$C$28=$G12),0))</f>
        <v>0.13322308444037048</v>
      </c>
      <c r="CR12">
        <f t="array" ref="CR12">INDEX(Transcriptome!BA$2:BA$28,MATCH(1,(Transcriptome!$A$2:$A$28=$B12)*(Transcriptome!$C$2:$C$28=$G12),0))</f>
        <v>2.8957183621386697</v>
      </c>
      <c r="CS12">
        <f t="array" ref="CS12">INDEX(Transcriptome!BB$2:BB$28,MATCH(1,(Transcriptome!$A$2:$A$28=$B12)*(Transcriptome!$C$2:$C$28=$G12),0))</f>
        <v>1.9976928549454456</v>
      </c>
      <c r="CT12">
        <f t="array" ref="CT12">INDEX(Transcriptome!BC$2:BC$28,MATCH(1,(Transcriptome!$A$2:$A$28=$B12)*(Transcriptome!$C$2:$C$28=$G12),0))</f>
        <v>0</v>
      </c>
      <c r="CU12">
        <f t="array" ref="CU12">INDEX(Transcriptome!BD$2:BD$28,MATCH(1,(Transcriptome!$A$2:$A$28=$B12)*(Transcriptome!$C$2:$C$28=$G12),0))</f>
        <v>1.9609477741491115</v>
      </c>
      <c r="CV12">
        <f t="array" ref="CV12">INDEX(Transcriptome!BE$2:BE$28,MATCH(1,(Transcriptome!$A$2:$A$28=$B12)*(Transcriptome!$C$2:$C$28=$G12),0))</f>
        <v>1.2301800550619775</v>
      </c>
      <c r="CW12">
        <f t="array" ref="CW12">INDEX(Transcriptome!BF$2:BF$28,MATCH(1,(Transcriptome!$A$2:$A$28=$B12)*(Transcriptome!$C$2:$C$28=$G12),0))</f>
        <v>1.8122580783432334</v>
      </c>
      <c r="CX12">
        <f t="array" ref="CX12">INDEX(Transcriptome!BG$2:BG$28,MATCH(1,(Transcriptome!$A$2:$A$28=$B12)*(Transcriptome!$C$2:$C$28=$G12),0))</f>
        <v>1.6286605534847232</v>
      </c>
      <c r="CY12">
        <f t="array" ref="CY12">INDEX(Transcriptome!BH$2:BH$28,MATCH(1,(Transcriptome!$A$2:$A$28=$B12)*(Transcriptome!$C$2:$C$28=$G12),0))</f>
        <v>0.4679412134019918</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2.3065484482686314</v>
      </c>
      <c r="DC12">
        <f t="array" ref="DC12">INDEX(Transcriptome!BL$2:BL$28,MATCH(1,(Transcriptome!$A$2:$A$28=$B12)*(Transcriptome!$C$2:$C$28=$G12),0))</f>
        <v>1.1316528883426991</v>
      </c>
      <c r="DD12">
        <f t="array" ref="DD12">INDEX(Transcriptome!BM$2:BM$28,MATCH(1,(Transcriptome!$A$2:$A$28=$B12)*(Transcriptome!$C$2:$C$28=$G12),0))</f>
        <v>0.84481565452043561</v>
      </c>
      <c r="DE12">
        <f t="array" ref="DE12">INDEX(Transcriptome!BN$2:BN$28,MATCH(1,(Transcriptome!$A$2:$A$28=$B12)*(Transcriptome!$C$2:$C$28=$G12),0))</f>
        <v>4.5305884126387452</v>
      </c>
      <c r="DF12">
        <f t="array" ref="DF12">INDEX(Transcriptome!BO$2:BO$28,MATCH(1,(Transcriptome!$A$2:$A$28=$B12)*(Transcriptome!$C$2:$C$28=$G12),0))</f>
        <v>2.2672085489847156</v>
      </c>
      <c r="DG12">
        <f t="array" ref="DG12">INDEX(Transcriptome!BP$2:BP$28,MATCH(1,(Transcriptome!$A$2:$A$28=$B12)*(Transcriptome!$C$2:$C$28=$G12),0))</f>
        <v>0.4679412134019918</v>
      </c>
      <c r="DH12">
        <f t="array" ref="DH12">INDEX(Transcriptome!BQ$2:BQ$28,MATCH(1,(Transcriptome!$A$2:$A$28=$B12)*(Transcriptome!$C$2:$C$28=$G12),0))</f>
        <v>1</v>
      </c>
      <c r="DI12">
        <f t="array" ref="DI12">INDEX(Transcriptome!BR$2:BR$28,MATCH(1,(Transcriptome!$A$2:$A$28=$B12)*(Transcriptome!$C$2:$C$28=$G12),0))</f>
        <v>0.81910456962924594</v>
      </c>
    </row>
    <row r="13" spans="1:113" x14ac:dyDescent="0.15">
      <c r="A13">
        <f>Glucose!A18</f>
        <v>11</v>
      </c>
      <c r="B13" s="86" t="s">
        <v>524</v>
      </c>
      <c r="C13" s="369" t="s">
        <v>549</v>
      </c>
      <c r="D13">
        <v>1</v>
      </c>
      <c r="E13">
        <f>Glucose!H18</f>
        <v>3.7434242797851565</v>
      </c>
      <c r="F13" s="306">
        <f>Glucose!K18</f>
        <v>96.956031799316406</v>
      </c>
      <c r="G13" t="s">
        <v>552</v>
      </c>
      <c r="H13" s="366">
        <f>Glucose!B18</f>
        <v>43711</v>
      </c>
      <c r="I13" s="367">
        <f>Glucose!C18</f>
        <v>0.44236111111111115</v>
      </c>
      <c r="J13">
        <f>'In Process Calc.'!B14</f>
        <v>10.88010416666657</v>
      </c>
      <c r="K13">
        <f>'In Process Calc.'!C14</f>
        <v>261.12249999999767</v>
      </c>
      <c r="L13">
        <f>Glucose!Y18</f>
        <v>10.944444444444445</v>
      </c>
      <c r="M13">
        <f>Glucose!AE18</f>
        <v>0.9991119005328597</v>
      </c>
      <c r="N13">
        <f>Glucose!Z18</f>
        <v>0.24</v>
      </c>
      <c r="O13">
        <f>'Post Process Calc.'!AM14</f>
        <v>0.88661295658472816</v>
      </c>
      <c r="P13">
        <f>'Post Process Calc.'!AN14</f>
        <v>3.1080386405965679</v>
      </c>
      <c r="Q13">
        <f>Glucose!AW18</f>
        <v>10.944444444444445</v>
      </c>
      <c r="R13">
        <f t="shared" si="3"/>
        <v>0.9991119005328597</v>
      </c>
      <c r="S13">
        <f t="shared" si="4"/>
        <v>0.24</v>
      </c>
      <c r="T13">
        <f>IF(ISBLANK(Glucose!AT18),'Post Process Calc.'!AM14,Glucose!AT18)</f>
        <v>0.88661295658472816</v>
      </c>
      <c r="U13">
        <f>IF(ISBLANK(Glucose!AU18),'Post Process Calc.'!AN14,Glucose!AU18)</f>
        <v>3.1080386405965679</v>
      </c>
      <c r="V13">
        <f t="shared" si="5"/>
        <v>10.944444444444445</v>
      </c>
      <c r="W13">
        <f t="shared" si="0"/>
        <v>0.9991119005328597</v>
      </c>
      <c r="X13">
        <f t="shared" si="0"/>
        <v>0.24</v>
      </c>
      <c r="Y13">
        <f t="shared" si="0"/>
        <v>0.88661295658472816</v>
      </c>
      <c r="Z13">
        <f t="shared" si="0"/>
        <v>3.1080386405965679</v>
      </c>
      <c r="AA13">
        <f>'Growth Regression'!P13</f>
        <v>3.567021616434331E-4</v>
      </c>
      <c r="AB13">
        <f>AA13/'Growth Regression'!$O$24</f>
        <v>1.4462982251682089E-2</v>
      </c>
      <c r="AC13">
        <f>'Post Process Calc.'!J14</f>
        <v>5.6651077452319828E-2</v>
      </c>
      <c r="AD13">
        <f>'Post Process Calc.'!P14</f>
        <v>4.5335527123332531E-4</v>
      </c>
      <c r="AE13">
        <f>'Post Process Calc.'!K14</f>
        <v>1.9485535021403081E-4</v>
      </c>
      <c r="AF13">
        <f>'Post Process Calc.'!G14</f>
        <v>-5.0973428959349108E-4</v>
      </c>
      <c r="AG13">
        <f>'Post Process Calc.'!H14</f>
        <v>9.2623876127384628E-3</v>
      </c>
      <c r="AH13">
        <f>'Post Process Calc.'!AF14</f>
        <v>8.002588681828517E-3</v>
      </c>
      <c r="AI13">
        <f t="shared" si="6"/>
        <v>35.406923407699892</v>
      </c>
      <c r="AJ13">
        <f t="shared" si="6"/>
        <v>0.28334704452082832</v>
      </c>
      <c r="AK13">
        <f t="shared" si="1"/>
        <v>0.12178459388376925</v>
      </c>
      <c r="AL13">
        <f t="shared" si="1"/>
        <v>-0.31858393099593191</v>
      </c>
      <c r="AM13">
        <f t="shared" si="1"/>
        <v>5.7889922579615387</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Glucose!A19</f>
        <v>12</v>
      </c>
      <c r="B14" s="86" t="s">
        <v>524</v>
      </c>
      <c r="C14" s="369" t="s">
        <v>549</v>
      </c>
      <c r="D14">
        <v>1</v>
      </c>
      <c r="E14">
        <f>Glucose!H19</f>
        <v>3.7847748828887942</v>
      </c>
      <c r="F14" s="306">
        <f>Glucose!K19</f>
        <v>95.549453735351562</v>
      </c>
      <c r="G14" t="s">
        <v>552</v>
      </c>
      <c r="H14" s="366">
        <f>Glucose!B19</f>
        <v>43712</v>
      </c>
      <c r="I14" s="367">
        <f>Glucose!C19</f>
        <v>0.5756944444444444</v>
      </c>
      <c r="J14">
        <f>'In Process Calc.'!B15</f>
        <v>12.013437499997963</v>
      </c>
      <c r="K14">
        <f>'In Process Calc.'!C15</f>
        <v>288.32249999995111</v>
      </c>
      <c r="L14">
        <f>Glucose!Y19</f>
        <v>4.8888888888888884</v>
      </c>
      <c r="M14">
        <f>Glucose!AE19</f>
        <v>0.9991119005328597</v>
      </c>
      <c r="N14">
        <f>Glucose!Z19</f>
        <v>0.3</v>
      </c>
      <c r="O14">
        <f>'Post Process Calc.'!AM15</f>
        <v>0.88028916331227636</v>
      </c>
      <c r="P14">
        <f>'Post Process Calc.'!AN15</f>
        <v>2.2283583003580438</v>
      </c>
      <c r="Q14">
        <f>Glucose!AW19</f>
        <v>32.933090280640364</v>
      </c>
      <c r="R14">
        <f t="shared" si="3"/>
        <v>0.9991119005328597</v>
      </c>
      <c r="S14">
        <f t="shared" si="4"/>
        <v>0.3</v>
      </c>
      <c r="T14">
        <f>IF(ISBLANK(Glucose!AT19),'Post Process Calc.'!AM15,Glucose!AT19)</f>
        <v>0.88028916331227636</v>
      </c>
      <c r="U14">
        <f>IF(ISBLANK(Glucose!AU19),'Post Process Calc.'!AN15,Glucose!AU19)</f>
        <v>2.2283583003580438</v>
      </c>
      <c r="V14">
        <f t="shared" si="5"/>
        <v>18.910989584764625</v>
      </c>
      <c r="W14">
        <f t="shared" si="0"/>
        <v>0.9991119005328597</v>
      </c>
      <c r="X14">
        <f t="shared" si="0"/>
        <v>0.3</v>
      </c>
      <c r="Y14">
        <f t="shared" si="0"/>
        <v>0.88028916331227636</v>
      </c>
      <c r="Z14">
        <f t="shared" si="0"/>
        <v>2.2283583003580438</v>
      </c>
      <c r="AA14">
        <f>'Growth Regression'!P14</f>
        <v>1.8367316940198758E-4</v>
      </c>
      <c r="AB14">
        <f>AA14/'Growth Regression'!$O$24</f>
        <v>7.4472825646248785E-3</v>
      </c>
      <c r="AC14">
        <f>'Post Process Calc.'!J15</f>
        <v>5.7606892426197445E-2</v>
      </c>
      <c r="AD14">
        <f>'Post Process Calc.'!P15</f>
        <v>-5.6972021299210021E-3</v>
      </c>
      <c r="AE14">
        <f>'Post Process Calc.'!K15</f>
        <v>2.2211266924536776E-4</v>
      </c>
      <c r="AF14">
        <f>'Post Process Calc.'!G15</f>
        <v>9.7199454589558699E-4</v>
      </c>
      <c r="AG14">
        <f>'Post Process Calc.'!H15</f>
        <v>7.598280278363706E-3</v>
      </c>
      <c r="AH14">
        <f>'Post Process Calc.'!AF15</f>
        <v>-9.8897925056796315E-2</v>
      </c>
      <c r="AI14">
        <f t="shared" si="6"/>
        <v>36.004307766373401</v>
      </c>
      <c r="AJ14">
        <f t="shared" si="6"/>
        <v>-3.5607513312006263</v>
      </c>
      <c r="AK14">
        <f t="shared" si="1"/>
        <v>0.13882041827835484</v>
      </c>
      <c r="AL14">
        <f t="shared" si="1"/>
        <v>0.60749659118474186</v>
      </c>
      <c r="AM14">
        <f t="shared" si="1"/>
        <v>4.7489251739773159</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Glucose!A20</f>
        <v>13</v>
      </c>
      <c r="B15" s="86" t="s">
        <v>524</v>
      </c>
      <c r="C15" s="369" t="s">
        <v>549</v>
      </c>
      <c r="D15">
        <v>1</v>
      </c>
      <c r="E15">
        <f>Glucose!H20</f>
        <v>3.4615868164062502</v>
      </c>
      <c r="F15" s="306">
        <f>Glucose!K20</f>
        <v>95.439544677734375</v>
      </c>
      <c r="G15" t="s">
        <v>552</v>
      </c>
      <c r="H15" s="366">
        <f>Glucose!B20</f>
        <v>43713</v>
      </c>
      <c r="I15" s="367">
        <f>Glucose!C20</f>
        <v>0.34652777777777777</v>
      </c>
      <c r="J15">
        <f>'In Process Calc.'!B16</f>
        <v>12.784270833333721</v>
      </c>
      <c r="K15">
        <f>'In Process Calc.'!C16</f>
        <v>306.82250000000931</v>
      </c>
      <c r="L15">
        <f>Glucose!Y20</f>
        <v>28.666666666666668</v>
      </c>
      <c r="M15">
        <f>Glucose!AE20</f>
        <v>0</v>
      </c>
      <c r="N15">
        <f>Glucose!Z20</f>
        <v>0.19</v>
      </c>
      <c r="O15">
        <f>'Post Process Calc.'!AM16</f>
        <v>0.73863297596979716</v>
      </c>
      <c r="P15">
        <f>'Post Process Calc.'!AN16</f>
        <v>1.7561226484515553</v>
      </c>
      <c r="Q15">
        <f>Glucose!AW20</f>
        <v>28.666666666666668</v>
      </c>
      <c r="R15">
        <f t="shared" si="3"/>
        <v>0</v>
      </c>
      <c r="S15">
        <f t="shared" si="4"/>
        <v>0.19</v>
      </c>
      <c r="T15">
        <f>IF(ISBLANK(Glucose!AT20),'Post Process Calc.'!AM16,Glucose!AT20)</f>
        <v>0.73863297596979716</v>
      </c>
      <c r="U15">
        <f>IF(ISBLANK(Glucose!AU20),'Post Process Calc.'!AN16,Glucose!AU20)</f>
        <v>1.7561226484515553</v>
      </c>
      <c r="V15">
        <f t="shared" si="5"/>
        <v>28.666666666666668</v>
      </c>
      <c r="W15">
        <f t="shared" si="0"/>
        <v>0</v>
      </c>
      <c r="X15">
        <f t="shared" si="0"/>
        <v>0.19</v>
      </c>
      <c r="Y15">
        <f t="shared" si="0"/>
        <v>0.73863297596979716</v>
      </c>
      <c r="Z15">
        <f t="shared" si="0"/>
        <v>1.7561226484515553</v>
      </c>
      <c r="AA15">
        <f>'Growth Regression'!P15</f>
        <v>1.1670185363788207E-4</v>
      </c>
      <c r="AB15">
        <f>AA15/'Growth Regression'!$O$24</f>
        <v>4.7318379853002017E-3</v>
      </c>
      <c r="AC15">
        <f>'Post Process Calc.'!J16</f>
        <v>6.2139652032878953E-2</v>
      </c>
      <c r="AD15">
        <f>'Post Process Calc.'!P16</f>
        <v>-6.3874630483253944E-3</v>
      </c>
      <c r="AE15">
        <f>'Post Process Calc.'!K16</f>
        <v>2.5297799405107305E-4</v>
      </c>
      <c r="AF15">
        <f>'Post Process Calc.'!G16</f>
        <v>3.5626612237059747E-3</v>
      </c>
      <c r="AG15">
        <f>'Post Process Calc.'!H16</f>
        <v>6.2966569716143561E-3</v>
      </c>
      <c r="AH15">
        <f>'Post Process Calc.'!AF16</f>
        <v>-0.10279206335023729</v>
      </c>
      <c r="AI15">
        <f t="shared" si="6"/>
        <v>38.837282520549344</v>
      </c>
      <c r="AJ15">
        <f t="shared" si="6"/>
        <v>-3.9921644052033711</v>
      </c>
      <c r="AK15">
        <f t="shared" si="1"/>
        <v>0.15811124628192064</v>
      </c>
      <c r="AL15">
        <f t="shared" si="1"/>
        <v>2.2266632648162341</v>
      </c>
      <c r="AM15">
        <f t="shared" si="1"/>
        <v>3.9354106072589725</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Glucose!A21</f>
        <v>14</v>
      </c>
      <c r="B16" s="86" t="s">
        <v>524</v>
      </c>
      <c r="C16" s="369" t="s">
        <v>549</v>
      </c>
      <c r="D16">
        <v>1</v>
      </c>
      <c r="E16">
        <f>Glucose!H21</f>
        <v>3.5965205265045168</v>
      </c>
      <c r="F16" s="306">
        <f>Glucose!K21</f>
        <v>94.699142456054688</v>
      </c>
      <c r="G16" t="s">
        <v>552</v>
      </c>
      <c r="H16" s="366">
        <f>Glucose!B21</f>
        <v>43714</v>
      </c>
      <c r="I16" s="367">
        <f>Glucose!C21</f>
        <v>0.55833333333333335</v>
      </c>
      <c r="J16">
        <f>'In Process Calc.'!B17</f>
        <v>13.996076388888469</v>
      </c>
      <c r="K16">
        <f>'In Process Calc.'!C17</f>
        <v>335.90583333332324</v>
      </c>
      <c r="L16">
        <f>Glucose!Y21</f>
        <v>23.333333333333336</v>
      </c>
      <c r="M16">
        <f>Glucose!AE21</f>
        <v>0.55506216696269994</v>
      </c>
      <c r="N16">
        <f>Glucose!Z21</f>
        <v>0.21</v>
      </c>
      <c r="O16">
        <f>'Post Process Calc.'!AM17</f>
        <v>6.5128096248640216E-2</v>
      </c>
      <c r="P16">
        <f>'Post Process Calc.'!AN17</f>
        <v>1.3348127311575981</v>
      </c>
      <c r="Q16">
        <f>Glucose!AW21</f>
        <v>23.333333333333336</v>
      </c>
      <c r="R16">
        <f t="shared" si="3"/>
        <v>0.55506216696269994</v>
      </c>
      <c r="S16">
        <f t="shared" si="4"/>
        <v>0.21</v>
      </c>
      <c r="T16">
        <f>IF(ISBLANK(Glucose!AT21),'Post Process Calc.'!AM17,Glucose!AT21)</f>
        <v>0</v>
      </c>
      <c r="U16">
        <f>IF(ISBLANK(Glucose!AU21),'Post Process Calc.'!AN17,Glucose!AU21)</f>
        <v>1.2899106002554279</v>
      </c>
      <c r="V16">
        <f t="shared" si="5"/>
        <v>23.333333333333336</v>
      </c>
      <c r="W16">
        <f t="shared" si="0"/>
        <v>0.55506216696269994</v>
      </c>
      <c r="X16">
        <f t="shared" si="0"/>
        <v>0.21</v>
      </c>
      <c r="Y16">
        <f t="shared" si="0"/>
        <v>3.2564048124320108E-2</v>
      </c>
      <c r="Z16">
        <f t="shared" si="0"/>
        <v>1.3123616657065131</v>
      </c>
      <c r="AA16">
        <f>'Growth Regression'!P16</f>
        <v>5.7097605336314107E-5</v>
      </c>
      <c r="AB16">
        <f>AA16/'Growth Regression'!$O$24</f>
        <v>2.3151013405356036E-3</v>
      </c>
      <c r="AC16">
        <f>'Post Process Calc.'!J17</f>
        <v>5.5918385319812754E-2</v>
      </c>
      <c r="AD16">
        <f>'Post Process Calc.'!P17</f>
        <v>1.7904453329037597E-2</v>
      </c>
      <c r="AE16">
        <f>'Post Process Calc.'!K17</f>
        <v>2.4440628303564019E-4</v>
      </c>
      <c r="AF16">
        <f>'Post Process Calc.'!G17</f>
        <v>9.9784999138657696E-3</v>
      </c>
      <c r="AG16">
        <f>'Post Process Calc.'!H17</f>
        <v>1.5974484912001832E-3</v>
      </c>
      <c r="AH16">
        <f>'Post Process Calc.'!AF17</f>
        <v>0.32018902596412724</v>
      </c>
      <c r="AI16">
        <f t="shared" si="6"/>
        <v>34.948990824882969</v>
      </c>
      <c r="AJ16">
        <f t="shared" si="6"/>
        <v>11.190283330648498</v>
      </c>
      <c r="AK16">
        <f t="shared" si="1"/>
        <v>0.1527539268972751</v>
      </c>
      <c r="AL16">
        <f t="shared" si="1"/>
        <v>6.236562446166106</v>
      </c>
      <c r="AM16">
        <f t="shared" si="1"/>
        <v>0.99840530700011443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A2" sqref="A2:XFD15"/>
    </sheetView>
  </sheetViews>
  <sheetFormatPr baseColWidth="10" defaultColWidth="8.83203125" defaultRowHeight="13" x14ac:dyDescent="0.15"/>
  <cols>
    <col min="2" max="2" width="28.33203125" customWidth="1"/>
  </cols>
  <sheetData>
    <row r="1" spans="1:99" x14ac:dyDescent="0.15">
      <c r="A1" t="str">
        <f>Glucose!A6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Glucose!A7</f>
        <v>0</v>
      </c>
      <c r="B2" s="369" t="s">
        <v>524</v>
      </c>
      <c r="C2" s="369" t="s">
        <v>549</v>
      </c>
      <c r="D2">
        <v>1</v>
      </c>
      <c r="E2" t="s">
        <v>553</v>
      </c>
      <c r="F2" s="306">
        <f>'Growth Regression'!R2</f>
        <v>0.43935763889021473</v>
      </c>
      <c r="G2" s="306">
        <f>'Growth Regression'!S2</f>
        <v>10.544583333365154</v>
      </c>
      <c r="H2">
        <f>AVERAGE('TL input - regression'!L3,'TL input - regression'!Q2)</f>
        <v>29.055555555555557</v>
      </c>
      <c r="I2">
        <f>AVERAGE('TL input - regression'!M3,'TL input - regression'!R2)</f>
        <v>2.5532859680284195</v>
      </c>
      <c r="J2">
        <f>AVERAGE('TL input - regression'!N3,'TL input - regression'!S2)</f>
        <v>0.15000000000000002</v>
      </c>
      <c r="K2">
        <f>AVERAGE('TL input - regression'!O3,'TL input - regression'!T2)</f>
        <v>4.2470544254538147</v>
      </c>
      <c r="L2">
        <f>AVERAGE('TL input - regression'!P3,'TL input - regression'!U2)</f>
        <v>8.9919250468803913</v>
      </c>
      <c r="M2">
        <f>'Growth Regression'!P2</f>
        <v>2.2243624532534312E-2</v>
      </c>
      <c r="N2">
        <f>M2/'Growth Regression'!$O$24</f>
        <v>0.9018985064315681</v>
      </c>
      <c r="O2">
        <f>'Post Process Calc.'!C23</f>
        <v>0.12501518578430806</v>
      </c>
      <c r="P2">
        <f>'Post Process Calc.'!D23</f>
        <v>6.2209208108002657E-2</v>
      </c>
      <c r="Q2">
        <f>'Post Process Calc.'!E23</f>
        <v>-4.4652001741607977E-3</v>
      </c>
      <c r="R2">
        <f>'Post Process Calc.'!F23</f>
        <v>4.1444882784510625E-2</v>
      </c>
      <c r="S2">
        <f>'Post Process Calc.'!G23</f>
        <v>1.7269187109418991E-3</v>
      </c>
      <c r="T2">
        <f>P2/O2</f>
        <v>0.49761321168880884</v>
      </c>
      <c r="U2">
        <f>O2/0.0016</f>
        <v>78.134491115192532</v>
      </c>
      <c r="V2">
        <f>P2/0.0016</f>
        <v>38.88075506750166</v>
      </c>
      <c r="W2">
        <f t="shared" ref="W2:Y15" si="0">Q2/0.0016</f>
        <v>-2.7907501088504985</v>
      </c>
      <c r="X2">
        <f t="shared" si="0"/>
        <v>25.903051740319139</v>
      </c>
      <c r="Y2">
        <f t="shared" si="0"/>
        <v>1.0793241943386869</v>
      </c>
      <c r="Z2">
        <v>100</v>
      </c>
      <c r="AA2">
        <v>0.32</v>
      </c>
      <c r="AB2">
        <v>7</v>
      </c>
      <c r="AC2">
        <v>0.7</v>
      </c>
      <c r="AD2">
        <f t="shared" ref="AD2:AD15" si="1">10^(-7.3)</f>
        <v>5.0118723362727164E-8</v>
      </c>
      <c r="AE2">
        <v>1</v>
      </c>
      <c r="AF2">
        <v>0.311</v>
      </c>
      <c r="AG2">
        <f t="array" ref="AG2">INDEX(Transcriptome!D$2:D$28,MATCH(1,(Transcriptome!$A$2:$A$28=$B2)*(Transcriptome!$C$2:$C$28=$E2),0))</f>
        <v>0.65602054899027507</v>
      </c>
      <c r="AH2">
        <f t="array" ref="AH2">INDEX(Transcriptome!E$2:E$28,MATCH(1,(Transcriptome!$A$2:$A$28=$B2)*(Transcriptome!$C$2:$C$28=$E2),0))</f>
        <v>0.84837370331130013</v>
      </c>
      <c r="AI2">
        <f t="array" ref="AI2">INDEX(Transcriptome!F$2:F$28,MATCH(1,(Transcriptome!$A$2:$A$28=$B2)*(Transcriptome!$C$2:$C$28=$E2),0))</f>
        <v>0.5187050640995009</v>
      </c>
      <c r="AJ2">
        <f t="array" ref="AJ2">INDEX(Transcriptome!G$2:G$28,MATCH(1,(Transcriptome!$A$2:$A$28=$B2)*(Transcriptome!$C$2:$C$28=$E2),0))</f>
        <v>0.64220431977894188</v>
      </c>
      <c r="AK2">
        <f t="array" ref="AK2">INDEX(Transcriptome!H$2:H$28,MATCH(1,(Transcriptome!$A$2:$A$28=$B2)*(Transcriptome!$C$2:$C$28=$E2),0))</f>
        <v>0</v>
      </c>
      <c r="AL2">
        <f t="array" ref="AL2">INDEX(Transcriptome!I$2:I$28,MATCH(1,(Transcriptome!$A$2:$A$28=$B2)*(Transcriptome!$C$2:$C$28=$E2),0))</f>
        <v>1.4804714123727409</v>
      </c>
      <c r="AM2">
        <f t="array" ref="AM2">INDEX(Transcriptome!J$2:J$28,MATCH(1,(Transcriptome!$A$2:$A$28=$B2)*(Transcriptome!$C$2:$C$28=$E2),0))</f>
        <v>0.7378078703428913</v>
      </c>
      <c r="AN2">
        <f t="array" ref="AN2">INDEX(Transcriptome!K$2:K$28,MATCH(1,(Transcriptome!$A$2:$A$28=$B2)*(Transcriptome!$C$2:$C$28=$E2),0))</f>
        <v>0.64310184491047229</v>
      </c>
      <c r="AO2">
        <f t="array" ref="AO2">INDEX(Transcriptome!L$2:L$28,MATCH(1,(Transcriptome!$A$2:$A$28=$B2)*(Transcriptome!$C$2:$C$28=$E2),0))</f>
        <v>0.84386948908381054</v>
      </c>
      <c r="AP2">
        <f t="array" ref="AP2">INDEX(Transcriptome!M$2:M$28,MATCH(1,(Transcriptome!$A$2:$A$28=$B2)*(Transcriptome!$C$2:$C$28=$E2),0))</f>
        <v>0.35331077707571362</v>
      </c>
      <c r="AQ2">
        <f t="array" ref="AQ2">INDEX(Transcriptome!N$2:N$28,MATCH(1,(Transcriptome!$A$2:$A$28=$B2)*(Transcriptome!$C$2:$C$28=$E2),0))</f>
        <v>1.1088962114187244</v>
      </c>
      <c r="AR2">
        <f t="array" ref="AR2">INDEX(Transcriptome!O$2:O$28,MATCH(1,(Transcriptome!$A$2:$A$28=$B2)*(Transcriptome!$C$2:$C$28=$E2),0))</f>
        <v>1.0331936405721611</v>
      </c>
      <c r="AS2">
        <f t="array" ref="AS2">INDEX(Transcriptome!P$2:P$28,MATCH(1,(Transcriptome!$A$2:$A$28=$B2)*(Transcriptome!$C$2:$C$28=$E2),0))</f>
        <v>1.1403775056641934</v>
      </c>
      <c r="AT2">
        <f t="array" ref="AT2">INDEX(Transcriptome!Q$2:Q$28,MATCH(1,(Transcriptome!$A$2:$A$28=$B2)*(Transcriptome!$C$2:$C$28=$E2),0))</f>
        <v>0.60060052922809437</v>
      </c>
      <c r="AU2">
        <f t="array" ref="AU2">INDEX(Transcriptome!R$2:R$28,MATCH(1,(Transcriptome!$A$2:$A$28=$B2)*(Transcriptome!$C$2:$C$28=$E2),0))</f>
        <v>0.6609705086009825</v>
      </c>
      <c r="AV2">
        <f t="array" ref="AV2">INDEX(Transcriptome!S$2:S$28,MATCH(1,(Transcriptome!$A$2:$A$28=$B2)*(Transcriptome!$C$2:$C$28=$E2),0))</f>
        <v>0.48346670989108759</v>
      </c>
      <c r="AW2">
        <f t="array" ref="AW2">INDEX(Transcriptome!T$2:T$28,MATCH(1,(Transcriptome!$A$2:$A$28=$B2)*(Transcriptome!$C$2:$C$28=$E2),0))</f>
        <v>1.3517300407743635</v>
      </c>
      <c r="AX2">
        <f t="array" ref="AX2">INDEX(Transcriptome!U$2:U$28,MATCH(1,(Transcriptome!$A$2:$A$28=$B2)*(Transcriptome!$C$2:$C$28=$E2),0))</f>
        <v>3.9712687804511457</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0.94910228008023201</v>
      </c>
      <c r="BB2">
        <f t="array" ref="BB2">INDEX(Transcriptome!Y$2:Y$28,MATCH(1,(Transcriptome!$A$2:$A$28=$B2)*(Transcriptome!$C$2:$C$28=$E2),0))</f>
        <v>0</v>
      </c>
      <c r="BC2">
        <f t="array" ref="BC2">INDEX(Transcriptome!Z$2:Z$28,MATCH(1,(Transcriptome!$A$2:$A$28=$B2)*(Transcriptome!$C$2:$C$28=$E2),0))</f>
        <v>0.41102686379364578</v>
      </c>
      <c r="BD2">
        <f t="array" ref="BD2">INDEX(Transcriptome!AA$2:AA$28,MATCH(1,(Transcriptome!$A$2:$A$28=$B2)*(Transcriptome!$C$2:$C$28=$E2),0))</f>
        <v>1.0503841436540338</v>
      </c>
      <c r="BE2">
        <f t="array" ref="BE2">INDEX(Transcriptome!AB$2:AB$28,MATCH(1,(Transcriptome!$A$2:$A$28=$B2)*(Transcriptome!$C$2:$C$28=$E2),0))</f>
        <v>0.44469904929214005</v>
      </c>
      <c r="BF2">
        <f t="array" ref="BF2">INDEX(Transcriptome!AC$2:AC$28,MATCH(1,(Transcriptome!$A$2:$A$28=$B2)*(Transcriptome!$C$2:$C$28=$E2),0))</f>
        <v>1.8561290783296818</v>
      </c>
      <c r="BG2">
        <f t="array" ref="BG2">INDEX(Transcriptome!AD$2:AD$28,MATCH(1,(Transcriptome!$A$2:$A$28=$B2)*(Transcriptome!$C$2:$C$28=$E2),0))</f>
        <v>0.94173813160996134</v>
      </c>
      <c r="BH2">
        <f t="array" ref="BH2">INDEX(Transcriptome!AE$2:AE$28,MATCH(1,(Transcriptome!$A$2:$A$28=$B2)*(Transcriptome!$C$2:$C$28=$E2),0))</f>
        <v>2.6118546104159859</v>
      </c>
      <c r="BI2">
        <f t="array" ref="BI2">INDEX(Transcriptome!AF$2:AF$28,MATCH(1,(Transcriptome!$A$2:$A$28=$B2)*(Transcriptome!$C$2:$C$28=$E2),0))</f>
        <v>1.0595203239835589</v>
      </c>
      <c r="BJ2">
        <f t="array" ref="BJ2">INDEX(Transcriptome!AG$2:AG$28,MATCH(1,(Transcriptome!$A$2:$A$28=$B2)*(Transcriptome!$C$2:$C$28=$E2),0))</f>
        <v>0.98353946321334973</v>
      </c>
      <c r="BK2">
        <f t="array" ref="BK2">INDEX(Transcriptome!AH$2:AH$28,MATCH(1,(Transcriptome!$A$2:$A$28=$B2)*(Transcriptome!$C$2:$C$28=$E2),0))</f>
        <v>2.4409533157974557</v>
      </c>
      <c r="BL2">
        <f t="array" ref="BL2">INDEX(Transcriptome!AI$2:AI$28,MATCH(1,(Transcriptome!$A$2:$A$28=$B2)*(Transcriptome!$C$2:$C$28=$E2),0))</f>
        <v>0.68796903327173364</v>
      </c>
      <c r="BM2">
        <f t="array" ref="BM2">INDEX(Transcriptome!AJ$2:AJ$28,MATCH(1,(Transcriptome!$A$2:$A$28=$B2)*(Transcriptome!$C$2:$C$28=$E2),0))</f>
        <v>1.1589812667870159</v>
      </c>
      <c r="BN2">
        <f t="array" ref="BN2">INDEX(Transcriptome!AK$2:AK$28,MATCH(1,(Transcriptome!$A$2:$A$28=$B2)*(Transcriptome!$C$2:$C$28=$E2),0))</f>
        <v>0.98886326778532041</v>
      </c>
      <c r="BO2">
        <f t="array" ref="BO2">INDEX(Transcriptome!AL$2:AL$28,MATCH(1,(Transcriptome!$A$2:$A$28=$B2)*(Transcriptome!$C$2:$C$28=$E2),0))</f>
        <v>1</v>
      </c>
      <c r="BP2">
        <f t="array" ref="BP2">INDEX(Transcriptome!AM$2:AM$28,MATCH(1,(Transcriptome!$A$2:$A$28=$B2)*(Transcriptome!$C$2:$C$28=$E2),0))</f>
        <v>0.34669301886925363</v>
      </c>
      <c r="BQ2">
        <f t="array" ref="BQ2">INDEX(Transcriptome!AN$2:AN$28,MATCH(1,(Transcriptome!$A$2:$A$28=$B2)*(Transcriptome!$C$2:$C$28=$E2),0))</f>
        <v>0.6648591349043802</v>
      </c>
      <c r="BR2">
        <f t="array" ref="BR2">INDEX(Transcriptome!AO$2:AO$28,MATCH(1,(Transcriptome!$A$2:$A$28=$B2)*(Transcriptome!$C$2:$C$28=$E2),0))</f>
        <v>1.4546700857652415</v>
      </c>
      <c r="BS2">
        <f t="array" ref="BS2">INDEX(Transcriptome!AP$2:AP$28,MATCH(1,(Transcriptome!$A$2:$A$28=$B2)*(Transcriptome!$C$2:$C$28=$E2),0))</f>
        <v>0.98789990471815603</v>
      </c>
      <c r="BT2">
        <f t="array" ref="BT2">INDEX(Transcriptome!AQ$2:AQ$28,MATCH(1,(Transcriptome!$A$2:$A$28=$B2)*(Transcriptome!$C$2:$C$28=$E2),0))</f>
        <v>1.5285201201651057</v>
      </c>
      <c r="BU2">
        <f t="array" ref="BU2">INDEX(Transcriptome!AR$2:AR$28,MATCH(1,(Transcriptome!$A$2:$A$28=$B2)*(Transcriptome!$C$2:$C$28=$E2),0))</f>
        <v>0.56417910237662927</v>
      </c>
      <c r="BV2">
        <f t="array" ref="BV2">INDEX(Transcriptome!AS$2:AS$28,MATCH(1,(Transcriptome!$A$2:$A$28=$B2)*(Transcriptome!$C$2:$C$28=$E2),0))</f>
        <v>1.0706410366012991</v>
      </c>
      <c r="BW2">
        <f t="array" ref="BW2">INDEX(Transcriptome!AT$2:AT$28,MATCH(1,(Transcriptome!$A$2:$A$28=$B2)*(Transcriptome!$C$2:$C$28=$E2),0))</f>
        <v>0.77980685382518844</v>
      </c>
      <c r="BX2">
        <f t="array" ref="BX2">INDEX(Transcriptome!AU$2:AU$28,MATCH(1,(Transcriptome!$A$2:$A$28=$B2)*(Transcriptome!$C$2:$C$28=$E2),0))</f>
        <v>0.92746194854058461</v>
      </c>
      <c r="BY2">
        <f t="array" ref="BY2">INDEX(Transcriptome!AV$2:AV$28,MATCH(1,(Transcriptome!$A$2:$A$28=$B2)*(Transcriptome!$C$2:$C$28=$E2),0))</f>
        <v>0.69648039320440214</v>
      </c>
      <c r="BZ2">
        <f t="array" ref="BZ2">INDEX(Transcriptome!AW$2:AW$28,MATCH(1,(Transcriptome!$A$2:$A$28=$B2)*(Transcriptome!$C$2:$C$28=$E2),0))</f>
        <v>0.32133763195674431</v>
      </c>
      <c r="CA2">
        <f t="array" ref="CA2">INDEX(Transcriptome!AX$2:AX$28,MATCH(1,(Transcriptome!$A$2:$A$28=$B2)*(Transcriptome!$C$2:$C$28=$E2),0))</f>
        <v>0.56666387941910101</v>
      </c>
      <c r="CB2">
        <f t="array" ref="CB2">INDEX(Transcriptome!AY$2:AY$28,MATCH(1,(Transcriptome!$A$2:$A$28=$B2)*(Transcriptome!$C$2:$C$28=$E2),0))</f>
        <v>1.1468602852273424</v>
      </c>
      <c r="CC2">
        <f t="array" ref="CC2">INDEX(Transcriptome!AZ$2:AZ$28,MATCH(1,(Transcriptome!$A$2:$A$28=$B2)*(Transcriptome!$C$2:$C$28=$E2),0))</f>
        <v>0.17052757883956518</v>
      </c>
      <c r="CD2">
        <f t="array" ref="CD2">INDEX(Transcriptome!BA$2:BA$28,MATCH(1,(Transcriptome!$A$2:$A$28=$B2)*(Transcriptome!$C$2:$C$28=$E2),0))</f>
        <v>4.1857682071022486</v>
      </c>
      <c r="CE2">
        <f t="array" ref="CE2">INDEX(Transcriptome!BB$2:BB$28,MATCH(1,(Transcriptome!$A$2:$A$28=$B2)*(Transcriptome!$C$2:$C$28=$E2),0))</f>
        <v>2.0081969121731622</v>
      </c>
      <c r="CF2">
        <f t="array" ref="CF2">INDEX(Transcriptome!BC$2:BC$28,MATCH(1,(Transcriptome!$A$2:$A$28=$B2)*(Transcriptome!$C$2:$C$28=$E2),0))</f>
        <v>0</v>
      </c>
      <c r="CG2">
        <f t="array" ref="CG2">INDEX(Transcriptome!BD$2:BD$28,MATCH(1,(Transcriptome!$A$2:$A$28=$B2)*(Transcriptome!$C$2:$C$28=$E2),0))</f>
        <v>1.992506924435145</v>
      </c>
      <c r="CH2">
        <f t="array" ref="CH2">INDEX(Transcriptome!BE$2:BE$28,MATCH(1,(Transcriptome!$A$2:$A$28=$B2)*(Transcriptome!$C$2:$C$28=$E2),0))</f>
        <v>1.2522387821344587</v>
      </c>
      <c r="CI2">
        <f t="array" ref="CI2">INDEX(Transcriptome!BF$2:BF$28,MATCH(1,(Transcriptome!$A$2:$A$28=$B2)*(Transcriptome!$C$2:$C$28=$E2),0))</f>
        <v>1.8288248671410805</v>
      </c>
      <c r="CJ2">
        <f t="array" ref="CJ2">INDEX(Transcriptome!BG$2:BG$28,MATCH(1,(Transcriptome!$A$2:$A$28=$B2)*(Transcriptome!$C$2:$C$28=$E2),0))</f>
        <v>1.3451583464374217</v>
      </c>
      <c r="CK2">
        <f t="array" ref="CK2">INDEX(Transcriptome!BH$2:BH$28,MATCH(1,(Transcriptome!$A$2:$A$28=$B2)*(Transcriptome!$C$2:$C$28=$E2),0))</f>
        <v>0.44418368145934278</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1.7101853069942374</v>
      </c>
      <c r="CO2">
        <f t="array" ref="CO2">INDEX(Transcriptome!BL$2:BL$28,MATCH(1,(Transcriptome!$A$2:$A$28=$B2)*(Transcriptome!$C$2:$C$28=$E2),0))</f>
        <v>0.93206532639494133</v>
      </c>
      <c r="CP2">
        <f t="array" ref="CP2">INDEX(Transcriptome!BM$2:BM$28,MATCH(1,(Transcriptome!$A$2:$A$28=$B2)*(Transcriptome!$C$2:$C$28=$E2),0))</f>
        <v>1.296846718535273</v>
      </c>
      <c r="CQ2">
        <f t="array" ref="CQ2">INDEX(Transcriptome!BN$2:BN$28,MATCH(1,(Transcriptome!$A$2:$A$28=$B2)*(Transcriptome!$C$2:$C$28=$E2),0))</f>
        <v>6.4508273467937318</v>
      </c>
      <c r="CR2">
        <f t="array" ref="CR2">INDEX(Transcriptome!BO$2:BO$28,MATCH(1,(Transcriptome!$A$2:$A$28=$B2)*(Transcriptome!$C$2:$C$28=$E2),0))</f>
        <v>3.5386009581376339</v>
      </c>
      <c r="CS2">
        <f t="array" ref="CS2">INDEX(Transcriptome!BP$2:BP$28,MATCH(1,(Transcriptome!$A$2:$A$28=$B2)*(Transcriptome!$C$2:$C$28=$E2),0))</f>
        <v>0.44418368145934278</v>
      </c>
      <c r="CT2">
        <f t="array" ref="CT2">INDEX(Transcriptome!BQ$2:BQ$28,MATCH(1,(Transcriptome!$A$2:$A$28=$B2)*(Transcriptome!$C$2:$C$28=$E2),0))</f>
        <v>1</v>
      </c>
      <c r="CU2">
        <f t="array" ref="CU2">INDEX(Transcriptome!BR$2:BR$28,MATCH(1,(Transcriptome!$A$2:$A$28=$B2)*(Transcriptome!$C$2:$C$28=$E2),0))</f>
        <v>0.51560900429715595</v>
      </c>
    </row>
    <row r="3" spans="1:99" x14ac:dyDescent="0.15">
      <c r="A3">
        <f>Glucose!A8</f>
        <v>1</v>
      </c>
      <c r="B3" s="369" t="s">
        <v>524</v>
      </c>
      <c r="C3" s="369" t="s">
        <v>549</v>
      </c>
      <c r="D3">
        <v>1</v>
      </c>
      <c r="E3" t="s">
        <v>553</v>
      </c>
      <c r="F3" s="306">
        <f>'Growth Regression'!R3</f>
        <v>1.3401736111118225</v>
      </c>
      <c r="G3" s="306">
        <f>'Growth Regression'!S3</f>
        <v>32.164166666683741</v>
      </c>
      <c r="H3">
        <f>AVERAGE('TL input - regression'!L4,'TL input - regression'!Q3)</f>
        <v>27.75</v>
      </c>
      <c r="I3">
        <f>AVERAGE('TL input - regression'!M4,'TL input - regression'!R3)</f>
        <v>3.3858792184724695</v>
      </c>
      <c r="J3">
        <f>AVERAGE('TL input - regression'!N4,'TL input - regression'!S3)</f>
        <v>0.18</v>
      </c>
      <c r="K3">
        <f>AVERAGE('TL input - regression'!O4,'TL input - regression'!T3)</f>
        <v>3.627681290787848</v>
      </c>
      <c r="L3">
        <f>AVERAGE('TL input - regression'!P4,'TL input - regression'!U3)</f>
        <v>8.9521941461019612</v>
      </c>
      <c r="M3">
        <f>'Growth Regression'!P3</f>
        <v>2.084828088275548E-2</v>
      </c>
      <c r="N3">
        <f>M3/'Growth Regression'!$O$24</f>
        <v>0.84532236921734583</v>
      </c>
      <c r="O3">
        <f>'Post Process Calc.'!C24</f>
        <v>7.818917708457418E-2</v>
      </c>
      <c r="P3">
        <f>'Post Process Calc.'!D24</f>
        <v>5.707198923870737E-2</v>
      </c>
      <c r="Q3">
        <f>'Post Process Calc.'!E24</f>
        <v>-2.4267961832385564E-3</v>
      </c>
      <c r="R3">
        <f>'Post Process Calc.'!F24</f>
        <v>3.6890012939458344E-2</v>
      </c>
      <c r="S3">
        <f>'Post Process Calc.'!G24</f>
        <v>2.7893084283421425E-3</v>
      </c>
      <c r="T3">
        <f t="shared" ref="T3:T15" si="2">P3/O3</f>
        <v>0.72992185577007451</v>
      </c>
      <c r="U3">
        <f t="shared" ref="U3:V15" si="3">O3/0.0016</f>
        <v>48.868235677858863</v>
      </c>
      <c r="V3">
        <f t="shared" si="3"/>
        <v>35.669993274192102</v>
      </c>
      <c r="W3">
        <f t="shared" si="0"/>
        <v>-1.5167476145240977</v>
      </c>
      <c r="X3">
        <f t="shared" si="0"/>
        <v>23.056258087161464</v>
      </c>
      <c r="Y3">
        <f t="shared" si="0"/>
        <v>1.743317767713839</v>
      </c>
      <c r="Z3">
        <v>100</v>
      </c>
      <c r="AA3">
        <v>0.32</v>
      </c>
      <c r="AB3">
        <v>7</v>
      </c>
      <c r="AC3">
        <v>0.7</v>
      </c>
      <c r="AD3">
        <f t="shared" si="1"/>
        <v>5.0118723362727164E-8</v>
      </c>
      <c r="AE3">
        <v>1</v>
      </c>
      <c r="AF3">
        <v>0.311</v>
      </c>
      <c r="AG3">
        <f t="array" ref="AG3">INDEX(Transcriptome!D$2:D$28,MATCH(1,(Transcriptome!$A$2:$A$28=$B3)*(Transcriptome!$C$2:$C$28=$E3),0))</f>
        <v>0.65602054899027507</v>
      </c>
      <c r="AH3">
        <f t="array" ref="AH3">INDEX(Transcriptome!E$2:E$28,MATCH(1,(Transcriptome!$A$2:$A$28=$B3)*(Transcriptome!$C$2:$C$28=$E3),0))</f>
        <v>0.84837370331130013</v>
      </c>
      <c r="AI3">
        <f t="array" ref="AI3">INDEX(Transcriptome!F$2:F$28,MATCH(1,(Transcriptome!$A$2:$A$28=$B3)*(Transcriptome!$C$2:$C$28=$E3),0))</f>
        <v>0.5187050640995009</v>
      </c>
      <c r="AJ3">
        <f t="array" ref="AJ3">INDEX(Transcriptome!G$2:G$28,MATCH(1,(Transcriptome!$A$2:$A$28=$B3)*(Transcriptome!$C$2:$C$28=$E3),0))</f>
        <v>0.64220431977894188</v>
      </c>
      <c r="AK3">
        <f t="array" ref="AK3">INDEX(Transcriptome!H$2:H$28,MATCH(1,(Transcriptome!$A$2:$A$28=$B3)*(Transcriptome!$C$2:$C$28=$E3),0))</f>
        <v>0</v>
      </c>
      <c r="AL3">
        <f t="array" ref="AL3">INDEX(Transcriptome!I$2:I$28,MATCH(1,(Transcriptome!$A$2:$A$28=$B3)*(Transcriptome!$C$2:$C$28=$E3),0))</f>
        <v>1.4804714123727409</v>
      </c>
      <c r="AM3">
        <f t="array" ref="AM3">INDEX(Transcriptome!J$2:J$28,MATCH(1,(Transcriptome!$A$2:$A$28=$B3)*(Transcriptome!$C$2:$C$28=$E3),0))</f>
        <v>0.7378078703428913</v>
      </c>
      <c r="AN3">
        <f t="array" ref="AN3">INDEX(Transcriptome!K$2:K$28,MATCH(1,(Transcriptome!$A$2:$A$28=$B3)*(Transcriptome!$C$2:$C$28=$E3),0))</f>
        <v>0.64310184491047229</v>
      </c>
      <c r="AO3">
        <f t="array" ref="AO3">INDEX(Transcriptome!L$2:L$28,MATCH(1,(Transcriptome!$A$2:$A$28=$B3)*(Transcriptome!$C$2:$C$28=$E3),0))</f>
        <v>0.84386948908381054</v>
      </c>
      <c r="AP3">
        <f t="array" ref="AP3">INDEX(Transcriptome!M$2:M$28,MATCH(1,(Transcriptome!$A$2:$A$28=$B3)*(Transcriptome!$C$2:$C$28=$E3),0))</f>
        <v>0.35331077707571362</v>
      </c>
      <c r="AQ3">
        <f t="array" ref="AQ3">INDEX(Transcriptome!N$2:N$28,MATCH(1,(Transcriptome!$A$2:$A$28=$B3)*(Transcriptome!$C$2:$C$28=$E3),0))</f>
        <v>1.1088962114187244</v>
      </c>
      <c r="AR3">
        <f t="array" ref="AR3">INDEX(Transcriptome!O$2:O$28,MATCH(1,(Transcriptome!$A$2:$A$28=$B3)*(Transcriptome!$C$2:$C$28=$E3),0))</f>
        <v>1.0331936405721611</v>
      </c>
      <c r="AS3">
        <f t="array" ref="AS3">INDEX(Transcriptome!P$2:P$28,MATCH(1,(Transcriptome!$A$2:$A$28=$B3)*(Transcriptome!$C$2:$C$28=$E3),0))</f>
        <v>1.1403775056641934</v>
      </c>
      <c r="AT3">
        <f t="array" ref="AT3">INDEX(Transcriptome!Q$2:Q$28,MATCH(1,(Transcriptome!$A$2:$A$28=$B3)*(Transcriptome!$C$2:$C$28=$E3),0))</f>
        <v>0.60060052922809437</v>
      </c>
      <c r="AU3">
        <f t="array" ref="AU3">INDEX(Transcriptome!R$2:R$28,MATCH(1,(Transcriptome!$A$2:$A$28=$B3)*(Transcriptome!$C$2:$C$28=$E3),0))</f>
        <v>0.6609705086009825</v>
      </c>
      <c r="AV3">
        <f t="array" ref="AV3">INDEX(Transcriptome!S$2:S$28,MATCH(1,(Transcriptome!$A$2:$A$28=$B3)*(Transcriptome!$C$2:$C$28=$E3),0))</f>
        <v>0.48346670989108759</v>
      </c>
      <c r="AW3">
        <f t="array" ref="AW3">INDEX(Transcriptome!T$2:T$28,MATCH(1,(Transcriptome!$A$2:$A$28=$B3)*(Transcriptome!$C$2:$C$28=$E3),0))</f>
        <v>1.3517300407743635</v>
      </c>
      <c r="AX3">
        <f t="array" ref="AX3">INDEX(Transcriptome!U$2:U$28,MATCH(1,(Transcriptome!$A$2:$A$28=$B3)*(Transcriptome!$C$2:$C$28=$E3),0))</f>
        <v>3.9712687804511457</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0.94910228008023201</v>
      </c>
      <c r="BB3">
        <f t="array" ref="BB3">INDEX(Transcriptome!Y$2:Y$28,MATCH(1,(Transcriptome!$A$2:$A$28=$B3)*(Transcriptome!$C$2:$C$28=$E3),0))</f>
        <v>0</v>
      </c>
      <c r="BC3">
        <f t="array" ref="BC3">INDEX(Transcriptome!Z$2:Z$28,MATCH(1,(Transcriptome!$A$2:$A$28=$B3)*(Transcriptome!$C$2:$C$28=$E3),0))</f>
        <v>0.41102686379364578</v>
      </c>
      <c r="BD3">
        <f t="array" ref="BD3">INDEX(Transcriptome!AA$2:AA$28,MATCH(1,(Transcriptome!$A$2:$A$28=$B3)*(Transcriptome!$C$2:$C$28=$E3),0))</f>
        <v>1.0503841436540338</v>
      </c>
      <c r="BE3">
        <f t="array" ref="BE3">INDEX(Transcriptome!AB$2:AB$28,MATCH(1,(Transcriptome!$A$2:$A$28=$B3)*(Transcriptome!$C$2:$C$28=$E3),0))</f>
        <v>0.44469904929214005</v>
      </c>
      <c r="BF3">
        <f t="array" ref="BF3">INDEX(Transcriptome!AC$2:AC$28,MATCH(1,(Transcriptome!$A$2:$A$28=$B3)*(Transcriptome!$C$2:$C$28=$E3),0))</f>
        <v>1.8561290783296818</v>
      </c>
      <c r="BG3">
        <f t="array" ref="BG3">INDEX(Transcriptome!AD$2:AD$28,MATCH(1,(Transcriptome!$A$2:$A$28=$B3)*(Transcriptome!$C$2:$C$28=$E3),0))</f>
        <v>0.94173813160996134</v>
      </c>
      <c r="BH3">
        <f t="array" ref="BH3">INDEX(Transcriptome!AE$2:AE$28,MATCH(1,(Transcriptome!$A$2:$A$28=$B3)*(Transcriptome!$C$2:$C$28=$E3),0))</f>
        <v>2.6118546104159859</v>
      </c>
      <c r="BI3">
        <f t="array" ref="BI3">INDEX(Transcriptome!AF$2:AF$28,MATCH(1,(Transcriptome!$A$2:$A$28=$B3)*(Transcriptome!$C$2:$C$28=$E3),0))</f>
        <v>1.0595203239835589</v>
      </c>
      <c r="BJ3">
        <f t="array" ref="BJ3">INDEX(Transcriptome!AG$2:AG$28,MATCH(1,(Transcriptome!$A$2:$A$28=$B3)*(Transcriptome!$C$2:$C$28=$E3),0))</f>
        <v>0.98353946321334973</v>
      </c>
      <c r="BK3">
        <f t="array" ref="BK3">INDEX(Transcriptome!AH$2:AH$28,MATCH(1,(Transcriptome!$A$2:$A$28=$B3)*(Transcriptome!$C$2:$C$28=$E3),0))</f>
        <v>2.4409533157974557</v>
      </c>
      <c r="BL3">
        <f t="array" ref="BL3">INDEX(Transcriptome!AI$2:AI$28,MATCH(1,(Transcriptome!$A$2:$A$28=$B3)*(Transcriptome!$C$2:$C$28=$E3),0))</f>
        <v>0.68796903327173364</v>
      </c>
      <c r="BM3">
        <f t="array" ref="BM3">INDEX(Transcriptome!AJ$2:AJ$28,MATCH(1,(Transcriptome!$A$2:$A$28=$B3)*(Transcriptome!$C$2:$C$28=$E3),0))</f>
        <v>1.1589812667870159</v>
      </c>
      <c r="BN3">
        <f t="array" ref="BN3">INDEX(Transcriptome!AK$2:AK$28,MATCH(1,(Transcriptome!$A$2:$A$28=$B3)*(Transcriptome!$C$2:$C$28=$E3),0))</f>
        <v>0.98886326778532041</v>
      </c>
      <c r="BO3">
        <f t="array" ref="BO3">INDEX(Transcriptome!AL$2:AL$28,MATCH(1,(Transcriptome!$A$2:$A$28=$B3)*(Transcriptome!$C$2:$C$28=$E3),0))</f>
        <v>1</v>
      </c>
      <c r="BP3">
        <f t="array" ref="BP3">INDEX(Transcriptome!AM$2:AM$28,MATCH(1,(Transcriptome!$A$2:$A$28=$B3)*(Transcriptome!$C$2:$C$28=$E3),0))</f>
        <v>0.34669301886925363</v>
      </c>
      <c r="BQ3">
        <f t="array" ref="BQ3">INDEX(Transcriptome!AN$2:AN$28,MATCH(1,(Transcriptome!$A$2:$A$28=$B3)*(Transcriptome!$C$2:$C$28=$E3),0))</f>
        <v>0.6648591349043802</v>
      </c>
      <c r="BR3">
        <f t="array" ref="BR3">INDEX(Transcriptome!AO$2:AO$28,MATCH(1,(Transcriptome!$A$2:$A$28=$B3)*(Transcriptome!$C$2:$C$28=$E3),0))</f>
        <v>1.4546700857652415</v>
      </c>
      <c r="BS3">
        <f t="array" ref="BS3">INDEX(Transcriptome!AP$2:AP$28,MATCH(1,(Transcriptome!$A$2:$A$28=$B3)*(Transcriptome!$C$2:$C$28=$E3),0))</f>
        <v>0.98789990471815603</v>
      </c>
      <c r="BT3">
        <f t="array" ref="BT3">INDEX(Transcriptome!AQ$2:AQ$28,MATCH(1,(Transcriptome!$A$2:$A$28=$B3)*(Transcriptome!$C$2:$C$28=$E3),0))</f>
        <v>1.5285201201651057</v>
      </c>
      <c r="BU3">
        <f t="array" ref="BU3">INDEX(Transcriptome!AR$2:AR$28,MATCH(1,(Transcriptome!$A$2:$A$28=$B3)*(Transcriptome!$C$2:$C$28=$E3),0))</f>
        <v>0.56417910237662927</v>
      </c>
      <c r="BV3">
        <f t="array" ref="BV3">INDEX(Transcriptome!AS$2:AS$28,MATCH(1,(Transcriptome!$A$2:$A$28=$B3)*(Transcriptome!$C$2:$C$28=$E3),0))</f>
        <v>1.0706410366012991</v>
      </c>
      <c r="BW3">
        <f t="array" ref="BW3">INDEX(Transcriptome!AT$2:AT$28,MATCH(1,(Transcriptome!$A$2:$A$28=$B3)*(Transcriptome!$C$2:$C$28=$E3),0))</f>
        <v>0.77980685382518844</v>
      </c>
      <c r="BX3">
        <f t="array" ref="BX3">INDEX(Transcriptome!AU$2:AU$28,MATCH(1,(Transcriptome!$A$2:$A$28=$B3)*(Transcriptome!$C$2:$C$28=$E3),0))</f>
        <v>0.92746194854058461</v>
      </c>
      <c r="BY3">
        <f t="array" ref="BY3">INDEX(Transcriptome!AV$2:AV$28,MATCH(1,(Transcriptome!$A$2:$A$28=$B3)*(Transcriptome!$C$2:$C$28=$E3),0))</f>
        <v>0.69648039320440214</v>
      </c>
      <c r="BZ3">
        <f t="array" ref="BZ3">INDEX(Transcriptome!AW$2:AW$28,MATCH(1,(Transcriptome!$A$2:$A$28=$B3)*(Transcriptome!$C$2:$C$28=$E3),0))</f>
        <v>0.32133763195674431</v>
      </c>
      <c r="CA3">
        <f t="array" ref="CA3">INDEX(Transcriptome!AX$2:AX$28,MATCH(1,(Transcriptome!$A$2:$A$28=$B3)*(Transcriptome!$C$2:$C$28=$E3),0))</f>
        <v>0.56666387941910101</v>
      </c>
      <c r="CB3">
        <f t="array" ref="CB3">INDEX(Transcriptome!AY$2:AY$28,MATCH(1,(Transcriptome!$A$2:$A$28=$B3)*(Transcriptome!$C$2:$C$28=$E3),0))</f>
        <v>1.1468602852273424</v>
      </c>
      <c r="CC3">
        <f t="array" ref="CC3">INDEX(Transcriptome!AZ$2:AZ$28,MATCH(1,(Transcriptome!$A$2:$A$28=$B3)*(Transcriptome!$C$2:$C$28=$E3),0))</f>
        <v>0.17052757883956518</v>
      </c>
      <c r="CD3">
        <f t="array" ref="CD3">INDEX(Transcriptome!BA$2:BA$28,MATCH(1,(Transcriptome!$A$2:$A$28=$B3)*(Transcriptome!$C$2:$C$28=$E3),0))</f>
        <v>4.1857682071022486</v>
      </c>
      <c r="CE3">
        <f t="array" ref="CE3">INDEX(Transcriptome!BB$2:BB$28,MATCH(1,(Transcriptome!$A$2:$A$28=$B3)*(Transcriptome!$C$2:$C$28=$E3),0))</f>
        <v>2.0081969121731622</v>
      </c>
      <c r="CF3">
        <f t="array" ref="CF3">INDEX(Transcriptome!BC$2:BC$28,MATCH(1,(Transcriptome!$A$2:$A$28=$B3)*(Transcriptome!$C$2:$C$28=$E3),0))</f>
        <v>0</v>
      </c>
      <c r="CG3">
        <f t="array" ref="CG3">INDEX(Transcriptome!BD$2:BD$28,MATCH(1,(Transcriptome!$A$2:$A$28=$B3)*(Transcriptome!$C$2:$C$28=$E3),0))</f>
        <v>1.992506924435145</v>
      </c>
      <c r="CH3">
        <f t="array" ref="CH3">INDEX(Transcriptome!BE$2:BE$28,MATCH(1,(Transcriptome!$A$2:$A$28=$B3)*(Transcriptome!$C$2:$C$28=$E3),0))</f>
        <v>1.2522387821344587</v>
      </c>
      <c r="CI3">
        <f t="array" ref="CI3">INDEX(Transcriptome!BF$2:BF$28,MATCH(1,(Transcriptome!$A$2:$A$28=$B3)*(Transcriptome!$C$2:$C$28=$E3),0))</f>
        <v>1.8288248671410805</v>
      </c>
      <c r="CJ3">
        <f t="array" ref="CJ3">INDEX(Transcriptome!BG$2:BG$28,MATCH(1,(Transcriptome!$A$2:$A$28=$B3)*(Transcriptome!$C$2:$C$28=$E3),0))</f>
        <v>1.3451583464374217</v>
      </c>
      <c r="CK3">
        <f t="array" ref="CK3">INDEX(Transcriptome!BH$2:BH$28,MATCH(1,(Transcriptome!$A$2:$A$28=$B3)*(Transcriptome!$C$2:$C$28=$E3),0))</f>
        <v>0.44418368145934278</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1.7101853069942374</v>
      </c>
      <c r="CO3">
        <f t="array" ref="CO3">INDEX(Transcriptome!BL$2:BL$28,MATCH(1,(Transcriptome!$A$2:$A$28=$B3)*(Transcriptome!$C$2:$C$28=$E3),0))</f>
        <v>0.93206532639494133</v>
      </c>
      <c r="CP3">
        <f t="array" ref="CP3">INDEX(Transcriptome!BM$2:BM$28,MATCH(1,(Transcriptome!$A$2:$A$28=$B3)*(Transcriptome!$C$2:$C$28=$E3),0))</f>
        <v>1.296846718535273</v>
      </c>
      <c r="CQ3">
        <f t="array" ref="CQ3">INDEX(Transcriptome!BN$2:BN$28,MATCH(1,(Transcriptome!$A$2:$A$28=$B3)*(Transcriptome!$C$2:$C$28=$E3),0))</f>
        <v>6.4508273467937318</v>
      </c>
      <c r="CR3">
        <f t="array" ref="CR3">INDEX(Transcriptome!BO$2:BO$28,MATCH(1,(Transcriptome!$A$2:$A$28=$B3)*(Transcriptome!$C$2:$C$28=$E3),0))</f>
        <v>3.5386009581376339</v>
      </c>
      <c r="CS3">
        <f t="array" ref="CS3">INDEX(Transcriptome!BP$2:BP$28,MATCH(1,(Transcriptome!$A$2:$A$28=$B3)*(Transcriptome!$C$2:$C$28=$E3),0))</f>
        <v>0.44418368145934278</v>
      </c>
      <c r="CT3">
        <f t="array" ref="CT3">INDEX(Transcriptome!BQ$2:BQ$28,MATCH(1,(Transcriptome!$A$2:$A$28=$B3)*(Transcriptome!$C$2:$C$28=$E3),0))</f>
        <v>1</v>
      </c>
      <c r="CU3">
        <f t="array" ref="CU3">INDEX(Transcriptome!BR$2:BR$28,MATCH(1,(Transcriptome!$A$2:$A$28=$B3)*(Transcriptome!$C$2:$C$28=$E3),0))</f>
        <v>0.51560900429715595</v>
      </c>
    </row>
    <row r="4" spans="1:99" x14ac:dyDescent="0.15">
      <c r="A4">
        <f>Glucose!A9</f>
        <v>2</v>
      </c>
      <c r="B4" s="369" t="s">
        <v>524</v>
      </c>
      <c r="C4" s="369" t="s">
        <v>549</v>
      </c>
      <c r="D4">
        <v>1</v>
      </c>
      <c r="E4" t="s">
        <v>553</v>
      </c>
      <c r="F4" s="306">
        <f>'Growth Regression'!R4</f>
        <v>2.390868055554165</v>
      </c>
      <c r="G4" s="306">
        <f>'Growth Regression'!S4</f>
        <v>57.380833333299961</v>
      </c>
      <c r="H4">
        <f>AVERAGE('TL input - regression'!L5,'TL input - regression'!Q4)</f>
        <v>25.861111111111114</v>
      </c>
      <c r="I4">
        <f>AVERAGE('TL input - regression'!M5,'TL input - regression'!R4)</f>
        <v>3.9409413854351687</v>
      </c>
      <c r="J4">
        <f>AVERAGE('TL input - regression'!N5,'TL input - regression'!S4)</f>
        <v>0.22500000000000001</v>
      </c>
      <c r="K4">
        <f>AVERAGE('TL input - regression'!O5,'TL input - regression'!T4)</f>
        <v>2.6721261629606614</v>
      </c>
      <c r="L4">
        <f>AVERAGE('TL input - regression'!P5,'TL input - regression'!U4)</f>
        <v>8.8676226545241583</v>
      </c>
      <c r="M4">
        <f>'Growth Regression'!P4</f>
        <v>1.8741299645405236E-2</v>
      </c>
      <c r="N4">
        <f>M4/'Growth Regression'!$O$24</f>
        <v>0.75989190224169167</v>
      </c>
      <c r="O4">
        <f>'Post Process Calc.'!C25</f>
        <v>5.668945004875095E-2</v>
      </c>
      <c r="P4">
        <f>'Post Process Calc.'!D25</f>
        <v>1.6910597565437169E-2</v>
      </c>
      <c r="Q4">
        <f>'Post Process Calc.'!E25</f>
        <v>-1.3195797190447556E-3</v>
      </c>
      <c r="R4">
        <f>'Post Process Calc.'!F25</f>
        <v>2.9405528407328241E-2</v>
      </c>
      <c r="S4">
        <f>'Post Process Calc.'!G25</f>
        <v>4.4391365012228625E-3</v>
      </c>
      <c r="T4">
        <f t="shared" si="2"/>
        <v>0.29830237461987452</v>
      </c>
      <c r="U4">
        <f t="shared" si="3"/>
        <v>35.430906280469344</v>
      </c>
      <c r="V4">
        <f t="shared" si="3"/>
        <v>10.569123478398231</v>
      </c>
      <c r="W4">
        <f t="shared" si="0"/>
        <v>-0.82473732440297221</v>
      </c>
      <c r="X4">
        <f t="shared" si="0"/>
        <v>18.37845525458015</v>
      </c>
      <c r="Y4">
        <f t="shared" si="0"/>
        <v>2.7744603132642891</v>
      </c>
      <c r="Z4">
        <v>100</v>
      </c>
      <c r="AA4">
        <v>0.32</v>
      </c>
      <c r="AB4">
        <v>7</v>
      </c>
      <c r="AC4">
        <v>0.7</v>
      </c>
      <c r="AD4">
        <f t="shared" si="1"/>
        <v>5.0118723362727164E-8</v>
      </c>
      <c r="AE4">
        <v>1</v>
      </c>
      <c r="AF4">
        <v>0.311</v>
      </c>
      <c r="AG4">
        <f t="array" ref="AG4">INDEX(Transcriptome!D$2:D$28,MATCH(1,(Transcriptome!$A$2:$A$28=$B4)*(Transcriptome!$C$2:$C$28=$E4),0))</f>
        <v>0.65602054899027507</v>
      </c>
      <c r="AH4">
        <f t="array" ref="AH4">INDEX(Transcriptome!E$2:E$28,MATCH(1,(Transcriptome!$A$2:$A$28=$B4)*(Transcriptome!$C$2:$C$28=$E4),0))</f>
        <v>0.84837370331130013</v>
      </c>
      <c r="AI4">
        <f t="array" ref="AI4">INDEX(Transcriptome!F$2:F$28,MATCH(1,(Transcriptome!$A$2:$A$28=$B4)*(Transcriptome!$C$2:$C$28=$E4),0))</f>
        <v>0.5187050640995009</v>
      </c>
      <c r="AJ4">
        <f t="array" ref="AJ4">INDEX(Transcriptome!G$2:G$28,MATCH(1,(Transcriptome!$A$2:$A$28=$B4)*(Transcriptome!$C$2:$C$28=$E4),0))</f>
        <v>0.64220431977894188</v>
      </c>
      <c r="AK4">
        <f t="array" ref="AK4">INDEX(Transcriptome!H$2:H$28,MATCH(1,(Transcriptome!$A$2:$A$28=$B4)*(Transcriptome!$C$2:$C$28=$E4),0))</f>
        <v>0</v>
      </c>
      <c r="AL4">
        <f t="array" ref="AL4">INDEX(Transcriptome!I$2:I$28,MATCH(1,(Transcriptome!$A$2:$A$28=$B4)*(Transcriptome!$C$2:$C$28=$E4),0))</f>
        <v>1.4804714123727409</v>
      </c>
      <c r="AM4">
        <f t="array" ref="AM4">INDEX(Transcriptome!J$2:J$28,MATCH(1,(Transcriptome!$A$2:$A$28=$B4)*(Transcriptome!$C$2:$C$28=$E4),0))</f>
        <v>0.7378078703428913</v>
      </c>
      <c r="AN4">
        <f t="array" ref="AN4">INDEX(Transcriptome!K$2:K$28,MATCH(1,(Transcriptome!$A$2:$A$28=$B4)*(Transcriptome!$C$2:$C$28=$E4),0))</f>
        <v>0.64310184491047229</v>
      </c>
      <c r="AO4">
        <f t="array" ref="AO4">INDEX(Transcriptome!L$2:L$28,MATCH(1,(Transcriptome!$A$2:$A$28=$B4)*(Transcriptome!$C$2:$C$28=$E4),0))</f>
        <v>0.84386948908381054</v>
      </c>
      <c r="AP4">
        <f t="array" ref="AP4">INDEX(Transcriptome!M$2:M$28,MATCH(1,(Transcriptome!$A$2:$A$28=$B4)*(Transcriptome!$C$2:$C$28=$E4),0))</f>
        <v>0.35331077707571362</v>
      </c>
      <c r="AQ4">
        <f t="array" ref="AQ4">INDEX(Transcriptome!N$2:N$28,MATCH(1,(Transcriptome!$A$2:$A$28=$B4)*(Transcriptome!$C$2:$C$28=$E4),0))</f>
        <v>1.1088962114187244</v>
      </c>
      <c r="AR4">
        <f t="array" ref="AR4">INDEX(Transcriptome!O$2:O$28,MATCH(1,(Transcriptome!$A$2:$A$28=$B4)*(Transcriptome!$C$2:$C$28=$E4),0))</f>
        <v>1.0331936405721611</v>
      </c>
      <c r="AS4">
        <f t="array" ref="AS4">INDEX(Transcriptome!P$2:P$28,MATCH(1,(Transcriptome!$A$2:$A$28=$B4)*(Transcriptome!$C$2:$C$28=$E4),0))</f>
        <v>1.1403775056641934</v>
      </c>
      <c r="AT4">
        <f t="array" ref="AT4">INDEX(Transcriptome!Q$2:Q$28,MATCH(1,(Transcriptome!$A$2:$A$28=$B4)*(Transcriptome!$C$2:$C$28=$E4),0))</f>
        <v>0.60060052922809437</v>
      </c>
      <c r="AU4">
        <f t="array" ref="AU4">INDEX(Transcriptome!R$2:R$28,MATCH(1,(Transcriptome!$A$2:$A$28=$B4)*(Transcriptome!$C$2:$C$28=$E4),0))</f>
        <v>0.6609705086009825</v>
      </c>
      <c r="AV4">
        <f t="array" ref="AV4">INDEX(Transcriptome!S$2:S$28,MATCH(1,(Transcriptome!$A$2:$A$28=$B4)*(Transcriptome!$C$2:$C$28=$E4),0))</f>
        <v>0.48346670989108759</v>
      </c>
      <c r="AW4">
        <f t="array" ref="AW4">INDEX(Transcriptome!T$2:T$28,MATCH(1,(Transcriptome!$A$2:$A$28=$B4)*(Transcriptome!$C$2:$C$28=$E4),0))</f>
        <v>1.3517300407743635</v>
      </c>
      <c r="AX4">
        <f t="array" ref="AX4">INDEX(Transcriptome!U$2:U$28,MATCH(1,(Transcriptome!$A$2:$A$28=$B4)*(Transcriptome!$C$2:$C$28=$E4),0))</f>
        <v>3.9712687804511457</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0.94910228008023201</v>
      </c>
      <c r="BB4">
        <f t="array" ref="BB4">INDEX(Transcriptome!Y$2:Y$28,MATCH(1,(Transcriptome!$A$2:$A$28=$B4)*(Transcriptome!$C$2:$C$28=$E4),0))</f>
        <v>0</v>
      </c>
      <c r="BC4">
        <f t="array" ref="BC4">INDEX(Transcriptome!Z$2:Z$28,MATCH(1,(Transcriptome!$A$2:$A$28=$B4)*(Transcriptome!$C$2:$C$28=$E4),0))</f>
        <v>0.41102686379364578</v>
      </c>
      <c r="BD4">
        <f t="array" ref="BD4">INDEX(Transcriptome!AA$2:AA$28,MATCH(1,(Transcriptome!$A$2:$A$28=$B4)*(Transcriptome!$C$2:$C$28=$E4),0))</f>
        <v>1.0503841436540338</v>
      </c>
      <c r="BE4">
        <f t="array" ref="BE4">INDEX(Transcriptome!AB$2:AB$28,MATCH(1,(Transcriptome!$A$2:$A$28=$B4)*(Transcriptome!$C$2:$C$28=$E4),0))</f>
        <v>0.44469904929214005</v>
      </c>
      <c r="BF4">
        <f t="array" ref="BF4">INDEX(Transcriptome!AC$2:AC$28,MATCH(1,(Transcriptome!$A$2:$A$28=$B4)*(Transcriptome!$C$2:$C$28=$E4),0))</f>
        <v>1.8561290783296818</v>
      </c>
      <c r="BG4">
        <f t="array" ref="BG4">INDEX(Transcriptome!AD$2:AD$28,MATCH(1,(Transcriptome!$A$2:$A$28=$B4)*(Transcriptome!$C$2:$C$28=$E4),0))</f>
        <v>0.94173813160996134</v>
      </c>
      <c r="BH4">
        <f t="array" ref="BH4">INDEX(Transcriptome!AE$2:AE$28,MATCH(1,(Transcriptome!$A$2:$A$28=$B4)*(Transcriptome!$C$2:$C$28=$E4),0))</f>
        <v>2.6118546104159859</v>
      </c>
      <c r="BI4">
        <f t="array" ref="BI4">INDEX(Transcriptome!AF$2:AF$28,MATCH(1,(Transcriptome!$A$2:$A$28=$B4)*(Transcriptome!$C$2:$C$28=$E4),0))</f>
        <v>1.0595203239835589</v>
      </c>
      <c r="BJ4">
        <f t="array" ref="BJ4">INDEX(Transcriptome!AG$2:AG$28,MATCH(1,(Transcriptome!$A$2:$A$28=$B4)*(Transcriptome!$C$2:$C$28=$E4),0))</f>
        <v>0.98353946321334973</v>
      </c>
      <c r="BK4">
        <f t="array" ref="BK4">INDEX(Transcriptome!AH$2:AH$28,MATCH(1,(Transcriptome!$A$2:$A$28=$B4)*(Transcriptome!$C$2:$C$28=$E4),0))</f>
        <v>2.4409533157974557</v>
      </c>
      <c r="BL4">
        <f t="array" ref="BL4">INDEX(Transcriptome!AI$2:AI$28,MATCH(1,(Transcriptome!$A$2:$A$28=$B4)*(Transcriptome!$C$2:$C$28=$E4),0))</f>
        <v>0.68796903327173364</v>
      </c>
      <c r="BM4">
        <f t="array" ref="BM4">INDEX(Transcriptome!AJ$2:AJ$28,MATCH(1,(Transcriptome!$A$2:$A$28=$B4)*(Transcriptome!$C$2:$C$28=$E4),0))</f>
        <v>1.1589812667870159</v>
      </c>
      <c r="BN4">
        <f t="array" ref="BN4">INDEX(Transcriptome!AK$2:AK$28,MATCH(1,(Transcriptome!$A$2:$A$28=$B4)*(Transcriptome!$C$2:$C$28=$E4),0))</f>
        <v>0.98886326778532041</v>
      </c>
      <c r="BO4">
        <f t="array" ref="BO4">INDEX(Transcriptome!AL$2:AL$28,MATCH(1,(Transcriptome!$A$2:$A$28=$B4)*(Transcriptome!$C$2:$C$28=$E4),0))</f>
        <v>1</v>
      </c>
      <c r="BP4">
        <f t="array" ref="BP4">INDEX(Transcriptome!AM$2:AM$28,MATCH(1,(Transcriptome!$A$2:$A$28=$B4)*(Transcriptome!$C$2:$C$28=$E4),0))</f>
        <v>0.34669301886925363</v>
      </c>
      <c r="BQ4">
        <f t="array" ref="BQ4">INDEX(Transcriptome!AN$2:AN$28,MATCH(1,(Transcriptome!$A$2:$A$28=$B4)*(Transcriptome!$C$2:$C$28=$E4),0))</f>
        <v>0.6648591349043802</v>
      </c>
      <c r="BR4">
        <f t="array" ref="BR4">INDEX(Transcriptome!AO$2:AO$28,MATCH(1,(Transcriptome!$A$2:$A$28=$B4)*(Transcriptome!$C$2:$C$28=$E4),0))</f>
        <v>1.4546700857652415</v>
      </c>
      <c r="BS4">
        <f t="array" ref="BS4">INDEX(Transcriptome!AP$2:AP$28,MATCH(1,(Transcriptome!$A$2:$A$28=$B4)*(Transcriptome!$C$2:$C$28=$E4),0))</f>
        <v>0.98789990471815603</v>
      </c>
      <c r="BT4">
        <f t="array" ref="BT4">INDEX(Transcriptome!AQ$2:AQ$28,MATCH(1,(Transcriptome!$A$2:$A$28=$B4)*(Transcriptome!$C$2:$C$28=$E4),0))</f>
        <v>1.5285201201651057</v>
      </c>
      <c r="BU4">
        <f t="array" ref="BU4">INDEX(Transcriptome!AR$2:AR$28,MATCH(1,(Transcriptome!$A$2:$A$28=$B4)*(Transcriptome!$C$2:$C$28=$E4),0))</f>
        <v>0.56417910237662927</v>
      </c>
      <c r="BV4">
        <f t="array" ref="BV4">INDEX(Transcriptome!AS$2:AS$28,MATCH(1,(Transcriptome!$A$2:$A$28=$B4)*(Transcriptome!$C$2:$C$28=$E4),0))</f>
        <v>1.0706410366012991</v>
      </c>
      <c r="BW4">
        <f t="array" ref="BW4">INDEX(Transcriptome!AT$2:AT$28,MATCH(1,(Transcriptome!$A$2:$A$28=$B4)*(Transcriptome!$C$2:$C$28=$E4),0))</f>
        <v>0.77980685382518844</v>
      </c>
      <c r="BX4">
        <f t="array" ref="BX4">INDEX(Transcriptome!AU$2:AU$28,MATCH(1,(Transcriptome!$A$2:$A$28=$B4)*(Transcriptome!$C$2:$C$28=$E4),0))</f>
        <v>0.92746194854058461</v>
      </c>
      <c r="BY4">
        <f t="array" ref="BY4">INDEX(Transcriptome!AV$2:AV$28,MATCH(1,(Transcriptome!$A$2:$A$28=$B4)*(Transcriptome!$C$2:$C$28=$E4),0))</f>
        <v>0.69648039320440214</v>
      </c>
      <c r="BZ4">
        <f t="array" ref="BZ4">INDEX(Transcriptome!AW$2:AW$28,MATCH(1,(Transcriptome!$A$2:$A$28=$B4)*(Transcriptome!$C$2:$C$28=$E4),0))</f>
        <v>0.32133763195674431</v>
      </c>
      <c r="CA4">
        <f t="array" ref="CA4">INDEX(Transcriptome!AX$2:AX$28,MATCH(1,(Transcriptome!$A$2:$A$28=$B4)*(Transcriptome!$C$2:$C$28=$E4),0))</f>
        <v>0.56666387941910101</v>
      </c>
      <c r="CB4">
        <f t="array" ref="CB4">INDEX(Transcriptome!AY$2:AY$28,MATCH(1,(Transcriptome!$A$2:$A$28=$B4)*(Transcriptome!$C$2:$C$28=$E4),0))</f>
        <v>1.1468602852273424</v>
      </c>
      <c r="CC4">
        <f t="array" ref="CC4">INDEX(Transcriptome!AZ$2:AZ$28,MATCH(1,(Transcriptome!$A$2:$A$28=$B4)*(Transcriptome!$C$2:$C$28=$E4),0))</f>
        <v>0.17052757883956518</v>
      </c>
      <c r="CD4">
        <f t="array" ref="CD4">INDEX(Transcriptome!BA$2:BA$28,MATCH(1,(Transcriptome!$A$2:$A$28=$B4)*(Transcriptome!$C$2:$C$28=$E4),0))</f>
        <v>4.1857682071022486</v>
      </c>
      <c r="CE4">
        <f t="array" ref="CE4">INDEX(Transcriptome!BB$2:BB$28,MATCH(1,(Transcriptome!$A$2:$A$28=$B4)*(Transcriptome!$C$2:$C$28=$E4),0))</f>
        <v>2.0081969121731622</v>
      </c>
      <c r="CF4">
        <f t="array" ref="CF4">INDEX(Transcriptome!BC$2:BC$28,MATCH(1,(Transcriptome!$A$2:$A$28=$B4)*(Transcriptome!$C$2:$C$28=$E4),0))</f>
        <v>0</v>
      </c>
      <c r="CG4">
        <f t="array" ref="CG4">INDEX(Transcriptome!BD$2:BD$28,MATCH(1,(Transcriptome!$A$2:$A$28=$B4)*(Transcriptome!$C$2:$C$28=$E4),0))</f>
        <v>1.992506924435145</v>
      </c>
      <c r="CH4">
        <f t="array" ref="CH4">INDEX(Transcriptome!BE$2:BE$28,MATCH(1,(Transcriptome!$A$2:$A$28=$B4)*(Transcriptome!$C$2:$C$28=$E4),0))</f>
        <v>1.2522387821344587</v>
      </c>
      <c r="CI4">
        <f t="array" ref="CI4">INDEX(Transcriptome!BF$2:BF$28,MATCH(1,(Transcriptome!$A$2:$A$28=$B4)*(Transcriptome!$C$2:$C$28=$E4),0))</f>
        <v>1.8288248671410805</v>
      </c>
      <c r="CJ4">
        <f t="array" ref="CJ4">INDEX(Transcriptome!BG$2:BG$28,MATCH(1,(Transcriptome!$A$2:$A$28=$B4)*(Transcriptome!$C$2:$C$28=$E4),0))</f>
        <v>1.3451583464374217</v>
      </c>
      <c r="CK4">
        <f t="array" ref="CK4">INDEX(Transcriptome!BH$2:BH$28,MATCH(1,(Transcriptome!$A$2:$A$28=$B4)*(Transcriptome!$C$2:$C$28=$E4),0))</f>
        <v>0.44418368145934278</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1.7101853069942374</v>
      </c>
      <c r="CO4">
        <f t="array" ref="CO4">INDEX(Transcriptome!BL$2:BL$28,MATCH(1,(Transcriptome!$A$2:$A$28=$B4)*(Transcriptome!$C$2:$C$28=$E4),0))</f>
        <v>0.93206532639494133</v>
      </c>
      <c r="CP4">
        <f t="array" ref="CP4">INDEX(Transcriptome!BM$2:BM$28,MATCH(1,(Transcriptome!$A$2:$A$28=$B4)*(Transcriptome!$C$2:$C$28=$E4),0))</f>
        <v>1.296846718535273</v>
      </c>
      <c r="CQ4">
        <f t="array" ref="CQ4">INDEX(Transcriptome!BN$2:BN$28,MATCH(1,(Transcriptome!$A$2:$A$28=$B4)*(Transcriptome!$C$2:$C$28=$E4),0))</f>
        <v>6.4508273467937318</v>
      </c>
      <c r="CR4">
        <f t="array" ref="CR4">INDEX(Transcriptome!BO$2:BO$28,MATCH(1,(Transcriptome!$A$2:$A$28=$B4)*(Transcriptome!$C$2:$C$28=$E4),0))</f>
        <v>3.5386009581376339</v>
      </c>
      <c r="CS4">
        <f t="array" ref="CS4">INDEX(Transcriptome!BP$2:BP$28,MATCH(1,(Transcriptome!$A$2:$A$28=$B4)*(Transcriptome!$C$2:$C$28=$E4),0))</f>
        <v>0.44418368145934278</v>
      </c>
      <c r="CT4">
        <f t="array" ref="CT4">INDEX(Transcriptome!BQ$2:BQ$28,MATCH(1,(Transcriptome!$A$2:$A$28=$B4)*(Transcriptome!$C$2:$C$28=$E4),0))</f>
        <v>1</v>
      </c>
      <c r="CU4">
        <f t="array" ref="CU4">INDEX(Transcriptome!BR$2:BR$28,MATCH(1,(Transcriptome!$A$2:$A$28=$B4)*(Transcriptome!$C$2:$C$28=$E4),0))</f>
        <v>0.51560900429715595</v>
      </c>
    </row>
    <row r="5" spans="1:99" x14ac:dyDescent="0.15">
      <c r="A5">
        <f>Glucose!A10</f>
        <v>3</v>
      </c>
      <c r="B5" s="369" t="s">
        <v>524</v>
      </c>
      <c r="C5" s="369" t="s">
        <v>549</v>
      </c>
      <c r="D5">
        <v>1</v>
      </c>
      <c r="E5" t="s">
        <v>550</v>
      </c>
      <c r="F5" s="306">
        <f>'Growth Regression'!R5</f>
        <v>3.4863541666672972</v>
      </c>
      <c r="G5" s="306">
        <f>'Growth Regression'!S5</f>
        <v>83.672500000015134</v>
      </c>
      <c r="H5">
        <f>AVERAGE('TL input - regression'!L6,'TL input - regression'!Q5)</f>
        <v>22.21681626546988</v>
      </c>
      <c r="I5">
        <f>AVERAGE('TL input - regression'!M6,'TL input - regression'!R5)</f>
        <v>4.2739786856127884</v>
      </c>
      <c r="J5">
        <f>AVERAGE('TL input - regression'!N6,'TL input - regression'!S5)</f>
        <v>0.27500000000000002</v>
      </c>
      <c r="K5">
        <f>AVERAGE('TL input - regression'!O6,'TL input - regression'!T5)</f>
        <v>2.145796528787657</v>
      </c>
      <c r="L5">
        <f>AVERAGE('TL input - regression'!P6,'TL input - regression'!U5)</f>
        <v>8.3549114309818329</v>
      </c>
      <c r="M5">
        <f>'Growth Regression'!P5</f>
        <v>1.5086825526061083E-2</v>
      </c>
      <c r="N5">
        <f>M5/'Growth Regression'!$O$24</f>
        <v>0.61171619709937031</v>
      </c>
      <c r="O5">
        <f>'Post Process Calc.'!C26</f>
        <v>4.3393882061590006E-2</v>
      </c>
      <c r="P5">
        <f>'Post Process Calc.'!D26</f>
        <v>-1.0126087104025804E-2</v>
      </c>
      <c r="Q5">
        <f>'Post Process Calc.'!E26</f>
        <v>-6.564281404216226E-4</v>
      </c>
      <c r="R5">
        <f>'Post Process Calc.'!F26</f>
        <v>1.9894180409043224E-2</v>
      </c>
      <c r="S5">
        <f>'Post Process Calc.'!G26</f>
        <v>5.4353922647273675E-3</v>
      </c>
      <c r="T5">
        <f t="shared" si="2"/>
        <v>-0.23335287425203394</v>
      </c>
      <c r="U5">
        <f t="shared" si="3"/>
        <v>27.121176288493754</v>
      </c>
      <c r="V5">
        <f t="shared" si="3"/>
        <v>-6.3288044400161274</v>
      </c>
      <c r="W5">
        <f t="shared" si="0"/>
        <v>-0.41026758776351413</v>
      </c>
      <c r="X5">
        <f t="shared" si="0"/>
        <v>12.433862755652015</v>
      </c>
      <c r="Y5">
        <f t="shared" si="0"/>
        <v>3.3971201654546044</v>
      </c>
      <c r="Z5">
        <v>100</v>
      </c>
      <c r="AA5">
        <v>0.32</v>
      </c>
      <c r="AB5">
        <v>7</v>
      </c>
      <c r="AC5">
        <v>0.7</v>
      </c>
      <c r="AD5">
        <f t="shared" si="1"/>
        <v>5.0118723362727164E-8</v>
      </c>
      <c r="AE5">
        <v>1</v>
      </c>
      <c r="AF5">
        <v>0.311</v>
      </c>
      <c r="AG5">
        <f t="array" ref="AG5">INDEX(Transcriptome!D$2:D$28,MATCH(1,(Transcriptome!$A$2:$A$28=$B5)*(Transcriptome!$C$2:$C$28=$E5),0))</f>
        <v>0.67324719246781761</v>
      </c>
      <c r="AH5">
        <f t="array" ref="AH5">INDEX(Transcriptome!E$2:E$28,MATCH(1,(Transcriptome!$A$2:$A$28=$B5)*(Transcriptome!$C$2:$C$28=$E5),0))</f>
        <v>0.99664264366361988</v>
      </c>
      <c r="AI5">
        <f t="array" ref="AI5">INDEX(Transcriptome!F$2:F$28,MATCH(1,(Transcriptome!$A$2:$A$28=$B5)*(Transcriptome!$C$2:$C$28=$E5),0))</f>
        <v>0.56083696440750863</v>
      </c>
      <c r="AJ5">
        <f t="array" ref="AJ5">INDEX(Transcriptome!G$2:G$28,MATCH(1,(Transcriptome!$A$2:$A$28=$B5)*(Transcriptome!$C$2:$C$28=$E5),0))</f>
        <v>1.166663708432671</v>
      </c>
      <c r="AK5">
        <f t="array" ref="AK5">INDEX(Transcriptome!H$2:H$28,MATCH(1,(Transcriptome!$A$2:$A$28=$B5)*(Transcriptome!$C$2:$C$28=$E5),0))</f>
        <v>0</v>
      </c>
      <c r="AL5">
        <f t="array" ref="AL5">INDEX(Transcriptome!I$2:I$28,MATCH(1,(Transcriptome!$A$2:$A$28=$B5)*(Transcriptome!$C$2:$C$28=$E5),0))</f>
        <v>1.591364571330768</v>
      </c>
      <c r="AM5">
        <f t="array" ref="AM5">INDEX(Transcriptome!J$2:J$28,MATCH(1,(Transcriptome!$A$2:$A$28=$B5)*(Transcriptome!$C$2:$C$28=$E5),0))</f>
        <v>0.74614279630702196</v>
      </c>
      <c r="AN5">
        <f t="array" ref="AN5">INDEX(Transcriptome!K$2:K$28,MATCH(1,(Transcriptome!$A$2:$A$28=$B5)*(Transcriptome!$C$2:$C$28=$E5),0))</f>
        <v>0.66722895615727362</v>
      </c>
      <c r="AO5">
        <f t="array" ref="AO5">INDEX(Transcriptome!L$2:L$28,MATCH(1,(Transcriptome!$A$2:$A$28=$B5)*(Transcriptome!$C$2:$C$28=$E5),0))</f>
        <v>0.86045359438543667</v>
      </c>
      <c r="AP5">
        <f t="array" ref="AP5">INDEX(Transcriptome!M$2:M$28,MATCH(1,(Transcriptome!$A$2:$A$28=$B5)*(Transcriptome!$C$2:$C$28=$E5),0))</f>
        <v>0.49656414816778466</v>
      </c>
      <c r="AQ5">
        <f t="array" ref="AQ5">INDEX(Transcriptome!N$2:N$28,MATCH(1,(Transcriptome!$A$2:$A$28=$B5)*(Transcriptome!$C$2:$C$28=$E5),0))</f>
        <v>0.86474256370646119</v>
      </c>
      <c r="AR5">
        <f t="array" ref="AR5">INDEX(Transcriptome!O$2:O$28,MATCH(1,(Transcriptome!$A$2:$A$28=$B5)*(Transcriptome!$C$2:$C$28=$E5),0))</f>
        <v>1.0283275437479591</v>
      </c>
      <c r="AS5">
        <f t="array" ref="AS5">INDEX(Transcriptome!P$2:P$28,MATCH(1,(Transcriptome!$A$2:$A$28=$B5)*(Transcriptome!$C$2:$C$28=$E5),0))</f>
        <v>0.78611836835622229</v>
      </c>
      <c r="AT5">
        <f t="array" ref="AT5">INDEX(Transcriptome!Q$2:Q$28,MATCH(1,(Transcriptome!$A$2:$A$28=$B5)*(Transcriptome!$C$2:$C$28=$E5),0))</f>
        <v>0.48376025268024847</v>
      </c>
      <c r="AU5">
        <f t="array" ref="AU5">INDEX(Transcriptome!R$2:R$28,MATCH(1,(Transcriptome!$A$2:$A$28=$B5)*(Transcriptome!$C$2:$C$28=$E5),0))</f>
        <v>0.53641902250180595</v>
      </c>
      <c r="AV5">
        <f t="array" ref="AV5">INDEX(Transcriptome!S$2:S$28,MATCH(1,(Transcriptome!$A$2:$A$28=$B5)*(Transcriptome!$C$2:$C$28=$E5),0))</f>
        <v>0.60525961871273526</v>
      </c>
      <c r="AW5">
        <f t="array" ref="AW5">INDEX(Transcriptome!T$2:T$28,MATCH(1,(Transcriptome!$A$2:$A$28=$B5)*(Transcriptome!$C$2:$C$28=$E5),0))</f>
        <v>1.2030888950995902</v>
      </c>
      <c r="AX5">
        <f t="array" ref="AX5">INDEX(Transcriptome!U$2:U$28,MATCH(1,(Transcriptome!$A$2:$A$28=$B5)*(Transcriptome!$C$2:$C$28=$E5),0))</f>
        <v>5.2217991710298746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0.84161593951687896</v>
      </c>
      <c r="BB5">
        <f t="array" ref="BB5">INDEX(Transcriptome!Y$2:Y$28,MATCH(1,(Transcriptome!$A$2:$A$28=$B5)*(Transcriptome!$C$2:$C$28=$E5),0))</f>
        <v>0</v>
      </c>
      <c r="BC5">
        <f t="array" ref="BC5">INDEX(Transcriptome!Z$2:Z$28,MATCH(1,(Transcriptome!$A$2:$A$28=$B5)*(Transcriptome!$C$2:$C$28=$E5),0))</f>
        <v>0.60148063332284785</v>
      </c>
      <c r="BD5">
        <f t="array" ref="BD5">INDEX(Transcriptome!AA$2:AA$28,MATCH(1,(Transcriptome!$A$2:$A$28=$B5)*(Transcriptome!$C$2:$C$28=$E5),0))</f>
        <v>0.97409381496997205</v>
      </c>
      <c r="BE5">
        <f t="array" ref="BE5">INDEX(Transcriptome!AB$2:AB$28,MATCH(1,(Transcriptome!$A$2:$A$28=$B5)*(Transcriptome!$C$2:$C$28=$E5),0))</f>
        <v>0.36082861354213919</v>
      </c>
      <c r="BF5">
        <f t="array" ref="BF5">INDEX(Transcriptome!AC$2:AC$28,MATCH(1,(Transcriptome!$A$2:$A$28=$B5)*(Transcriptome!$C$2:$C$28=$E5),0))</f>
        <v>1.8380756112843593</v>
      </c>
      <c r="BG5">
        <f t="array" ref="BG5">INDEX(Transcriptome!AD$2:AD$28,MATCH(1,(Transcriptome!$A$2:$A$28=$B5)*(Transcriptome!$C$2:$C$28=$E5),0))</f>
        <v>0.64287796993592972</v>
      </c>
      <c r="BH5">
        <f t="array" ref="BH5">INDEX(Transcriptome!AE$2:AE$28,MATCH(1,(Transcriptome!$A$2:$A$28=$B5)*(Transcriptome!$C$2:$C$28=$E5),0))</f>
        <v>1.9781445810454643</v>
      </c>
      <c r="BI5">
        <f t="array" ref="BI5">INDEX(Transcriptome!AF$2:AF$28,MATCH(1,(Transcriptome!$A$2:$A$28=$B5)*(Transcriptome!$C$2:$C$28=$E5),0))</f>
        <v>0.78423451544422718</v>
      </c>
      <c r="BJ5">
        <f t="array" ref="BJ5">INDEX(Transcriptome!AG$2:AG$28,MATCH(1,(Transcriptome!$A$2:$A$28=$B5)*(Transcriptome!$C$2:$C$28=$E5),0))</f>
        <v>0.77642876756504264</v>
      </c>
      <c r="BK5">
        <f t="array" ref="BK5">INDEX(Transcriptome!AH$2:AH$28,MATCH(1,(Transcriptome!$A$2:$A$28=$B5)*(Transcriptome!$C$2:$C$28=$E5),0))</f>
        <v>2.0990292372290438</v>
      </c>
      <c r="BL5">
        <f t="array" ref="BL5">INDEX(Transcriptome!AI$2:AI$28,MATCH(1,(Transcriptome!$A$2:$A$28=$B5)*(Transcriptome!$C$2:$C$28=$E5),0))</f>
        <v>0.58908806260345858</v>
      </c>
      <c r="BM5">
        <f t="array" ref="BM5">INDEX(Transcriptome!AJ$2:AJ$28,MATCH(1,(Transcriptome!$A$2:$A$28=$B5)*(Transcriptome!$C$2:$C$28=$E5),0))</f>
        <v>1.2111960560972717</v>
      </c>
      <c r="BN5">
        <f t="array" ref="BN5">INDEX(Transcriptome!AK$2:AK$28,MATCH(1,(Transcriptome!$A$2:$A$28=$B5)*(Transcriptome!$C$2:$C$28=$E5),0))</f>
        <v>0.83349372213564865</v>
      </c>
      <c r="BO5">
        <f t="array" ref="BO5">INDEX(Transcriptome!AL$2:AL$28,MATCH(1,(Transcriptome!$A$2:$A$28=$B5)*(Transcriptome!$C$2:$C$28=$E5),0))</f>
        <v>1</v>
      </c>
      <c r="BP5">
        <f t="array" ref="BP5">INDEX(Transcriptome!AM$2:AM$28,MATCH(1,(Transcriptome!$A$2:$A$28=$B5)*(Transcriptome!$C$2:$C$28=$E5),0))</f>
        <v>0.26892513348074426</v>
      </c>
      <c r="BQ5">
        <f t="array" ref="BQ5">INDEX(Transcriptome!AN$2:AN$28,MATCH(1,(Transcriptome!$A$2:$A$28=$B5)*(Transcriptome!$C$2:$C$28=$E5),0))</f>
        <v>0.66302295739312278</v>
      </c>
      <c r="BR5">
        <f t="array" ref="BR5">INDEX(Transcriptome!AO$2:AO$28,MATCH(1,(Transcriptome!$A$2:$A$28=$B5)*(Transcriptome!$C$2:$C$28=$E5),0))</f>
        <v>1.3140550582678929</v>
      </c>
      <c r="BS5">
        <f t="array" ref="BS5">INDEX(Transcriptome!AP$2:AP$28,MATCH(1,(Transcriptome!$A$2:$A$28=$B5)*(Transcriptome!$C$2:$C$28=$E5),0))</f>
        <v>0.89739718974683491</v>
      </c>
      <c r="BT5">
        <f t="array" ref="BT5">INDEX(Transcriptome!AQ$2:AQ$28,MATCH(1,(Transcriptome!$A$2:$A$28=$B5)*(Transcriptome!$C$2:$C$28=$E5),0))</f>
        <v>1.3005346627571148</v>
      </c>
      <c r="BU5">
        <f t="array" ref="BU5">INDEX(Transcriptome!AR$2:AR$28,MATCH(1,(Transcriptome!$A$2:$A$28=$B5)*(Transcriptome!$C$2:$C$28=$E5),0))</f>
        <v>0.51982969670991197</v>
      </c>
      <c r="BV5">
        <f t="array" ref="BV5">INDEX(Transcriptome!AS$2:AS$28,MATCH(1,(Transcriptome!$A$2:$A$28=$B5)*(Transcriptome!$C$2:$C$28=$E5),0))</f>
        <v>0.92662021729641852</v>
      </c>
      <c r="BW5">
        <f t="array" ref="BW5">INDEX(Transcriptome!AT$2:AT$28,MATCH(1,(Transcriptome!$A$2:$A$28=$B5)*(Transcriptome!$C$2:$C$28=$E5),0))</f>
        <v>0.70588957315296774</v>
      </c>
      <c r="BX5">
        <f t="array" ref="BX5">INDEX(Transcriptome!AU$2:AU$28,MATCH(1,(Transcriptome!$A$2:$A$28=$B5)*(Transcriptome!$C$2:$C$28=$E5),0))</f>
        <v>1.020861395243053</v>
      </c>
      <c r="BY5">
        <f t="array" ref="BY5">INDEX(Transcriptome!AV$2:AV$28,MATCH(1,(Transcriptome!$A$2:$A$28=$B5)*(Transcriptome!$C$2:$C$28=$E5),0))</f>
        <v>0.67744997176132982</v>
      </c>
      <c r="BZ5">
        <f t="array" ref="BZ5">INDEX(Transcriptome!AW$2:AW$28,MATCH(1,(Transcriptome!$A$2:$A$28=$B5)*(Transcriptome!$C$2:$C$28=$E5),0))</f>
        <v>0.37533365490391968</v>
      </c>
      <c r="CA5">
        <f t="array" ref="CA5">INDEX(Transcriptome!AX$2:AX$28,MATCH(1,(Transcriptome!$A$2:$A$28=$B5)*(Transcriptome!$C$2:$C$28=$E5),0))</f>
        <v>0.48741968957372928</v>
      </c>
      <c r="CB5">
        <f t="array" ref="CB5">INDEX(Transcriptome!AY$2:AY$28,MATCH(1,(Transcriptome!$A$2:$A$28=$B5)*(Transcriptome!$C$2:$C$28=$E5),0))</f>
        <v>0.9861669497972565</v>
      </c>
      <c r="CC5">
        <f t="array" ref="CC5">INDEX(Transcriptome!AZ$2:AZ$28,MATCH(1,(Transcriptome!$A$2:$A$28=$B5)*(Transcriptome!$C$2:$C$28=$E5),0))</f>
        <v>0.13475030963800239</v>
      </c>
      <c r="CD5">
        <f t="array" ref="CD5">INDEX(Transcriptome!BA$2:BA$28,MATCH(1,(Transcriptome!$A$2:$A$28=$B5)*(Transcriptome!$C$2:$C$28=$E5),0))</f>
        <v>3.0511323807894488</v>
      </c>
      <c r="CE5">
        <f t="array" ref="CE5">INDEX(Transcriptome!BB$2:BB$28,MATCH(1,(Transcriptome!$A$2:$A$28=$B5)*(Transcriptome!$C$2:$C$28=$E5),0))</f>
        <v>2.7291523474557162</v>
      </c>
      <c r="CF5">
        <f t="array" ref="CF5">INDEX(Transcriptome!BC$2:BC$28,MATCH(1,(Transcriptome!$A$2:$A$28=$B5)*(Transcriptome!$C$2:$C$28=$E5),0))</f>
        <v>0</v>
      </c>
      <c r="CG5">
        <f t="array" ref="CG5">INDEX(Transcriptome!BD$2:BD$28,MATCH(1,(Transcriptome!$A$2:$A$28=$B5)*(Transcriptome!$C$2:$C$28=$E5),0))</f>
        <v>2.0550375838276378</v>
      </c>
      <c r="CH5">
        <f t="array" ref="CH5">INDEX(Transcriptome!BE$2:BE$28,MATCH(1,(Transcriptome!$A$2:$A$28=$B5)*(Transcriptome!$C$2:$C$28=$E5),0))</f>
        <v>1.0626933143671609</v>
      </c>
      <c r="CI5">
        <f t="array" ref="CI5">INDEX(Transcriptome!BF$2:BF$28,MATCH(1,(Transcriptome!$A$2:$A$28=$B5)*(Transcriptome!$C$2:$C$28=$E5),0))</f>
        <v>1.7333851456133129</v>
      </c>
      <c r="CJ5">
        <f t="array" ref="CJ5">INDEX(Transcriptome!BG$2:BG$28,MATCH(1,(Transcriptome!$A$2:$A$28=$B5)*(Transcriptome!$C$2:$C$28=$E5),0))</f>
        <v>1.6294551818331828</v>
      </c>
      <c r="CK5">
        <f t="array" ref="CK5">INDEX(Transcriptome!BH$2:BH$28,MATCH(1,(Transcriptome!$A$2:$A$28=$B5)*(Transcriptome!$C$2:$C$28=$E5),0))</f>
        <v>0.44818730371974813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2.3490087221877216</v>
      </c>
      <c r="CO5">
        <f t="array" ref="CO5">INDEX(Transcriptome!BL$2:BL$28,MATCH(1,(Transcriptome!$A$2:$A$28=$B5)*(Transcriptome!$C$2:$C$28=$E5),0))</f>
        <v>1.1382807058488893</v>
      </c>
      <c r="CP5">
        <f t="array" ref="CP5">INDEX(Transcriptome!BM$2:BM$28,MATCH(1,(Transcriptome!$A$2:$A$28=$B5)*(Transcriptome!$C$2:$C$28=$E5),0))</f>
        <v>1.041534100498178</v>
      </c>
      <c r="CQ5">
        <f t="array" ref="CQ5">INDEX(Transcriptome!BN$2:BN$28,MATCH(1,(Transcriptome!$A$2:$A$28=$B5)*(Transcriptome!$C$2:$C$28=$E5),0))</f>
        <v>6.0976793661105519</v>
      </c>
      <c r="CR5">
        <f t="array" ref="CR5">INDEX(Transcriptome!BO$2:BO$28,MATCH(1,(Transcriptome!$A$2:$A$28=$B5)*(Transcriptome!$C$2:$C$28=$E5),0))</f>
        <v>2.6230227905173362</v>
      </c>
      <c r="CS5">
        <f t="array" ref="CS5">INDEX(Transcriptome!BP$2:BP$28,MATCH(1,(Transcriptome!$A$2:$A$28=$B5)*(Transcriptome!$C$2:$C$28=$E5),0))</f>
        <v>0.44818730371974813</v>
      </c>
      <c r="CT5">
        <f t="array" ref="CT5">INDEX(Transcriptome!BQ$2:BQ$28,MATCH(1,(Transcriptome!$A$2:$A$28=$B5)*(Transcriptome!$C$2:$C$28=$E5),0))</f>
        <v>1</v>
      </c>
      <c r="CU5">
        <f t="array" ref="CU5">INDEX(Transcriptome!BR$2:BR$28,MATCH(1,(Transcriptome!$A$2:$A$28=$B5)*(Transcriptome!$C$2:$C$28=$E5),0))</f>
        <v>0.74554417526058681</v>
      </c>
    </row>
    <row r="6" spans="1:99" x14ac:dyDescent="0.15">
      <c r="A6">
        <f>Glucose!A11</f>
        <v>4</v>
      </c>
      <c r="B6" s="369" t="s">
        <v>524</v>
      </c>
      <c r="C6" s="369" t="s">
        <v>549</v>
      </c>
      <c r="D6">
        <v>1</v>
      </c>
      <c r="E6" t="s">
        <v>550</v>
      </c>
      <c r="F6" s="306">
        <f>'Growth Regression'!R6</f>
        <v>4.3853125000023283</v>
      </c>
      <c r="G6" s="306">
        <f>'Growth Regression'!S6</f>
        <v>105.24750000005588</v>
      </c>
      <c r="H6">
        <f>AVERAGE('TL input - regression'!L7,'TL input - regression'!Q6)</f>
        <v>19.944444444444443</v>
      </c>
      <c r="I6">
        <f>AVERAGE('TL input - regression'!M7,'TL input - regression'!R6)</f>
        <v>3.8299289520426285</v>
      </c>
      <c r="J6">
        <f>AVERAGE('TL input - regression'!N7,'TL input - regression'!S6)</f>
        <v>0.31</v>
      </c>
      <c r="K6">
        <f>AVERAGE('TL input - regression'!O7,'TL input - regression'!T6)</f>
        <v>1.3128300102385517</v>
      </c>
      <c r="L6">
        <f>AVERAGE('TL input - regression'!P7,'TL input - regression'!U6)</f>
        <v>8.073747947882044</v>
      </c>
      <c r="M6">
        <f>'Growth Regression'!P6</f>
        <v>1.1440420511649499E-2</v>
      </c>
      <c r="N6">
        <f>M6/'Growth Regression'!$O$24</f>
        <v>0.46386766497133342</v>
      </c>
      <c r="O6">
        <f>'Post Process Calc.'!C27</f>
        <v>3.9259460333855037E-2</v>
      </c>
      <c r="P6">
        <f>'Post Process Calc.'!D27</f>
        <v>-1.7622556700887214E-2</v>
      </c>
      <c r="Q6">
        <f>'Post Process Calc.'!E27</f>
        <v>-3.7865092280243496E-4</v>
      </c>
      <c r="R6">
        <f>'Post Process Calc.'!F27</f>
        <v>1.4474747005560411E-2</v>
      </c>
      <c r="S6">
        <f>'Post Process Calc.'!G27</f>
        <v>6.1433570393676752E-3</v>
      </c>
      <c r="T6">
        <f t="shared" si="2"/>
        <v>-0.44887414526405406</v>
      </c>
      <c r="U6">
        <f t="shared" si="3"/>
        <v>24.537162708659398</v>
      </c>
      <c r="V6">
        <f t="shared" si="3"/>
        <v>-11.014097938054508</v>
      </c>
      <c r="W6">
        <f t="shared" si="0"/>
        <v>-0.23665682675152183</v>
      </c>
      <c r="X6">
        <f t="shared" si="0"/>
        <v>9.046716878475257</v>
      </c>
      <c r="Y6">
        <f t="shared" si="0"/>
        <v>3.8395981496047971</v>
      </c>
      <c r="Z6">
        <v>100</v>
      </c>
      <c r="AA6">
        <v>0.32</v>
      </c>
      <c r="AB6">
        <v>7</v>
      </c>
      <c r="AC6">
        <v>0.7</v>
      </c>
      <c r="AD6">
        <f t="shared" si="1"/>
        <v>5.0118723362727164E-8</v>
      </c>
      <c r="AE6">
        <v>1</v>
      </c>
      <c r="AF6">
        <v>0.311</v>
      </c>
      <c r="AG6">
        <f t="array" ref="AG6">INDEX(Transcriptome!D$2:D$28,MATCH(1,(Transcriptome!$A$2:$A$28=$B6)*(Transcriptome!$C$2:$C$28=$E6),0))</f>
        <v>0.67324719246781761</v>
      </c>
      <c r="AH6">
        <f t="array" ref="AH6">INDEX(Transcriptome!E$2:E$28,MATCH(1,(Transcriptome!$A$2:$A$28=$B6)*(Transcriptome!$C$2:$C$28=$E6),0))</f>
        <v>0.99664264366361988</v>
      </c>
      <c r="AI6">
        <f t="array" ref="AI6">INDEX(Transcriptome!F$2:F$28,MATCH(1,(Transcriptome!$A$2:$A$28=$B6)*(Transcriptome!$C$2:$C$28=$E6),0))</f>
        <v>0.56083696440750863</v>
      </c>
      <c r="AJ6">
        <f t="array" ref="AJ6">INDEX(Transcriptome!G$2:G$28,MATCH(1,(Transcriptome!$A$2:$A$28=$B6)*(Transcriptome!$C$2:$C$28=$E6),0))</f>
        <v>1.166663708432671</v>
      </c>
      <c r="AK6">
        <f t="array" ref="AK6">INDEX(Transcriptome!H$2:H$28,MATCH(1,(Transcriptome!$A$2:$A$28=$B6)*(Transcriptome!$C$2:$C$28=$E6),0))</f>
        <v>0</v>
      </c>
      <c r="AL6">
        <f t="array" ref="AL6">INDEX(Transcriptome!I$2:I$28,MATCH(1,(Transcriptome!$A$2:$A$28=$B6)*(Transcriptome!$C$2:$C$28=$E6),0))</f>
        <v>1.591364571330768</v>
      </c>
      <c r="AM6">
        <f t="array" ref="AM6">INDEX(Transcriptome!J$2:J$28,MATCH(1,(Transcriptome!$A$2:$A$28=$B6)*(Transcriptome!$C$2:$C$28=$E6),0))</f>
        <v>0.74614279630702196</v>
      </c>
      <c r="AN6">
        <f t="array" ref="AN6">INDEX(Transcriptome!K$2:K$28,MATCH(1,(Transcriptome!$A$2:$A$28=$B6)*(Transcriptome!$C$2:$C$28=$E6),0))</f>
        <v>0.66722895615727362</v>
      </c>
      <c r="AO6">
        <f t="array" ref="AO6">INDEX(Transcriptome!L$2:L$28,MATCH(1,(Transcriptome!$A$2:$A$28=$B6)*(Transcriptome!$C$2:$C$28=$E6),0))</f>
        <v>0.86045359438543667</v>
      </c>
      <c r="AP6">
        <f t="array" ref="AP6">INDEX(Transcriptome!M$2:M$28,MATCH(1,(Transcriptome!$A$2:$A$28=$B6)*(Transcriptome!$C$2:$C$28=$E6),0))</f>
        <v>0.49656414816778466</v>
      </c>
      <c r="AQ6">
        <f t="array" ref="AQ6">INDEX(Transcriptome!N$2:N$28,MATCH(1,(Transcriptome!$A$2:$A$28=$B6)*(Transcriptome!$C$2:$C$28=$E6),0))</f>
        <v>0.86474256370646119</v>
      </c>
      <c r="AR6">
        <f t="array" ref="AR6">INDEX(Transcriptome!O$2:O$28,MATCH(1,(Transcriptome!$A$2:$A$28=$B6)*(Transcriptome!$C$2:$C$28=$E6),0))</f>
        <v>1.0283275437479591</v>
      </c>
      <c r="AS6">
        <f t="array" ref="AS6">INDEX(Transcriptome!P$2:P$28,MATCH(1,(Transcriptome!$A$2:$A$28=$B6)*(Transcriptome!$C$2:$C$28=$E6),0))</f>
        <v>0.78611836835622229</v>
      </c>
      <c r="AT6">
        <f t="array" ref="AT6">INDEX(Transcriptome!Q$2:Q$28,MATCH(1,(Transcriptome!$A$2:$A$28=$B6)*(Transcriptome!$C$2:$C$28=$E6),0))</f>
        <v>0.48376025268024847</v>
      </c>
      <c r="AU6">
        <f t="array" ref="AU6">INDEX(Transcriptome!R$2:R$28,MATCH(1,(Transcriptome!$A$2:$A$28=$B6)*(Transcriptome!$C$2:$C$28=$E6),0))</f>
        <v>0.53641902250180595</v>
      </c>
      <c r="AV6">
        <f t="array" ref="AV6">INDEX(Transcriptome!S$2:S$28,MATCH(1,(Transcriptome!$A$2:$A$28=$B6)*(Transcriptome!$C$2:$C$28=$E6),0))</f>
        <v>0.60525961871273526</v>
      </c>
      <c r="AW6">
        <f t="array" ref="AW6">INDEX(Transcriptome!T$2:T$28,MATCH(1,(Transcriptome!$A$2:$A$28=$B6)*(Transcriptome!$C$2:$C$28=$E6),0))</f>
        <v>1.2030888950995902</v>
      </c>
      <c r="AX6">
        <f t="array" ref="AX6">INDEX(Transcriptome!U$2:U$28,MATCH(1,(Transcriptome!$A$2:$A$28=$B6)*(Transcriptome!$C$2:$C$28=$E6),0))</f>
        <v>5.2217991710298746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0.84161593951687896</v>
      </c>
      <c r="BB6">
        <f t="array" ref="BB6">INDEX(Transcriptome!Y$2:Y$28,MATCH(1,(Transcriptome!$A$2:$A$28=$B6)*(Transcriptome!$C$2:$C$28=$E6),0))</f>
        <v>0</v>
      </c>
      <c r="BC6">
        <f t="array" ref="BC6">INDEX(Transcriptome!Z$2:Z$28,MATCH(1,(Transcriptome!$A$2:$A$28=$B6)*(Transcriptome!$C$2:$C$28=$E6),0))</f>
        <v>0.60148063332284785</v>
      </c>
      <c r="BD6">
        <f t="array" ref="BD6">INDEX(Transcriptome!AA$2:AA$28,MATCH(1,(Transcriptome!$A$2:$A$28=$B6)*(Transcriptome!$C$2:$C$28=$E6),0))</f>
        <v>0.97409381496997205</v>
      </c>
      <c r="BE6">
        <f t="array" ref="BE6">INDEX(Transcriptome!AB$2:AB$28,MATCH(1,(Transcriptome!$A$2:$A$28=$B6)*(Transcriptome!$C$2:$C$28=$E6),0))</f>
        <v>0.36082861354213919</v>
      </c>
      <c r="BF6">
        <f t="array" ref="BF6">INDEX(Transcriptome!AC$2:AC$28,MATCH(1,(Transcriptome!$A$2:$A$28=$B6)*(Transcriptome!$C$2:$C$28=$E6),0))</f>
        <v>1.8380756112843593</v>
      </c>
      <c r="BG6">
        <f t="array" ref="BG6">INDEX(Transcriptome!AD$2:AD$28,MATCH(1,(Transcriptome!$A$2:$A$28=$B6)*(Transcriptome!$C$2:$C$28=$E6),0))</f>
        <v>0.64287796993592972</v>
      </c>
      <c r="BH6">
        <f t="array" ref="BH6">INDEX(Transcriptome!AE$2:AE$28,MATCH(1,(Transcriptome!$A$2:$A$28=$B6)*(Transcriptome!$C$2:$C$28=$E6),0))</f>
        <v>1.9781445810454643</v>
      </c>
      <c r="BI6">
        <f t="array" ref="BI6">INDEX(Transcriptome!AF$2:AF$28,MATCH(1,(Transcriptome!$A$2:$A$28=$B6)*(Transcriptome!$C$2:$C$28=$E6),0))</f>
        <v>0.78423451544422718</v>
      </c>
      <c r="BJ6">
        <f t="array" ref="BJ6">INDEX(Transcriptome!AG$2:AG$28,MATCH(1,(Transcriptome!$A$2:$A$28=$B6)*(Transcriptome!$C$2:$C$28=$E6),0))</f>
        <v>0.77642876756504264</v>
      </c>
      <c r="BK6">
        <f t="array" ref="BK6">INDEX(Transcriptome!AH$2:AH$28,MATCH(1,(Transcriptome!$A$2:$A$28=$B6)*(Transcriptome!$C$2:$C$28=$E6),0))</f>
        <v>2.0990292372290438</v>
      </c>
      <c r="BL6">
        <f t="array" ref="BL6">INDEX(Transcriptome!AI$2:AI$28,MATCH(1,(Transcriptome!$A$2:$A$28=$B6)*(Transcriptome!$C$2:$C$28=$E6),0))</f>
        <v>0.58908806260345858</v>
      </c>
      <c r="BM6">
        <f t="array" ref="BM6">INDEX(Transcriptome!AJ$2:AJ$28,MATCH(1,(Transcriptome!$A$2:$A$28=$B6)*(Transcriptome!$C$2:$C$28=$E6),0))</f>
        <v>1.2111960560972717</v>
      </c>
      <c r="BN6">
        <f t="array" ref="BN6">INDEX(Transcriptome!AK$2:AK$28,MATCH(1,(Transcriptome!$A$2:$A$28=$B6)*(Transcriptome!$C$2:$C$28=$E6),0))</f>
        <v>0.83349372213564865</v>
      </c>
      <c r="BO6">
        <f t="array" ref="BO6">INDEX(Transcriptome!AL$2:AL$28,MATCH(1,(Transcriptome!$A$2:$A$28=$B6)*(Transcriptome!$C$2:$C$28=$E6),0))</f>
        <v>1</v>
      </c>
      <c r="BP6">
        <f t="array" ref="BP6">INDEX(Transcriptome!AM$2:AM$28,MATCH(1,(Transcriptome!$A$2:$A$28=$B6)*(Transcriptome!$C$2:$C$28=$E6),0))</f>
        <v>0.26892513348074426</v>
      </c>
      <c r="BQ6">
        <f t="array" ref="BQ6">INDEX(Transcriptome!AN$2:AN$28,MATCH(1,(Transcriptome!$A$2:$A$28=$B6)*(Transcriptome!$C$2:$C$28=$E6),0))</f>
        <v>0.66302295739312278</v>
      </c>
      <c r="BR6">
        <f t="array" ref="BR6">INDEX(Transcriptome!AO$2:AO$28,MATCH(1,(Transcriptome!$A$2:$A$28=$B6)*(Transcriptome!$C$2:$C$28=$E6),0))</f>
        <v>1.3140550582678929</v>
      </c>
      <c r="BS6">
        <f t="array" ref="BS6">INDEX(Transcriptome!AP$2:AP$28,MATCH(1,(Transcriptome!$A$2:$A$28=$B6)*(Transcriptome!$C$2:$C$28=$E6),0))</f>
        <v>0.89739718974683491</v>
      </c>
      <c r="BT6">
        <f t="array" ref="BT6">INDEX(Transcriptome!AQ$2:AQ$28,MATCH(1,(Transcriptome!$A$2:$A$28=$B6)*(Transcriptome!$C$2:$C$28=$E6),0))</f>
        <v>1.3005346627571148</v>
      </c>
      <c r="BU6">
        <f t="array" ref="BU6">INDEX(Transcriptome!AR$2:AR$28,MATCH(1,(Transcriptome!$A$2:$A$28=$B6)*(Transcriptome!$C$2:$C$28=$E6),0))</f>
        <v>0.51982969670991197</v>
      </c>
      <c r="BV6">
        <f t="array" ref="BV6">INDEX(Transcriptome!AS$2:AS$28,MATCH(1,(Transcriptome!$A$2:$A$28=$B6)*(Transcriptome!$C$2:$C$28=$E6),0))</f>
        <v>0.92662021729641852</v>
      </c>
      <c r="BW6">
        <f t="array" ref="BW6">INDEX(Transcriptome!AT$2:AT$28,MATCH(1,(Transcriptome!$A$2:$A$28=$B6)*(Transcriptome!$C$2:$C$28=$E6),0))</f>
        <v>0.70588957315296774</v>
      </c>
      <c r="BX6">
        <f t="array" ref="BX6">INDEX(Transcriptome!AU$2:AU$28,MATCH(1,(Transcriptome!$A$2:$A$28=$B6)*(Transcriptome!$C$2:$C$28=$E6),0))</f>
        <v>1.020861395243053</v>
      </c>
      <c r="BY6">
        <f t="array" ref="BY6">INDEX(Transcriptome!AV$2:AV$28,MATCH(1,(Transcriptome!$A$2:$A$28=$B6)*(Transcriptome!$C$2:$C$28=$E6),0))</f>
        <v>0.67744997176132982</v>
      </c>
      <c r="BZ6">
        <f t="array" ref="BZ6">INDEX(Transcriptome!AW$2:AW$28,MATCH(1,(Transcriptome!$A$2:$A$28=$B6)*(Transcriptome!$C$2:$C$28=$E6),0))</f>
        <v>0.37533365490391968</v>
      </c>
      <c r="CA6">
        <f t="array" ref="CA6">INDEX(Transcriptome!AX$2:AX$28,MATCH(1,(Transcriptome!$A$2:$A$28=$B6)*(Transcriptome!$C$2:$C$28=$E6),0))</f>
        <v>0.48741968957372928</v>
      </c>
      <c r="CB6">
        <f t="array" ref="CB6">INDEX(Transcriptome!AY$2:AY$28,MATCH(1,(Transcriptome!$A$2:$A$28=$B6)*(Transcriptome!$C$2:$C$28=$E6),0))</f>
        <v>0.9861669497972565</v>
      </c>
      <c r="CC6">
        <f t="array" ref="CC6">INDEX(Transcriptome!AZ$2:AZ$28,MATCH(1,(Transcriptome!$A$2:$A$28=$B6)*(Transcriptome!$C$2:$C$28=$E6),0))</f>
        <v>0.13475030963800239</v>
      </c>
      <c r="CD6">
        <f t="array" ref="CD6">INDEX(Transcriptome!BA$2:BA$28,MATCH(1,(Transcriptome!$A$2:$A$28=$B6)*(Transcriptome!$C$2:$C$28=$E6),0))</f>
        <v>3.0511323807894488</v>
      </c>
      <c r="CE6">
        <f t="array" ref="CE6">INDEX(Transcriptome!BB$2:BB$28,MATCH(1,(Transcriptome!$A$2:$A$28=$B6)*(Transcriptome!$C$2:$C$28=$E6),0))</f>
        <v>2.7291523474557162</v>
      </c>
      <c r="CF6">
        <f t="array" ref="CF6">INDEX(Transcriptome!BC$2:BC$28,MATCH(1,(Transcriptome!$A$2:$A$28=$B6)*(Transcriptome!$C$2:$C$28=$E6),0))</f>
        <v>0</v>
      </c>
      <c r="CG6">
        <f t="array" ref="CG6">INDEX(Transcriptome!BD$2:BD$28,MATCH(1,(Transcriptome!$A$2:$A$28=$B6)*(Transcriptome!$C$2:$C$28=$E6),0))</f>
        <v>2.0550375838276378</v>
      </c>
      <c r="CH6">
        <f t="array" ref="CH6">INDEX(Transcriptome!BE$2:BE$28,MATCH(1,(Transcriptome!$A$2:$A$28=$B6)*(Transcriptome!$C$2:$C$28=$E6),0))</f>
        <v>1.0626933143671609</v>
      </c>
      <c r="CI6">
        <f t="array" ref="CI6">INDEX(Transcriptome!BF$2:BF$28,MATCH(1,(Transcriptome!$A$2:$A$28=$B6)*(Transcriptome!$C$2:$C$28=$E6),0))</f>
        <v>1.7333851456133129</v>
      </c>
      <c r="CJ6">
        <f t="array" ref="CJ6">INDEX(Transcriptome!BG$2:BG$28,MATCH(1,(Transcriptome!$A$2:$A$28=$B6)*(Transcriptome!$C$2:$C$28=$E6),0))</f>
        <v>1.6294551818331828</v>
      </c>
      <c r="CK6">
        <f t="array" ref="CK6">INDEX(Transcriptome!BH$2:BH$28,MATCH(1,(Transcriptome!$A$2:$A$28=$B6)*(Transcriptome!$C$2:$C$28=$E6),0))</f>
        <v>0.44818730371974813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2.3490087221877216</v>
      </c>
      <c r="CO6">
        <f t="array" ref="CO6">INDEX(Transcriptome!BL$2:BL$28,MATCH(1,(Transcriptome!$A$2:$A$28=$B6)*(Transcriptome!$C$2:$C$28=$E6),0))</f>
        <v>1.1382807058488893</v>
      </c>
      <c r="CP6">
        <f t="array" ref="CP6">INDEX(Transcriptome!BM$2:BM$28,MATCH(1,(Transcriptome!$A$2:$A$28=$B6)*(Transcriptome!$C$2:$C$28=$E6),0))</f>
        <v>1.041534100498178</v>
      </c>
      <c r="CQ6">
        <f t="array" ref="CQ6">INDEX(Transcriptome!BN$2:BN$28,MATCH(1,(Transcriptome!$A$2:$A$28=$B6)*(Transcriptome!$C$2:$C$28=$E6),0))</f>
        <v>6.0976793661105519</v>
      </c>
      <c r="CR6">
        <f t="array" ref="CR6">INDEX(Transcriptome!BO$2:BO$28,MATCH(1,(Transcriptome!$A$2:$A$28=$B6)*(Transcriptome!$C$2:$C$28=$E6),0))</f>
        <v>2.6230227905173362</v>
      </c>
      <c r="CS6">
        <f t="array" ref="CS6">INDEX(Transcriptome!BP$2:BP$28,MATCH(1,(Transcriptome!$A$2:$A$28=$B6)*(Transcriptome!$C$2:$C$28=$E6),0))</f>
        <v>0.44818730371974813</v>
      </c>
      <c r="CT6">
        <f t="array" ref="CT6">INDEX(Transcriptome!BQ$2:BQ$28,MATCH(1,(Transcriptome!$A$2:$A$28=$B6)*(Transcriptome!$C$2:$C$28=$E6),0))</f>
        <v>1</v>
      </c>
      <c r="CU6">
        <f t="array" ref="CU6">INDEX(Transcriptome!BR$2:BR$28,MATCH(1,(Transcriptome!$A$2:$A$28=$B6)*(Transcriptome!$C$2:$C$28=$E6),0))</f>
        <v>0.74554417526058681</v>
      </c>
    </row>
    <row r="7" spans="1:99" x14ac:dyDescent="0.15">
      <c r="A7">
        <f>Glucose!A12</f>
        <v>5</v>
      </c>
      <c r="B7" s="369" t="s">
        <v>524</v>
      </c>
      <c r="C7" s="369" t="s">
        <v>549</v>
      </c>
      <c r="D7">
        <v>1</v>
      </c>
      <c r="E7" t="s">
        <v>550</v>
      </c>
      <c r="F7" s="306">
        <f>'Growth Regression'!R7</f>
        <v>5.4019791666687524</v>
      </c>
      <c r="G7" s="306">
        <f>'Growth Regression'!S7</f>
        <v>129.64750000005006</v>
      </c>
      <c r="H7">
        <f>AVERAGE('TL input - regression'!L8,'TL input - regression'!Q7)</f>
        <v>17</v>
      </c>
      <c r="I7">
        <f>AVERAGE('TL input - regression'!M8,'TL input - regression'!R7)</f>
        <v>2.1092362344582591</v>
      </c>
      <c r="J7">
        <f>AVERAGE('TL input - regression'!N8,'TL input - regression'!S7)</f>
        <v>0.33499999999999996</v>
      </c>
      <c r="K7">
        <f>AVERAGE('TL input - regression'!O8,'TL input - regression'!T7)</f>
        <v>0.50975683082316892</v>
      </c>
      <c r="L7">
        <f>AVERAGE('TL input - regression'!P8,'TL input - regression'!U7)</f>
        <v>7.6088192974283198</v>
      </c>
      <c r="M7">
        <f>'Growth Regression'!P7</f>
        <v>8.68466825198351E-3</v>
      </c>
      <c r="N7">
        <f>M7/'Growth Regression'!$O$24</f>
        <v>0.35213188002976836</v>
      </c>
      <c r="O7">
        <f>'Post Process Calc.'!C28</f>
        <v>3.7444206816401655E-2</v>
      </c>
      <c r="P7">
        <f>'Post Process Calc.'!D28</f>
        <v>-1.6632882423377689E-2</v>
      </c>
      <c r="Q7">
        <f>'Post Process Calc.'!E28</f>
        <v>-1.8870169911515593E-4</v>
      </c>
      <c r="R7">
        <f>'Post Process Calc.'!F28</f>
        <v>9.7532833989789069E-3</v>
      </c>
      <c r="S7">
        <f>'Post Process Calc.'!G28</f>
        <v>6.7723556885588608E-3</v>
      </c>
      <c r="T7">
        <f t="shared" si="2"/>
        <v>-0.44420442673369703</v>
      </c>
      <c r="U7">
        <f t="shared" si="3"/>
        <v>23.402629260251032</v>
      </c>
      <c r="V7">
        <f t="shared" si="3"/>
        <v>-10.395551514611055</v>
      </c>
      <c r="W7">
        <f t="shared" si="0"/>
        <v>-0.11793856194697244</v>
      </c>
      <c r="X7">
        <f t="shared" si="0"/>
        <v>6.0958021243618168</v>
      </c>
      <c r="Y7">
        <f t="shared" si="0"/>
        <v>4.232722305349288</v>
      </c>
      <c r="Z7">
        <v>100</v>
      </c>
      <c r="AA7">
        <v>0.32</v>
      </c>
      <c r="AB7">
        <v>7</v>
      </c>
      <c r="AC7">
        <v>0.7</v>
      </c>
      <c r="AD7">
        <f t="shared" si="1"/>
        <v>5.0118723362727164E-8</v>
      </c>
      <c r="AE7">
        <v>1</v>
      </c>
      <c r="AF7">
        <v>0.311</v>
      </c>
      <c r="AG7">
        <f t="array" ref="AG7">INDEX(Transcriptome!D$2:D$28,MATCH(1,(Transcriptome!$A$2:$A$28=$B7)*(Transcriptome!$C$2:$C$28=$E7),0))</f>
        <v>0.67324719246781761</v>
      </c>
      <c r="AH7">
        <f t="array" ref="AH7">INDEX(Transcriptome!E$2:E$28,MATCH(1,(Transcriptome!$A$2:$A$28=$B7)*(Transcriptome!$C$2:$C$28=$E7),0))</f>
        <v>0.99664264366361988</v>
      </c>
      <c r="AI7">
        <f t="array" ref="AI7">INDEX(Transcriptome!F$2:F$28,MATCH(1,(Transcriptome!$A$2:$A$28=$B7)*(Transcriptome!$C$2:$C$28=$E7),0))</f>
        <v>0.56083696440750863</v>
      </c>
      <c r="AJ7">
        <f t="array" ref="AJ7">INDEX(Transcriptome!G$2:G$28,MATCH(1,(Transcriptome!$A$2:$A$28=$B7)*(Transcriptome!$C$2:$C$28=$E7),0))</f>
        <v>1.166663708432671</v>
      </c>
      <c r="AK7">
        <f t="array" ref="AK7">INDEX(Transcriptome!H$2:H$28,MATCH(1,(Transcriptome!$A$2:$A$28=$B7)*(Transcriptome!$C$2:$C$28=$E7),0))</f>
        <v>0</v>
      </c>
      <c r="AL7">
        <f t="array" ref="AL7">INDEX(Transcriptome!I$2:I$28,MATCH(1,(Transcriptome!$A$2:$A$28=$B7)*(Transcriptome!$C$2:$C$28=$E7),0))</f>
        <v>1.591364571330768</v>
      </c>
      <c r="AM7">
        <f t="array" ref="AM7">INDEX(Transcriptome!J$2:J$28,MATCH(1,(Transcriptome!$A$2:$A$28=$B7)*(Transcriptome!$C$2:$C$28=$E7),0))</f>
        <v>0.74614279630702196</v>
      </c>
      <c r="AN7">
        <f t="array" ref="AN7">INDEX(Transcriptome!K$2:K$28,MATCH(1,(Transcriptome!$A$2:$A$28=$B7)*(Transcriptome!$C$2:$C$28=$E7),0))</f>
        <v>0.66722895615727362</v>
      </c>
      <c r="AO7">
        <f t="array" ref="AO7">INDEX(Transcriptome!L$2:L$28,MATCH(1,(Transcriptome!$A$2:$A$28=$B7)*(Transcriptome!$C$2:$C$28=$E7),0))</f>
        <v>0.86045359438543667</v>
      </c>
      <c r="AP7">
        <f t="array" ref="AP7">INDEX(Transcriptome!M$2:M$28,MATCH(1,(Transcriptome!$A$2:$A$28=$B7)*(Transcriptome!$C$2:$C$28=$E7),0))</f>
        <v>0.49656414816778466</v>
      </c>
      <c r="AQ7">
        <f t="array" ref="AQ7">INDEX(Transcriptome!N$2:N$28,MATCH(1,(Transcriptome!$A$2:$A$28=$B7)*(Transcriptome!$C$2:$C$28=$E7),0))</f>
        <v>0.86474256370646119</v>
      </c>
      <c r="AR7">
        <f t="array" ref="AR7">INDEX(Transcriptome!O$2:O$28,MATCH(1,(Transcriptome!$A$2:$A$28=$B7)*(Transcriptome!$C$2:$C$28=$E7),0))</f>
        <v>1.0283275437479591</v>
      </c>
      <c r="AS7">
        <f t="array" ref="AS7">INDEX(Transcriptome!P$2:P$28,MATCH(1,(Transcriptome!$A$2:$A$28=$B7)*(Transcriptome!$C$2:$C$28=$E7),0))</f>
        <v>0.78611836835622229</v>
      </c>
      <c r="AT7">
        <f t="array" ref="AT7">INDEX(Transcriptome!Q$2:Q$28,MATCH(1,(Transcriptome!$A$2:$A$28=$B7)*(Transcriptome!$C$2:$C$28=$E7),0))</f>
        <v>0.48376025268024847</v>
      </c>
      <c r="AU7">
        <f t="array" ref="AU7">INDEX(Transcriptome!R$2:R$28,MATCH(1,(Transcriptome!$A$2:$A$28=$B7)*(Transcriptome!$C$2:$C$28=$E7),0))</f>
        <v>0.53641902250180595</v>
      </c>
      <c r="AV7">
        <f t="array" ref="AV7">INDEX(Transcriptome!S$2:S$28,MATCH(1,(Transcriptome!$A$2:$A$28=$B7)*(Transcriptome!$C$2:$C$28=$E7),0))</f>
        <v>0.60525961871273526</v>
      </c>
      <c r="AW7">
        <f t="array" ref="AW7">INDEX(Transcriptome!T$2:T$28,MATCH(1,(Transcriptome!$A$2:$A$28=$B7)*(Transcriptome!$C$2:$C$28=$E7),0))</f>
        <v>1.2030888950995902</v>
      </c>
      <c r="AX7">
        <f t="array" ref="AX7">INDEX(Transcriptome!U$2:U$28,MATCH(1,(Transcriptome!$A$2:$A$28=$B7)*(Transcriptome!$C$2:$C$28=$E7),0))</f>
        <v>5.2217991710298746</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0.84161593951687896</v>
      </c>
      <c r="BB7">
        <f t="array" ref="BB7">INDEX(Transcriptome!Y$2:Y$28,MATCH(1,(Transcriptome!$A$2:$A$28=$B7)*(Transcriptome!$C$2:$C$28=$E7),0))</f>
        <v>0</v>
      </c>
      <c r="BC7">
        <f t="array" ref="BC7">INDEX(Transcriptome!Z$2:Z$28,MATCH(1,(Transcriptome!$A$2:$A$28=$B7)*(Transcriptome!$C$2:$C$28=$E7),0))</f>
        <v>0.60148063332284785</v>
      </c>
      <c r="BD7">
        <f t="array" ref="BD7">INDEX(Transcriptome!AA$2:AA$28,MATCH(1,(Transcriptome!$A$2:$A$28=$B7)*(Transcriptome!$C$2:$C$28=$E7),0))</f>
        <v>0.97409381496997205</v>
      </c>
      <c r="BE7">
        <f t="array" ref="BE7">INDEX(Transcriptome!AB$2:AB$28,MATCH(1,(Transcriptome!$A$2:$A$28=$B7)*(Transcriptome!$C$2:$C$28=$E7),0))</f>
        <v>0.36082861354213919</v>
      </c>
      <c r="BF7">
        <f t="array" ref="BF7">INDEX(Transcriptome!AC$2:AC$28,MATCH(1,(Transcriptome!$A$2:$A$28=$B7)*(Transcriptome!$C$2:$C$28=$E7),0))</f>
        <v>1.8380756112843593</v>
      </c>
      <c r="BG7">
        <f t="array" ref="BG7">INDEX(Transcriptome!AD$2:AD$28,MATCH(1,(Transcriptome!$A$2:$A$28=$B7)*(Transcriptome!$C$2:$C$28=$E7),0))</f>
        <v>0.64287796993592972</v>
      </c>
      <c r="BH7">
        <f t="array" ref="BH7">INDEX(Transcriptome!AE$2:AE$28,MATCH(1,(Transcriptome!$A$2:$A$28=$B7)*(Transcriptome!$C$2:$C$28=$E7),0))</f>
        <v>1.9781445810454643</v>
      </c>
      <c r="BI7">
        <f t="array" ref="BI7">INDEX(Transcriptome!AF$2:AF$28,MATCH(1,(Transcriptome!$A$2:$A$28=$B7)*(Transcriptome!$C$2:$C$28=$E7),0))</f>
        <v>0.78423451544422718</v>
      </c>
      <c r="BJ7">
        <f t="array" ref="BJ7">INDEX(Transcriptome!AG$2:AG$28,MATCH(1,(Transcriptome!$A$2:$A$28=$B7)*(Transcriptome!$C$2:$C$28=$E7),0))</f>
        <v>0.77642876756504264</v>
      </c>
      <c r="BK7">
        <f t="array" ref="BK7">INDEX(Transcriptome!AH$2:AH$28,MATCH(1,(Transcriptome!$A$2:$A$28=$B7)*(Transcriptome!$C$2:$C$28=$E7),0))</f>
        <v>2.0990292372290438</v>
      </c>
      <c r="BL7">
        <f t="array" ref="BL7">INDEX(Transcriptome!AI$2:AI$28,MATCH(1,(Transcriptome!$A$2:$A$28=$B7)*(Transcriptome!$C$2:$C$28=$E7),0))</f>
        <v>0.58908806260345858</v>
      </c>
      <c r="BM7">
        <f t="array" ref="BM7">INDEX(Transcriptome!AJ$2:AJ$28,MATCH(1,(Transcriptome!$A$2:$A$28=$B7)*(Transcriptome!$C$2:$C$28=$E7),0))</f>
        <v>1.2111960560972717</v>
      </c>
      <c r="BN7">
        <f t="array" ref="BN7">INDEX(Transcriptome!AK$2:AK$28,MATCH(1,(Transcriptome!$A$2:$A$28=$B7)*(Transcriptome!$C$2:$C$28=$E7),0))</f>
        <v>0.83349372213564865</v>
      </c>
      <c r="BO7">
        <f t="array" ref="BO7">INDEX(Transcriptome!AL$2:AL$28,MATCH(1,(Transcriptome!$A$2:$A$28=$B7)*(Transcriptome!$C$2:$C$28=$E7),0))</f>
        <v>1</v>
      </c>
      <c r="BP7">
        <f t="array" ref="BP7">INDEX(Transcriptome!AM$2:AM$28,MATCH(1,(Transcriptome!$A$2:$A$28=$B7)*(Transcriptome!$C$2:$C$28=$E7),0))</f>
        <v>0.26892513348074426</v>
      </c>
      <c r="BQ7">
        <f t="array" ref="BQ7">INDEX(Transcriptome!AN$2:AN$28,MATCH(1,(Transcriptome!$A$2:$A$28=$B7)*(Transcriptome!$C$2:$C$28=$E7),0))</f>
        <v>0.66302295739312278</v>
      </c>
      <c r="BR7">
        <f t="array" ref="BR7">INDEX(Transcriptome!AO$2:AO$28,MATCH(1,(Transcriptome!$A$2:$A$28=$B7)*(Transcriptome!$C$2:$C$28=$E7),0))</f>
        <v>1.3140550582678929</v>
      </c>
      <c r="BS7">
        <f t="array" ref="BS7">INDEX(Transcriptome!AP$2:AP$28,MATCH(1,(Transcriptome!$A$2:$A$28=$B7)*(Transcriptome!$C$2:$C$28=$E7),0))</f>
        <v>0.89739718974683491</v>
      </c>
      <c r="BT7">
        <f t="array" ref="BT7">INDEX(Transcriptome!AQ$2:AQ$28,MATCH(1,(Transcriptome!$A$2:$A$28=$B7)*(Transcriptome!$C$2:$C$28=$E7),0))</f>
        <v>1.3005346627571148</v>
      </c>
      <c r="BU7">
        <f t="array" ref="BU7">INDEX(Transcriptome!AR$2:AR$28,MATCH(1,(Transcriptome!$A$2:$A$28=$B7)*(Transcriptome!$C$2:$C$28=$E7),0))</f>
        <v>0.51982969670991197</v>
      </c>
      <c r="BV7">
        <f t="array" ref="BV7">INDEX(Transcriptome!AS$2:AS$28,MATCH(1,(Transcriptome!$A$2:$A$28=$B7)*(Transcriptome!$C$2:$C$28=$E7),0))</f>
        <v>0.92662021729641852</v>
      </c>
      <c r="BW7">
        <f t="array" ref="BW7">INDEX(Transcriptome!AT$2:AT$28,MATCH(1,(Transcriptome!$A$2:$A$28=$B7)*(Transcriptome!$C$2:$C$28=$E7),0))</f>
        <v>0.70588957315296774</v>
      </c>
      <c r="BX7">
        <f t="array" ref="BX7">INDEX(Transcriptome!AU$2:AU$28,MATCH(1,(Transcriptome!$A$2:$A$28=$B7)*(Transcriptome!$C$2:$C$28=$E7),0))</f>
        <v>1.020861395243053</v>
      </c>
      <c r="BY7">
        <f t="array" ref="BY7">INDEX(Transcriptome!AV$2:AV$28,MATCH(1,(Transcriptome!$A$2:$A$28=$B7)*(Transcriptome!$C$2:$C$28=$E7),0))</f>
        <v>0.67744997176132982</v>
      </c>
      <c r="BZ7">
        <f t="array" ref="BZ7">INDEX(Transcriptome!AW$2:AW$28,MATCH(1,(Transcriptome!$A$2:$A$28=$B7)*(Transcriptome!$C$2:$C$28=$E7),0))</f>
        <v>0.37533365490391968</v>
      </c>
      <c r="CA7">
        <f t="array" ref="CA7">INDEX(Transcriptome!AX$2:AX$28,MATCH(1,(Transcriptome!$A$2:$A$28=$B7)*(Transcriptome!$C$2:$C$28=$E7),0))</f>
        <v>0.48741968957372928</v>
      </c>
      <c r="CB7">
        <f t="array" ref="CB7">INDEX(Transcriptome!AY$2:AY$28,MATCH(1,(Transcriptome!$A$2:$A$28=$B7)*(Transcriptome!$C$2:$C$28=$E7),0))</f>
        <v>0.9861669497972565</v>
      </c>
      <c r="CC7">
        <f t="array" ref="CC7">INDEX(Transcriptome!AZ$2:AZ$28,MATCH(1,(Transcriptome!$A$2:$A$28=$B7)*(Transcriptome!$C$2:$C$28=$E7),0))</f>
        <v>0.13475030963800239</v>
      </c>
      <c r="CD7">
        <f t="array" ref="CD7">INDEX(Transcriptome!BA$2:BA$28,MATCH(1,(Transcriptome!$A$2:$A$28=$B7)*(Transcriptome!$C$2:$C$28=$E7),0))</f>
        <v>3.0511323807894488</v>
      </c>
      <c r="CE7">
        <f t="array" ref="CE7">INDEX(Transcriptome!BB$2:BB$28,MATCH(1,(Transcriptome!$A$2:$A$28=$B7)*(Transcriptome!$C$2:$C$28=$E7),0))</f>
        <v>2.7291523474557162</v>
      </c>
      <c r="CF7">
        <f t="array" ref="CF7">INDEX(Transcriptome!BC$2:BC$28,MATCH(1,(Transcriptome!$A$2:$A$28=$B7)*(Transcriptome!$C$2:$C$28=$E7),0))</f>
        <v>0</v>
      </c>
      <c r="CG7">
        <f t="array" ref="CG7">INDEX(Transcriptome!BD$2:BD$28,MATCH(1,(Transcriptome!$A$2:$A$28=$B7)*(Transcriptome!$C$2:$C$28=$E7),0))</f>
        <v>2.0550375838276378</v>
      </c>
      <c r="CH7">
        <f t="array" ref="CH7">INDEX(Transcriptome!BE$2:BE$28,MATCH(1,(Transcriptome!$A$2:$A$28=$B7)*(Transcriptome!$C$2:$C$28=$E7),0))</f>
        <v>1.0626933143671609</v>
      </c>
      <c r="CI7">
        <f t="array" ref="CI7">INDEX(Transcriptome!BF$2:BF$28,MATCH(1,(Transcriptome!$A$2:$A$28=$B7)*(Transcriptome!$C$2:$C$28=$E7),0))</f>
        <v>1.7333851456133129</v>
      </c>
      <c r="CJ7">
        <f t="array" ref="CJ7">INDEX(Transcriptome!BG$2:BG$28,MATCH(1,(Transcriptome!$A$2:$A$28=$B7)*(Transcriptome!$C$2:$C$28=$E7),0))</f>
        <v>1.6294551818331828</v>
      </c>
      <c r="CK7">
        <f t="array" ref="CK7">INDEX(Transcriptome!BH$2:BH$28,MATCH(1,(Transcriptome!$A$2:$A$28=$B7)*(Transcriptome!$C$2:$C$28=$E7),0))</f>
        <v>0.44818730371974813</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2.3490087221877216</v>
      </c>
      <c r="CO7">
        <f t="array" ref="CO7">INDEX(Transcriptome!BL$2:BL$28,MATCH(1,(Transcriptome!$A$2:$A$28=$B7)*(Transcriptome!$C$2:$C$28=$E7),0))</f>
        <v>1.1382807058488893</v>
      </c>
      <c r="CP7">
        <f t="array" ref="CP7">INDEX(Transcriptome!BM$2:BM$28,MATCH(1,(Transcriptome!$A$2:$A$28=$B7)*(Transcriptome!$C$2:$C$28=$E7),0))</f>
        <v>1.041534100498178</v>
      </c>
      <c r="CQ7">
        <f t="array" ref="CQ7">INDEX(Transcriptome!BN$2:BN$28,MATCH(1,(Transcriptome!$A$2:$A$28=$B7)*(Transcriptome!$C$2:$C$28=$E7),0))</f>
        <v>6.0976793661105519</v>
      </c>
      <c r="CR7">
        <f t="array" ref="CR7">INDEX(Transcriptome!BO$2:BO$28,MATCH(1,(Transcriptome!$A$2:$A$28=$B7)*(Transcriptome!$C$2:$C$28=$E7),0))</f>
        <v>2.6230227905173362</v>
      </c>
      <c r="CS7">
        <f t="array" ref="CS7">INDEX(Transcriptome!BP$2:BP$28,MATCH(1,(Transcriptome!$A$2:$A$28=$B7)*(Transcriptome!$C$2:$C$28=$E7),0))</f>
        <v>0.44818730371974813</v>
      </c>
      <c r="CT7">
        <f t="array" ref="CT7">INDEX(Transcriptome!BQ$2:BQ$28,MATCH(1,(Transcriptome!$A$2:$A$28=$B7)*(Transcriptome!$C$2:$C$28=$E7),0))</f>
        <v>1</v>
      </c>
      <c r="CU7">
        <f t="array" ref="CU7">INDEX(Transcriptome!BR$2:BR$28,MATCH(1,(Transcriptome!$A$2:$A$28=$B7)*(Transcriptome!$C$2:$C$28=$E7),0))</f>
        <v>0.74554417526058681</v>
      </c>
    </row>
    <row r="8" spans="1:99" x14ac:dyDescent="0.15">
      <c r="A8">
        <f>Glucose!A13</f>
        <v>6</v>
      </c>
      <c r="B8" s="369" t="s">
        <v>524</v>
      </c>
      <c r="C8" s="369" t="s">
        <v>549</v>
      </c>
      <c r="D8">
        <v>1</v>
      </c>
      <c r="E8" t="s">
        <v>550</v>
      </c>
      <c r="F8" s="306">
        <f>'Growth Regression'!R8</f>
        <v>6.4551041666672972</v>
      </c>
      <c r="G8" s="306">
        <f>'Growth Regression'!S8</f>
        <v>154.92250000001513</v>
      </c>
      <c r="H8">
        <f>AVERAGE('TL input - regression'!L9,'TL input - regression'!Q8)</f>
        <v>31.172587102819666</v>
      </c>
      <c r="I8">
        <f>AVERAGE('TL input - regression'!M9,'TL input - regression'!R8)</f>
        <v>0.83259325044404986</v>
      </c>
      <c r="J8">
        <f>AVERAGE('TL input - regression'!N9,'TL input - regression'!S8)</f>
        <v>0.35</v>
      </c>
      <c r="K8">
        <f>AVERAGE('TL input - regression'!O9,'TL input - regression'!T8)</f>
        <v>0.75713878835651138</v>
      </c>
      <c r="L8">
        <f>AVERAGE('TL input - regression'!P9,'TL input - regression'!U8)</f>
        <v>6.8007664610872851</v>
      </c>
      <c r="M8">
        <f>'Growth Regression'!P8</f>
        <v>5.0840942364463269E-3</v>
      </c>
      <c r="N8">
        <f>M8/'Growth Regression'!$O$24</f>
        <v>0.20614162910822423</v>
      </c>
      <c r="O8">
        <f>'Post Process Calc.'!C29</f>
        <v>3.8773712937759532E-2</v>
      </c>
      <c r="P8">
        <f>'Post Process Calc.'!D29</f>
        <v>-1.0912184100819376E-2</v>
      </c>
      <c r="Q8">
        <f>'Post Process Calc.'!E29</f>
        <v>-6.8822330075929181E-5</v>
      </c>
      <c r="R8">
        <f>'Post Process Calc.'!F29</f>
        <v>6.2679705927433538E-3</v>
      </c>
      <c r="S8">
        <f>'Post Process Calc.'!G29</f>
        <v>7.5539237561360138E-3</v>
      </c>
      <c r="T8">
        <f t="shared" si="2"/>
        <v>-0.28143252925856926</v>
      </c>
      <c r="U8">
        <f t="shared" si="3"/>
        <v>24.233570586099706</v>
      </c>
      <c r="V8">
        <f t="shared" si="3"/>
        <v>-6.8201150630121097</v>
      </c>
      <c r="W8">
        <f t="shared" si="0"/>
        <v>-4.3013956297455733E-2</v>
      </c>
      <c r="X8">
        <f t="shared" si="0"/>
        <v>3.9174816204645961</v>
      </c>
      <c r="Y8">
        <f t="shared" si="0"/>
        <v>4.7212023475850087</v>
      </c>
      <c r="Z8">
        <v>100</v>
      </c>
      <c r="AA8">
        <v>0.32</v>
      </c>
      <c r="AB8">
        <v>7</v>
      </c>
      <c r="AC8">
        <v>0.7</v>
      </c>
      <c r="AD8">
        <f t="shared" si="1"/>
        <v>5.0118723362727164E-8</v>
      </c>
      <c r="AE8">
        <v>1</v>
      </c>
      <c r="AF8">
        <v>0.311</v>
      </c>
      <c r="AG8">
        <f t="array" ref="AG8">INDEX(Transcriptome!D$2:D$28,MATCH(1,(Transcriptome!$A$2:$A$28=$B8)*(Transcriptome!$C$2:$C$28=$E8),0))</f>
        <v>0.67324719246781761</v>
      </c>
      <c r="AH8">
        <f t="array" ref="AH8">INDEX(Transcriptome!E$2:E$28,MATCH(1,(Transcriptome!$A$2:$A$28=$B8)*(Transcriptome!$C$2:$C$28=$E8),0))</f>
        <v>0.99664264366361988</v>
      </c>
      <c r="AI8">
        <f t="array" ref="AI8">INDEX(Transcriptome!F$2:F$28,MATCH(1,(Transcriptome!$A$2:$A$28=$B8)*(Transcriptome!$C$2:$C$28=$E8),0))</f>
        <v>0.56083696440750863</v>
      </c>
      <c r="AJ8">
        <f t="array" ref="AJ8">INDEX(Transcriptome!G$2:G$28,MATCH(1,(Transcriptome!$A$2:$A$28=$B8)*(Transcriptome!$C$2:$C$28=$E8),0))</f>
        <v>1.166663708432671</v>
      </c>
      <c r="AK8">
        <f t="array" ref="AK8">INDEX(Transcriptome!H$2:H$28,MATCH(1,(Transcriptome!$A$2:$A$28=$B8)*(Transcriptome!$C$2:$C$28=$E8),0))</f>
        <v>0</v>
      </c>
      <c r="AL8">
        <f t="array" ref="AL8">INDEX(Transcriptome!I$2:I$28,MATCH(1,(Transcriptome!$A$2:$A$28=$B8)*(Transcriptome!$C$2:$C$28=$E8),0))</f>
        <v>1.591364571330768</v>
      </c>
      <c r="AM8">
        <f t="array" ref="AM8">INDEX(Transcriptome!J$2:J$28,MATCH(1,(Transcriptome!$A$2:$A$28=$B8)*(Transcriptome!$C$2:$C$28=$E8),0))</f>
        <v>0.74614279630702196</v>
      </c>
      <c r="AN8">
        <f t="array" ref="AN8">INDEX(Transcriptome!K$2:K$28,MATCH(1,(Transcriptome!$A$2:$A$28=$B8)*(Transcriptome!$C$2:$C$28=$E8),0))</f>
        <v>0.66722895615727362</v>
      </c>
      <c r="AO8">
        <f t="array" ref="AO8">INDEX(Transcriptome!L$2:L$28,MATCH(1,(Transcriptome!$A$2:$A$28=$B8)*(Transcriptome!$C$2:$C$28=$E8),0))</f>
        <v>0.86045359438543667</v>
      </c>
      <c r="AP8">
        <f t="array" ref="AP8">INDEX(Transcriptome!M$2:M$28,MATCH(1,(Transcriptome!$A$2:$A$28=$B8)*(Transcriptome!$C$2:$C$28=$E8),0))</f>
        <v>0.49656414816778466</v>
      </c>
      <c r="AQ8">
        <f t="array" ref="AQ8">INDEX(Transcriptome!N$2:N$28,MATCH(1,(Transcriptome!$A$2:$A$28=$B8)*(Transcriptome!$C$2:$C$28=$E8),0))</f>
        <v>0.86474256370646119</v>
      </c>
      <c r="AR8">
        <f t="array" ref="AR8">INDEX(Transcriptome!O$2:O$28,MATCH(1,(Transcriptome!$A$2:$A$28=$B8)*(Transcriptome!$C$2:$C$28=$E8),0))</f>
        <v>1.0283275437479591</v>
      </c>
      <c r="AS8">
        <f t="array" ref="AS8">INDEX(Transcriptome!P$2:P$28,MATCH(1,(Transcriptome!$A$2:$A$28=$B8)*(Transcriptome!$C$2:$C$28=$E8),0))</f>
        <v>0.78611836835622229</v>
      </c>
      <c r="AT8">
        <f t="array" ref="AT8">INDEX(Transcriptome!Q$2:Q$28,MATCH(1,(Transcriptome!$A$2:$A$28=$B8)*(Transcriptome!$C$2:$C$28=$E8),0))</f>
        <v>0.48376025268024847</v>
      </c>
      <c r="AU8">
        <f t="array" ref="AU8">INDEX(Transcriptome!R$2:R$28,MATCH(1,(Transcriptome!$A$2:$A$28=$B8)*(Transcriptome!$C$2:$C$28=$E8),0))</f>
        <v>0.53641902250180595</v>
      </c>
      <c r="AV8">
        <f t="array" ref="AV8">INDEX(Transcriptome!S$2:S$28,MATCH(1,(Transcriptome!$A$2:$A$28=$B8)*(Transcriptome!$C$2:$C$28=$E8),0))</f>
        <v>0.60525961871273526</v>
      </c>
      <c r="AW8">
        <f t="array" ref="AW8">INDEX(Transcriptome!T$2:T$28,MATCH(1,(Transcriptome!$A$2:$A$28=$B8)*(Transcriptome!$C$2:$C$28=$E8),0))</f>
        <v>1.2030888950995902</v>
      </c>
      <c r="AX8">
        <f t="array" ref="AX8">INDEX(Transcriptome!U$2:U$28,MATCH(1,(Transcriptome!$A$2:$A$28=$B8)*(Transcriptome!$C$2:$C$28=$E8),0))</f>
        <v>5.2217991710298746</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0.84161593951687896</v>
      </c>
      <c r="BB8">
        <f t="array" ref="BB8">INDEX(Transcriptome!Y$2:Y$28,MATCH(1,(Transcriptome!$A$2:$A$28=$B8)*(Transcriptome!$C$2:$C$28=$E8),0))</f>
        <v>0</v>
      </c>
      <c r="BC8">
        <f t="array" ref="BC8">INDEX(Transcriptome!Z$2:Z$28,MATCH(1,(Transcriptome!$A$2:$A$28=$B8)*(Transcriptome!$C$2:$C$28=$E8),0))</f>
        <v>0.60148063332284785</v>
      </c>
      <c r="BD8">
        <f t="array" ref="BD8">INDEX(Transcriptome!AA$2:AA$28,MATCH(1,(Transcriptome!$A$2:$A$28=$B8)*(Transcriptome!$C$2:$C$28=$E8),0))</f>
        <v>0.97409381496997205</v>
      </c>
      <c r="BE8">
        <f t="array" ref="BE8">INDEX(Transcriptome!AB$2:AB$28,MATCH(1,(Transcriptome!$A$2:$A$28=$B8)*(Transcriptome!$C$2:$C$28=$E8),0))</f>
        <v>0.36082861354213919</v>
      </c>
      <c r="BF8">
        <f t="array" ref="BF8">INDEX(Transcriptome!AC$2:AC$28,MATCH(1,(Transcriptome!$A$2:$A$28=$B8)*(Transcriptome!$C$2:$C$28=$E8),0))</f>
        <v>1.8380756112843593</v>
      </c>
      <c r="BG8">
        <f t="array" ref="BG8">INDEX(Transcriptome!AD$2:AD$28,MATCH(1,(Transcriptome!$A$2:$A$28=$B8)*(Transcriptome!$C$2:$C$28=$E8),0))</f>
        <v>0.64287796993592972</v>
      </c>
      <c r="BH8">
        <f t="array" ref="BH8">INDEX(Transcriptome!AE$2:AE$28,MATCH(1,(Transcriptome!$A$2:$A$28=$B8)*(Transcriptome!$C$2:$C$28=$E8),0))</f>
        <v>1.9781445810454643</v>
      </c>
      <c r="BI8">
        <f t="array" ref="BI8">INDEX(Transcriptome!AF$2:AF$28,MATCH(1,(Transcriptome!$A$2:$A$28=$B8)*(Transcriptome!$C$2:$C$28=$E8),0))</f>
        <v>0.78423451544422718</v>
      </c>
      <c r="BJ8">
        <f t="array" ref="BJ8">INDEX(Transcriptome!AG$2:AG$28,MATCH(1,(Transcriptome!$A$2:$A$28=$B8)*(Transcriptome!$C$2:$C$28=$E8),0))</f>
        <v>0.77642876756504264</v>
      </c>
      <c r="BK8">
        <f t="array" ref="BK8">INDEX(Transcriptome!AH$2:AH$28,MATCH(1,(Transcriptome!$A$2:$A$28=$B8)*(Transcriptome!$C$2:$C$28=$E8),0))</f>
        <v>2.0990292372290438</v>
      </c>
      <c r="BL8">
        <f t="array" ref="BL8">INDEX(Transcriptome!AI$2:AI$28,MATCH(1,(Transcriptome!$A$2:$A$28=$B8)*(Transcriptome!$C$2:$C$28=$E8),0))</f>
        <v>0.58908806260345858</v>
      </c>
      <c r="BM8">
        <f t="array" ref="BM8">INDEX(Transcriptome!AJ$2:AJ$28,MATCH(1,(Transcriptome!$A$2:$A$28=$B8)*(Transcriptome!$C$2:$C$28=$E8),0))</f>
        <v>1.2111960560972717</v>
      </c>
      <c r="BN8">
        <f t="array" ref="BN8">INDEX(Transcriptome!AK$2:AK$28,MATCH(1,(Transcriptome!$A$2:$A$28=$B8)*(Transcriptome!$C$2:$C$28=$E8),0))</f>
        <v>0.83349372213564865</v>
      </c>
      <c r="BO8">
        <f t="array" ref="BO8">INDEX(Transcriptome!AL$2:AL$28,MATCH(1,(Transcriptome!$A$2:$A$28=$B8)*(Transcriptome!$C$2:$C$28=$E8),0))</f>
        <v>1</v>
      </c>
      <c r="BP8">
        <f t="array" ref="BP8">INDEX(Transcriptome!AM$2:AM$28,MATCH(1,(Transcriptome!$A$2:$A$28=$B8)*(Transcriptome!$C$2:$C$28=$E8),0))</f>
        <v>0.26892513348074426</v>
      </c>
      <c r="BQ8">
        <f t="array" ref="BQ8">INDEX(Transcriptome!AN$2:AN$28,MATCH(1,(Transcriptome!$A$2:$A$28=$B8)*(Transcriptome!$C$2:$C$28=$E8),0))</f>
        <v>0.66302295739312278</v>
      </c>
      <c r="BR8">
        <f t="array" ref="BR8">INDEX(Transcriptome!AO$2:AO$28,MATCH(1,(Transcriptome!$A$2:$A$28=$B8)*(Transcriptome!$C$2:$C$28=$E8),0))</f>
        <v>1.3140550582678929</v>
      </c>
      <c r="BS8">
        <f t="array" ref="BS8">INDEX(Transcriptome!AP$2:AP$28,MATCH(1,(Transcriptome!$A$2:$A$28=$B8)*(Transcriptome!$C$2:$C$28=$E8),0))</f>
        <v>0.89739718974683491</v>
      </c>
      <c r="BT8">
        <f t="array" ref="BT8">INDEX(Transcriptome!AQ$2:AQ$28,MATCH(1,(Transcriptome!$A$2:$A$28=$B8)*(Transcriptome!$C$2:$C$28=$E8),0))</f>
        <v>1.3005346627571148</v>
      </c>
      <c r="BU8">
        <f t="array" ref="BU8">INDEX(Transcriptome!AR$2:AR$28,MATCH(1,(Transcriptome!$A$2:$A$28=$B8)*(Transcriptome!$C$2:$C$28=$E8),0))</f>
        <v>0.51982969670991197</v>
      </c>
      <c r="BV8">
        <f t="array" ref="BV8">INDEX(Transcriptome!AS$2:AS$28,MATCH(1,(Transcriptome!$A$2:$A$28=$B8)*(Transcriptome!$C$2:$C$28=$E8),0))</f>
        <v>0.92662021729641852</v>
      </c>
      <c r="BW8">
        <f t="array" ref="BW8">INDEX(Transcriptome!AT$2:AT$28,MATCH(1,(Transcriptome!$A$2:$A$28=$B8)*(Transcriptome!$C$2:$C$28=$E8),0))</f>
        <v>0.70588957315296774</v>
      </c>
      <c r="BX8">
        <f t="array" ref="BX8">INDEX(Transcriptome!AU$2:AU$28,MATCH(1,(Transcriptome!$A$2:$A$28=$B8)*(Transcriptome!$C$2:$C$28=$E8),0))</f>
        <v>1.020861395243053</v>
      </c>
      <c r="BY8">
        <f t="array" ref="BY8">INDEX(Transcriptome!AV$2:AV$28,MATCH(1,(Transcriptome!$A$2:$A$28=$B8)*(Transcriptome!$C$2:$C$28=$E8),0))</f>
        <v>0.67744997176132982</v>
      </c>
      <c r="BZ8">
        <f t="array" ref="BZ8">INDEX(Transcriptome!AW$2:AW$28,MATCH(1,(Transcriptome!$A$2:$A$28=$B8)*(Transcriptome!$C$2:$C$28=$E8),0))</f>
        <v>0.37533365490391968</v>
      </c>
      <c r="CA8">
        <f t="array" ref="CA8">INDEX(Transcriptome!AX$2:AX$28,MATCH(1,(Transcriptome!$A$2:$A$28=$B8)*(Transcriptome!$C$2:$C$28=$E8),0))</f>
        <v>0.48741968957372928</v>
      </c>
      <c r="CB8">
        <f t="array" ref="CB8">INDEX(Transcriptome!AY$2:AY$28,MATCH(1,(Transcriptome!$A$2:$A$28=$B8)*(Transcriptome!$C$2:$C$28=$E8),0))</f>
        <v>0.9861669497972565</v>
      </c>
      <c r="CC8">
        <f t="array" ref="CC8">INDEX(Transcriptome!AZ$2:AZ$28,MATCH(1,(Transcriptome!$A$2:$A$28=$B8)*(Transcriptome!$C$2:$C$28=$E8),0))</f>
        <v>0.13475030963800239</v>
      </c>
      <c r="CD8">
        <f t="array" ref="CD8">INDEX(Transcriptome!BA$2:BA$28,MATCH(1,(Transcriptome!$A$2:$A$28=$B8)*(Transcriptome!$C$2:$C$28=$E8),0))</f>
        <v>3.0511323807894488</v>
      </c>
      <c r="CE8">
        <f t="array" ref="CE8">INDEX(Transcriptome!BB$2:BB$28,MATCH(1,(Transcriptome!$A$2:$A$28=$B8)*(Transcriptome!$C$2:$C$28=$E8),0))</f>
        <v>2.7291523474557162</v>
      </c>
      <c r="CF8">
        <f t="array" ref="CF8">INDEX(Transcriptome!BC$2:BC$28,MATCH(1,(Transcriptome!$A$2:$A$28=$B8)*(Transcriptome!$C$2:$C$28=$E8),0))</f>
        <v>0</v>
      </c>
      <c r="CG8">
        <f t="array" ref="CG8">INDEX(Transcriptome!BD$2:BD$28,MATCH(1,(Transcriptome!$A$2:$A$28=$B8)*(Transcriptome!$C$2:$C$28=$E8),0))</f>
        <v>2.0550375838276378</v>
      </c>
      <c r="CH8">
        <f t="array" ref="CH8">INDEX(Transcriptome!BE$2:BE$28,MATCH(1,(Transcriptome!$A$2:$A$28=$B8)*(Transcriptome!$C$2:$C$28=$E8),0))</f>
        <v>1.0626933143671609</v>
      </c>
      <c r="CI8">
        <f t="array" ref="CI8">INDEX(Transcriptome!BF$2:BF$28,MATCH(1,(Transcriptome!$A$2:$A$28=$B8)*(Transcriptome!$C$2:$C$28=$E8),0))</f>
        <v>1.7333851456133129</v>
      </c>
      <c r="CJ8">
        <f t="array" ref="CJ8">INDEX(Transcriptome!BG$2:BG$28,MATCH(1,(Transcriptome!$A$2:$A$28=$B8)*(Transcriptome!$C$2:$C$28=$E8),0))</f>
        <v>1.6294551818331828</v>
      </c>
      <c r="CK8">
        <f t="array" ref="CK8">INDEX(Transcriptome!BH$2:BH$28,MATCH(1,(Transcriptome!$A$2:$A$28=$B8)*(Transcriptome!$C$2:$C$28=$E8),0))</f>
        <v>0.44818730371974813</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2.3490087221877216</v>
      </c>
      <c r="CO8">
        <f t="array" ref="CO8">INDEX(Transcriptome!BL$2:BL$28,MATCH(1,(Transcriptome!$A$2:$A$28=$B8)*(Transcriptome!$C$2:$C$28=$E8),0))</f>
        <v>1.1382807058488893</v>
      </c>
      <c r="CP8">
        <f t="array" ref="CP8">INDEX(Transcriptome!BM$2:BM$28,MATCH(1,(Transcriptome!$A$2:$A$28=$B8)*(Transcriptome!$C$2:$C$28=$E8),0))</f>
        <v>1.041534100498178</v>
      </c>
      <c r="CQ8">
        <f t="array" ref="CQ8">INDEX(Transcriptome!BN$2:BN$28,MATCH(1,(Transcriptome!$A$2:$A$28=$B8)*(Transcriptome!$C$2:$C$28=$E8),0))</f>
        <v>6.0976793661105519</v>
      </c>
      <c r="CR8">
        <f t="array" ref="CR8">INDEX(Transcriptome!BO$2:BO$28,MATCH(1,(Transcriptome!$A$2:$A$28=$B8)*(Transcriptome!$C$2:$C$28=$E8),0))</f>
        <v>2.6230227905173362</v>
      </c>
      <c r="CS8">
        <f t="array" ref="CS8">INDEX(Transcriptome!BP$2:BP$28,MATCH(1,(Transcriptome!$A$2:$A$28=$B8)*(Transcriptome!$C$2:$C$28=$E8),0))</f>
        <v>0.44818730371974813</v>
      </c>
      <c r="CT8">
        <f t="array" ref="CT8">INDEX(Transcriptome!BQ$2:BQ$28,MATCH(1,(Transcriptome!$A$2:$A$28=$B8)*(Transcriptome!$C$2:$C$28=$E8),0))</f>
        <v>1</v>
      </c>
      <c r="CU8">
        <f t="array" ref="CU8">INDEX(Transcriptome!BR$2:BR$28,MATCH(1,(Transcriptome!$A$2:$A$28=$B8)*(Transcriptome!$C$2:$C$28=$E8),0))</f>
        <v>0.74554417526058681</v>
      </c>
    </row>
    <row r="9" spans="1:99" x14ac:dyDescent="0.15">
      <c r="A9">
        <f>Glucose!A14</f>
        <v>7</v>
      </c>
      <c r="B9" s="369" t="s">
        <v>524</v>
      </c>
      <c r="C9" s="369" t="s">
        <v>549</v>
      </c>
      <c r="D9">
        <v>1</v>
      </c>
      <c r="E9" t="s">
        <v>550</v>
      </c>
      <c r="F9" s="306">
        <f>'Growth Regression'!R9</f>
        <v>7.3655208333329938</v>
      </c>
      <c r="G9" s="306">
        <f>'Growth Regression'!S9</f>
        <v>176.77249999999185</v>
      </c>
      <c r="H9">
        <f>AVERAGE('TL input - regression'!L10,'TL input - regression'!Q9)</f>
        <v>28.333333333333336</v>
      </c>
      <c r="I9">
        <f>AVERAGE('TL input - regression'!M10,'TL input - regression'!R9)</f>
        <v>0.77708703374777988</v>
      </c>
      <c r="J9">
        <f>AVERAGE('TL input - regression'!N10,'TL input - regression'!S9)</f>
        <v>0.33999999999999997</v>
      </c>
      <c r="K9">
        <f>AVERAGE('TL input - regression'!O10,'TL input - regression'!T9)</f>
        <v>0.35767240543032403</v>
      </c>
      <c r="L9">
        <f>AVERAGE('TL input - regression'!P10,'TL input - regression'!U9)</f>
        <v>6.163926321934273</v>
      </c>
      <c r="M9">
        <f>'Growth Regression'!P9</f>
        <v>3.3325540252296402E-3</v>
      </c>
      <c r="N9">
        <f>M9/'Growth Regression'!$O$24</f>
        <v>0.13512300990160073</v>
      </c>
      <c r="O9">
        <f>'Post Process Calc.'!C30</f>
        <v>3.9852127130579271E-2</v>
      </c>
      <c r="P9">
        <f>'Post Process Calc.'!D30</f>
        <v>-4.4672420033458589E-3</v>
      </c>
      <c r="Q9">
        <f>'Post Process Calc.'!E30</f>
        <v>5.6267616648078847E-6</v>
      </c>
      <c r="R9">
        <f>'Post Process Calc.'!F30</f>
        <v>3.726771278684351E-3</v>
      </c>
      <c r="S9">
        <f>'Post Process Calc.'!G30</f>
        <v>7.9389539834582579E-3</v>
      </c>
      <c r="T9">
        <f t="shared" si="2"/>
        <v>-0.11209544696845208</v>
      </c>
      <c r="U9">
        <f t="shared" si="3"/>
        <v>24.907579456612044</v>
      </c>
      <c r="V9">
        <f t="shared" si="3"/>
        <v>-2.7920262520911616</v>
      </c>
      <c r="W9">
        <f t="shared" si="0"/>
        <v>3.5167260405049279E-3</v>
      </c>
      <c r="X9">
        <f t="shared" si="0"/>
        <v>2.3292320491777194</v>
      </c>
      <c r="Y9">
        <f t="shared" si="0"/>
        <v>4.9618462396614111</v>
      </c>
      <c r="Z9">
        <v>100</v>
      </c>
      <c r="AA9">
        <v>0.32</v>
      </c>
      <c r="AB9">
        <v>7</v>
      </c>
      <c r="AC9">
        <v>0.7</v>
      </c>
      <c r="AD9">
        <f t="shared" si="1"/>
        <v>5.0118723362727164E-8</v>
      </c>
      <c r="AE9">
        <v>1</v>
      </c>
      <c r="AF9">
        <v>0.311</v>
      </c>
      <c r="AG9">
        <f t="array" ref="AG9">INDEX(Transcriptome!D$2:D$28,MATCH(1,(Transcriptome!$A$2:$A$28=$B9)*(Transcriptome!$C$2:$C$28=$E9),0))</f>
        <v>0.67324719246781761</v>
      </c>
      <c r="AH9">
        <f t="array" ref="AH9">INDEX(Transcriptome!E$2:E$28,MATCH(1,(Transcriptome!$A$2:$A$28=$B9)*(Transcriptome!$C$2:$C$28=$E9),0))</f>
        <v>0.99664264366361988</v>
      </c>
      <c r="AI9">
        <f t="array" ref="AI9">INDEX(Transcriptome!F$2:F$28,MATCH(1,(Transcriptome!$A$2:$A$28=$B9)*(Transcriptome!$C$2:$C$28=$E9),0))</f>
        <v>0.56083696440750863</v>
      </c>
      <c r="AJ9">
        <f t="array" ref="AJ9">INDEX(Transcriptome!G$2:G$28,MATCH(1,(Transcriptome!$A$2:$A$28=$B9)*(Transcriptome!$C$2:$C$28=$E9),0))</f>
        <v>1.166663708432671</v>
      </c>
      <c r="AK9">
        <f t="array" ref="AK9">INDEX(Transcriptome!H$2:H$28,MATCH(1,(Transcriptome!$A$2:$A$28=$B9)*(Transcriptome!$C$2:$C$28=$E9),0))</f>
        <v>0</v>
      </c>
      <c r="AL9">
        <f t="array" ref="AL9">INDEX(Transcriptome!I$2:I$28,MATCH(1,(Transcriptome!$A$2:$A$28=$B9)*(Transcriptome!$C$2:$C$28=$E9),0))</f>
        <v>1.591364571330768</v>
      </c>
      <c r="AM9">
        <f t="array" ref="AM9">INDEX(Transcriptome!J$2:J$28,MATCH(1,(Transcriptome!$A$2:$A$28=$B9)*(Transcriptome!$C$2:$C$28=$E9),0))</f>
        <v>0.74614279630702196</v>
      </c>
      <c r="AN9">
        <f t="array" ref="AN9">INDEX(Transcriptome!K$2:K$28,MATCH(1,(Transcriptome!$A$2:$A$28=$B9)*(Transcriptome!$C$2:$C$28=$E9),0))</f>
        <v>0.66722895615727362</v>
      </c>
      <c r="AO9">
        <f t="array" ref="AO9">INDEX(Transcriptome!L$2:L$28,MATCH(1,(Transcriptome!$A$2:$A$28=$B9)*(Transcriptome!$C$2:$C$28=$E9),0))</f>
        <v>0.86045359438543667</v>
      </c>
      <c r="AP9">
        <f t="array" ref="AP9">INDEX(Transcriptome!M$2:M$28,MATCH(1,(Transcriptome!$A$2:$A$28=$B9)*(Transcriptome!$C$2:$C$28=$E9),0))</f>
        <v>0.49656414816778466</v>
      </c>
      <c r="AQ9">
        <f t="array" ref="AQ9">INDEX(Transcriptome!N$2:N$28,MATCH(1,(Transcriptome!$A$2:$A$28=$B9)*(Transcriptome!$C$2:$C$28=$E9),0))</f>
        <v>0.86474256370646119</v>
      </c>
      <c r="AR9">
        <f t="array" ref="AR9">INDEX(Transcriptome!O$2:O$28,MATCH(1,(Transcriptome!$A$2:$A$28=$B9)*(Transcriptome!$C$2:$C$28=$E9),0))</f>
        <v>1.0283275437479591</v>
      </c>
      <c r="AS9">
        <f t="array" ref="AS9">INDEX(Transcriptome!P$2:P$28,MATCH(1,(Transcriptome!$A$2:$A$28=$B9)*(Transcriptome!$C$2:$C$28=$E9),0))</f>
        <v>0.78611836835622229</v>
      </c>
      <c r="AT9">
        <f t="array" ref="AT9">INDEX(Transcriptome!Q$2:Q$28,MATCH(1,(Transcriptome!$A$2:$A$28=$B9)*(Transcriptome!$C$2:$C$28=$E9),0))</f>
        <v>0.48376025268024847</v>
      </c>
      <c r="AU9">
        <f t="array" ref="AU9">INDEX(Transcriptome!R$2:R$28,MATCH(1,(Transcriptome!$A$2:$A$28=$B9)*(Transcriptome!$C$2:$C$28=$E9),0))</f>
        <v>0.53641902250180595</v>
      </c>
      <c r="AV9">
        <f t="array" ref="AV9">INDEX(Transcriptome!S$2:S$28,MATCH(1,(Transcriptome!$A$2:$A$28=$B9)*(Transcriptome!$C$2:$C$28=$E9),0))</f>
        <v>0.60525961871273526</v>
      </c>
      <c r="AW9">
        <f t="array" ref="AW9">INDEX(Transcriptome!T$2:T$28,MATCH(1,(Transcriptome!$A$2:$A$28=$B9)*(Transcriptome!$C$2:$C$28=$E9),0))</f>
        <v>1.2030888950995902</v>
      </c>
      <c r="AX9">
        <f t="array" ref="AX9">INDEX(Transcriptome!U$2:U$28,MATCH(1,(Transcriptome!$A$2:$A$28=$B9)*(Transcriptome!$C$2:$C$28=$E9),0))</f>
        <v>5.2217991710298746</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0.84161593951687896</v>
      </c>
      <c r="BB9">
        <f t="array" ref="BB9">INDEX(Transcriptome!Y$2:Y$28,MATCH(1,(Transcriptome!$A$2:$A$28=$B9)*(Transcriptome!$C$2:$C$28=$E9),0))</f>
        <v>0</v>
      </c>
      <c r="BC9">
        <f t="array" ref="BC9">INDEX(Transcriptome!Z$2:Z$28,MATCH(1,(Transcriptome!$A$2:$A$28=$B9)*(Transcriptome!$C$2:$C$28=$E9),0))</f>
        <v>0.60148063332284785</v>
      </c>
      <c r="BD9">
        <f t="array" ref="BD9">INDEX(Transcriptome!AA$2:AA$28,MATCH(1,(Transcriptome!$A$2:$A$28=$B9)*(Transcriptome!$C$2:$C$28=$E9),0))</f>
        <v>0.97409381496997205</v>
      </c>
      <c r="BE9">
        <f t="array" ref="BE9">INDEX(Transcriptome!AB$2:AB$28,MATCH(1,(Transcriptome!$A$2:$A$28=$B9)*(Transcriptome!$C$2:$C$28=$E9),0))</f>
        <v>0.36082861354213919</v>
      </c>
      <c r="BF9">
        <f t="array" ref="BF9">INDEX(Transcriptome!AC$2:AC$28,MATCH(1,(Transcriptome!$A$2:$A$28=$B9)*(Transcriptome!$C$2:$C$28=$E9),0))</f>
        <v>1.8380756112843593</v>
      </c>
      <c r="BG9">
        <f t="array" ref="BG9">INDEX(Transcriptome!AD$2:AD$28,MATCH(1,(Transcriptome!$A$2:$A$28=$B9)*(Transcriptome!$C$2:$C$28=$E9),0))</f>
        <v>0.64287796993592972</v>
      </c>
      <c r="BH9">
        <f t="array" ref="BH9">INDEX(Transcriptome!AE$2:AE$28,MATCH(1,(Transcriptome!$A$2:$A$28=$B9)*(Transcriptome!$C$2:$C$28=$E9),0))</f>
        <v>1.9781445810454643</v>
      </c>
      <c r="BI9">
        <f t="array" ref="BI9">INDEX(Transcriptome!AF$2:AF$28,MATCH(1,(Transcriptome!$A$2:$A$28=$B9)*(Transcriptome!$C$2:$C$28=$E9),0))</f>
        <v>0.78423451544422718</v>
      </c>
      <c r="BJ9">
        <f t="array" ref="BJ9">INDEX(Transcriptome!AG$2:AG$28,MATCH(1,(Transcriptome!$A$2:$A$28=$B9)*(Transcriptome!$C$2:$C$28=$E9),0))</f>
        <v>0.77642876756504264</v>
      </c>
      <c r="BK9">
        <f t="array" ref="BK9">INDEX(Transcriptome!AH$2:AH$28,MATCH(1,(Transcriptome!$A$2:$A$28=$B9)*(Transcriptome!$C$2:$C$28=$E9),0))</f>
        <v>2.0990292372290438</v>
      </c>
      <c r="BL9">
        <f t="array" ref="BL9">INDEX(Transcriptome!AI$2:AI$28,MATCH(1,(Transcriptome!$A$2:$A$28=$B9)*(Transcriptome!$C$2:$C$28=$E9),0))</f>
        <v>0.58908806260345858</v>
      </c>
      <c r="BM9">
        <f t="array" ref="BM9">INDEX(Transcriptome!AJ$2:AJ$28,MATCH(1,(Transcriptome!$A$2:$A$28=$B9)*(Transcriptome!$C$2:$C$28=$E9),0))</f>
        <v>1.2111960560972717</v>
      </c>
      <c r="BN9">
        <f t="array" ref="BN9">INDEX(Transcriptome!AK$2:AK$28,MATCH(1,(Transcriptome!$A$2:$A$28=$B9)*(Transcriptome!$C$2:$C$28=$E9),0))</f>
        <v>0.83349372213564865</v>
      </c>
      <c r="BO9">
        <f t="array" ref="BO9">INDEX(Transcriptome!AL$2:AL$28,MATCH(1,(Transcriptome!$A$2:$A$28=$B9)*(Transcriptome!$C$2:$C$28=$E9),0))</f>
        <v>1</v>
      </c>
      <c r="BP9">
        <f t="array" ref="BP9">INDEX(Transcriptome!AM$2:AM$28,MATCH(1,(Transcriptome!$A$2:$A$28=$B9)*(Transcriptome!$C$2:$C$28=$E9),0))</f>
        <v>0.26892513348074426</v>
      </c>
      <c r="BQ9">
        <f t="array" ref="BQ9">INDEX(Transcriptome!AN$2:AN$28,MATCH(1,(Transcriptome!$A$2:$A$28=$B9)*(Transcriptome!$C$2:$C$28=$E9),0))</f>
        <v>0.66302295739312278</v>
      </c>
      <c r="BR9">
        <f t="array" ref="BR9">INDEX(Transcriptome!AO$2:AO$28,MATCH(1,(Transcriptome!$A$2:$A$28=$B9)*(Transcriptome!$C$2:$C$28=$E9),0))</f>
        <v>1.3140550582678929</v>
      </c>
      <c r="BS9">
        <f t="array" ref="BS9">INDEX(Transcriptome!AP$2:AP$28,MATCH(1,(Transcriptome!$A$2:$A$28=$B9)*(Transcriptome!$C$2:$C$28=$E9),0))</f>
        <v>0.89739718974683491</v>
      </c>
      <c r="BT9">
        <f t="array" ref="BT9">INDEX(Transcriptome!AQ$2:AQ$28,MATCH(1,(Transcriptome!$A$2:$A$28=$B9)*(Transcriptome!$C$2:$C$28=$E9),0))</f>
        <v>1.3005346627571148</v>
      </c>
      <c r="BU9">
        <f t="array" ref="BU9">INDEX(Transcriptome!AR$2:AR$28,MATCH(1,(Transcriptome!$A$2:$A$28=$B9)*(Transcriptome!$C$2:$C$28=$E9),0))</f>
        <v>0.51982969670991197</v>
      </c>
      <c r="BV9">
        <f t="array" ref="BV9">INDEX(Transcriptome!AS$2:AS$28,MATCH(1,(Transcriptome!$A$2:$A$28=$B9)*(Transcriptome!$C$2:$C$28=$E9),0))</f>
        <v>0.92662021729641852</v>
      </c>
      <c r="BW9">
        <f t="array" ref="BW9">INDEX(Transcriptome!AT$2:AT$28,MATCH(1,(Transcriptome!$A$2:$A$28=$B9)*(Transcriptome!$C$2:$C$28=$E9),0))</f>
        <v>0.70588957315296774</v>
      </c>
      <c r="BX9">
        <f t="array" ref="BX9">INDEX(Transcriptome!AU$2:AU$28,MATCH(1,(Transcriptome!$A$2:$A$28=$B9)*(Transcriptome!$C$2:$C$28=$E9),0))</f>
        <v>1.020861395243053</v>
      </c>
      <c r="BY9">
        <f t="array" ref="BY9">INDEX(Transcriptome!AV$2:AV$28,MATCH(1,(Transcriptome!$A$2:$A$28=$B9)*(Transcriptome!$C$2:$C$28=$E9),0))</f>
        <v>0.67744997176132982</v>
      </c>
      <c r="BZ9">
        <f t="array" ref="BZ9">INDEX(Transcriptome!AW$2:AW$28,MATCH(1,(Transcriptome!$A$2:$A$28=$B9)*(Transcriptome!$C$2:$C$28=$E9),0))</f>
        <v>0.37533365490391968</v>
      </c>
      <c r="CA9">
        <f t="array" ref="CA9">INDEX(Transcriptome!AX$2:AX$28,MATCH(1,(Transcriptome!$A$2:$A$28=$B9)*(Transcriptome!$C$2:$C$28=$E9),0))</f>
        <v>0.48741968957372928</v>
      </c>
      <c r="CB9">
        <f t="array" ref="CB9">INDEX(Transcriptome!AY$2:AY$28,MATCH(1,(Transcriptome!$A$2:$A$28=$B9)*(Transcriptome!$C$2:$C$28=$E9),0))</f>
        <v>0.9861669497972565</v>
      </c>
      <c r="CC9">
        <f t="array" ref="CC9">INDEX(Transcriptome!AZ$2:AZ$28,MATCH(1,(Transcriptome!$A$2:$A$28=$B9)*(Transcriptome!$C$2:$C$28=$E9),0))</f>
        <v>0.13475030963800239</v>
      </c>
      <c r="CD9">
        <f t="array" ref="CD9">INDEX(Transcriptome!BA$2:BA$28,MATCH(1,(Transcriptome!$A$2:$A$28=$B9)*(Transcriptome!$C$2:$C$28=$E9),0))</f>
        <v>3.0511323807894488</v>
      </c>
      <c r="CE9">
        <f t="array" ref="CE9">INDEX(Transcriptome!BB$2:BB$28,MATCH(1,(Transcriptome!$A$2:$A$28=$B9)*(Transcriptome!$C$2:$C$28=$E9),0))</f>
        <v>2.7291523474557162</v>
      </c>
      <c r="CF9">
        <f t="array" ref="CF9">INDEX(Transcriptome!BC$2:BC$28,MATCH(1,(Transcriptome!$A$2:$A$28=$B9)*(Transcriptome!$C$2:$C$28=$E9),0))</f>
        <v>0</v>
      </c>
      <c r="CG9">
        <f t="array" ref="CG9">INDEX(Transcriptome!BD$2:BD$28,MATCH(1,(Transcriptome!$A$2:$A$28=$B9)*(Transcriptome!$C$2:$C$28=$E9),0))</f>
        <v>2.0550375838276378</v>
      </c>
      <c r="CH9">
        <f t="array" ref="CH9">INDEX(Transcriptome!BE$2:BE$28,MATCH(1,(Transcriptome!$A$2:$A$28=$B9)*(Transcriptome!$C$2:$C$28=$E9),0))</f>
        <v>1.0626933143671609</v>
      </c>
      <c r="CI9">
        <f t="array" ref="CI9">INDEX(Transcriptome!BF$2:BF$28,MATCH(1,(Transcriptome!$A$2:$A$28=$B9)*(Transcriptome!$C$2:$C$28=$E9),0))</f>
        <v>1.7333851456133129</v>
      </c>
      <c r="CJ9">
        <f t="array" ref="CJ9">INDEX(Transcriptome!BG$2:BG$28,MATCH(1,(Transcriptome!$A$2:$A$28=$B9)*(Transcriptome!$C$2:$C$28=$E9),0))</f>
        <v>1.6294551818331828</v>
      </c>
      <c r="CK9">
        <f t="array" ref="CK9">INDEX(Transcriptome!BH$2:BH$28,MATCH(1,(Transcriptome!$A$2:$A$28=$B9)*(Transcriptome!$C$2:$C$28=$E9),0))</f>
        <v>0.44818730371974813</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2.3490087221877216</v>
      </c>
      <c r="CO9">
        <f t="array" ref="CO9">INDEX(Transcriptome!BL$2:BL$28,MATCH(1,(Transcriptome!$A$2:$A$28=$B9)*(Transcriptome!$C$2:$C$28=$E9),0))</f>
        <v>1.1382807058488893</v>
      </c>
      <c r="CP9">
        <f t="array" ref="CP9">INDEX(Transcriptome!BM$2:BM$28,MATCH(1,(Transcriptome!$A$2:$A$28=$B9)*(Transcriptome!$C$2:$C$28=$E9),0))</f>
        <v>1.041534100498178</v>
      </c>
      <c r="CQ9">
        <f t="array" ref="CQ9">INDEX(Transcriptome!BN$2:BN$28,MATCH(1,(Transcriptome!$A$2:$A$28=$B9)*(Transcriptome!$C$2:$C$28=$E9),0))</f>
        <v>6.0976793661105519</v>
      </c>
      <c r="CR9">
        <f t="array" ref="CR9">INDEX(Transcriptome!BO$2:BO$28,MATCH(1,(Transcriptome!$A$2:$A$28=$B9)*(Transcriptome!$C$2:$C$28=$E9),0))</f>
        <v>2.6230227905173362</v>
      </c>
      <c r="CS9">
        <f t="array" ref="CS9">INDEX(Transcriptome!BP$2:BP$28,MATCH(1,(Transcriptome!$A$2:$A$28=$B9)*(Transcriptome!$C$2:$C$28=$E9),0))</f>
        <v>0.44818730371974813</v>
      </c>
      <c r="CT9">
        <f t="array" ref="CT9">INDEX(Transcriptome!BQ$2:BQ$28,MATCH(1,(Transcriptome!$A$2:$A$28=$B9)*(Transcriptome!$C$2:$C$28=$E9),0))</f>
        <v>1</v>
      </c>
      <c r="CU9">
        <f t="array" ref="CU9">INDEX(Transcriptome!BR$2:BR$28,MATCH(1,(Transcriptome!$A$2:$A$28=$B9)*(Transcriptome!$C$2:$C$28=$E9),0))</f>
        <v>0.74554417526058681</v>
      </c>
    </row>
    <row r="10" spans="1:99" x14ac:dyDescent="0.15">
      <c r="A10">
        <f>Glucose!A15</f>
        <v>8</v>
      </c>
      <c r="B10" s="369" t="s">
        <v>524</v>
      </c>
      <c r="C10" s="369" t="s">
        <v>549</v>
      </c>
      <c r="D10">
        <v>1</v>
      </c>
      <c r="E10" t="s">
        <v>551</v>
      </c>
      <c r="F10" s="306">
        <f>'Growth Regression'!R10</f>
        <v>8.3505902777797019</v>
      </c>
      <c r="G10" s="306">
        <f>'Growth Regression'!S10</f>
        <v>200.41416666671284</v>
      </c>
      <c r="H10">
        <f>AVERAGE('TL input - regression'!L11,'TL input - regression'!Q10)</f>
        <v>24.277777777777779</v>
      </c>
      <c r="I10">
        <f>AVERAGE('TL input - regression'!M11,'TL input - regression'!R10)</f>
        <v>0.38854351687388994</v>
      </c>
      <c r="J10">
        <f>AVERAGE('TL input - regression'!N11,'TL input - regression'!S10)</f>
        <v>0.30500000000000005</v>
      </c>
      <c r="K10">
        <f>AVERAGE('TL input - regression'!O11,'TL input - regression'!T10)</f>
        <v>6.5514989805793306E-3</v>
      </c>
      <c r="L10">
        <f>AVERAGE('TL input - regression'!P11,'TL input - regression'!U10)</f>
        <v>5.4067986492550073</v>
      </c>
      <c r="M10">
        <f>'Growth Regression'!P10</f>
        <v>2.0027065403606398E-3</v>
      </c>
      <c r="N10">
        <f>M10/'Growth Regression'!$O$24</f>
        <v>8.1202505236056571E-2</v>
      </c>
      <c r="O10">
        <f>'Post Process Calc.'!C31</f>
        <v>4.5144599906958412E-2</v>
      </c>
      <c r="P10">
        <f>'Post Process Calc.'!D31</f>
        <v>1.2829712132575828E-3</v>
      </c>
      <c r="Q10">
        <f>'Post Process Calc.'!E31</f>
        <v>7.0433639789814316E-5</v>
      </c>
      <c r="R10">
        <f>'Post Process Calc.'!F31</f>
        <v>1.7676499680085204E-3</v>
      </c>
      <c r="S10">
        <f>'Post Process Calc.'!G31</f>
        <v>8.9069529517121111E-3</v>
      </c>
      <c r="T10">
        <f t="shared" si="2"/>
        <v>2.8419151258439454E-2</v>
      </c>
      <c r="U10">
        <f t="shared" si="3"/>
        <v>28.215374941849007</v>
      </c>
      <c r="V10">
        <f t="shared" si="3"/>
        <v>0.80185700828598916</v>
      </c>
      <c r="W10">
        <f t="shared" si="0"/>
        <v>4.4021024868633948E-2</v>
      </c>
      <c r="X10">
        <f t="shared" si="0"/>
        <v>1.1047812300053252</v>
      </c>
      <c r="Y10">
        <f t="shared" si="0"/>
        <v>5.5668455948200695</v>
      </c>
      <c r="Z10">
        <v>100</v>
      </c>
      <c r="AA10">
        <v>0.32</v>
      </c>
      <c r="AB10">
        <v>7</v>
      </c>
      <c r="AC10">
        <v>0.7</v>
      </c>
      <c r="AD10">
        <f t="shared" si="1"/>
        <v>5.0118723362727164E-8</v>
      </c>
      <c r="AE10">
        <v>1</v>
      </c>
      <c r="AF10">
        <v>0.311</v>
      </c>
      <c r="AG10">
        <f t="array" ref="AG10">INDEX(Transcriptome!D$2:D$28,MATCH(1,(Transcriptome!$A$2:$A$28=$B10)*(Transcriptome!$C$2:$C$28=$E10),0))</f>
        <v>0.68366199251324755</v>
      </c>
      <c r="AH10">
        <f t="array" ref="AH10">INDEX(Transcriptome!E$2:E$28,MATCH(1,(Transcriptome!$A$2:$A$28=$B10)*(Transcriptome!$C$2:$C$28=$E10),0))</f>
        <v>1.0058192858724184</v>
      </c>
      <c r="AI10">
        <f t="array" ref="AI10">INDEX(Transcriptome!F$2:F$28,MATCH(1,(Transcriptome!$A$2:$A$28=$B10)*(Transcriptome!$C$2:$C$28=$E10),0))</f>
        <v>0.44491309315388661</v>
      </c>
      <c r="AJ10">
        <f t="array" ref="AJ10">INDEX(Transcriptome!G$2:G$28,MATCH(1,(Transcriptome!$A$2:$A$28=$B10)*(Transcriptome!$C$2:$C$28=$E10),0))</f>
        <v>0.46824667127677849</v>
      </c>
      <c r="AK10">
        <f t="array" ref="AK10">INDEX(Transcriptome!H$2:H$28,MATCH(1,(Transcriptome!$A$2:$A$28=$B10)*(Transcriptome!$C$2:$C$28=$E10),0))</f>
        <v>0</v>
      </c>
      <c r="AL10">
        <f t="array" ref="AL10">INDEX(Transcriptome!I$2:I$28,MATCH(1,(Transcriptome!$A$2:$A$28=$B10)*(Transcriptome!$C$2:$C$28=$E10),0))</f>
        <v>1.5361539425466171</v>
      </c>
      <c r="AM10">
        <f t="array" ref="AM10">INDEX(Transcriptome!J$2:J$28,MATCH(1,(Transcriptome!$A$2:$A$28=$B10)*(Transcriptome!$C$2:$C$28=$E10),0))</f>
        <v>0.70837399372402809</v>
      </c>
      <c r="AN10">
        <f t="array" ref="AN10">INDEX(Transcriptome!K$2:K$28,MATCH(1,(Transcriptome!$A$2:$A$28=$B10)*(Transcriptome!$C$2:$C$28=$E10),0))</f>
        <v>0.66938510382802263</v>
      </c>
      <c r="AO10">
        <f t="array" ref="AO10">INDEX(Transcriptome!L$2:L$28,MATCH(1,(Transcriptome!$A$2:$A$28=$B10)*(Transcriptome!$C$2:$C$28=$E10),0))</f>
        <v>0.80255578934108851</v>
      </c>
      <c r="AP10">
        <f t="array" ref="AP10">INDEX(Transcriptome!M$2:M$28,MATCH(1,(Transcriptome!$A$2:$A$28=$B10)*(Transcriptome!$C$2:$C$28=$E10),0))</f>
        <v>0.53904718875725932</v>
      </c>
      <c r="AQ10">
        <f t="array" ref="AQ10">INDEX(Transcriptome!N$2:N$28,MATCH(1,(Transcriptome!$A$2:$A$28=$B10)*(Transcriptome!$C$2:$C$28=$E10),0))</f>
        <v>0.85287932006161449</v>
      </c>
      <c r="AR10">
        <f t="array" ref="AR10">INDEX(Transcriptome!O$2:O$28,MATCH(1,(Transcriptome!$A$2:$A$28=$B10)*(Transcriptome!$C$2:$C$28=$E10),0))</f>
        <v>1.0116655896274329</v>
      </c>
      <c r="AS10">
        <f t="array" ref="AS10">INDEX(Transcriptome!P$2:P$28,MATCH(1,(Transcriptome!$A$2:$A$28=$B10)*(Transcriptome!$C$2:$C$28=$E10),0))</f>
        <v>0.74188223245464269</v>
      </c>
      <c r="AT10">
        <f t="array" ref="AT10">INDEX(Transcriptome!Q$2:Q$28,MATCH(1,(Transcriptome!$A$2:$A$28=$B10)*(Transcriptome!$C$2:$C$28=$E10),0))</f>
        <v>0.45506645974102605</v>
      </c>
      <c r="AU10">
        <f t="array" ref="AU10">INDEX(Transcriptome!R$2:R$28,MATCH(1,(Transcriptome!$A$2:$A$28=$B10)*(Transcriptome!$C$2:$C$28=$E10),0))</f>
        <v>0.48244396165811887</v>
      </c>
      <c r="AV10">
        <f t="array" ref="AV10">INDEX(Transcriptome!S$2:S$28,MATCH(1,(Transcriptome!$A$2:$A$28=$B10)*(Transcriptome!$C$2:$C$28=$E10),0))</f>
        <v>0.55542605745614981</v>
      </c>
      <c r="AW10">
        <f t="array" ref="AW10">INDEX(Transcriptome!T$2:T$28,MATCH(1,(Transcriptome!$A$2:$A$28=$B10)*(Transcriptome!$C$2:$C$28=$E10),0))</f>
        <v>1.1792930364174454</v>
      </c>
      <c r="AX10">
        <f t="array" ref="AX10">INDEX(Transcriptome!U$2:U$28,MATCH(1,(Transcriptome!$A$2:$A$28=$B10)*(Transcriptome!$C$2:$C$28=$E10),0))</f>
        <v>6.4869513669808807</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0.77292004132105108</v>
      </c>
      <c r="BB10">
        <f t="array" ref="BB10">INDEX(Transcriptome!Y$2:Y$28,MATCH(1,(Transcriptome!$A$2:$A$28=$B10)*(Transcriptome!$C$2:$C$28=$E10),0))</f>
        <v>0</v>
      </c>
      <c r="BC10">
        <f t="array" ref="BC10">INDEX(Transcriptome!Z$2:Z$28,MATCH(1,(Transcriptome!$A$2:$A$28=$B10)*(Transcriptome!$C$2:$C$28=$E10),0))</f>
        <v>0.47078292964244517</v>
      </c>
      <c r="BD10">
        <f t="array" ref="BD10">INDEX(Transcriptome!AA$2:AA$28,MATCH(1,(Transcriptome!$A$2:$A$28=$B10)*(Transcriptome!$C$2:$C$28=$E10),0))</f>
        <v>0.9399287917978123</v>
      </c>
      <c r="BE10">
        <f t="array" ref="BE10">INDEX(Transcriptome!AB$2:AB$28,MATCH(1,(Transcriptome!$A$2:$A$28=$B10)*(Transcriptome!$C$2:$C$28=$E10),0))</f>
        <v>0.35004380003140156</v>
      </c>
      <c r="BF10">
        <f t="array" ref="BF10">INDEX(Transcriptome!AC$2:AC$28,MATCH(1,(Transcriptome!$A$2:$A$28=$B10)*(Transcriptome!$C$2:$C$28=$E10),0))</f>
        <v>1.9849501645388783</v>
      </c>
      <c r="BG10">
        <f t="array" ref="BG10">INDEX(Transcriptome!AD$2:AD$28,MATCH(1,(Transcriptome!$A$2:$A$28=$B10)*(Transcriptome!$C$2:$C$28=$E10),0))</f>
        <v>0.51252717027520023</v>
      </c>
      <c r="BH10">
        <f t="array" ref="BH10">INDEX(Transcriptome!AE$2:AE$28,MATCH(1,(Transcriptome!$A$2:$A$28=$B10)*(Transcriptome!$C$2:$C$28=$E10),0))</f>
        <v>1.857479770987436</v>
      </c>
      <c r="BI10">
        <f t="array" ref="BI10">INDEX(Transcriptome!AF$2:AF$28,MATCH(1,(Transcriptome!$A$2:$A$28=$B10)*(Transcriptome!$C$2:$C$28=$E10),0))</f>
        <v>0.72806710834510924</v>
      </c>
      <c r="BJ10">
        <f t="array" ref="BJ10">INDEX(Transcriptome!AG$2:AG$28,MATCH(1,(Transcriptome!$A$2:$A$28=$B10)*(Transcriptome!$C$2:$C$28=$E10),0))</f>
        <v>0.66099634573097976</v>
      </c>
      <c r="BK10">
        <f t="array" ref="BK10">INDEX(Transcriptome!AH$2:AH$28,MATCH(1,(Transcriptome!$A$2:$A$28=$B10)*(Transcriptome!$C$2:$C$28=$E10),0))</f>
        <v>1.8479207841008674</v>
      </c>
      <c r="BL10">
        <f t="array" ref="BL10">INDEX(Transcriptome!AI$2:AI$28,MATCH(1,(Transcriptome!$A$2:$A$28=$B10)*(Transcriptome!$C$2:$C$28=$E10),0))</f>
        <v>0.52691665363364448</v>
      </c>
      <c r="BM10">
        <f t="array" ref="BM10">INDEX(Transcriptome!AJ$2:AJ$28,MATCH(1,(Transcriptome!$A$2:$A$28=$B10)*(Transcriptome!$C$2:$C$28=$E10),0))</f>
        <v>1.2539456088497329</v>
      </c>
      <c r="BN10">
        <f t="array" ref="BN10">INDEX(Transcriptome!AK$2:AK$28,MATCH(1,(Transcriptome!$A$2:$A$28=$B10)*(Transcriptome!$C$2:$C$28=$E10),0))</f>
        <v>0.8408660418790137</v>
      </c>
      <c r="BO10">
        <f t="array" ref="BO10">INDEX(Transcriptome!AL$2:AL$28,MATCH(1,(Transcriptome!$A$2:$A$28=$B10)*(Transcriptome!$C$2:$C$28=$E10),0))</f>
        <v>1</v>
      </c>
      <c r="BP10">
        <f t="array" ref="BP10">INDEX(Transcriptome!AM$2:AM$28,MATCH(1,(Transcriptome!$A$2:$A$28=$B10)*(Transcriptome!$C$2:$C$28=$E10),0))</f>
        <v>0.22397915101608157</v>
      </c>
      <c r="BQ10">
        <f t="array" ref="BQ10">INDEX(Transcriptome!AN$2:AN$28,MATCH(1,(Transcriptome!$A$2:$A$28=$B10)*(Transcriptome!$C$2:$C$28=$E10),0))</f>
        <v>0.64022574050010972</v>
      </c>
      <c r="BR10">
        <f t="array" ref="BR10">INDEX(Transcriptome!AO$2:AO$28,MATCH(1,(Transcriptome!$A$2:$A$28=$B10)*(Transcriptome!$C$2:$C$28=$E10),0))</f>
        <v>1.351441706580276</v>
      </c>
      <c r="BS10">
        <f t="array" ref="BS10">INDEX(Transcriptome!AP$2:AP$28,MATCH(1,(Transcriptome!$A$2:$A$28=$B10)*(Transcriptome!$C$2:$C$28=$E10),0))</f>
        <v>0.85516164345614487</v>
      </c>
      <c r="BT10">
        <f t="array" ref="BT10">INDEX(Transcriptome!AQ$2:AQ$28,MATCH(1,(Transcriptome!$A$2:$A$28=$B10)*(Transcriptome!$C$2:$C$28=$E10),0))</f>
        <v>1.0483737249346998</v>
      </c>
      <c r="BU10">
        <f t="array" ref="BU10">INDEX(Transcriptome!AR$2:AR$28,MATCH(1,(Transcriptome!$A$2:$A$28=$B10)*(Transcriptome!$C$2:$C$28=$E10),0))</f>
        <v>0.53765717202868091</v>
      </c>
      <c r="BV10">
        <f t="array" ref="BV10">INDEX(Transcriptome!AS$2:AS$28,MATCH(1,(Transcriptome!$A$2:$A$28=$B10)*(Transcriptome!$C$2:$C$28=$E10),0))</f>
        <v>0.88325585101801352</v>
      </c>
      <c r="BW10">
        <f t="array" ref="BW10">INDEX(Transcriptome!AT$2:AT$28,MATCH(1,(Transcriptome!$A$2:$A$28=$B10)*(Transcriptome!$C$2:$C$28=$E10),0))</f>
        <v>0.66386689664249432</v>
      </c>
      <c r="BX10">
        <f t="array" ref="BX10">INDEX(Transcriptome!AU$2:AU$28,MATCH(1,(Transcriptome!$A$2:$A$28=$B10)*(Transcriptome!$C$2:$C$28=$E10),0))</f>
        <v>0.96600661133691346</v>
      </c>
      <c r="BY10">
        <f t="array" ref="BY10">INDEX(Transcriptome!AV$2:AV$28,MATCH(1,(Transcriptome!$A$2:$A$28=$B10)*(Transcriptome!$C$2:$C$28=$E10),0))</f>
        <v>0.63031978385969201</v>
      </c>
      <c r="BZ10">
        <f t="array" ref="BZ10">INDEX(Transcriptome!AW$2:AW$28,MATCH(1,(Transcriptome!$A$2:$A$28=$B10)*(Transcriptome!$C$2:$C$28=$E10),0))</f>
        <v>0.36488719926636148</v>
      </c>
      <c r="CA10">
        <f t="array" ref="CA10">INDEX(Transcriptome!AX$2:AX$28,MATCH(1,(Transcriptome!$A$2:$A$28=$B10)*(Transcriptome!$C$2:$C$28=$E10),0))</f>
        <v>0.43681396584662185</v>
      </c>
      <c r="CB10">
        <f t="array" ref="CB10">INDEX(Transcriptome!AY$2:AY$28,MATCH(1,(Transcriptome!$A$2:$A$28=$B10)*(Transcriptome!$C$2:$C$28=$E10),0))</f>
        <v>0.87852145826393024</v>
      </c>
      <c r="CC10">
        <f t="array" ref="CC10">INDEX(Transcriptome!AZ$2:AZ$28,MATCH(1,(Transcriptome!$A$2:$A$28=$B10)*(Transcriptome!$C$2:$C$28=$E10),0))</f>
        <v>0.13322308444037048</v>
      </c>
      <c r="CD10">
        <f t="array" ref="CD10">INDEX(Transcriptome!BA$2:BA$28,MATCH(1,(Transcriptome!$A$2:$A$28=$B10)*(Transcriptome!$C$2:$C$28=$E10),0))</f>
        <v>2.8957183621386697</v>
      </c>
      <c r="CE10">
        <f t="array" ref="CE10">INDEX(Transcriptome!BB$2:BB$28,MATCH(1,(Transcriptome!$A$2:$A$28=$B10)*(Transcriptome!$C$2:$C$28=$E10),0))</f>
        <v>1.9976928549454456</v>
      </c>
      <c r="CF10">
        <f t="array" ref="CF10">INDEX(Transcriptome!BC$2:BC$28,MATCH(1,(Transcriptome!$A$2:$A$28=$B10)*(Transcriptome!$C$2:$C$28=$E10),0))</f>
        <v>0</v>
      </c>
      <c r="CG10">
        <f t="array" ref="CG10">INDEX(Transcriptome!BD$2:BD$28,MATCH(1,(Transcriptome!$A$2:$A$28=$B10)*(Transcriptome!$C$2:$C$28=$E10),0))</f>
        <v>1.9609477741491115</v>
      </c>
      <c r="CH10">
        <f t="array" ref="CH10">INDEX(Transcriptome!BE$2:BE$28,MATCH(1,(Transcriptome!$A$2:$A$28=$B10)*(Transcriptome!$C$2:$C$28=$E10),0))</f>
        <v>1.2301800550619775</v>
      </c>
      <c r="CI10">
        <f t="array" ref="CI10">INDEX(Transcriptome!BF$2:BF$28,MATCH(1,(Transcriptome!$A$2:$A$28=$B10)*(Transcriptome!$C$2:$C$28=$E10),0))</f>
        <v>1.8122580783432334</v>
      </c>
      <c r="CJ10">
        <f t="array" ref="CJ10">INDEX(Transcriptome!BG$2:BG$28,MATCH(1,(Transcriptome!$A$2:$A$28=$B10)*(Transcriptome!$C$2:$C$28=$E10),0))</f>
        <v>1.6286605534847232</v>
      </c>
      <c r="CK10">
        <f t="array" ref="CK10">INDEX(Transcriptome!BH$2:BH$28,MATCH(1,(Transcriptome!$A$2:$A$28=$B10)*(Transcriptome!$C$2:$C$28=$E10),0))</f>
        <v>0.4679412134019918</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2.3065484482686314</v>
      </c>
      <c r="CO10">
        <f t="array" ref="CO10">INDEX(Transcriptome!BL$2:BL$28,MATCH(1,(Transcriptome!$A$2:$A$28=$B10)*(Transcriptome!$C$2:$C$28=$E10),0))</f>
        <v>1.1316528883426991</v>
      </c>
      <c r="CP10">
        <f t="array" ref="CP10">INDEX(Transcriptome!BM$2:BM$28,MATCH(1,(Transcriptome!$A$2:$A$28=$B10)*(Transcriptome!$C$2:$C$28=$E10),0))</f>
        <v>0.84481565452043561</v>
      </c>
      <c r="CQ10">
        <f t="array" ref="CQ10">INDEX(Transcriptome!BN$2:BN$28,MATCH(1,(Transcriptome!$A$2:$A$28=$B10)*(Transcriptome!$C$2:$C$28=$E10),0))</f>
        <v>4.5305884126387452</v>
      </c>
      <c r="CR10">
        <f t="array" ref="CR10">INDEX(Transcriptome!BO$2:BO$28,MATCH(1,(Transcriptome!$A$2:$A$28=$B10)*(Transcriptome!$C$2:$C$28=$E10),0))</f>
        <v>2.2672085489847156</v>
      </c>
      <c r="CS10">
        <f t="array" ref="CS10">INDEX(Transcriptome!BP$2:BP$28,MATCH(1,(Transcriptome!$A$2:$A$28=$B10)*(Transcriptome!$C$2:$C$28=$E10),0))</f>
        <v>0.4679412134019918</v>
      </c>
      <c r="CT10">
        <f t="array" ref="CT10">INDEX(Transcriptome!BQ$2:BQ$28,MATCH(1,(Transcriptome!$A$2:$A$28=$B10)*(Transcriptome!$C$2:$C$28=$E10),0))</f>
        <v>1</v>
      </c>
      <c r="CU10">
        <f t="array" ref="CU10">INDEX(Transcriptome!BR$2:BR$28,MATCH(1,(Transcriptome!$A$2:$A$28=$B10)*(Transcriptome!$C$2:$C$28=$E10),0))</f>
        <v>0.81910456962924594</v>
      </c>
    </row>
    <row r="11" spans="1:99" x14ac:dyDescent="0.15">
      <c r="A11">
        <f>Glucose!A16</f>
        <v>9</v>
      </c>
      <c r="B11" s="369" t="s">
        <v>524</v>
      </c>
      <c r="C11" s="369" t="s">
        <v>549</v>
      </c>
      <c r="D11">
        <v>1</v>
      </c>
      <c r="E11" t="s">
        <v>551</v>
      </c>
      <c r="F11" s="306">
        <f>'Growth Regression'!R11</f>
        <v>9.3957291666702076</v>
      </c>
      <c r="G11" s="306">
        <f>'Growth Regression'!S11</f>
        <v>225.49750000008498</v>
      </c>
      <c r="H11">
        <f>AVERAGE('TL input - regression'!L12,'TL input - regression'!Q11)</f>
        <v>18.594000059054537</v>
      </c>
      <c r="I11">
        <f>AVERAGE('TL input - regression'!M12,'TL input - regression'!R11)</f>
        <v>0.38854351687388994</v>
      </c>
      <c r="J11">
        <f>AVERAGE('TL input - regression'!N12,'TL input - regression'!S11)</f>
        <v>0.26500000000000001</v>
      </c>
      <c r="K11">
        <f>AVERAGE('TL input - regression'!O12,'TL input - regression'!T11)</f>
        <v>0.85197671604455771</v>
      </c>
      <c r="L11">
        <f>AVERAGE('TL input - regression'!P12,'TL input - regression'!U11)</f>
        <v>4.3966427545037297</v>
      </c>
      <c r="M11">
        <f>'Growth Regression'!P11</f>
        <v>1.1447929178307671E-3</v>
      </c>
      <c r="N11">
        <f>M11/'Growth Regression'!$O$24</f>
        <v>4.6417211424102829E-2</v>
      </c>
      <c r="O11">
        <f>'Post Process Calc.'!C32</f>
        <v>5.2655087395792395E-2</v>
      </c>
      <c r="P11">
        <f>'Post Process Calc.'!D32</f>
        <v>4.5798082871160526E-3</v>
      </c>
      <c r="Q11">
        <f>'Post Process Calc.'!E32</f>
        <v>1.3498427769960373E-4</v>
      </c>
      <c r="R11">
        <f>'Post Process Calc.'!F32</f>
        <v>1.6756360064504655E-4</v>
      </c>
      <c r="S11">
        <f>'Post Process Calc.'!G32</f>
        <v>9.9243748938539645E-3</v>
      </c>
      <c r="T11">
        <f t="shared" si="2"/>
        <v>8.6977508036232401E-2</v>
      </c>
      <c r="U11">
        <f t="shared" si="3"/>
        <v>32.909429622370247</v>
      </c>
      <c r="V11">
        <f t="shared" si="3"/>
        <v>2.8623801794475328</v>
      </c>
      <c r="W11">
        <f t="shared" si="0"/>
        <v>8.436517356225233E-2</v>
      </c>
      <c r="X11">
        <f t="shared" si="0"/>
        <v>0.10472725040315409</v>
      </c>
      <c r="Y11">
        <f t="shared" si="0"/>
        <v>6.2027343086587274</v>
      </c>
      <c r="Z11">
        <v>100</v>
      </c>
      <c r="AA11">
        <v>0.32</v>
      </c>
      <c r="AB11">
        <v>7</v>
      </c>
      <c r="AC11">
        <v>0.7</v>
      </c>
      <c r="AD11">
        <f t="shared" si="1"/>
        <v>5.0118723362727164E-8</v>
      </c>
      <c r="AE11">
        <v>1</v>
      </c>
      <c r="AF11">
        <v>0.311</v>
      </c>
      <c r="AG11">
        <f t="array" ref="AG11">INDEX(Transcriptome!D$2:D$28,MATCH(1,(Transcriptome!$A$2:$A$28=$B11)*(Transcriptome!$C$2:$C$28=$E11),0))</f>
        <v>0.68366199251324755</v>
      </c>
      <c r="AH11">
        <f t="array" ref="AH11">INDEX(Transcriptome!E$2:E$28,MATCH(1,(Transcriptome!$A$2:$A$28=$B11)*(Transcriptome!$C$2:$C$28=$E11),0))</f>
        <v>1.0058192858724184</v>
      </c>
      <c r="AI11">
        <f t="array" ref="AI11">INDEX(Transcriptome!F$2:F$28,MATCH(1,(Transcriptome!$A$2:$A$28=$B11)*(Transcriptome!$C$2:$C$28=$E11),0))</f>
        <v>0.44491309315388661</v>
      </c>
      <c r="AJ11">
        <f t="array" ref="AJ11">INDEX(Transcriptome!G$2:G$28,MATCH(1,(Transcriptome!$A$2:$A$28=$B11)*(Transcriptome!$C$2:$C$28=$E11),0))</f>
        <v>0.46824667127677849</v>
      </c>
      <c r="AK11">
        <f t="array" ref="AK11">INDEX(Transcriptome!H$2:H$28,MATCH(1,(Transcriptome!$A$2:$A$28=$B11)*(Transcriptome!$C$2:$C$28=$E11),0))</f>
        <v>0</v>
      </c>
      <c r="AL11">
        <f t="array" ref="AL11">INDEX(Transcriptome!I$2:I$28,MATCH(1,(Transcriptome!$A$2:$A$28=$B11)*(Transcriptome!$C$2:$C$28=$E11),0))</f>
        <v>1.5361539425466171</v>
      </c>
      <c r="AM11">
        <f t="array" ref="AM11">INDEX(Transcriptome!J$2:J$28,MATCH(1,(Transcriptome!$A$2:$A$28=$B11)*(Transcriptome!$C$2:$C$28=$E11),0))</f>
        <v>0.70837399372402809</v>
      </c>
      <c r="AN11">
        <f t="array" ref="AN11">INDEX(Transcriptome!K$2:K$28,MATCH(1,(Transcriptome!$A$2:$A$28=$B11)*(Transcriptome!$C$2:$C$28=$E11),0))</f>
        <v>0.66938510382802263</v>
      </c>
      <c r="AO11">
        <f t="array" ref="AO11">INDEX(Transcriptome!L$2:L$28,MATCH(1,(Transcriptome!$A$2:$A$28=$B11)*(Transcriptome!$C$2:$C$28=$E11),0))</f>
        <v>0.80255578934108851</v>
      </c>
      <c r="AP11">
        <f t="array" ref="AP11">INDEX(Transcriptome!M$2:M$28,MATCH(1,(Transcriptome!$A$2:$A$28=$B11)*(Transcriptome!$C$2:$C$28=$E11),0))</f>
        <v>0.53904718875725932</v>
      </c>
      <c r="AQ11">
        <f t="array" ref="AQ11">INDEX(Transcriptome!N$2:N$28,MATCH(1,(Transcriptome!$A$2:$A$28=$B11)*(Transcriptome!$C$2:$C$28=$E11),0))</f>
        <v>0.85287932006161449</v>
      </c>
      <c r="AR11">
        <f t="array" ref="AR11">INDEX(Transcriptome!O$2:O$28,MATCH(1,(Transcriptome!$A$2:$A$28=$B11)*(Transcriptome!$C$2:$C$28=$E11),0))</f>
        <v>1.0116655896274329</v>
      </c>
      <c r="AS11">
        <f t="array" ref="AS11">INDEX(Transcriptome!P$2:P$28,MATCH(1,(Transcriptome!$A$2:$A$28=$B11)*(Transcriptome!$C$2:$C$28=$E11),0))</f>
        <v>0.74188223245464269</v>
      </c>
      <c r="AT11">
        <f t="array" ref="AT11">INDEX(Transcriptome!Q$2:Q$28,MATCH(1,(Transcriptome!$A$2:$A$28=$B11)*(Transcriptome!$C$2:$C$28=$E11),0))</f>
        <v>0.45506645974102605</v>
      </c>
      <c r="AU11">
        <f t="array" ref="AU11">INDEX(Transcriptome!R$2:R$28,MATCH(1,(Transcriptome!$A$2:$A$28=$B11)*(Transcriptome!$C$2:$C$28=$E11),0))</f>
        <v>0.48244396165811887</v>
      </c>
      <c r="AV11">
        <f t="array" ref="AV11">INDEX(Transcriptome!S$2:S$28,MATCH(1,(Transcriptome!$A$2:$A$28=$B11)*(Transcriptome!$C$2:$C$28=$E11),0))</f>
        <v>0.55542605745614981</v>
      </c>
      <c r="AW11">
        <f t="array" ref="AW11">INDEX(Transcriptome!T$2:T$28,MATCH(1,(Transcriptome!$A$2:$A$28=$B11)*(Transcriptome!$C$2:$C$28=$E11),0))</f>
        <v>1.1792930364174454</v>
      </c>
      <c r="AX11">
        <f t="array" ref="AX11">INDEX(Transcriptome!U$2:U$28,MATCH(1,(Transcriptome!$A$2:$A$28=$B11)*(Transcriptome!$C$2:$C$28=$E11),0))</f>
        <v>6.4869513669808807</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0.77292004132105108</v>
      </c>
      <c r="BB11">
        <f t="array" ref="BB11">INDEX(Transcriptome!Y$2:Y$28,MATCH(1,(Transcriptome!$A$2:$A$28=$B11)*(Transcriptome!$C$2:$C$28=$E11),0))</f>
        <v>0</v>
      </c>
      <c r="BC11">
        <f t="array" ref="BC11">INDEX(Transcriptome!Z$2:Z$28,MATCH(1,(Transcriptome!$A$2:$A$28=$B11)*(Transcriptome!$C$2:$C$28=$E11),0))</f>
        <v>0.47078292964244517</v>
      </c>
      <c r="BD11">
        <f t="array" ref="BD11">INDEX(Transcriptome!AA$2:AA$28,MATCH(1,(Transcriptome!$A$2:$A$28=$B11)*(Transcriptome!$C$2:$C$28=$E11),0))</f>
        <v>0.9399287917978123</v>
      </c>
      <c r="BE11">
        <f t="array" ref="BE11">INDEX(Transcriptome!AB$2:AB$28,MATCH(1,(Transcriptome!$A$2:$A$28=$B11)*(Transcriptome!$C$2:$C$28=$E11),0))</f>
        <v>0.35004380003140156</v>
      </c>
      <c r="BF11">
        <f t="array" ref="BF11">INDEX(Transcriptome!AC$2:AC$28,MATCH(1,(Transcriptome!$A$2:$A$28=$B11)*(Transcriptome!$C$2:$C$28=$E11),0))</f>
        <v>1.9849501645388783</v>
      </c>
      <c r="BG11">
        <f t="array" ref="BG11">INDEX(Transcriptome!AD$2:AD$28,MATCH(1,(Transcriptome!$A$2:$A$28=$B11)*(Transcriptome!$C$2:$C$28=$E11),0))</f>
        <v>0.51252717027520023</v>
      </c>
      <c r="BH11">
        <f t="array" ref="BH11">INDEX(Transcriptome!AE$2:AE$28,MATCH(1,(Transcriptome!$A$2:$A$28=$B11)*(Transcriptome!$C$2:$C$28=$E11),0))</f>
        <v>1.857479770987436</v>
      </c>
      <c r="BI11">
        <f t="array" ref="BI11">INDEX(Transcriptome!AF$2:AF$28,MATCH(1,(Transcriptome!$A$2:$A$28=$B11)*(Transcriptome!$C$2:$C$28=$E11),0))</f>
        <v>0.72806710834510924</v>
      </c>
      <c r="BJ11">
        <f t="array" ref="BJ11">INDEX(Transcriptome!AG$2:AG$28,MATCH(1,(Transcriptome!$A$2:$A$28=$B11)*(Transcriptome!$C$2:$C$28=$E11),0))</f>
        <v>0.66099634573097976</v>
      </c>
      <c r="BK11">
        <f t="array" ref="BK11">INDEX(Transcriptome!AH$2:AH$28,MATCH(1,(Transcriptome!$A$2:$A$28=$B11)*(Transcriptome!$C$2:$C$28=$E11),0))</f>
        <v>1.8479207841008674</v>
      </c>
      <c r="BL11">
        <f t="array" ref="BL11">INDEX(Transcriptome!AI$2:AI$28,MATCH(1,(Transcriptome!$A$2:$A$28=$B11)*(Transcriptome!$C$2:$C$28=$E11),0))</f>
        <v>0.52691665363364448</v>
      </c>
      <c r="BM11">
        <f t="array" ref="BM11">INDEX(Transcriptome!AJ$2:AJ$28,MATCH(1,(Transcriptome!$A$2:$A$28=$B11)*(Transcriptome!$C$2:$C$28=$E11),0))</f>
        <v>1.2539456088497329</v>
      </c>
      <c r="BN11">
        <f t="array" ref="BN11">INDEX(Transcriptome!AK$2:AK$28,MATCH(1,(Transcriptome!$A$2:$A$28=$B11)*(Transcriptome!$C$2:$C$28=$E11),0))</f>
        <v>0.8408660418790137</v>
      </c>
      <c r="BO11">
        <f t="array" ref="BO11">INDEX(Transcriptome!AL$2:AL$28,MATCH(1,(Transcriptome!$A$2:$A$28=$B11)*(Transcriptome!$C$2:$C$28=$E11),0))</f>
        <v>1</v>
      </c>
      <c r="BP11">
        <f t="array" ref="BP11">INDEX(Transcriptome!AM$2:AM$28,MATCH(1,(Transcriptome!$A$2:$A$28=$B11)*(Transcriptome!$C$2:$C$28=$E11),0))</f>
        <v>0.22397915101608157</v>
      </c>
      <c r="BQ11">
        <f t="array" ref="BQ11">INDEX(Transcriptome!AN$2:AN$28,MATCH(1,(Transcriptome!$A$2:$A$28=$B11)*(Transcriptome!$C$2:$C$28=$E11),0))</f>
        <v>0.64022574050010972</v>
      </c>
      <c r="BR11">
        <f t="array" ref="BR11">INDEX(Transcriptome!AO$2:AO$28,MATCH(1,(Transcriptome!$A$2:$A$28=$B11)*(Transcriptome!$C$2:$C$28=$E11),0))</f>
        <v>1.351441706580276</v>
      </c>
      <c r="BS11">
        <f t="array" ref="BS11">INDEX(Transcriptome!AP$2:AP$28,MATCH(1,(Transcriptome!$A$2:$A$28=$B11)*(Transcriptome!$C$2:$C$28=$E11),0))</f>
        <v>0.85516164345614487</v>
      </c>
      <c r="BT11">
        <f t="array" ref="BT11">INDEX(Transcriptome!AQ$2:AQ$28,MATCH(1,(Transcriptome!$A$2:$A$28=$B11)*(Transcriptome!$C$2:$C$28=$E11),0))</f>
        <v>1.0483737249346998</v>
      </c>
      <c r="BU11">
        <f t="array" ref="BU11">INDEX(Transcriptome!AR$2:AR$28,MATCH(1,(Transcriptome!$A$2:$A$28=$B11)*(Transcriptome!$C$2:$C$28=$E11),0))</f>
        <v>0.53765717202868091</v>
      </c>
      <c r="BV11">
        <f t="array" ref="BV11">INDEX(Transcriptome!AS$2:AS$28,MATCH(1,(Transcriptome!$A$2:$A$28=$B11)*(Transcriptome!$C$2:$C$28=$E11),0))</f>
        <v>0.88325585101801352</v>
      </c>
      <c r="BW11">
        <f t="array" ref="BW11">INDEX(Transcriptome!AT$2:AT$28,MATCH(1,(Transcriptome!$A$2:$A$28=$B11)*(Transcriptome!$C$2:$C$28=$E11),0))</f>
        <v>0.66386689664249432</v>
      </c>
      <c r="BX11">
        <f t="array" ref="BX11">INDEX(Transcriptome!AU$2:AU$28,MATCH(1,(Transcriptome!$A$2:$A$28=$B11)*(Transcriptome!$C$2:$C$28=$E11),0))</f>
        <v>0.96600661133691346</v>
      </c>
      <c r="BY11">
        <f t="array" ref="BY11">INDEX(Transcriptome!AV$2:AV$28,MATCH(1,(Transcriptome!$A$2:$A$28=$B11)*(Transcriptome!$C$2:$C$28=$E11),0))</f>
        <v>0.63031978385969201</v>
      </c>
      <c r="BZ11">
        <f t="array" ref="BZ11">INDEX(Transcriptome!AW$2:AW$28,MATCH(1,(Transcriptome!$A$2:$A$28=$B11)*(Transcriptome!$C$2:$C$28=$E11),0))</f>
        <v>0.36488719926636148</v>
      </c>
      <c r="CA11">
        <f t="array" ref="CA11">INDEX(Transcriptome!AX$2:AX$28,MATCH(1,(Transcriptome!$A$2:$A$28=$B11)*(Transcriptome!$C$2:$C$28=$E11),0))</f>
        <v>0.43681396584662185</v>
      </c>
      <c r="CB11">
        <f t="array" ref="CB11">INDEX(Transcriptome!AY$2:AY$28,MATCH(1,(Transcriptome!$A$2:$A$28=$B11)*(Transcriptome!$C$2:$C$28=$E11),0))</f>
        <v>0.87852145826393024</v>
      </c>
      <c r="CC11">
        <f t="array" ref="CC11">INDEX(Transcriptome!AZ$2:AZ$28,MATCH(1,(Transcriptome!$A$2:$A$28=$B11)*(Transcriptome!$C$2:$C$28=$E11),0))</f>
        <v>0.13322308444037048</v>
      </c>
      <c r="CD11">
        <f t="array" ref="CD11">INDEX(Transcriptome!BA$2:BA$28,MATCH(1,(Transcriptome!$A$2:$A$28=$B11)*(Transcriptome!$C$2:$C$28=$E11),0))</f>
        <v>2.8957183621386697</v>
      </c>
      <c r="CE11">
        <f t="array" ref="CE11">INDEX(Transcriptome!BB$2:BB$28,MATCH(1,(Transcriptome!$A$2:$A$28=$B11)*(Transcriptome!$C$2:$C$28=$E11),0))</f>
        <v>1.9976928549454456</v>
      </c>
      <c r="CF11">
        <f t="array" ref="CF11">INDEX(Transcriptome!BC$2:BC$28,MATCH(1,(Transcriptome!$A$2:$A$28=$B11)*(Transcriptome!$C$2:$C$28=$E11),0))</f>
        <v>0</v>
      </c>
      <c r="CG11">
        <f t="array" ref="CG11">INDEX(Transcriptome!BD$2:BD$28,MATCH(1,(Transcriptome!$A$2:$A$28=$B11)*(Transcriptome!$C$2:$C$28=$E11),0))</f>
        <v>1.9609477741491115</v>
      </c>
      <c r="CH11">
        <f t="array" ref="CH11">INDEX(Transcriptome!BE$2:BE$28,MATCH(1,(Transcriptome!$A$2:$A$28=$B11)*(Transcriptome!$C$2:$C$28=$E11),0))</f>
        <v>1.2301800550619775</v>
      </c>
      <c r="CI11">
        <f t="array" ref="CI11">INDEX(Transcriptome!BF$2:BF$28,MATCH(1,(Transcriptome!$A$2:$A$28=$B11)*(Transcriptome!$C$2:$C$28=$E11),0))</f>
        <v>1.8122580783432334</v>
      </c>
      <c r="CJ11">
        <f t="array" ref="CJ11">INDEX(Transcriptome!BG$2:BG$28,MATCH(1,(Transcriptome!$A$2:$A$28=$B11)*(Transcriptome!$C$2:$C$28=$E11),0))</f>
        <v>1.6286605534847232</v>
      </c>
      <c r="CK11">
        <f t="array" ref="CK11">INDEX(Transcriptome!BH$2:BH$28,MATCH(1,(Transcriptome!$A$2:$A$28=$B11)*(Transcriptome!$C$2:$C$28=$E11),0))</f>
        <v>0.4679412134019918</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2.3065484482686314</v>
      </c>
      <c r="CO11">
        <f t="array" ref="CO11">INDEX(Transcriptome!BL$2:BL$28,MATCH(1,(Transcriptome!$A$2:$A$28=$B11)*(Transcriptome!$C$2:$C$28=$E11),0))</f>
        <v>1.1316528883426991</v>
      </c>
      <c r="CP11">
        <f t="array" ref="CP11">INDEX(Transcriptome!BM$2:BM$28,MATCH(1,(Transcriptome!$A$2:$A$28=$B11)*(Transcriptome!$C$2:$C$28=$E11),0))</f>
        <v>0.84481565452043561</v>
      </c>
      <c r="CQ11">
        <f t="array" ref="CQ11">INDEX(Transcriptome!BN$2:BN$28,MATCH(1,(Transcriptome!$A$2:$A$28=$B11)*(Transcriptome!$C$2:$C$28=$E11),0))</f>
        <v>4.5305884126387452</v>
      </c>
      <c r="CR11">
        <f t="array" ref="CR11">INDEX(Transcriptome!BO$2:BO$28,MATCH(1,(Transcriptome!$A$2:$A$28=$B11)*(Transcriptome!$C$2:$C$28=$E11),0))</f>
        <v>2.2672085489847156</v>
      </c>
      <c r="CS11">
        <f t="array" ref="CS11">INDEX(Transcriptome!BP$2:BP$28,MATCH(1,(Transcriptome!$A$2:$A$28=$B11)*(Transcriptome!$C$2:$C$28=$E11),0))</f>
        <v>0.4679412134019918</v>
      </c>
      <c r="CT11">
        <f t="array" ref="CT11">INDEX(Transcriptome!BQ$2:BQ$28,MATCH(1,(Transcriptome!$A$2:$A$28=$B11)*(Transcriptome!$C$2:$C$28=$E11),0))</f>
        <v>1</v>
      </c>
      <c r="CU11">
        <f t="array" ref="CU11">INDEX(Transcriptome!BR$2:BR$28,MATCH(1,(Transcriptome!$A$2:$A$28=$B11)*(Transcriptome!$C$2:$C$28=$E11),0))</f>
        <v>0.81910456962924594</v>
      </c>
    </row>
    <row r="12" spans="1:99" x14ac:dyDescent="0.15">
      <c r="A12">
        <f>Glucose!A17</f>
        <v>10</v>
      </c>
      <c r="B12" s="369" t="s">
        <v>524</v>
      </c>
      <c r="C12" s="369" t="s">
        <v>549</v>
      </c>
      <c r="D12">
        <v>1</v>
      </c>
      <c r="E12" t="s">
        <v>552</v>
      </c>
      <c r="F12" s="306">
        <f>'Growth Regression'!R12</f>
        <v>10.408576388890651</v>
      </c>
      <c r="G12" s="306">
        <f>'Growth Regression'!S12</f>
        <v>249.80583333337563</v>
      </c>
      <c r="H12">
        <f>AVERAGE('TL input - regression'!L13,'TL input - regression'!Q12)</f>
        <v>13.527777777777779</v>
      </c>
      <c r="I12">
        <f>AVERAGE('TL input - regression'!M13,'TL input - regression'!R12)</f>
        <v>0.88809946714031973</v>
      </c>
      <c r="J12">
        <f>AVERAGE('TL input - regression'!N13,'TL input - regression'!S12)</f>
        <v>0.245</v>
      </c>
      <c r="K12">
        <f>AVERAGE('TL input - regression'!O13,'TL input - regression'!T12)</f>
        <v>0.86423566179075162</v>
      </c>
      <c r="L12">
        <f>AVERAGE('TL input - regression'!P13,'TL input - regression'!U12)</f>
        <v>3.5154581081578851</v>
      </c>
      <c r="M12">
        <f>'Growth Regression'!P12</f>
        <v>6.1668353928154914E-4</v>
      </c>
      <c r="N12">
        <f>M12/'Growth Regression'!$O$24</f>
        <v>2.5004286608302759E-2</v>
      </c>
      <c r="O12">
        <f>'Post Process Calc.'!C33</f>
        <v>5.7237314407418818E-2</v>
      </c>
      <c r="P12">
        <f>'Post Process Calc.'!D33</f>
        <v>2.8247512533024037E-3</v>
      </c>
      <c r="Q12">
        <f>'Post Process Calc.'!E33</f>
        <v>1.8387193613999883E-4</v>
      </c>
      <c r="R12">
        <f>'Post Process Calc.'!F33</f>
        <v>-5.8959310094998699E-4</v>
      </c>
      <c r="S12">
        <f>'Post Process Calc.'!G33</f>
        <v>9.9119322682767637E-3</v>
      </c>
      <c r="T12">
        <f t="shared" si="2"/>
        <v>4.9351568684645929E-2</v>
      </c>
      <c r="U12">
        <f t="shared" si="3"/>
        <v>35.773321504636762</v>
      </c>
      <c r="V12">
        <f t="shared" si="3"/>
        <v>1.7654695333140022</v>
      </c>
      <c r="W12">
        <f t="shared" si="0"/>
        <v>0.11491996008749926</v>
      </c>
      <c r="X12">
        <f t="shared" si="0"/>
        <v>-0.36849568809374184</v>
      </c>
      <c r="Y12">
        <f t="shared" si="0"/>
        <v>6.194957667672977</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Glucose!A18</f>
        <v>11</v>
      </c>
      <c r="B13" s="369" t="s">
        <v>524</v>
      </c>
      <c r="C13" s="369" t="s">
        <v>549</v>
      </c>
      <c r="D13">
        <v>1</v>
      </c>
      <c r="E13" t="s">
        <v>552</v>
      </c>
      <c r="F13" s="306">
        <f>'Growth Regression'!R13</f>
        <v>11.446770833332266</v>
      </c>
      <c r="G13" s="306">
        <f>'Growth Regression'!S13</f>
        <v>274.72249999997439</v>
      </c>
      <c r="H13">
        <f>AVERAGE('TL input - regression'!L14,'TL input - regression'!Q13)</f>
        <v>7.9166666666666661</v>
      </c>
      <c r="I13">
        <f>AVERAGE('TL input - regression'!M14,'TL input - regression'!R13)</f>
        <v>0.9991119005328597</v>
      </c>
      <c r="J13">
        <f>AVERAGE('TL input - regression'!N14,'TL input - regression'!S13)</f>
        <v>0.27</v>
      </c>
      <c r="K13">
        <f>AVERAGE('TL input - regression'!O14,'TL input - regression'!T13)</f>
        <v>0.88345105994850226</v>
      </c>
      <c r="L13">
        <f>AVERAGE('TL input - regression'!P14,'TL input - regression'!U13)</f>
        <v>2.6681984704773059</v>
      </c>
      <c r="M13">
        <f>'Growth Regression'!P13</f>
        <v>3.567021616434331E-4</v>
      </c>
      <c r="N13">
        <f>M13/'Growth Regression'!$O$24</f>
        <v>1.4462982251682089E-2</v>
      </c>
      <c r="O13">
        <f>'Post Process Calc.'!C34</f>
        <v>5.7855694562577144E-2</v>
      </c>
      <c r="P13">
        <f>'Post Process Calc.'!D34</f>
        <v>-2.8707350768233091E-3</v>
      </c>
      <c r="Q13">
        <f>'Post Process Calc.'!E34</f>
        <v>2.1213895834624512E-4</v>
      </c>
      <c r="R13">
        <f>'Post Process Calc.'!F34</f>
        <v>-2.3043032203278607E-5</v>
      </c>
      <c r="S13">
        <f>'Post Process Calc.'!G34</f>
        <v>8.6404638443488609E-3</v>
      </c>
      <c r="T13">
        <f t="shared" si="2"/>
        <v>-4.961888537554935E-2</v>
      </c>
      <c r="U13">
        <f t="shared" si="3"/>
        <v>36.159809101610712</v>
      </c>
      <c r="V13">
        <f t="shared" si="3"/>
        <v>-1.7942094230145682</v>
      </c>
      <c r="W13">
        <f t="shared" si="0"/>
        <v>0.13258684896640319</v>
      </c>
      <c r="X13">
        <f t="shared" si="0"/>
        <v>-1.440189512704913E-2</v>
      </c>
      <c r="Y13">
        <f t="shared" si="0"/>
        <v>5.400289902718038</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Glucose!A19</f>
        <v>12</v>
      </c>
      <c r="B14" s="369" t="s">
        <v>524</v>
      </c>
      <c r="C14" s="369" t="s">
        <v>549</v>
      </c>
      <c r="D14">
        <v>1</v>
      </c>
      <c r="E14" t="s">
        <v>552</v>
      </c>
      <c r="F14" s="306">
        <f>'Growth Regression'!R14</f>
        <v>12.398854166665842</v>
      </c>
      <c r="G14" s="306">
        <f>'Growth Regression'!S14</f>
        <v>297.57249999998021</v>
      </c>
      <c r="H14">
        <f>AVERAGE('TL input - regression'!L15,'TL input - regression'!Q14)</f>
        <v>30.799878473653514</v>
      </c>
      <c r="I14">
        <f>AVERAGE('TL input - regression'!M15,'TL input - regression'!R14)</f>
        <v>0.49955595026642985</v>
      </c>
      <c r="J14">
        <f>AVERAGE('TL input - regression'!N15,'TL input - regression'!S14)</f>
        <v>0.245</v>
      </c>
      <c r="K14">
        <f>AVERAGE('TL input - regression'!O15,'TL input - regression'!T14)</f>
        <v>0.8094610696410367</v>
      </c>
      <c r="L14">
        <f>AVERAGE('TL input - regression'!P15,'TL input - regression'!U14)</f>
        <v>1.9922404744047997</v>
      </c>
      <c r="M14">
        <f>'Growth Regression'!P14</f>
        <v>1.8367316940198758E-4</v>
      </c>
      <c r="N14">
        <f>M14/'Growth Regression'!$O$24</f>
        <v>7.4472825646248785E-3</v>
      </c>
      <c r="O14">
        <f>'Post Process Calc.'!C35</f>
        <v>6.0416834232430223E-2</v>
      </c>
      <c r="P14">
        <f>'Post Process Calc.'!D35</f>
        <v>-6.9222401495457973E-3</v>
      </c>
      <c r="Q14">
        <f>'Post Process Calc.'!E35</f>
        <v>2.3973733262353482E-4</v>
      </c>
      <c r="R14">
        <f>'Post Process Calc.'!F35</f>
        <v>2.0764706965186661E-3</v>
      </c>
      <c r="S14">
        <f>'Post Process Calc.'!G35</f>
        <v>7.1137148728800228E-3</v>
      </c>
      <c r="T14">
        <f t="shared" si="2"/>
        <v>-0.1145746915986226</v>
      </c>
      <c r="U14">
        <f t="shared" si="3"/>
        <v>37.760521395268889</v>
      </c>
      <c r="V14">
        <f t="shared" si="3"/>
        <v>-4.3264000934661233</v>
      </c>
      <c r="W14">
        <f t="shared" si="0"/>
        <v>0.14983583288970925</v>
      </c>
      <c r="X14">
        <f t="shared" si="0"/>
        <v>1.2977941853241661</v>
      </c>
      <c r="Y14">
        <f t="shared" si="0"/>
        <v>4.4460717955500142</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Glucose!A20</f>
        <v>13</v>
      </c>
      <c r="B15" s="369" t="s">
        <v>524</v>
      </c>
      <c r="C15" s="369" t="s">
        <v>549</v>
      </c>
      <c r="D15">
        <v>1</v>
      </c>
      <c r="E15" t="s">
        <v>552</v>
      </c>
      <c r="F15" s="306">
        <f>'Growth Regression'!R15</f>
        <v>13.390173611111095</v>
      </c>
      <c r="G15" s="306">
        <f>'Growth Regression'!S15</f>
        <v>321.36416666666628</v>
      </c>
      <c r="H15">
        <f>AVERAGE('TL input - regression'!L16,'TL input - regression'!Q15)</f>
        <v>26</v>
      </c>
      <c r="I15">
        <f>AVERAGE('TL input - regression'!M16,'TL input - regression'!R15)</f>
        <v>0.27753108348134997</v>
      </c>
      <c r="J15">
        <f>AVERAGE('TL input - regression'!N16,'TL input - regression'!S15)</f>
        <v>0.2</v>
      </c>
      <c r="K15">
        <f>AVERAGE('TL input - regression'!O16,'TL input - regression'!T15)</f>
        <v>0.4018805361092187</v>
      </c>
      <c r="L15">
        <f>AVERAGE('TL input - regression'!P16,'TL input - regression'!U15)</f>
        <v>1.5454676898045767</v>
      </c>
      <c r="M15">
        <f>'Growth Regression'!P15</f>
        <v>1.1670185363788207E-4</v>
      </c>
      <c r="N15">
        <f>M15/'Growth Regression'!$O$24</f>
        <v>4.7318379853002017E-3</v>
      </c>
      <c r="O15">
        <f>'Post Process Calc.'!C36</f>
        <v>5.9960822968252787E-2</v>
      </c>
      <c r="P15">
        <f>'Post Process Calc.'!D36</f>
        <v>6.026737424968475E-4</v>
      </c>
      <c r="Q15">
        <f>'Post Process Calc.'!E36</f>
        <v>2.5315083159954899E-4</v>
      </c>
      <c r="R15">
        <f>'Post Process Calc.'!F36</f>
        <v>6.4136857906284999E-3</v>
      </c>
      <c r="S15">
        <f>'Post Process Calc.'!G36</f>
        <v>4.1825396307655603E-3</v>
      </c>
      <c r="T15">
        <f t="shared" si="2"/>
        <v>1.0051125262505865E-2</v>
      </c>
      <c r="U15">
        <f t="shared" si="3"/>
        <v>37.475514355157991</v>
      </c>
      <c r="V15">
        <f t="shared" si="3"/>
        <v>0.37667108906052965</v>
      </c>
      <c r="W15">
        <f t="shared" si="0"/>
        <v>0.15821926974971812</v>
      </c>
      <c r="X15">
        <f t="shared" si="0"/>
        <v>4.0085536191428126</v>
      </c>
      <c r="Y15">
        <f t="shared" si="0"/>
        <v>2.6140872692284751</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13" zoomScale="115" zoomScaleNormal="115" workbookViewId="0">
      <selection activeCell="C18" sqref="C1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-1.7717632829938787E-3</v>
      </c>
      <c r="G4" s="176"/>
      <c r="H4" s="177">
        <f>RSQ('In Process Calc.'!$T$3:$T$193,'In Process Calc.'!$S$3:$S$193)</f>
        <v>0.13085668531106207</v>
      </c>
      <c r="I4" s="177"/>
      <c r="J4" s="206" t="s">
        <v>427</v>
      </c>
      <c r="K4" s="178" t="s">
        <v>278</v>
      </c>
      <c r="L4" s="177" cm="1">
        <f t="array" ref="L4">IF($J4="Yes", SLOPE(IF('In Process Calc.'!$A$3:$A$193&lt;=NS, 'In Process Calc.'!$T$3:$T$193),IF('In Process Calc.'!$A$3:$A$193&lt;=NS,'In Process Calc.'!$S$3:$S$193)), $F4)</f>
        <v>-8.7307502920254635E-3</v>
      </c>
      <c r="M4" s="176"/>
      <c r="N4" s="177" cm="1">
        <f t="array" ref="N4">IF($J4="Yes", RSQ(IF('In Process Calc.'!$A$3:$A$193&lt;=NS, 'In Process Calc.'!$T$3:$T$193),IF('In Process Calc.'!$A$3:$A$193&lt;=NS,'In Process Calc.'!$S$3:$S$193)), $H4)</f>
        <v>0.75295157105691135</v>
      </c>
      <c r="O4" s="176"/>
      <c r="P4" s="177" cm="1">
        <f t="array" ref="P4">IF($J4="Yes", SLOPE(IF('In Process Calc.'!$A$3:$A$193&gt;NS, 'In Process Calc.'!$T$3:$T$193),IF('In Process Calc.'!$A$3:$A$193&gt;NS,'In Process Calc.'!$S$3:$S$193)), $F4)</f>
        <v>8.6428982255499446E-3</v>
      </c>
      <c r="Q4" s="176"/>
      <c r="R4" s="179" cm="1">
        <f t="array" ref="R4">IF($J4="Yes", RSQ(IF('In Process Calc.'!$A$3:$A$193&gt;NS, 'In Process Calc.'!$T$3:$T$193),IF('In Process Calc.'!$A$3:$A$193&gt;NS,'In Process Calc.'!$S$3:$S$193)), $H4)</f>
        <v>0.52756405235655368</v>
      </c>
    </row>
    <row r="5" spans="1:18" ht="14" thickBot="1" x14ac:dyDescent="0.2">
      <c r="A5" s="164" t="s">
        <v>422</v>
      </c>
      <c r="B5" s="165"/>
      <c r="C5" s="175"/>
      <c r="D5" s="176"/>
      <c r="E5" s="175"/>
      <c r="F5" s="176">
        <f>SLOPE('In Process Calc.'!$Y$3:$Y$193,'In Process Calc.'!$S$3:$S$193)</f>
        <v>-6.5098833876305329E-2</v>
      </c>
      <c r="G5" s="176"/>
      <c r="H5" s="177">
        <f>RSQ('In Process Calc.'!$Y$3:$Y$193,'In Process Calc.'!$S$3:$S$193)</f>
        <v>0.48328177175477177</v>
      </c>
      <c r="I5" s="177"/>
      <c r="J5" s="207" t="s">
        <v>427</v>
      </c>
      <c r="K5" s="180" t="s">
        <v>422</v>
      </c>
      <c r="L5" s="181" cm="1">
        <f t="array" ref="L5">IF($J5="Yes", SLOPE(IF('In Process Calc.'!$A$3:$A$193&lt;=NS, 'In Process Calc.'!$Y$3:$Y$193),IF('In Process Calc.'!$A$3:$A$193&lt;=NS,'In Process Calc.'!$S$3:$S$193)), $F5)</f>
        <v>-1.7509338465406404E-2</v>
      </c>
      <c r="M5" s="182"/>
      <c r="N5" s="181" cm="1">
        <f t="array" ref="N5">IF($J5="Yes", RSQ(IF('In Process Calc.'!$A$3:$A$193&lt;=NS, 'In Process Calc.'!$Y$3:$Y$193),IF('In Process Calc.'!$A$3:$A$193&lt;=NS,'In Process Calc.'!$S$3:$S$193)), $H5)</f>
        <v>3.8328165733861483E-2</v>
      </c>
      <c r="O5" s="182"/>
      <c r="P5" s="181" cm="1">
        <f t="array" ref="P5">IF($J5="Yes", SLOPE(IF('In Process Calc.'!$A$3:$A$193&gt;NS, 'In Process Calc.'!$Y$3:$Y$193),IF('In Process Calc.'!$A$3:$A$193&gt;NS,'In Process Calc.'!$S$3:$S$193)), $F5)</f>
        <v>-4.0636600281310317E-2</v>
      </c>
      <c r="Q5" s="182"/>
      <c r="R5" s="183" cm="1">
        <f t="array" ref="R5">IF($J5="Yes", RSQ(IF('In Process Calc.'!$A$3:$A$193&gt;NS, 'In Process Calc.'!$Y$3:$Y$193),IF('In Process Calc.'!$A$3:$A$193&gt;NS,'In Process Calc.'!$S$3:$S$193)), $H5)</f>
        <v>0.15329394460788379</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1.5285523730174844</v>
      </c>
      <c r="G9" s="176"/>
      <c r="H9" s="177">
        <f>RSQ('In Process Calc.'!$N$3:$N$193,'In Process Calc.'!$T$3:$T$193)</f>
        <v>0.12285114240535691</v>
      </c>
      <c r="I9" s="200"/>
      <c r="J9" s="206" t="s">
        <v>427</v>
      </c>
      <c r="K9" s="201" t="s">
        <v>279</v>
      </c>
      <c r="L9" s="177" cm="1">
        <f t="array" ref="L9">IF($J9="Yes", SLOPE(IF('In Process Calc.'!$A$3:$A$193&lt;=NS, 'In Process Calc.'!$N$3:$N$193),IF('In Process Calc.'!$A$3:$A$193&lt;=NS,'In Process Calc.'!$T$3:$T$193)), $F9)</f>
        <v>0.74246184996051923</v>
      </c>
      <c r="M9" s="176"/>
      <c r="N9" s="177" cm="1">
        <f t="array" ref="N9">IF($J9="Yes", RSQ(IF('In Process Calc.'!$A$3:$A$193&lt;=NS, 'In Process Calc.'!$N$3:$N$193),IF('In Process Calc.'!$A$3:$A$193&lt;=NS,'In Process Calc.'!$T$3:$T$193)), $H9)</f>
        <v>0.25893065392823061</v>
      </c>
      <c r="O9" s="176"/>
      <c r="P9" s="177" cm="1">
        <f t="array" ref="P9">IF($J9="Yes", SLOPE(IF('In Process Calc.'!$A$3:$A$193&gt;NS, 'In Process Calc.'!$N$3:$N$193),IF('In Process Calc.'!$A$3:$A$193&gt;NS,'In Process Calc.'!$T$3:$T$193)), $F9)</f>
        <v>1.8617721030802905</v>
      </c>
      <c r="Q9" s="176"/>
      <c r="R9" s="179" cm="1">
        <f t="array" ref="R9">IF($J9="Yes", RSQ(IF('In Process Calc.'!$A$3:$A$193&gt;NS, 'In Process Calc.'!$N$3:$N$193),IF('In Process Calc.'!$A$3:$A$193&gt;NS,'In Process Calc.'!$T$3:$T$193)), $H9)</f>
        <v>0.11701690964363165</v>
      </c>
    </row>
    <row r="10" spans="1:18" x14ac:dyDescent="0.15">
      <c r="A10" s="198" t="s">
        <v>280</v>
      </c>
      <c r="B10" s="199"/>
      <c r="C10" s="175"/>
      <c r="D10" s="177">
        <v>0.23333333333333334</v>
      </c>
      <c r="E10" s="176"/>
      <c r="F10" s="177">
        <f>SLOPE('In Process Calc.'!$O$3:$O$193,'In Process Calc.'!$T$3:$T$193)</f>
        <v>-2.6663114764404838</v>
      </c>
      <c r="G10" s="176"/>
      <c r="H10" s="177">
        <f>RSQ('In Process Calc.'!$O$3:$O$193,'In Process Calc.'!$T$3:$T$193)</f>
        <v>0.36215442524170188</v>
      </c>
      <c r="I10" s="200"/>
      <c r="J10" s="206" t="s">
        <v>427</v>
      </c>
      <c r="K10" s="202" t="s">
        <v>280</v>
      </c>
      <c r="L10" s="177" cm="1">
        <f t="array" ref="L10">IF($J10="Yes", SLOPE(IF('In Process Calc.'!$A$3:$A$193&lt;=NS,'In Process Calc.'!$O$3:$O$193),IF('In Process Calc.'!$A$3:$A$193&lt;=NS,'In Process Calc.'!$T$3:$T$193)),$F10)</f>
        <v>-1.1341818648485744</v>
      </c>
      <c r="M10" s="176"/>
      <c r="N10" s="177" cm="1">
        <f t="array" ref="N10">IF($J10="Yes", RSQ(IF('In Process Calc.'!$A$3:$A$193&lt;=NS,'In Process Calc.'!$O$3:$O$193),IF('In Process Calc.'!$A$3:$A$193&lt;=NS,'In Process Calc.'!$T$3:$T$193)),$H10)</f>
        <v>0.40240962061343238</v>
      </c>
      <c r="O10" s="200"/>
      <c r="P10" s="177" cm="1">
        <f t="array" ref="P10">IF($J10="Yes", SLOPE(IF('In Process Calc.'!$A$3:$A$193&gt;NS, 'In Process Calc.'!$O$3:$O$193),IF('In Process Calc.'!$A$3:$A$193&gt;NS,'In Process Calc.'!$T$3:$T$193)), $F10)</f>
        <v>4.0152923267584812</v>
      </c>
      <c r="Q10" s="176"/>
      <c r="R10" s="179" cm="1">
        <f t="array" ref="R10">IF($J10="Yes", RSQ(IF('In Process Calc.'!$A$3:$A$193&gt;NS, 'In Process Calc.'!$O$3:$O$193),IF('In Process Calc.'!$A$3:$A$193&gt;NS,'In Process Calc.'!$T$3:$T$193)), $H10)</f>
        <v>0.11701690964363165</v>
      </c>
    </row>
    <row r="11" spans="1:18" x14ac:dyDescent="0.15">
      <c r="A11" s="198" t="s">
        <v>281</v>
      </c>
      <c r="B11" s="199"/>
      <c r="C11" s="175"/>
      <c r="D11" s="177">
        <v>1.6666666666666666E-2</v>
      </c>
      <c r="E11" s="176"/>
      <c r="F11" s="177">
        <f>SLOPE('In Process Calc.'!$P$3:$P$193,'In Process Calc.'!$T$3:$T$193)</f>
        <v>-26.236171445056495</v>
      </c>
      <c r="G11" s="176"/>
      <c r="H11" s="177">
        <f>RSQ('In Process Calc.'!$P$3:$P$193,'In Process Calc.'!$T$3:$T$193)</f>
        <v>0.70909606032133166</v>
      </c>
      <c r="I11" s="200"/>
      <c r="J11" s="206" t="s">
        <v>427</v>
      </c>
      <c r="K11" s="202" t="s">
        <v>281</v>
      </c>
      <c r="L11" s="177" cm="1">
        <f t="array" ref="L11">IF($J11="Yes", SLOPE(IF('In Process Calc.'!$A$3:$A$193&lt;=NS,'In Process Calc.'!$P$3:$P$193),IF('In Process Calc.'!$A$3:$A$193&lt;=NS,'In Process Calc.'!$T$3:$T$193)),$F11)</f>
        <v>-11.721232147192435</v>
      </c>
      <c r="M11" s="176"/>
      <c r="N11" s="177" cm="1">
        <f t="array" ref="N11">IF($J11="Yes", RSQ(IF('In Process Calc.'!$A$3:$A$193&lt;=NS,'In Process Calc.'!$P$3:$P$193),IF('In Process Calc.'!$A$3:$A$193&lt;=NS,'In Process Calc.'!$T$3:$T$193)),$H11)</f>
        <v>0.43094704517206844</v>
      </c>
      <c r="O11" s="200"/>
      <c r="P11" s="177" cm="1">
        <f t="array" ref="P11">IF($J11="Yes", SLOPE(IF('In Process Calc.'!$A$3:$A$193&gt;NS, 'In Process Calc.'!$P$3:$P$193),IF('In Process Calc.'!$A$3:$A$193&gt;NS,'In Process Calc.'!$T$3:$T$193)), $F11)</f>
        <v>25.98557624062752</v>
      </c>
      <c r="Q11" s="176"/>
      <c r="R11" s="179" cm="1">
        <f t="array" ref="R11">IF($J11="Yes", RSQ(IF('In Process Calc.'!$A$3:$A$193&gt;NS, 'In Process Calc.'!$P$3:$P$193),IF('In Process Calc.'!$A$3:$A$193&gt;NS,'In Process Calc.'!$T$3:$T$193)), $H11)</f>
        <v>0.11701690964363169</v>
      </c>
    </row>
    <row r="12" spans="1:18" x14ac:dyDescent="0.15">
      <c r="A12" s="198" t="s">
        <v>282</v>
      </c>
      <c r="B12" s="199"/>
      <c r="C12" s="175"/>
      <c r="D12" s="177">
        <v>1.6666666666666666E-2</v>
      </c>
      <c r="E12" s="176"/>
      <c r="F12" s="177">
        <f>SLOPE('In Process Calc.'!$Q$3:$Q$193,'In Process Calc.'!$T$3:$T$193)</f>
        <v>-11.997520711978524</v>
      </c>
      <c r="G12" s="176"/>
      <c r="H12" s="177">
        <f>RSQ('In Process Calc.'!$Q$3:$Q$193,'In Process Calc.'!$T$3:$T$193)</f>
        <v>0.17219932683523534</v>
      </c>
      <c r="I12" s="200"/>
      <c r="J12" s="206" t="s">
        <v>427</v>
      </c>
      <c r="K12" s="202" t="s">
        <v>282</v>
      </c>
      <c r="L12" s="177" cm="1">
        <f t="array" ref="L12">IF($J12="Yes", SLOPE(IF('In Process Calc.'!$A$3:$A$193&lt;=NS,'In Process Calc.'!$Q$3:$Q$193),IF('In Process Calc.'!$A$3:$A$193&lt;=NS,'In Process Calc.'!$T$3:$T$193)),$F12)</f>
        <v>-4.7358140155338555</v>
      </c>
      <c r="M12" s="176"/>
      <c r="N12" s="177" cm="1">
        <f t="array" ref="N12">IF($J12="Yes", RSQ(IF('In Process Calc.'!$A$3:$A$193&lt;=NS,'In Process Calc.'!$Q$3:$Q$193),IF('In Process Calc.'!$A$3:$A$193&lt;=NS,'In Process Calc.'!$T$3:$T$193)),$H12)</f>
        <v>0.34405809067449039</v>
      </c>
      <c r="O12" s="200"/>
      <c r="P12" s="177" cm="1">
        <f t="array" ref="P12">IF($J12="Yes", SLOPE(IF('In Process Calc.'!$A$3:$A$193&gt;NS, 'In Process Calc.'!$Q$3:$Q$193),IF('In Process Calc.'!$A$3:$A$193&gt;NS,'In Process Calc.'!$T$3:$T$193)), $F12)</f>
        <v>25.811221822748337</v>
      </c>
      <c r="Q12" s="176"/>
      <c r="R12" s="179" cm="1">
        <f t="array" ref="R12">IF($J12="Yes", RSQ(IF('In Process Calc.'!$A$3:$A$193&gt;NS, 'In Process Calc.'!$Q$3:$Q$193),IF('In Process Calc.'!$A$3:$A$193&gt;NS,'In Process Calc.'!$T$3:$T$193)), $H12)</f>
        <v>0.11701690964363169</v>
      </c>
    </row>
    <row r="13" spans="1:18" x14ac:dyDescent="0.15">
      <c r="A13" s="198" t="s">
        <v>376</v>
      </c>
      <c r="B13" s="199"/>
      <c r="C13" s="175"/>
      <c r="D13" s="176"/>
      <c r="E13" s="176"/>
      <c r="F13" s="177">
        <f>SLOPE('In Process Calc.'!$R$3:$R$193,'In Process Calc.'!$T$3:$T$193)</f>
        <v>-4.3760667013423751</v>
      </c>
      <c r="G13" s="176"/>
      <c r="H13" s="177">
        <f>RSQ('In Process Calc.'!$R$3:$R$193,'In Process Calc.'!$T$3:$T$193)</f>
        <v>0.6152005873913049</v>
      </c>
      <c r="I13" s="200"/>
      <c r="J13" s="206" t="s">
        <v>427</v>
      </c>
      <c r="K13" s="202" t="s">
        <v>376</v>
      </c>
      <c r="L13" s="177" cm="1">
        <f t="array" ref="L13">IF($J13="Yes", SLOPE(IF('In Process Calc.'!$A$3:$A$193&lt;=NS,'In Process Calc.'!$R$3:$R$193),IF('In Process Calc.'!$A$3:$A$193&lt;=NS,'In Process Calc.'!$T$3:$T$193)),$F13)</f>
        <v>-1.9527767573116939</v>
      </c>
      <c r="M13" s="176"/>
      <c r="N13" s="177" cm="1">
        <f t="array" ref="N13">IF($J13="Yes", RSQ(IF('In Process Calc.'!$A$3:$A$193&lt;=NS,'In Process Calc.'!$R$3:$R$193),IF('In Process Calc.'!$A$3:$A$193&lt;=NS,'In Process Calc.'!$T$3:$T$193)),$H13)</f>
        <v>0.41553644422885611</v>
      </c>
      <c r="O13" s="200"/>
      <c r="P13" s="177" cm="1">
        <f t="array" ref="P13">IF($J13="Yes", SLOPE(IF('In Process Calc.'!$A$3:$A$193&gt;NS, 'In Process Calc.'!$R$3:$R$193),IF('In Process Calc.'!$A$3:$A$193&gt;NS,'In Process Calc.'!$T$3:$T$193)), $F13)</f>
        <v>4.5994641823873241</v>
      </c>
      <c r="Q13" s="176"/>
      <c r="R13" s="179" cm="1">
        <f t="array" ref="R13">IF($J13="Yes", RSQ(IF('In Process Calc.'!$A$3:$A$193&gt;NS, 'In Process Calc.'!$R$3:$R$193),IF('In Process Calc.'!$A$3:$A$193&gt;NS,'In Process Calc.'!$T$3:$T$193)), $H13)</f>
        <v>0.11701690964363165</v>
      </c>
    </row>
    <row r="14" spans="1:18" x14ac:dyDescent="0.15">
      <c r="A14" s="198" t="s">
        <v>283</v>
      </c>
      <c r="B14" s="199"/>
      <c r="C14" s="175"/>
      <c r="D14" s="177">
        <v>2.2202486678507993</v>
      </c>
      <c r="E14" s="176"/>
      <c r="F14" s="177">
        <f>SLOPE('In Process Calc.'!$U$3:$U$193,'In Process Calc.'!$T$3:$T$193)</f>
        <v>3.4584020136276603</v>
      </c>
      <c r="G14" s="176"/>
      <c r="H14" s="177">
        <f>RSQ('In Process Calc.'!$U$3:$U$193,'In Process Calc.'!$T$3:$T$193)</f>
        <v>0.59017891779246934</v>
      </c>
      <c r="I14" s="200"/>
      <c r="J14" s="206" t="s">
        <v>427</v>
      </c>
      <c r="K14" s="202" t="s">
        <v>283</v>
      </c>
      <c r="L14" s="177" cm="1">
        <f t="array" ref="L14">IF($J14="Yes", SLOPE(IF('In Process Calc.'!$A$3:$A$193&lt;=NS,'In Process Calc.'!$U$3:$U$193),IF('In Process Calc.'!$A$3:$A$193&lt;=NS,'In Process Calc.'!$T$3:$T$193)),$F14)</f>
        <v>3.6174745626239284</v>
      </c>
      <c r="M14" s="176"/>
      <c r="N14" s="177" cm="1">
        <f t="array" ref="N14">IF($J14="Yes", RSQ(IF('In Process Calc.'!$A$3:$A$193&lt;=NS,'In Process Calc.'!$U$3:$U$193),IF('In Process Calc.'!$A$3:$A$193&lt;=NS,'In Process Calc.'!$T$3:$T$193)),$H14)</f>
        <v>0.88610597578592187</v>
      </c>
      <c r="O14" s="200"/>
      <c r="P14" s="177" cm="1">
        <f t="array" ref="P14">IF($J14="Yes", SLOPE(IF('In Process Calc.'!$A$3:$A$193&gt;NS, 'In Process Calc.'!$U$3:$U$193),IF('In Process Calc.'!$A$3:$A$193&gt;NS,'In Process Calc.'!$T$3:$T$193)), $F14)</f>
        <v>1.007659038516163</v>
      </c>
      <c r="Q14" s="176"/>
      <c r="R14" s="179" cm="1">
        <f t="array" ref="R14">IF($J14="Yes", RSQ(IF('In Process Calc.'!$A$3:$A$193&gt;NS, 'In Process Calc.'!$U$3:$U$193),IF('In Process Calc.'!$A$3:$A$193&gt;NS,'In Process Calc.'!$T$3:$T$193)), $H14)</f>
        <v>7.5478516405465088E-2</v>
      </c>
    </row>
    <row r="15" spans="1:18" x14ac:dyDescent="0.15">
      <c r="A15" s="198" t="s">
        <v>162</v>
      </c>
      <c r="B15" s="199"/>
      <c r="C15" s="175"/>
      <c r="D15" s="177">
        <v>8.3333333333333329E-2</v>
      </c>
      <c r="E15" s="176"/>
      <c r="F15" s="177">
        <f>SLOPE('In Process Calc.'!$V$3:$V$193,'In Process Calc.'!$T$3:$T$193)</f>
        <v>9.2319038965373466</v>
      </c>
      <c r="G15" s="176"/>
      <c r="H15" s="177">
        <f>RSQ('In Process Calc.'!$V$3:$V$193,'In Process Calc.'!$T$3:$T$193)</f>
        <v>0.41985716809127877</v>
      </c>
      <c r="I15" s="200"/>
      <c r="J15" s="206" t="s">
        <v>427</v>
      </c>
      <c r="K15" s="202" t="s">
        <v>162</v>
      </c>
      <c r="L15" s="177" cm="1">
        <f t="array" ref="L15">IF($J15="Yes", SLOPE(IF('In Process Calc.'!$A$3:$A$193&lt;=NS,'In Process Calc.'!$V$3:$V$193),IF('In Process Calc.'!$A$3:$A$193&lt;=NS,'In Process Calc.'!$T$3:$T$193)),$F15)</f>
        <v>3.9351045535381095</v>
      </c>
      <c r="M15" s="176"/>
      <c r="N15" s="177" cm="1">
        <f t="array" ref="N15">IF($J15="Yes", RSQ(IF('In Process Calc.'!$A$3:$A$193&lt;=NS,'In Process Calc.'!$V$3:$V$193),IF('In Process Calc.'!$A$3:$A$193&lt;=NS,'In Process Calc.'!$T$3:$T$193)),$H15)</f>
        <v>0.40642052488483105</v>
      </c>
      <c r="O15" s="200"/>
      <c r="P15" s="177" cm="1">
        <f t="array" ref="P15">IF($J15="Yes", SLOPE(IF('In Process Calc.'!$A$3:$A$193&gt;NS, 'In Process Calc.'!$V$3:$V$193),IF('In Process Calc.'!$A$3:$A$193&gt;NS,'In Process Calc.'!$T$3:$T$193)), $F15)</f>
        <v>-12.698322003918721</v>
      </c>
      <c r="Q15" s="176"/>
      <c r="R15" s="179" cm="1">
        <f t="array" ref="R15">IF($J15="Yes", RSQ(IF('In Process Calc.'!$A$3:$A$193&gt;NS, 'In Process Calc.'!$V$3:$V$193),IF('In Process Calc.'!$A$3:$A$193&gt;NS,'In Process Calc.'!$T$3:$T$193)), $H15)</f>
        <v>0.11701690964363161</v>
      </c>
    </row>
    <row r="16" spans="1:18" x14ac:dyDescent="0.15">
      <c r="A16" s="198" t="s">
        <v>284</v>
      </c>
      <c r="B16" s="199"/>
      <c r="C16" s="175"/>
      <c r="D16" s="177">
        <v>5.1000000000000004E-2</v>
      </c>
      <c r="E16" s="176"/>
      <c r="F16" s="177">
        <f>SLOPE('In Process Calc.'!$W$3:$W$193,'In Process Calc.'!$T$3:$T$193)</f>
        <v>0.52769776088522102</v>
      </c>
      <c r="G16" s="176"/>
      <c r="H16" s="177">
        <f>RSQ('In Process Calc.'!$W$3:$W$193,'In Process Calc.'!$T$3:$T$193)</f>
        <v>0.17574357114875164</v>
      </c>
      <c r="I16" s="200"/>
      <c r="J16" s="206" t="s">
        <v>427</v>
      </c>
      <c r="K16" s="202" t="s">
        <v>284</v>
      </c>
      <c r="L16" s="177" cm="1">
        <f t="array" ref="L16">IF($J16="Yes", SLOPE(IF('In Process Calc.'!$A$3:$A$193&lt;=NS,'In Process Calc.'!$W$3:$W$193),IF('In Process Calc.'!$A$3:$A$193&lt;=NS,'In Process Calc.'!$T$3:$T$193)),$F16)</f>
        <v>-7.12592200473499E-2</v>
      </c>
      <c r="M16" s="176"/>
      <c r="N16" s="177" cm="1">
        <f t="array" ref="N16">IF($J16="Yes", RSQ(IF('In Process Calc.'!$A$3:$A$193&lt;=NS,'In Process Calc.'!$W$3:$W$193),IF('In Process Calc.'!$A$3:$A$193&lt;=NS,'In Process Calc.'!$T$3:$T$193)),$H16)</f>
        <v>1.8784918967856588E-2</v>
      </c>
      <c r="O16" s="200"/>
      <c r="P16" s="177" cm="1">
        <f t="array" ref="P16">IF($J16="Yes", SLOPE(IF('In Process Calc.'!$A$3:$A$193&gt;NS, 'In Process Calc.'!$W$3:$W$193),IF('In Process Calc.'!$A$3:$A$193&gt;NS,'In Process Calc.'!$T$3:$T$193)), $F16)</f>
        <v>0.38780571247984874</v>
      </c>
      <c r="Q16" s="176"/>
      <c r="R16" s="179" cm="1">
        <f t="array" ref="R16">IF($J16="Yes", RSQ(IF('In Process Calc.'!$A$3:$A$193&gt;NS, 'In Process Calc.'!$W$3:$W$193),IF('In Process Calc.'!$A$3:$A$193&gt;NS,'In Process Calc.'!$T$3:$T$193)), $H16)</f>
        <v>0.11701690964363165</v>
      </c>
    </row>
    <row r="17" spans="1:24" x14ac:dyDescent="0.15">
      <c r="A17" s="198" t="s">
        <v>285</v>
      </c>
      <c r="B17" s="199"/>
      <c r="C17" s="175"/>
      <c r="D17" s="177">
        <v>0.13833333333333334</v>
      </c>
      <c r="E17" s="176"/>
      <c r="F17" s="177">
        <f>SLOPE('In Process Calc.'!$X$3:$X$193,'In Process Calc.'!$T$3:$T$193)</f>
        <v>-5.228368611552483</v>
      </c>
      <c r="G17" s="176"/>
      <c r="H17" s="177">
        <f>RSQ('In Process Calc.'!$X$3:$X$193,'In Process Calc.'!$T$3:$T$193)</f>
        <v>0.36071227709613451</v>
      </c>
      <c r="I17" s="200"/>
      <c r="J17" s="206" t="s">
        <v>427</v>
      </c>
      <c r="K17" s="202" t="s">
        <v>285</v>
      </c>
      <c r="L17" s="177" cm="1">
        <f t="array" ref="L17">IF($J17="Yes", SLOPE(IF('In Process Calc.'!$A$3:$A$193&lt;=NS,'In Process Calc.'!$X$3:$X$193),IF('In Process Calc.'!$A$3:$A$193&lt;=NS,'In Process Calc.'!$T$3:$T$193)),$F17)</f>
        <v>-2.248003801598621</v>
      </c>
      <c r="M17" s="176"/>
      <c r="N17" s="177" cm="1">
        <f t="array" ref="N17">IF($J17="Yes", RSQ(IF('In Process Calc.'!$A$3:$A$193&lt;=NS,'In Process Calc.'!$X$3:$X$193),IF('In Process Calc.'!$A$3:$A$193&lt;=NS,'In Process Calc.'!$T$3:$T$193)),$H17)</f>
        <v>0.41004495790814688</v>
      </c>
      <c r="O17" s="200"/>
      <c r="P17" s="177" cm="1">
        <f t="array" ref="P17">IF($J17="Yes", SLOPE(IF('In Process Calc.'!$A$3:$A$193&gt;NS, 'In Process Calc.'!$X$3:$X$193),IF('In Process Calc.'!$A$3:$A$193&gt;NS,'In Process Calc.'!$T$3:$T$193)), $F17)</f>
        <v>8.0367346133166944</v>
      </c>
      <c r="Q17" s="176"/>
      <c r="R17" s="179" cm="1">
        <f t="array" ref="R17">IF($J17="Yes", RSQ(IF('In Process Calc.'!$A$3:$A$193&gt;NS, 'In Process Calc.'!$X$3:$X$193),IF('In Process Calc.'!$A$3:$A$193&gt;NS,'In Process Calc.'!$T$3:$T$193)), $H17)</f>
        <v>0.11701690964363169</v>
      </c>
    </row>
    <row r="18" spans="1:24" x14ac:dyDescent="0.15">
      <c r="A18" s="198" t="s">
        <v>286</v>
      </c>
      <c r="B18" s="199"/>
      <c r="C18" s="175"/>
      <c r="D18" s="177">
        <v>0.15</v>
      </c>
      <c r="E18" s="176"/>
      <c r="F18" s="177">
        <f>SLOPE('In Process Calc.'!$Z$3:$Z$193,'In Process Calc.'!$T$3:$T$193)</f>
        <v>-9.8604527725992384</v>
      </c>
      <c r="G18" s="176"/>
      <c r="H18" s="177">
        <f>RSQ('In Process Calc.'!$Z$3:$Z$193,'In Process Calc.'!$T$3:$T$193)</f>
        <v>0.36184086051538367</v>
      </c>
      <c r="I18" s="200"/>
      <c r="J18" s="206" t="s">
        <v>427</v>
      </c>
      <c r="K18" s="202" t="s">
        <v>286</v>
      </c>
      <c r="L18" s="177" cm="1">
        <f t="array" ref="L18">IF($J18="Yes", SLOPE(IF('In Process Calc.'!$A$3:$A$193&lt;=NS,'In Process Calc.'!$Z$3:$Z$193),IF('In Process Calc.'!$A$3:$A$193&lt;=NS,'In Process Calc.'!$T$3:$T$193)),$F18)</f>
        <v>-4.1192387574413729</v>
      </c>
      <c r="M18" s="176"/>
      <c r="N18" s="177" cm="1">
        <f t="array" ref="N18">IF($J18="Yes", RSQ(IF('In Process Calc.'!$A$3:$A$193&lt;=NS,'In Process Calc.'!$Z$3:$Z$193),IF('In Process Calc.'!$A$3:$A$193&lt;=NS,'In Process Calc.'!$T$3:$T$193)),$H18)</f>
        <v>0.39906527670089026</v>
      </c>
      <c r="O18" s="200"/>
      <c r="P18" s="177" cm="1">
        <f t="array" ref="P18">IF($J18="Yes", SLOPE(IF('In Process Calc.'!$A$3:$A$193&gt;NS, 'In Process Calc.'!$Z$3:$Z$193),IF('In Process Calc.'!$A$3:$A$193&gt;NS,'In Process Calc.'!$T$3:$T$193)), $F18)</f>
        <v>14.68709107988643</v>
      </c>
      <c r="Q18" s="176"/>
      <c r="R18" s="179" cm="1">
        <f t="array" ref="R18">IF($J18="Yes", RSQ(IF('In Process Calc.'!$A$3:$A$193&gt;NS, 'In Process Calc.'!$Z$3:$Z$193),IF('In Process Calc.'!$A$3:$A$193&gt;NS,'In Process Calc.'!$T$3:$T$193)), $H18)</f>
        <v>0.11701690964363169</v>
      </c>
    </row>
    <row r="19" spans="1:24" x14ac:dyDescent="0.15">
      <c r="A19" s="198" t="s">
        <v>287</v>
      </c>
      <c r="B19" s="199"/>
      <c r="C19" s="175"/>
      <c r="D19" s="177">
        <v>0.16666666666666666</v>
      </c>
      <c r="E19" s="176"/>
      <c r="F19" s="177">
        <f>SLOPE('In Process Calc.'!$AA$3:$AA$193,'In Process Calc.'!$T$3:$T$193)</f>
        <v>-4.5434815316040789</v>
      </c>
      <c r="G19" s="176"/>
      <c r="H19" s="177">
        <f>RSQ('In Process Calc.'!$AA$3:$AA$193,'In Process Calc.'!$T$3:$T$193)</f>
        <v>0.35579259940837765</v>
      </c>
      <c r="I19" s="200"/>
      <c r="J19" s="206" t="s">
        <v>427</v>
      </c>
      <c r="K19" s="202" t="s">
        <v>287</v>
      </c>
      <c r="L19" s="177" cm="1">
        <f t="array" ref="L19">IF($J19="Yes", SLOPE(IF('In Process Calc.'!$A$3:$A$193&lt;=NS,'In Process Calc.'!$AA$3:$AA$193),IF('In Process Calc.'!$A$3:$A$193&lt;=NS,'In Process Calc.'!$T$3:$T$193)),$F19)</f>
        <v>-1.8842977238644432</v>
      </c>
      <c r="M19" s="176"/>
      <c r="N19" s="177" cm="1">
        <f t="array" ref="N19">IF($J19="Yes", RSQ(IF('In Process Calc.'!$A$3:$A$193&lt;=NS,'In Process Calc.'!$AA$3:$AA$193),IF('In Process Calc.'!$A$3:$A$193&lt;=NS,'In Process Calc.'!$T$3:$T$193)),$H19)</f>
        <v>0.39828808571819796</v>
      </c>
      <c r="O19" s="200"/>
      <c r="P19" s="177" cm="1">
        <f t="array" ref="P19">IF($J19="Yes", SLOPE(IF('In Process Calc.'!$A$3:$A$193&gt;NS, 'In Process Calc.'!$AA$3:$AA$193),IF('In Process Calc.'!$A$3:$A$193&gt;NS,'In Process Calc.'!$T$3:$T$193)), $F19)</f>
        <v>6.8201391831979201</v>
      </c>
      <c r="Q19" s="176"/>
      <c r="R19" s="179" cm="1">
        <f t="array" ref="R19">IF($J19="Yes", RSQ(IF('In Process Calc.'!$A$3:$A$193&gt;NS, 'In Process Calc.'!$AA$3:$AA$193),IF('In Process Calc.'!$A$3:$A$193&gt;NS,'In Process Calc.'!$T$3:$T$193)), $H19)</f>
        <v>0.11701690964363173</v>
      </c>
    </row>
    <row r="20" spans="1:24" x14ac:dyDescent="0.15">
      <c r="A20" s="198" t="s">
        <v>288</v>
      </c>
      <c r="B20" s="199"/>
      <c r="C20" s="175"/>
      <c r="D20" s="177">
        <v>3.833333333333333E-2</v>
      </c>
      <c r="E20" s="176"/>
      <c r="F20" s="177">
        <f>SLOPE('In Process Calc.'!$AB$3:$AB$193,'In Process Calc.'!$T$3:$T$193)</f>
        <v>-1.6084383346744311</v>
      </c>
      <c r="G20" s="176"/>
      <c r="H20" s="177">
        <f>RSQ('In Process Calc.'!$AB$3:$AB$193,'In Process Calc.'!$T$3:$T$193)</f>
        <v>0.41787477619500468</v>
      </c>
      <c r="I20" s="200"/>
      <c r="J20" s="206" t="s">
        <v>427</v>
      </c>
      <c r="K20" s="202" t="s">
        <v>288</v>
      </c>
      <c r="L20" s="177" cm="1">
        <f t="array" ref="L20">IF($J20="Yes", SLOPE(IF('In Process Calc.'!$A$3:$A$193&lt;=NS,'In Process Calc.'!$AB$3:$AB$193),IF('In Process Calc.'!$A$3:$A$193&lt;=NS,'In Process Calc.'!$T$3:$T$193)),$F20)</f>
        <v>-0.69843220013738205</v>
      </c>
      <c r="M20" s="176"/>
      <c r="N20" s="177" cm="1">
        <f t="array" ref="N20">IF($J20="Yes", RSQ(IF('In Process Calc.'!$A$3:$A$193&lt;=NS,'In Process Calc.'!$AB$3:$AB$193),IF('In Process Calc.'!$A$3:$A$193&lt;=NS,'In Process Calc.'!$T$3:$T$193)),$H20)</f>
        <v>0.41354833729905577</v>
      </c>
      <c r="O20" s="200"/>
      <c r="P20" s="177" cm="1">
        <f t="array" ref="P20">IF($J20="Yes", SLOPE(IF('In Process Calc.'!$A$3:$A$193&gt;NS, 'In Process Calc.'!$AB$3:$AB$193),IF('In Process Calc.'!$A$3:$A$193&gt;NS,'In Process Calc.'!$T$3:$T$193)), $F20)</f>
        <v>2.2716245237749249</v>
      </c>
      <c r="Q20" s="176"/>
      <c r="R20" s="179" cm="1">
        <f t="array" ref="R20">IF($J20="Yes", RSQ(IF('In Process Calc.'!$A$3:$A$193&gt;NS, 'In Process Calc.'!$AB$3:$AB$193),IF('In Process Calc.'!$A$3:$A$193&gt;NS,'In Process Calc.'!$T$3:$T$193)), $H20)</f>
        <v>0.11701690964363165</v>
      </c>
    </row>
    <row r="21" spans="1:24" x14ac:dyDescent="0.15">
      <c r="A21" s="198" t="s">
        <v>88</v>
      </c>
      <c r="B21" s="199"/>
      <c r="C21" s="175"/>
      <c r="D21" s="177"/>
      <c r="E21" s="176"/>
      <c r="F21" s="177">
        <f>SLOPE('In Process Calc.'!$AC$3:$AC$193,'In Process Calc.'!$T$3:$T$193)</f>
        <v>-21.729099953885893</v>
      </c>
      <c r="G21" s="176"/>
      <c r="H21" s="177">
        <f>RSQ('In Process Calc.'!$AC$3:$AC$193,'In Process Calc.'!$T$3:$T$193)</f>
        <v>0.27492703489121501</v>
      </c>
      <c r="I21" s="200"/>
      <c r="J21" s="206" t="s">
        <v>427</v>
      </c>
      <c r="K21" s="202" t="s">
        <v>88</v>
      </c>
      <c r="L21" s="177" cm="1">
        <f t="array" ref="L21">IF($J21="Yes", SLOPE(IF('In Process Calc.'!$A$3:$A$193&lt;=NS,'In Process Calc.'!$AC$3:$AC$193),IF('In Process Calc.'!$A$3:$A$193&lt;=NS,'In Process Calc.'!$T$3:$T$193)),$F21)</f>
        <v>-24.893120032063489</v>
      </c>
      <c r="M21" s="176"/>
      <c r="N21" s="177" cm="1">
        <f t="array" ref="N21">IF($J21="Yes", RSQ(IF('In Process Calc.'!$A$3:$A$193&lt;=NS,'In Process Calc.'!$AC$3:$AC$193),IF('In Process Calc.'!$A$3:$A$193&lt;=NS,'In Process Calc.'!$T$3:$T$193)),$H21)</f>
        <v>0.82789854581712485</v>
      </c>
      <c r="O21" s="200"/>
      <c r="P21" s="177" cm="1">
        <f t="array" ref="P21">IF($J21="Yes", SLOPE(IF('In Process Calc.'!$A$3:$A$193&gt;NS, 'In Process Calc.'!$AC$3:$AC$193),IF('In Process Calc.'!$A$3:$A$193&gt;NS,'In Process Calc.'!$T$3:$T$193)), $F21)</f>
        <v>7.1425791700984309</v>
      </c>
      <c r="Q21" s="176"/>
      <c r="R21" s="179" cm="1">
        <f t="array" ref="R21">IF($J21="Yes", RSQ(IF('In Process Calc.'!$A$3:$A$193&gt;NS, 'In Process Calc.'!$AC$3:$AC$193),IF('In Process Calc.'!$A$3:$A$193&gt;NS,'In Process Calc.'!$T$3:$T$193)), $H21)</f>
        <v>0.57073811912750261</v>
      </c>
    </row>
    <row r="22" spans="1:24" x14ac:dyDescent="0.15">
      <c r="A22" s="198" t="s">
        <v>289</v>
      </c>
      <c r="B22" s="199"/>
      <c r="C22" s="175"/>
      <c r="D22" s="177">
        <v>7.166666666666667E-2</v>
      </c>
      <c r="E22" s="176"/>
      <c r="F22" s="177">
        <f>SLOPE('In Process Calc.'!$AD$3:$AD$193,'In Process Calc.'!$T$3:$T$193)</f>
        <v>-2.5290844269126542</v>
      </c>
      <c r="G22" s="176"/>
      <c r="H22" s="177">
        <f>RSQ('In Process Calc.'!$AD$3:$AD$193,'In Process Calc.'!$T$3:$T$193)</f>
        <v>0.4076907350399489</v>
      </c>
      <c r="I22" s="200"/>
      <c r="J22" s="206" t="s">
        <v>427</v>
      </c>
      <c r="K22" s="202" t="s">
        <v>289</v>
      </c>
      <c r="L22" s="177" cm="1">
        <f t="array" ref="L22">IF($J22="Yes", SLOPE(IF('In Process Calc.'!$A$3:$A$193&lt;=NS,'In Process Calc.'!$AD$3:$AD$193),IF('In Process Calc.'!$A$3:$A$193&lt;=NS,'In Process Calc.'!$T$3:$T$193)),$F22)</f>
        <v>-1.0414819080062259</v>
      </c>
      <c r="M22" s="176"/>
      <c r="N22" s="177" cm="1">
        <f t="array" ref="N22">IF($J22="Yes", RSQ(IF('In Process Calc.'!$A$3:$A$193&lt;=NS,'In Process Calc.'!$AD$3:$AD$193),IF('In Process Calc.'!$A$3:$A$193&lt;=NS,'In Process Calc.'!$T$3:$T$193)),$H22)</f>
        <v>0.40036732396205743</v>
      </c>
      <c r="O22" s="200"/>
      <c r="P22" s="177" cm="1">
        <f t="array" ref="P22">IF($J22="Yes", SLOPE(IF('In Process Calc.'!$A$3:$A$193&gt;NS, 'In Process Calc.'!$AD$3:$AD$193),IF('In Process Calc.'!$A$3:$A$193&gt;NS,'In Process Calc.'!$T$3:$T$193)), $F22)</f>
        <v>3.4676393626292419</v>
      </c>
      <c r="Q22" s="176"/>
      <c r="R22" s="179" cm="1">
        <f t="array" ref="R22">IF($J22="Yes", RSQ(IF('In Process Calc.'!$A$3:$A$193&gt;NS, 'In Process Calc.'!$AD$3:$AD$193),IF('In Process Calc.'!$A$3:$A$193&gt;NS,'In Process Calc.'!$T$3:$T$193)), $H22)</f>
        <v>0.11701690964363165</v>
      </c>
    </row>
    <row r="23" spans="1:24" ht="24.5" customHeight="1" x14ac:dyDescent="0.15">
      <c r="A23" s="198" t="s">
        <v>377</v>
      </c>
      <c r="B23" s="199"/>
      <c r="C23" s="175"/>
      <c r="D23" s="176"/>
      <c r="E23" s="176"/>
      <c r="F23" s="177">
        <f>SLOPE('In Process Calc.'!$AE$3:$AE$193,'In Process Calc.'!$T$3:$T$193)</f>
        <v>-3.6104099915498766</v>
      </c>
      <c r="G23" s="176"/>
      <c r="H23" s="177">
        <f>RSQ('In Process Calc.'!$AE$3:$AE$193,'In Process Calc.'!$T$3:$T$193)</f>
        <v>0.35976653075133519</v>
      </c>
      <c r="I23" s="200"/>
      <c r="J23" s="206" t="s">
        <v>427</v>
      </c>
      <c r="K23" s="202" t="s">
        <v>377</v>
      </c>
      <c r="L23" s="177" cm="1">
        <f t="array" ref="L23">IF($J23="Yes", SLOPE(IF('In Process Calc.'!$A$3:$A$193&lt;=NS,'In Process Calc.'!$O$3:$O$193),IF('In Process Calc.'!$A$3:$A$193&lt;=NS,'In Process Calc.'!$T$3:$T$193)),$F23)</f>
        <v>-1.1341818648485744</v>
      </c>
      <c r="M23" s="176"/>
      <c r="N23" s="177" cm="1">
        <f t="array" ref="N23">IF($J23="Yes", RSQ(IF('In Process Calc.'!$A$3:$A$193&lt;=NS,'In Process Calc.'!$O$3:$O$193),IF('In Process Calc.'!$A$3:$A$193&lt;=NS,'In Process Calc.'!$T$3:$T$193)),$H23)</f>
        <v>0.40240962061343238</v>
      </c>
      <c r="O23" s="200"/>
      <c r="P23" s="177" cm="1">
        <f t="array" ref="P23">IF($J23="Yes", SLOPE(IF('In Process Calc.'!$A$3:$A$193&gt;NS, 'In Process Calc.'!$O$3:$O$193),IF('In Process Calc.'!$A$3:$A$193&gt;NS,'In Process Calc.'!$T$3:$T$193)), $F23)</f>
        <v>4.0152923267584812</v>
      </c>
      <c r="Q23" s="176"/>
      <c r="R23" s="179" cm="1">
        <f t="array" ref="R23">IF($J23="Yes", RSQ(IF('In Process Calc.'!$A$3:$A$193&gt;NS, 'In Process Calc.'!$O$3:$O$193),IF('In Process Calc.'!$A$3:$A$193&gt;NS,'In Process Calc.'!$T$3:$T$193)), $H23)</f>
        <v>0.11701690964363165</v>
      </c>
    </row>
    <row r="24" spans="1:24" x14ac:dyDescent="0.15">
      <c r="A24" s="198" t="s">
        <v>290</v>
      </c>
      <c r="B24" s="199"/>
      <c r="C24" s="175"/>
      <c r="D24" s="177">
        <v>8.3333333333333329E-2</v>
      </c>
      <c r="E24" s="176"/>
      <c r="F24" s="177">
        <f>SLOPE('In Process Calc.'!$AF$3:$AF$193,'In Process Calc.'!$T$3:$T$193)</f>
        <v>-16.396650789816963</v>
      </c>
      <c r="G24" s="176"/>
      <c r="H24" s="177">
        <f>RSQ('In Process Calc.'!$AF$3:$AF$193,'In Process Calc.'!$T$3:$T$193)</f>
        <v>0.44246707595393114</v>
      </c>
      <c r="I24" s="200"/>
      <c r="J24" s="206" t="s">
        <v>427</v>
      </c>
      <c r="K24" s="202" t="s">
        <v>290</v>
      </c>
      <c r="L24" s="177" cm="1">
        <f t="array" ref="L24">IF($J24="Yes", SLOPE(IF('In Process Calc.'!$A$3:$A$193&lt;=NS,'In Process Calc.'!$AF$3:$AF$193),IF('In Process Calc.'!$A$3:$A$193&lt;=NS,'In Process Calc.'!$T$3:$T$193)),$F24)</f>
        <v>-6.9468856678898341</v>
      </c>
      <c r="M24" s="176"/>
      <c r="N24" s="177" cm="1">
        <f t="array" ref="N24">IF($J24="Yes", RSQ(IF('In Process Calc.'!$A$3:$A$193&lt;=NS,'In Process Calc.'!$AF$3:$AF$193),IF('In Process Calc.'!$A$3:$A$193&lt;=NS,'In Process Calc.'!$T$3:$T$193)),$H24)</f>
        <v>0.40699603518223459</v>
      </c>
      <c r="O24" s="200"/>
      <c r="P24" s="177" cm="1">
        <f t="array" ref="P24">IF($J24="Yes", SLOPE(IF('In Process Calc.'!$A$3:$A$193&gt;NS, 'In Process Calc.'!$AF$3:$AF$193),IF('In Process Calc.'!$A$3:$A$193&gt;NS,'In Process Calc.'!$T$3:$T$193)), $F24)</f>
        <v>21.710460891495021</v>
      </c>
      <c r="Q24" s="176"/>
      <c r="R24" s="179" cm="1">
        <f t="array" ref="R24">IF($J24="Yes", RSQ(IF('In Process Calc.'!$A$3:$A$193&gt;NS, 'In Process Calc.'!$AF$3:$AF$193),IF('In Process Calc.'!$A$3:$A$193&gt;NS,'In Process Calc.'!$T$3:$T$193)), $H24)</f>
        <v>0.11701690964363165</v>
      </c>
    </row>
    <row r="25" spans="1:24" ht="14" thickBot="1" x14ac:dyDescent="0.2">
      <c r="A25" s="198" t="s">
        <v>291</v>
      </c>
      <c r="B25" s="199"/>
      <c r="C25" s="175"/>
      <c r="D25" s="177">
        <v>0.15</v>
      </c>
      <c r="E25" s="176"/>
      <c r="F25" s="177">
        <f>SLOPE('In Process Calc.'!$AG$3:$AG$193,'In Process Calc.'!$T$3:$T$193)</f>
        <v>-3.8778270334683334</v>
      </c>
      <c r="G25" s="176"/>
      <c r="H25" s="177">
        <f>RSQ('In Process Calc.'!$AG$3:$AG$193,'In Process Calc.'!$T$3:$T$193)</f>
        <v>0.30729619628248517</v>
      </c>
      <c r="I25" s="200"/>
      <c r="J25" s="206" t="s">
        <v>426</v>
      </c>
      <c r="K25" s="202" t="s">
        <v>291</v>
      </c>
      <c r="L25" s="177" cm="1">
        <f t="array" ref="L25">IF($J25="Yes", SLOPE(IF('In Process Calc.'!$A$3:$A$193&lt;=NS,'In Process Calc.'!$AG$3:$AG$193),IF('In Process Calc.'!$A$3:$A$193&lt;=NS,'In Process Calc.'!$T$3:$T$193)),$F25)</f>
        <v>-3.8778270334683334</v>
      </c>
      <c r="M25" s="176"/>
      <c r="N25" s="177" cm="1">
        <f t="array" ref="N25">IF($J25="Yes", RSQ(IF('In Process Calc.'!$A$3:$A$193&lt;=NS,'In Process Calc.'!$AG$3:$AG$193),IF('In Process Calc.'!$A$3:$A$193&lt;=NS,'In Process Calc.'!$T$3:$T$193)),$H25)</f>
        <v>0.30729619628248517</v>
      </c>
      <c r="O25" s="200"/>
      <c r="P25" s="177" cm="1">
        <f t="array" ref="P25">IF($J25="Yes", SLOPE(IF('In Process Calc.'!$A$3:$A$193&gt;NS, 'In Process Calc.'!$AG$3:$AG$193),IF('In Process Calc.'!$A$3:$A$193&gt;NS,'In Process Calc.'!$T$3:$T$193)), $F25)</f>
        <v>-3.8778270334683334</v>
      </c>
      <c r="Q25" s="176"/>
      <c r="R25" s="179" cm="1">
        <f t="array" ref="R25">IF($J25="Yes", RSQ(IF('In Process Calc.'!$A$3:$A$193&gt;NS, 'In Process Calc.'!$AG$3:$AG$193),IF('In Process Calc.'!$A$3:$A$193&gt;NS,'In Process Calc.'!$T$3:$T$193)), $H25)</f>
        <v>0.30729619628248517</v>
      </c>
    </row>
    <row r="26" spans="1:24" x14ac:dyDescent="0.15">
      <c r="A26" s="198" t="s">
        <v>378</v>
      </c>
      <c r="B26" s="199"/>
      <c r="C26" s="175"/>
      <c r="D26" s="176"/>
      <c r="E26" s="176"/>
      <c r="F26" s="177">
        <f>SLOPE('In Process Calc.'!$AH$3:$AH$193,'In Process Calc.'!$T$3:$T$193)</f>
        <v>-1.2743954387771241</v>
      </c>
      <c r="G26" s="176"/>
      <c r="H26" s="177">
        <f>RSQ('In Process Calc.'!$AH$3:$AH$193,'In Process Calc.'!$T$3:$T$193)</f>
        <v>0.38979275184055201</v>
      </c>
      <c r="I26" s="200"/>
      <c r="J26" s="206" t="s">
        <v>427</v>
      </c>
      <c r="K26" s="202" t="s">
        <v>378</v>
      </c>
      <c r="L26" s="177" cm="1">
        <f t="array" ref="L26">IF($J26="Yes", SLOPE(IF('In Process Calc.'!$A$3:$A$193&lt;=NS,'In Process Calc.'!$AH$3:$AH$193),IF('In Process Calc.'!$A$3:$A$193&lt;=NS,'In Process Calc.'!$T$3:$T$193)),$F26)</f>
        <v>-0.53398639325134911</v>
      </c>
      <c r="M26" s="176"/>
      <c r="N26" s="177" cm="1">
        <f t="array" ref="N26">IF($J26="Yes", RSQ(IF('In Process Calc.'!$A$3:$A$193&lt;=NS,'In Process Calc.'!$AH$3:$AH$193),IF('In Process Calc.'!$A$3:$A$193&lt;=NS,'In Process Calc.'!$T$3:$T$193)),$H26)</f>
        <v>0.40255430505067269</v>
      </c>
      <c r="O26" s="200"/>
      <c r="P26" s="177" cm="1">
        <f t="array" ref="P26">IF($J26="Yes", SLOPE(IF('In Process Calc.'!$A$3:$A$193&gt;NS, 'In Process Calc.'!$AH$3:$AH$193),IF('In Process Calc.'!$A$3:$A$193&gt;NS,'In Process Calc.'!$T$3:$T$193)), $F26)</f>
        <v>1.8201505921185896</v>
      </c>
      <c r="Q26" s="176"/>
      <c r="R26" s="179" cm="1">
        <f t="array" ref="R26">IF($J26="Yes", RSQ(IF('In Process Calc.'!$A$3:$A$193&gt;NS, 'In Process Calc.'!$AH$3:$AH$193),IF('In Process Calc.'!$A$3:$A$193&gt;NS,'In Process Calc.'!$T$3:$T$193)), $H26)</f>
        <v>0.11701690964363169</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-1.7754162759086054</v>
      </c>
      <c r="G27" s="176"/>
      <c r="H27" s="177">
        <f>RSQ('In Process Calc.'!$AI$3:$AI$193,'In Process Calc.'!$T$3:$T$193)</f>
        <v>0.78692872095021094</v>
      </c>
      <c r="I27" s="200"/>
      <c r="J27" s="206" t="s">
        <v>426</v>
      </c>
      <c r="K27" s="202" t="s">
        <v>292</v>
      </c>
      <c r="L27" s="177" cm="1">
        <f t="array" ref="L27">IF($J27="Yes", SLOPE(IF('In Process Calc.'!$A$3:$A$193&lt;=NS,'In Process Calc.'!$AI$3:$AI$193),IF('In Process Calc.'!$A$3:$A$193&lt;=NS,'In Process Calc.'!$T$3:$T$193)),$F27)</f>
        <v>-1.7754162759086054</v>
      </c>
      <c r="M27" s="176"/>
      <c r="N27" s="177" cm="1">
        <f t="array" ref="N27">IF($J27="Yes", RSQ(IF('In Process Calc.'!$A$3:$A$193&lt;=NS,'In Process Calc.'!$AI$3:$AI$193),IF('In Process Calc.'!$A$3:$A$193&lt;=NS,'In Process Calc.'!$T$3:$T$193)),$H27)</f>
        <v>0.78692872095021094</v>
      </c>
      <c r="O27" s="200"/>
      <c r="P27" s="177" cm="1">
        <f t="array" ref="P27">IF($J27="Yes", SLOPE(IF('In Process Calc.'!$A$3:$A$193&gt;NS, 'In Process Calc.'!$AI$3:$AI$193),IF('In Process Calc.'!$A$3:$A$193&gt;NS,'In Process Calc.'!$T$3:$T$193)), $F27)</f>
        <v>-1.7754162759086054</v>
      </c>
      <c r="Q27" s="176"/>
      <c r="R27" s="179" cm="1">
        <f t="array" ref="R27">IF($J27="Yes", RSQ(IF('In Process Calc.'!$A$3:$A$193&gt;NS, 'In Process Calc.'!$AI$3:$AI$193),IF('In Process Calc.'!$A$3:$A$193&gt;NS,'In Process Calc.'!$T$3:$T$193)), $H27)</f>
        <v>0.78692872095021094</v>
      </c>
      <c r="T27" s="403"/>
      <c r="U27" s="404"/>
      <c r="V27" s="405"/>
      <c r="W27" s="410"/>
      <c r="X27" s="412"/>
    </row>
    <row r="28" spans="1:24" ht="17" thickBot="1" x14ac:dyDescent="0.2">
      <c r="A28" s="191" t="s">
        <v>293</v>
      </c>
      <c r="B28" s="192"/>
      <c r="C28" s="203"/>
      <c r="D28" s="181">
        <v>0.15</v>
      </c>
      <c r="E28" s="182"/>
      <c r="F28" s="181">
        <f>SLOPE('In Process Calc.'!$AJ$3:$AJ$193,'In Process Calc.'!$T$3:$T$193)</f>
        <v>-5.9369531472344885</v>
      </c>
      <c r="G28" s="182"/>
      <c r="H28" s="181">
        <f>RSQ('In Process Calc.'!$AJ$3:$AJ$193,'In Process Calc.'!$T$3:$T$193)</f>
        <v>0.33181476397191512</v>
      </c>
      <c r="I28" s="204"/>
      <c r="J28" s="207" t="s">
        <v>427</v>
      </c>
      <c r="K28" s="205" t="s">
        <v>293</v>
      </c>
      <c r="L28" s="181" cm="1">
        <f t="array" ref="L28">IF($J28="Yes", SLOPE(IF('In Process Calc.'!$A$3:$A$193&lt;=NS,'In Process Calc.'!$AJ$3:$AJ$193),IF('In Process Calc.'!$A$3:$A$193&lt;=NS,'In Process Calc.'!$T$3:$T$193)),$F28)</f>
        <v>-2.4993703288615787</v>
      </c>
      <c r="M28" s="182"/>
      <c r="N28" s="181" cm="1">
        <f t="array" ref="N28">IF($J28="Yes", RSQ(IF('In Process Calc.'!$A$3:$A$193&lt;=NS,'In Process Calc.'!$AJ$3:$AJ$193),IF('In Process Calc.'!$A$3:$A$193&lt;=NS,'In Process Calc.'!$T$3:$T$193)),$H28)</f>
        <v>0.39700546606846948</v>
      </c>
      <c r="O28" s="204"/>
      <c r="P28" s="181" cm="1">
        <f t="array" ref="P28">IF($J28="Yes", SLOPE(IF('In Process Calc.'!$A$3:$A$193&gt;NS, 'In Process Calc.'!$AJ$3:$AJ$193),IF('In Process Calc.'!$A$3:$A$193&gt;NS,'In Process Calc.'!$T$3:$T$193)), $F28)</f>
        <v>9.3366215222575999</v>
      </c>
      <c r="Q28" s="182"/>
      <c r="R28" s="183" cm="1">
        <f t="array" ref="R28">IF($J28="Yes", RSQ(IF('In Process Calc.'!$A$3:$A$193&gt;NS, 'In Process Calc.'!$AJ$3:$AJ$193),IF('In Process Calc.'!$A$3:$A$193&gt;NS,'In Process Calc.'!$T$3:$T$193)), $H28)</f>
        <v>0.11701690964363165</v>
      </c>
      <c r="T28" s="406"/>
      <c r="U28" s="407"/>
      <c r="V28" s="408"/>
      <c r="W28" s="71">
        <v>11</v>
      </c>
      <c r="X28" s="70">
        <f>VLOOKUP(W28,'In Process Calc.'!A3:B93,2)</f>
        <v>10.88010416666657</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21.089166666730307</v>
      </c>
      <c r="G3" s="149">
        <f>'In Process Calc.'!$C5</f>
        <v>43.239166666637175</v>
      </c>
      <c r="H3" s="149">
        <f>'In Process Calc.'!$C6</f>
        <v>71.522499999962747</v>
      </c>
      <c r="I3" s="149">
        <f>'In Process Calc.'!$C7</f>
        <v>95.822500000067521</v>
      </c>
      <c r="J3" s="149">
        <f>'In Process Calc.'!$C8</f>
        <v>114.67250000004424</v>
      </c>
      <c r="K3" s="149">
        <f>'In Process Calc.'!$C9</f>
        <v>144.62250000005588</v>
      </c>
      <c r="L3" s="149">
        <f>'In Process Calc.'!$C10</f>
        <v>165.22249999997439</v>
      </c>
      <c r="M3" s="149">
        <f>'In Process Calc.'!$C11</f>
        <v>188.32250000000931</v>
      </c>
      <c r="N3" s="149">
        <f>'In Process Calc.'!$C12</f>
        <v>212.50583333341638</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5.4399681824041542E-2</v>
      </c>
      <c r="C4" s="237" cm="1">
        <f t="array" ref="C4">-SLOPE(IF('In Process Calc.'!$A$3:$A$93&gt;NS, 'In Process Calc.'!$M$3:$M$93),IF('In Process Calc.'!$A$3:$A$93&gt;NS, 'In Process Calc.'!$S$3:$S$93))*C$15/22.53</f>
        <v>6.4436466340702658E-2</v>
      </c>
      <c r="D4" s="151"/>
      <c r="E4" s="152" t="s">
        <v>407</v>
      </c>
      <c r="F4" s="239">
        <f>'Post Process Calc.'!$D4/22.53</f>
        <v>5.9975823372513198E-2</v>
      </c>
      <c r="G4" s="239">
        <f>'Post Process Calc.'!$D5/22.53</f>
        <v>5.9095917126310023E-2</v>
      </c>
      <c r="H4" s="239">
        <f>'Post Process Calc.'!$D6/22.53</f>
        <v>5.564327459001351E-2</v>
      </c>
      <c r="I4" s="239">
        <f>'Post Process Calc.'!$D7/22.53</f>
        <v>4.8156576158798023E-2</v>
      </c>
      <c r="J4" s="239">
        <f>'Post Process Calc.'!$D8/22.53</f>
        <v>4.6448519327543653E-2</v>
      </c>
      <c r="K4" s="239">
        <f>'Post Process Calc.'!$D9/22.53</f>
        <v>4.1330658316448221E-2</v>
      </c>
      <c r="L4" s="239">
        <f>'Post Process Calc.'!$D10/22.53</f>
        <v>4.1292426145599463E-2</v>
      </c>
      <c r="M4" s="239">
        <f>'Post Process Calc.'!$D11/22.53</f>
        <v>4.1156829314219538E-2</v>
      </c>
      <c r="N4" s="239">
        <f>'Post Process Calc.'!$D12/22.53</f>
        <v>4.4860124218455442E-2</v>
      </c>
      <c r="O4" s="239">
        <f>'Post Process Calc.'!$D13/22.53</f>
        <v>5.0368348247780123E-2</v>
      </c>
      <c r="P4" s="239">
        <f>'Post Process Calc.'!$D14/22.53</f>
        <v>4.8064769707733775E-2</v>
      </c>
      <c r="Q4" s="239">
        <f>'Post Process Calc.'!$D15/22.53</f>
        <v>4.691635010598505E-2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3.446656282531301E-4</v>
      </c>
      <c r="C7" s="237">
        <f>'Stoichiometric Ratios'!$P9*'Specific Rate Tables'!$C$16</f>
        <v>-9.3735856028114007E-4</v>
      </c>
      <c r="D7" s="154"/>
      <c r="E7" s="152" t="s">
        <v>69</v>
      </c>
      <c r="F7" s="240">
        <f>-'Post Process Calc.'!$E4</f>
        <v>1.1409057288351386E-2</v>
      </c>
      <c r="G7" s="240">
        <f>-'Post Process Calc.'!$E5</f>
        <v>5.2226867264697774E-3</v>
      </c>
      <c r="H7" s="240">
        <f>-'Post Process Calc.'!$E6</f>
        <v>1.7554908369802839E-3</v>
      </c>
      <c r="I7" s="240">
        <f>-'Post Process Calc.'!$E7</f>
        <v>2.8365361191041495E-4</v>
      </c>
      <c r="J7" s="240">
        <f>-'Post Process Calc.'!$E8</f>
        <v>-3.2696632377366623E-4</v>
      </c>
      <c r="K7" s="240">
        <f>-'Post Process Calc.'!$E9</f>
        <v>-8.4590018015534574E-4</v>
      </c>
      <c r="L7" s="240">
        <f>-'Post Process Calc.'!$E10</f>
        <v>-1.0904203132709467E-3</v>
      </c>
      <c r="M7" s="240">
        <f>-'Post Process Calc.'!$E11</f>
        <v>-1.2697671701159632E-3</v>
      </c>
      <c r="N7" s="240">
        <f>-'Post Process Calc.'!$E12</f>
        <v>-1.5043407453646672E-3</v>
      </c>
      <c r="O7" s="240">
        <f>-'Post Process Calc.'!$E13</f>
        <v>-1.738427571417881E-3</v>
      </c>
      <c r="P7" s="240">
        <f>-'Post Process Calc.'!$E14</f>
        <v>-1.6276174161417888E-3</v>
      </c>
      <c r="Q7" s="240">
        <f>-'Post Process Calc.'!$E15</f>
        <v>-1.4608872813392372E-3</v>
      </c>
      <c r="R7" s="7"/>
      <c r="S7" s="7"/>
      <c r="T7" s="7"/>
      <c r="U7" s="7"/>
      <c r="V7" s="7"/>
    </row>
    <row r="8" spans="1:22" x14ac:dyDescent="0.15">
      <c r="A8" s="153" t="s">
        <v>70</v>
      </c>
      <c r="B8" s="237">
        <f>'Stoichiometric Ratios'!$L10*'Specific Rate Tables'!$B$16</f>
        <v>-5.2650988737283622E-4</v>
      </c>
      <c r="C8" s="237">
        <f>'Stoichiometric Ratios'!$P10*'Specific Rate Tables'!$C$16</f>
        <v>-2.0216054522952122E-3</v>
      </c>
      <c r="D8" s="154"/>
      <c r="E8" s="152" t="s">
        <v>70</v>
      </c>
      <c r="F8" s="240">
        <f>-'Post Process Calc.'!$F4</f>
        <v>-2.558549745065274E-3</v>
      </c>
      <c r="G8" s="240">
        <f>-'Post Process Calc.'!$F5</f>
        <v>-2.1365191619077319E-3</v>
      </c>
      <c r="H8" s="240">
        <f>-'Post Process Calc.'!$F6</f>
        <v>-1.7858193173560302E-3</v>
      </c>
      <c r="I8" s="240">
        <f>-'Post Process Calc.'!$F7</f>
        <v>-1.4396512264927359E-3</v>
      </c>
      <c r="J8" s="240">
        <f>-'Post Process Calc.'!$F8</f>
        <v>-1.325726803680027E-3</v>
      </c>
      <c r="K8" s="240">
        <f>-'Post Process Calc.'!$F9</f>
        <v>-1.1028254989184456E-3</v>
      </c>
      <c r="L8" s="240">
        <f>-'Post Process Calc.'!$F10</f>
        <v>-1.0524744728417142E-3</v>
      </c>
      <c r="M8" s="240">
        <f>-'Post Process Calc.'!$F11</f>
        <v>-9.9381313685567487E-4</v>
      </c>
      <c r="N8" s="240">
        <f>-'Post Process Calc.'!$F12</f>
        <v>-1.0171374346374855E-3</v>
      </c>
      <c r="O8" s="240">
        <f>-'Post Process Calc.'!$F13</f>
        <v>-1.0543077617032248E-3</v>
      </c>
      <c r="P8" s="240">
        <f>-'Post Process Calc.'!$F14</f>
        <v>-9.2311729412470202E-4</v>
      </c>
      <c r="Q8" s="240">
        <f>-'Post Process Calc.'!$F15</f>
        <v>-7.8572305679176974E-4</v>
      </c>
      <c r="R8" s="7"/>
      <c r="S8" s="7"/>
      <c r="T8" s="7"/>
      <c r="U8" s="7"/>
      <c r="V8" s="7"/>
    </row>
    <row r="9" spans="1:22" x14ac:dyDescent="0.15">
      <c r="A9" s="153" t="s">
        <v>71</v>
      </c>
      <c r="B9" s="237">
        <f>'Stoichiometric Ratios'!$L11*'Specific Rate Tables'!$B$16</f>
        <v>-5.4412302021008751E-3</v>
      </c>
      <c r="C9" s="237">
        <f>'Stoichiometric Ratios'!$P11*'Specific Rate Tables'!$C$16</f>
        <v>-1.3083127785989799E-2</v>
      </c>
      <c r="D9" s="154"/>
      <c r="E9" s="152" t="s">
        <v>71</v>
      </c>
      <c r="F9" s="240">
        <f>-'Post Process Calc.'!$G4</f>
        <v>-4.0283816971592078E-2</v>
      </c>
      <c r="G9" s="240">
        <f>-'Post Process Calc.'!$G5</f>
        <v>-3.2835764275935528E-2</v>
      </c>
      <c r="H9" s="240">
        <f>-'Post Process Calc.'!$G6</f>
        <v>-2.4060895501733924E-2</v>
      </c>
      <c r="I9" s="240">
        <f>-'Post Process Calc.'!$G7</f>
        <v>-1.6289307376181172E-2</v>
      </c>
      <c r="J9" s="240">
        <f>-'Post Process Calc.'!$G8</f>
        <v>-1.2597429752107515E-2</v>
      </c>
      <c r="K9" s="240">
        <f>-'Post Process Calc.'!$G9</f>
        <v>-7.2539988749861757E-3</v>
      </c>
      <c r="L9" s="240">
        <f>-'Post Process Calc.'!$G10</f>
        <v>-4.8820155066273269E-3</v>
      </c>
      <c r="M9" s="240">
        <f>-'Post Process Calc.'!$G11</f>
        <v>-2.6244290089926566E-3</v>
      </c>
      <c r="N9" s="240">
        <f>-'Post Process Calc.'!$G12</f>
        <v>-9.0247692480007824E-4</v>
      </c>
      <c r="O9" s="240">
        <f>-'Post Process Calc.'!$G13</f>
        <v>3.7975737693060515E-4</v>
      </c>
      <c r="P9" s="240">
        <f>-'Post Process Calc.'!$G14</f>
        <v>5.0973428959349108E-4</v>
      </c>
      <c r="Q9" s="240">
        <f>-'Post Process Calc.'!$G15</f>
        <v>-9.7199454589558699E-4</v>
      </c>
      <c r="R9" s="7"/>
      <c r="S9" s="7"/>
      <c r="T9" s="7"/>
      <c r="U9" s="7"/>
      <c r="V9" s="7"/>
    </row>
    <row r="10" spans="1:22" x14ac:dyDescent="0.15">
      <c r="A10" s="153" t="s">
        <v>402</v>
      </c>
      <c r="B10" s="237">
        <f>'Stoichiometric Ratios'!$L12*'Specific Rate Tables'!$B$16</f>
        <v>-2.1984595074356372E-3</v>
      </c>
      <c r="C10" s="237">
        <f>'Stoichiometric Ratios'!$P12*'Specific Rate Tables'!$C$16</f>
        <v>-1.299534442848246E-2</v>
      </c>
      <c r="D10" s="154"/>
      <c r="E10" s="152" t="s">
        <v>72</v>
      </c>
      <c r="F10" s="240">
        <f>-'Post Process Calc.'!$H4</f>
        <v>-2.1721868299784185E-3</v>
      </c>
      <c r="G10" s="240">
        <f>-'Post Process Calc.'!$H5</f>
        <v>-3.4265078770224109E-3</v>
      </c>
      <c r="H10" s="240">
        <f>-'Post Process Calc.'!$H6</f>
        <v>-5.0548653942218335E-3</v>
      </c>
      <c r="I10" s="240">
        <f>-'Post Process Calc.'!$H7</f>
        <v>-5.7179473268157942E-3</v>
      </c>
      <c r="J10" s="240">
        <f>-'Post Process Calc.'!$H8</f>
        <v>-6.4569865114108742E-3</v>
      </c>
      <c r="K10" s="240">
        <f>-'Post Process Calc.'!$H9</f>
        <v>-6.9207423631668322E-3</v>
      </c>
      <c r="L10" s="240">
        <f>-'Post Process Calc.'!$H10</f>
        <v>-7.5753209367221998E-3</v>
      </c>
      <c r="M10" s="240">
        <f>-'Post Process Calc.'!$H11</f>
        <v>-8.1066541515326124E-3</v>
      </c>
      <c r="N10" s="240">
        <f>-'Post Process Calc.'!$H12</f>
        <v>-9.1869011233181048E-3</v>
      </c>
      <c r="O10" s="240">
        <f>-'Post Process Calc.'!$H13</f>
        <v>-1.0267977117480937E-2</v>
      </c>
      <c r="P10" s="240">
        <f>-'Post Process Calc.'!$H14</f>
        <v>-9.2623876127384628E-3</v>
      </c>
      <c r="Q10" s="240">
        <f>-'Post Process Calc.'!$H15</f>
        <v>-7.598280278363706E-3</v>
      </c>
      <c r="R10" s="7"/>
      <c r="S10" s="7"/>
      <c r="T10" s="7"/>
      <c r="U10" s="7"/>
      <c r="V10" s="7"/>
    </row>
    <row r="11" spans="1:22" x14ac:dyDescent="0.15">
      <c r="A11" s="153" t="s">
        <v>73</v>
      </c>
      <c r="B11" s="237">
        <f>-SUMIF('In Process Calc.'!$A$4:$A$93,"&lt;="&amp;NS,'In Process Calc.'!$AR$4:$AR$93)/COUNTIF('In Process Calc.'!$A$4:$A$93,"&lt;="&amp;NS)*240/25.474</f>
        <v>-8.5255554735797948E-2</v>
      </c>
      <c r="C11" s="237">
        <f>-SUMIF('In Process Calc.'!$A$4:$A$93,"&gt;"&amp;NS,'In Process Calc.'!$AR$4:$AR$93)/COUNTIF('In Process Calc.'!$A$4:$A$93,"&gt;"&amp;NS)*240/25.474</f>
        <v>5.3478436445365029E-3</v>
      </c>
      <c r="D11" s="154"/>
      <c r="E11" s="152" t="s">
        <v>73</v>
      </c>
      <c r="F11" s="239">
        <f>'Post Process Calc.'!$B4*240/25.474</f>
        <v>0.19641938493606481</v>
      </c>
      <c r="G11" s="239">
        <f>'Post Process Calc.'!$B5*240/25.474</f>
        <v>0.17656873341042856</v>
      </c>
      <c r="H11" s="239">
        <f>'Post Process Calc.'!$B6*240/25.474</f>
        <v>0.1421385776185389</v>
      </c>
      <c r="I11" s="239">
        <f>'Post Process Calc.'!$B7*240/25.474</f>
        <v>0.10778444385631937</v>
      </c>
      <c r="J11" s="239">
        <f>'Post Process Calc.'!$B8*240/25.474</f>
        <v>8.1821479959018714E-2</v>
      </c>
      <c r="K11" s="239">
        <f>'Post Process Calc.'!$B9*240/25.474</f>
        <v>4.7899137031762518E-2</v>
      </c>
      <c r="L11" s="239">
        <f>'Post Process Calc.'!$B10*240/25.474</f>
        <v>3.1397227214222882E-2</v>
      </c>
      <c r="M11" s="239">
        <f>'Post Process Calc.'!$B11*240/25.474</f>
        <v>1.8868240939253891E-2</v>
      </c>
      <c r="N11" s="239">
        <f>'Post Process Calc.'!$B12*240/25.474</f>
        <v>1.0785518578919058E-2</v>
      </c>
      <c r="O11" s="239">
        <f>'Post Process Calc.'!$B13*240/25.474</f>
        <v>5.8100042956572102E-3</v>
      </c>
      <c r="P11" s="239">
        <f>'Post Process Calc.'!$B14*240/25.474</f>
        <v>3.3606233333761458E-3</v>
      </c>
      <c r="Q11" s="239">
        <f>'Post Process Calc.'!$B15*240/25.474</f>
        <v>1.7304530366835603E-3</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-9.0651799541314494E-4</v>
      </c>
      <c r="C13" s="237">
        <f>'Stoichiometric Ratios'!$P13*'Specific Rate Tables'!$C$16</f>
        <v>-2.3157222717722302E-3</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-5.3170686214420254E-2</v>
      </c>
      <c r="C15" s="237">
        <f>-SUMIF('In Process Calc.'!$A$4:$A$93,"&gt;"&amp;NS,'In Process Calc.'!$AZ$4:$AZ$93)/COUNTIF('In Process Calc.'!$A$4:$A$93,"&gt;"&amp;NS)</f>
        <v>-5.8253206045858701E-2</v>
      </c>
      <c r="D15" s="156"/>
      <c r="E15" s="152" t="s">
        <v>77</v>
      </c>
      <c r="F15" s="240">
        <f>-'Post Process Calc.'!$J4</f>
        <v>-9.8101363751143728E-2</v>
      </c>
      <c r="G15" s="240">
        <f>-'Post Process Calc.'!$J5</f>
        <v>-6.4644806168454014E-2</v>
      </c>
      <c r="H15" s="240">
        <f>-'Post Process Calc.'!$J6</f>
        <v>-4.8471167859939171E-2</v>
      </c>
      <c r="I15" s="240">
        <f>-'Post Process Calc.'!$J7</f>
        <v>-3.9729881702903175E-2</v>
      </c>
      <c r="J15" s="240">
        <f>-'Post Process Calc.'!$J8</f>
        <v>-3.8600734301927966E-2</v>
      </c>
      <c r="K15" s="240">
        <f>-'Post Process Calc.'!$J9</f>
        <v>-3.6350079558714853E-2</v>
      </c>
      <c r="L15" s="240">
        <f>-'Post Process Calc.'!$J10</f>
        <v>-3.8319302700952407E-2</v>
      </c>
      <c r="M15" s="240">
        <f>-'Post Process Calc.'!$J11</f>
        <v>-4.0720238727690802E-2</v>
      </c>
      <c r="N15" s="240">
        <f>-'Post Process Calc.'!$J12</f>
        <v>-4.7379108167798022E-2</v>
      </c>
      <c r="O15" s="240">
        <f>-'Post Process Calc.'!$J13</f>
        <v>-5.6675289767759852E-2</v>
      </c>
      <c r="P15" s="240">
        <f>-'Post Process Calc.'!$J14</f>
        <v>-5.6651077452319828E-2</v>
      </c>
      <c r="Q15" s="240">
        <f>-'Post Process Calc.'!$J15</f>
        <v>-5.7606892426197445E-2</v>
      </c>
      <c r="R15" s="7"/>
      <c r="S15" s="7"/>
      <c r="T15" s="7"/>
      <c r="U15" s="7"/>
      <c r="V15" s="7"/>
    </row>
    <row r="16" spans="1:22" x14ac:dyDescent="0.15">
      <c r="A16" s="153" t="s">
        <v>408</v>
      </c>
      <c r="B16" s="237">
        <f>'Stoichiometric Ratios'!L4*'Specific Rate Tables'!B15</f>
        <v>4.642199841937439E-4</v>
      </c>
      <c r="C16" s="237">
        <f>'Stoichiometric Ratios'!P4*'Specific Rate Tables'!C15</f>
        <v>-5.0347653116634744E-4</v>
      </c>
      <c r="D16" s="156"/>
      <c r="E16" s="152" t="s">
        <v>78</v>
      </c>
      <c r="F16" s="240">
        <f>-'Post Process Calc.'!$K4</f>
        <v>3.3124945160150007E-3</v>
      </c>
      <c r="G16" s="240">
        <f>-'Post Process Calc.'!$K5</f>
        <v>1.7968953470892898E-3</v>
      </c>
      <c r="H16" s="240">
        <f>-'Post Process Calc.'!$K6</f>
        <v>9.0903043480483256E-4</v>
      </c>
      <c r="I16" s="240">
        <f>-'Post Process Calc.'!$K7</f>
        <v>4.7179481185715419E-4</v>
      </c>
      <c r="J16" s="240">
        <f>-'Post Process Calc.'!$K8</f>
        <v>2.9617655151596277E-4</v>
      </c>
      <c r="K16" s="240">
        <f>-'Post Process Calc.'!$K9</f>
        <v>1.0715236479264537E-4</v>
      </c>
      <c r="L16" s="240">
        <f>-'Post Process Calc.'!$K10</f>
        <v>3.0075865387768955E-5</v>
      </c>
      <c r="M16" s="240">
        <f>-'Post Process Calc.'!$K11</f>
        <v>-3.6832425625593163E-5</v>
      </c>
      <c r="N16" s="240">
        <f>-'Post Process Calc.'!$K12</f>
        <v>-9.9302552745231075E-5</v>
      </c>
      <c r="O16" s="240">
        <f>-'Post Process Calc.'!$K13</f>
        <v>-1.6671608722459654E-4</v>
      </c>
      <c r="P16" s="240">
        <f>-'Post Process Calc.'!$K14</f>
        <v>-1.9485535021403081E-4</v>
      </c>
      <c r="Q16" s="240">
        <f>-'Post Process Calc.'!$K15</f>
        <v>-2.2211266924536776E-4</v>
      </c>
      <c r="R16" s="7"/>
      <c r="S16" s="7"/>
      <c r="T16" s="7"/>
      <c r="U16" s="7"/>
      <c r="V16" s="7"/>
    </row>
    <row r="17" spans="1:22" x14ac:dyDescent="0.15">
      <c r="A17" s="153" t="s">
        <v>401</v>
      </c>
      <c r="B17" s="237">
        <f>'Stoichiometric Ratios'!$L14*'Specific Rate Tables'!$B$16</f>
        <v>1.6793039842825507E-3</v>
      </c>
      <c r="C17" s="237">
        <f>'Stoichiometric Ratios'!$P14*'Specific Rate Tables'!$C$16</f>
        <v>-5.0733267731053468E-4</v>
      </c>
      <c r="D17" s="156"/>
      <c r="E17" s="152" t="s">
        <v>79</v>
      </c>
      <c r="F17" s="240">
        <f>-'Post Process Calc.'!$L4</f>
        <v>2.3420129775782333E-3</v>
      </c>
      <c r="G17" s="240">
        <f>-'Post Process Calc.'!$L5</f>
        <v>3.3318434768817126E-3</v>
      </c>
      <c r="H17" s="240">
        <f>-'Post Process Calc.'!$L6</f>
        <v>3.2485946721043249E-3</v>
      </c>
      <c r="I17" s="240">
        <f>-'Post Process Calc.'!$L7</f>
        <v>2.5857366858327117E-3</v>
      </c>
      <c r="J17" s="240">
        <f>-'Post Process Calc.'!$L8</f>
        <v>2.2342555460984617E-3</v>
      </c>
      <c r="K17" s="240">
        <f>-'Post Process Calc.'!$L9</f>
        <v>1.5362530323016379E-3</v>
      </c>
      <c r="L17" s="240">
        <f>-'Post Process Calc.'!$L10</f>
        <v>1.1836634111020879E-3</v>
      </c>
      <c r="M17" s="240">
        <f>-'Post Process Calc.'!$L11</f>
        <v>7.5822306596623078E-4</v>
      </c>
      <c r="N17" s="240">
        <f>-'Post Process Calc.'!$L12</f>
        <v>3.1499844236973327E-4</v>
      </c>
      <c r="O17" s="240">
        <f>-'Post Process Calc.'!$L13</f>
        <v>-2.9968997973218184E-4</v>
      </c>
      <c r="P17" s="240">
        <f>-'Post Process Calc.'!$L14</f>
        <v>-8.5954892692730143E-4</v>
      </c>
      <c r="Q17" s="240">
        <f>-'Post Process Calc.'!$L15</f>
        <v>-1.554171626329626E-3</v>
      </c>
      <c r="R17" s="7"/>
      <c r="S17" s="7"/>
      <c r="T17" s="7"/>
      <c r="U17" s="7"/>
      <c r="V17" s="7"/>
    </row>
    <row r="18" spans="1:22" x14ac:dyDescent="0.15">
      <c r="A18" s="153" t="s">
        <v>80</v>
      </c>
      <c r="B18" s="237">
        <f>'Stoichiometric Ratios'!$L15*'Specific Rate Tables'!$B$16</f>
        <v>1.8267541736441909E-3</v>
      </c>
      <c r="C18" s="237">
        <f>'Stoichiometric Ratios'!$P15*'Specific Rate Tables'!$C$16</f>
        <v>6.3933071141662988E-3</v>
      </c>
      <c r="D18" s="156"/>
      <c r="E18" s="152" t="s">
        <v>80</v>
      </c>
      <c r="F18" s="240">
        <f>-'Post Process Calc.'!$M4</f>
        <v>9.3509324230871271E-3</v>
      </c>
      <c r="G18" s="240">
        <f>-'Post Process Calc.'!$M5</f>
        <v>7.6824831767605233E-3</v>
      </c>
      <c r="H18" s="240">
        <f>-'Post Process Calc.'!$M6</f>
        <v>6.3128227333338633E-3</v>
      </c>
      <c r="I18" s="240">
        <f>-'Post Process Calc.'!$M7</f>
        <v>5.0177378286001516E-3</v>
      </c>
      <c r="J18" s="240">
        <f>-'Post Process Calc.'!$M8</f>
        <v>4.5676065988582825E-3</v>
      </c>
      <c r="K18" s="240">
        <f>-'Post Process Calc.'!$M9</f>
        <v>3.7215254764297401E-3</v>
      </c>
      <c r="L18" s="240">
        <f>-'Post Process Calc.'!$M10</f>
        <v>3.4916546165178939E-3</v>
      </c>
      <c r="M18" s="240">
        <f>-'Post Process Calc.'!$M11</f>
        <v>3.2215888651324857E-3</v>
      </c>
      <c r="N18" s="240">
        <f>-'Post Process Calc.'!$M12</f>
        <v>3.1962239797131472E-3</v>
      </c>
      <c r="O18" s="240">
        <f>-'Post Process Calc.'!$M13</f>
        <v>3.1640426387771125E-3</v>
      </c>
      <c r="P18" s="240">
        <f>-'Post Process Calc.'!$M14</f>
        <v>2.6132516020876419E-3</v>
      </c>
      <c r="Q18" s="240">
        <f>-'Post Process Calc.'!$M15</f>
        <v>1.9815259669573753E-3</v>
      </c>
      <c r="R18" s="7"/>
      <c r="S18" s="7"/>
      <c r="T18" s="7"/>
      <c r="U18" s="7"/>
      <c r="V18" s="7"/>
    </row>
    <row r="19" spans="1:22" x14ac:dyDescent="0.15">
      <c r="A19" s="153" t="s">
        <v>81</v>
      </c>
      <c r="B19" s="237">
        <f>'Stoichiometric Ratios'!$L16*'Specific Rate Tables'!$B$16</f>
        <v>-3.3079954004039286E-5</v>
      </c>
      <c r="C19" s="237">
        <f>'Stoichiometric Ratios'!$P16*'Specific Rate Tables'!$C$16</f>
        <v>-1.9525107488584814E-4</v>
      </c>
      <c r="D19" s="156"/>
      <c r="E19" s="152" t="s">
        <v>81</v>
      </c>
      <c r="F19" s="240">
        <f>-'Post Process Calc.'!$N4</f>
        <v>-1.5603317834938842E-3</v>
      </c>
      <c r="G19" s="240">
        <f>-'Post Process Calc.'!$N5</f>
        <v>-4.0860603065310912E-4</v>
      </c>
      <c r="H19" s="240">
        <f>-'Post Process Calc.'!$N6</f>
        <v>1.5974670070921035E-4</v>
      </c>
      <c r="I19" s="240">
        <f>-'Post Process Calc.'!$N7</f>
        <v>3.151901983127869E-4</v>
      </c>
      <c r="J19" s="240">
        <f>-'Post Process Calc.'!$N8</f>
        <v>3.6683991991513754E-4</v>
      </c>
      <c r="K19" s="240">
        <f>-'Post Process Calc.'!$N9</f>
        <v>3.4638279133923546E-4</v>
      </c>
      <c r="L19" s="240">
        <f>-'Post Process Calc.'!$N10</f>
        <v>3.2363677192687716E-4</v>
      </c>
      <c r="M19" s="240">
        <f>-'Post Process Calc.'!$N11</f>
        <v>2.684076763227868E-4</v>
      </c>
      <c r="N19" s="240">
        <f>-'Post Process Calc.'!$N12</f>
        <v>1.9637354419450458E-4</v>
      </c>
      <c r="O19" s="240">
        <f>-'Post Process Calc.'!$N13</f>
        <v>5.7825680866550094E-5</v>
      </c>
      <c r="P19" s="240">
        <f>-'Post Process Calc.'!$N14</f>
        <v>-1.2343338604635428E-4</v>
      </c>
      <c r="Q19" s="240">
        <f>-'Post Process Calc.'!$N15</f>
        <v>-3.9553908489485328E-4</v>
      </c>
      <c r="R19" s="7"/>
      <c r="S19" s="7"/>
      <c r="T19" s="7"/>
      <c r="U19" s="7"/>
      <c r="V19" s="7"/>
    </row>
    <row r="20" spans="1:22" x14ac:dyDescent="0.15">
      <c r="A20" s="153" t="s">
        <v>82</v>
      </c>
      <c r="B20" s="237">
        <f>'Stoichiometric Ratios'!$L17*'Specific Rate Tables'!$B$16</f>
        <v>-1.0435682892455881E-3</v>
      </c>
      <c r="C20" s="237">
        <f>'Stoichiometric Ratios'!$P17*'Specific Rate Tables'!$C$16</f>
        <v>-4.046307265017206E-3</v>
      </c>
      <c r="D20" s="156"/>
      <c r="E20" s="152" t="s">
        <v>82</v>
      </c>
      <c r="F20" s="240">
        <f>-'Post Process Calc.'!$O4</f>
        <v>-6.6853376267329056E-3</v>
      </c>
      <c r="G20" s="240">
        <f>-'Post Process Calc.'!$O5</f>
        <v>-4.8209540360706028E-3</v>
      </c>
      <c r="H20" s="240">
        <f>-'Post Process Calc.'!$O6</f>
        <v>-3.5924604432584764E-3</v>
      </c>
      <c r="I20" s="240">
        <f>-'Post Process Calc.'!$O7</f>
        <v>-2.7251539513466851E-3</v>
      </c>
      <c r="J20" s="240">
        <f>-'Post Process Calc.'!$O8</f>
        <v>-2.4328625173824303E-3</v>
      </c>
      <c r="K20" s="240">
        <f>-'Post Process Calc.'!$O9</f>
        <v>-1.9691847536045981E-3</v>
      </c>
      <c r="L20" s="240">
        <f>-'Post Process Calc.'!$O10</f>
        <v>-1.8687267067656256E-3</v>
      </c>
      <c r="M20" s="240">
        <f>-'Post Process Calc.'!$O11</f>
        <v>-1.7744521357621074E-3</v>
      </c>
      <c r="N20" s="240">
        <f>-'Post Process Calc.'!$O12</f>
        <v>-1.8525602175869847E-3</v>
      </c>
      <c r="O20" s="240">
        <f>-'Post Process Calc.'!$O13</f>
        <v>-1.9985848811805585E-3</v>
      </c>
      <c r="P20" s="240">
        <f>-'Post Process Calc.'!$O14</f>
        <v>-1.8490897669088365E-3</v>
      </c>
      <c r="Q20" s="240">
        <f>-'Post Process Calc.'!$O15</f>
        <v>-1.7446394882389301E-3</v>
      </c>
      <c r="R20" s="7"/>
      <c r="S20" s="7"/>
      <c r="T20" s="7"/>
      <c r="U20" s="7"/>
      <c r="V20" s="7"/>
    </row>
    <row r="21" spans="1:22" x14ac:dyDescent="0.15">
      <c r="A21" s="153" t="s">
        <v>83</v>
      </c>
      <c r="B21" s="237">
        <f>'Stoichiometric Ratios'!L5*'Specific Rate Tables'!B15</f>
        <v>9.3098354136620255E-4</v>
      </c>
      <c r="C21" s="237">
        <f>'Stoichiometric Ratios'!P5*'Specific Rate Tables'!C15</f>
        <v>2.3672122491903693E-3</v>
      </c>
      <c r="D21" s="156"/>
      <c r="E21" s="152" t="s">
        <v>83</v>
      </c>
      <c r="F21" s="240">
        <f>'Post Process Calc.'!$P4</f>
        <v>7.0009575547034769E-2</v>
      </c>
      <c r="G21" s="240">
        <f>'Post Process Calc.'!$P5</f>
        <v>3.8248964802928789E-2</v>
      </c>
      <c r="H21" s="240">
        <f>'Post Process Calc.'!$P6</f>
        <v>-6.4593613598199937E-4</v>
      </c>
      <c r="I21" s="240">
        <f>'Post Process Calc.'!$P7</f>
        <v>-1.5235464898585214E-2</v>
      </c>
      <c r="J21" s="240">
        <f>'Post Process Calc.'!$P8</f>
        <v>-1.8272811178360698E-2</v>
      </c>
      <c r="K21" s="240">
        <f>'Post Process Calc.'!$P9</f>
        <v>-1.3019329565485857E-2</v>
      </c>
      <c r="L21" s="240">
        <f>'Post Process Calc.'!$P10</f>
        <v>-7.6686622706964589E-3</v>
      </c>
      <c r="M21" s="240">
        <f>'Post Process Calc.'!$P11</f>
        <v>-1.4180297620699793E-3</v>
      </c>
      <c r="N21" s="240">
        <f>'Post Process Calc.'!$P12</f>
        <v>3.2949615883453806E-3</v>
      </c>
      <c r="O21" s="240">
        <f>'Post Process Calc.'!$P13</f>
        <v>4.3780470904448091E-3</v>
      </c>
      <c r="P21" s="240">
        <f>'Post Process Calc.'!$P14</f>
        <v>4.5335527123332531E-4</v>
      </c>
      <c r="Q21" s="240">
        <f>'Post Process Calc.'!$P15</f>
        <v>-5.6972021299210021E-3</v>
      </c>
      <c r="R21" s="7"/>
      <c r="S21" s="7"/>
      <c r="T21" s="7"/>
      <c r="U21" s="7"/>
      <c r="V21" s="7"/>
    </row>
    <row r="22" spans="1:22" x14ac:dyDescent="0.15">
      <c r="A22" s="153" t="s">
        <v>84</v>
      </c>
      <c r="B22" s="237">
        <f>'Stoichiometric Ratios'!$L18*'Specific Rate Tables'!$B$16</f>
        <v>-1.9122329508696914E-3</v>
      </c>
      <c r="C22" s="237">
        <f>'Stoichiometric Ratios'!$P18*'Specific Rate Tables'!$C$16</f>
        <v>-7.3946056698254237E-3</v>
      </c>
      <c r="D22" s="156"/>
      <c r="E22" s="152" t="s">
        <v>84</v>
      </c>
      <c r="F22" s="240">
        <f>-'Post Process Calc.'!$Q4</f>
        <v>-8.4764657521863487E-3</v>
      </c>
      <c r="G22" s="240">
        <f>-'Post Process Calc.'!$Q5</f>
        <v>-7.526853489063603E-3</v>
      </c>
      <c r="H22" s="240">
        <f>-'Post Process Calc.'!$Q6</f>
        <v>-6.5497040719449569E-3</v>
      </c>
      <c r="I22" s="240">
        <f>-'Post Process Calc.'!$Q7</f>
        <v>-5.3818141548029269E-3</v>
      </c>
      <c r="J22" s="240">
        <f>-'Post Process Calc.'!$Q8</f>
        <v>-5.0020548247391734E-3</v>
      </c>
      <c r="K22" s="240">
        <f>-'Post Process Calc.'!$Q9</f>
        <v>-4.1948893181837392E-3</v>
      </c>
      <c r="L22" s="240">
        <f>-'Post Process Calc.'!$Q10</f>
        <v>-4.0109986189965415E-3</v>
      </c>
      <c r="M22" s="240">
        <f>-'Post Process Calc.'!$Q11</f>
        <v>-3.7834970372286197E-3</v>
      </c>
      <c r="N22" s="240">
        <f>-'Post Process Calc.'!$Q12</f>
        <v>-3.8534255786034279E-3</v>
      </c>
      <c r="O22" s="240">
        <f>-'Post Process Calc.'!$Q13</f>
        <v>-3.9520604835134353E-3</v>
      </c>
      <c r="P22" s="240">
        <f>-'Post Process Calc.'!$Q14</f>
        <v>-3.4060995836996707E-3</v>
      </c>
      <c r="Q22" s="240">
        <f>-'Post Process Calc.'!$Q15</f>
        <v>-2.8051752850188193E-3</v>
      </c>
      <c r="R22" s="7"/>
      <c r="S22" s="7"/>
      <c r="T22" s="7"/>
      <c r="U22" s="7"/>
      <c r="V22" s="7"/>
    </row>
    <row r="23" spans="1:22" x14ac:dyDescent="0.15">
      <c r="A23" s="153" t="s">
        <v>85</v>
      </c>
      <c r="B23" s="237">
        <f>'Stoichiometric Ratios'!$L19*'Specific Rate Tables'!$B$16</f>
        <v>-8.7472865958865937E-4</v>
      </c>
      <c r="C23" s="237">
        <f>'Stoichiometric Ratios'!$P19*'Specific Rate Tables'!$C$16</f>
        <v>-3.4337800180281749E-3</v>
      </c>
      <c r="D23" s="156"/>
      <c r="E23" s="152" t="s">
        <v>85</v>
      </c>
      <c r="F23" s="240">
        <f>-'Post Process Calc.'!$R4</f>
        <v>-3.6842133810376454E-3</v>
      </c>
      <c r="G23" s="240">
        <f>-'Post Process Calc.'!$R5</f>
        <v>-3.3687464082739101E-3</v>
      </c>
      <c r="H23" s="240">
        <f>-'Post Process Calc.'!$R6</f>
        <v>-2.9869378231984537E-3</v>
      </c>
      <c r="I23" s="240">
        <f>-'Post Process Calc.'!$R7</f>
        <v>-2.4775916312555317E-3</v>
      </c>
      <c r="J23" s="240">
        <f>-'Post Process Calc.'!$R8</f>
        <v>-2.3147442786264172E-3</v>
      </c>
      <c r="K23" s="240">
        <f>-'Post Process Calc.'!$R9</f>
        <v>-1.9530246059305623E-3</v>
      </c>
      <c r="L23" s="240">
        <f>-'Post Process Calc.'!$R10</f>
        <v>-1.8733920602053197E-3</v>
      </c>
      <c r="M23" s="240">
        <f>-'Post Process Calc.'!$R11</f>
        <v>-1.7724494844700142E-3</v>
      </c>
      <c r="N23" s="240">
        <f>-'Post Process Calc.'!$R12</f>
        <v>-1.8101428251133431E-3</v>
      </c>
      <c r="O23" s="240">
        <f>-'Post Process Calc.'!$R13</f>
        <v>-1.8615030643205715E-3</v>
      </c>
      <c r="P23" s="240">
        <f>-'Post Process Calc.'!$R14</f>
        <v>-1.6081621123545302E-3</v>
      </c>
      <c r="Q23" s="240">
        <f>-'Post Process Calc.'!$R15</f>
        <v>-1.3288309677652514E-3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-3.2422618490817725E-4</v>
      </c>
      <c r="C25" s="237">
        <f>'Stoichiometric Ratios'!$P20*'Specific Rate Tables'!$C$16</f>
        <v>-1.143709635342605E-3</v>
      </c>
      <c r="D25" s="156"/>
      <c r="E25" s="152" t="s">
        <v>87</v>
      </c>
      <c r="F25" s="240">
        <f>-'Post Process Calc.'!$S4</f>
        <v>-2.12312062406082E-3</v>
      </c>
      <c r="G25" s="240">
        <f>-'Post Process Calc.'!$S5</f>
        <v>-1.5254904030609323E-3</v>
      </c>
      <c r="H25" s="240">
        <f>-'Post Process Calc.'!$S6</f>
        <v>-1.1267886003565222E-3</v>
      </c>
      <c r="I25" s="240">
        <f>-'Post Process Calc.'!$S7</f>
        <v>-8.4537044086720322E-4</v>
      </c>
      <c r="J25" s="240">
        <f>-'Post Process Calc.'!$S8</f>
        <v>-7.4657931414133039E-4</v>
      </c>
      <c r="K25" s="240">
        <f>-'Post Process Calc.'!$S9</f>
        <v>-5.9133903728893612E-4</v>
      </c>
      <c r="L25" s="240">
        <f>-'Post Process Calc.'!$S10</f>
        <v>-5.5082553371799765E-4</v>
      </c>
      <c r="M25" s="240">
        <f>-'Post Process Calc.'!$S11</f>
        <v>-5.0997686773186573E-4</v>
      </c>
      <c r="N25" s="240">
        <f>-'Post Process Calc.'!$S12</f>
        <v>-5.1524874626012439E-4</v>
      </c>
      <c r="O25" s="240">
        <f>-'Post Process Calc.'!$S13</f>
        <v>-5.314606838709425E-4</v>
      </c>
      <c r="P25" s="240">
        <f>-'Post Process Calc.'!$S14</f>
        <v>-4.6749063451496372E-4</v>
      </c>
      <c r="Q25" s="240">
        <f>-'Post Process Calc.'!$S15</f>
        <v>-4.0641990536560447E-4</v>
      </c>
      <c r="R25" s="7"/>
      <c r="S25" s="7"/>
      <c r="T25" s="7"/>
      <c r="U25" s="7"/>
      <c r="V25" s="7"/>
    </row>
    <row r="26" spans="1:22" x14ac:dyDescent="0.15">
      <c r="A26" s="153" t="s">
        <v>88</v>
      </c>
      <c r="B26" s="237">
        <f>'Stoichiometric Ratios'!$L21*'Specific Rate Tables'!$B$16</f>
        <v>-1.1555883787817483E-2</v>
      </c>
      <c r="C26" s="237">
        <f>'Stoichiometric Ratios'!$P21*'Specific Rate Tables'!$C$16</f>
        <v>-3.5961209841421666E-3</v>
      </c>
      <c r="D26" s="156"/>
      <c r="E26" s="152" t="s">
        <v>88</v>
      </c>
      <c r="F26" s="240">
        <f>'Post Process Calc.'!$T4</f>
        <v>3.0717033239799879E-2</v>
      </c>
      <c r="G26" s="240">
        <f>'Post Process Calc.'!$T5</f>
        <v>2.3021069563500821E-2</v>
      </c>
      <c r="H26" s="240">
        <f>'Post Process Calc.'!$T6</f>
        <v>1.7610763849626707E-2</v>
      </c>
      <c r="I26" s="240">
        <f>'Post Process Calc.'!$T7</f>
        <v>1.3461527852349345E-2</v>
      </c>
      <c r="J26" s="240">
        <f>'Post Process Calc.'!$T8</f>
        <v>1.1995461011079239E-2</v>
      </c>
      <c r="K26" s="240">
        <f>'Post Process Calc.'!$T9</f>
        <v>9.5569876860237442E-3</v>
      </c>
      <c r="L26" s="240">
        <f>'Post Process Calc.'!$T10</f>
        <v>8.8878075615244252E-3</v>
      </c>
      <c r="M26" s="240">
        <f>'Post Process Calc.'!$T11</f>
        <v>8.1664445284798833E-3</v>
      </c>
      <c r="N26" s="240">
        <f>'Post Process Calc.'!$T12</f>
        <v>8.1229281755794466E-3</v>
      </c>
      <c r="O26" s="240">
        <f>'Post Process Calc.'!$T13</f>
        <v>8.1437428068013382E-3</v>
      </c>
      <c r="P26" s="240">
        <f>'Post Process Calc.'!$T14</f>
        <v>6.8874396847232993E-3</v>
      </c>
      <c r="Q26" s="240">
        <f>'Post Process Calc.'!$T15</f>
        <v>5.5373363593396851E-3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-4.8347671487272042E-4</v>
      </c>
      <c r="C28" s="237">
        <f>'Stoichiometric Ratios'!$P22*'Specific Rate Tables'!$C$16</f>
        <v>-1.7458750376324547E-3</v>
      </c>
      <c r="D28" s="156"/>
      <c r="E28" s="152" t="s">
        <v>90</v>
      </c>
      <c r="F28" s="240">
        <f>-'Post Process Calc.'!$U4</f>
        <v>-2.1982253541764541E-3</v>
      </c>
      <c r="G28" s="240">
        <f>-'Post Process Calc.'!$U5</f>
        <v>-1.9583353334708545E-3</v>
      </c>
      <c r="H28" s="240">
        <f>-'Post Process Calc.'!$U6</f>
        <v>-1.6996414545707563E-3</v>
      </c>
      <c r="I28" s="240">
        <f>-'Post Process Calc.'!$U7</f>
        <v>-1.3886038219519988E-3</v>
      </c>
      <c r="J28" s="240">
        <f>-'Post Process Calc.'!$U8</f>
        <v>-1.2825298461868341E-3</v>
      </c>
      <c r="K28" s="240">
        <f>-'Post Process Calc.'!$U9</f>
        <v>-1.0610913977220594E-3</v>
      </c>
      <c r="L28" s="240">
        <f>-'Post Process Calc.'!$U10</f>
        <v>-1.0020393212895151E-3</v>
      </c>
      <c r="M28" s="240">
        <f>-'Post Process Calc.'!$U11</f>
        <v>-9.2830043596097171E-4</v>
      </c>
      <c r="N28" s="240">
        <f>-'Post Process Calc.'!$U12</f>
        <v>-9.215912410478666E-4</v>
      </c>
      <c r="O28" s="240">
        <f>-'Post Process Calc.'!$U13</f>
        <v>-9.0841594729830727E-4</v>
      </c>
      <c r="P28" s="240">
        <f>-'Post Process Calc.'!$U14</f>
        <v>-7.4272145950175696E-4</v>
      </c>
      <c r="Q28" s="240">
        <f>-'Post Process Calc.'!$U15</f>
        <v>-5.4736914896980743E-4</v>
      </c>
      <c r="R28" s="7"/>
      <c r="S28" s="7"/>
      <c r="T28" s="7"/>
      <c r="U28" s="7"/>
      <c r="V28" s="7"/>
    </row>
    <row r="29" spans="1:22" x14ac:dyDescent="0.15">
      <c r="A29" s="153" t="s">
        <v>91</v>
      </c>
      <c r="B29" s="237">
        <f>'Stoichiometric Ratios'!$L23*'Specific Rate Tables'!$B$16</f>
        <v>-5.2650988737283622E-4</v>
      </c>
      <c r="C29" s="237">
        <f>'Stoichiometric Ratios'!$P23*'Specific Rate Tables'!$C$16</f>
        <v>-2.0216054522952122E-3</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-3.2248831549435649E-3</v>
      </c>
      <c r="C31" s="237">
        <f>'Stoichiometric Ratios'!$P24*'Specific Rate Tables'!$C$16</f>
        <v>-1.093070753967256E-2</v>
      </c>
      <c r="D31" s="156"/>
      <c r="E31" s="152" t="s">
        <v>93</v>
      </c>
      <c r="F31" s="240">
        <f>-'Post Process Calc.'!$W4</f>
        <v>-1.6496440027256604E-2</v>
      </c>
      <c r="G31" s="240">
        <f>-'Post Process Calc.'!$W5</f>
        <v>-1.3653357702437989E-2</v>
      </c>
      <c r="H31" s="240">
        <f>-'Post Process Calc.'!$W6</f>
        <v>-1.125588320163926E-2</v>
      </c>
      <c r="I31" s="240">
        <f>-'Post Process Calc.'!$W7</f>
        <v>-8.9440902884515006E-3</v>
      </c>
      <c r="J31" s="240">
        <f>-'Post Process Calc.'!$W8</f>
        <v>-8.1279857368386256E-3</v>
      </c>
      <c r="K31" s="240">
        <f>-'Post Process Calc.'!$W9</f>
        <v>-6.5883448112050609E-3</v>
      </c>
      <c r="L31" s="240">
        <f>-'Post Process Calc.'!$W10</f>
        <v>-6.1473821209294304E-3</v>
      </c>
      <c r="M31" s="240">
        <f>-'Post Process Calc.'!$W11</f>
        <v>-5.622962241857021E-3</v>
      </c>
      <c r="N31" s="240">
        <f>-'Post Process Calc.'!$W12</f>
        <v>-5.5062339598964932E-3</v>
      </c>
      <c r="O31" s="240">
        <f>-'Post Process Calc.'!$W13</f>
        <v>-5.3347855282117303E-3</v>
      </c>
      <c r="P31" s="240">
        <f>-'Post Process Calc.'!$W14</f>
        <v>-4.274165957906635E-3</v>
      </c>
      <c r="Q31" s="240">
        <f>-'Post Process Calc.'!$W15</f>
        <v>-3.0206652960830293E-3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-1.8001648041827425E-3</v>
      </c>
      <c r="C33" s="237">
        <f>'Stoichiometric Ratios'!$P25*'Specific Rate Tables'!$C$16</f>
        <v>1.9523949032737239E-3</v>
      </c>
      <c r="D33" s="156"/>
      <c r="E33" s="152" t="s">
        <v>95</v>
      </c>
      <c r="F33" s="240">
        <f>-'Post Process Calc.'!$X4</f>
        <v>-2.8858693732937736E-3</v>
      </c>
      <c r="G33" s="240">
        <f>-'Post Process Calc.'!$X5</f>
        <v>-2.7378862720688784E-3</v>
      </c>
      <c r="H33" s="240">
        <f>-'Post Process Calc.'!$X6</f>
        <v>-2.4951206529021564E-3</v>
      </c>
      <c r="I33" s="240">
        <f>-'Post Process Calc.'!$X7</f>
        <v>-2.1068972381055435E-3</v>
      </c>
      <c r="J33" s="240">
        <f>-'Post Process Calc.'!$X8</f>
        <v>-1.9936165856972721E-3</v>
      </c>
      <c r="K33" s="240">
        <f>-'Post Process Calc.'!$X9</f>
        <v>-1.7169022391868806E-3</v>
      </c>
      <c r="L33" s="240">
        <f>-'Post Process Calc.'!$X10</f>
        <v>-1.6725210702639754E-3</v>
      </c>
      <c r="M33" s="240">
        <f>-'Post Process Calc.'!$X11</f>
        <v>-1.6140581435880133E-3</v>
      </c>
      <c r="N33" s="240">
        <f>-'Post Process Calc.'!$X12</f>
        <v>-1.6903906407135525E-3</v>
      </c>
      <c r="O33" s="240">
        <f>-'Post Process Calc.'!$X13</f>
        <v>-1.8003890719573636E-3</v>
      </c>
      <c r="P33" s="240">
        <f>-'Post Process Calc.'!$X14</f>
        <v>-1.6214426803078967E-3</v>
      </c>
      <c r="Q33" s="240">
        <f>-'Post Process Calc.'!$X15</f>
        <v>-1.443731532196215E-3</v>
      </c>
      <c r="R33" s="7"/>
      <c r="S33" s="7"/>
      <c r="T33" s="7"/>
      <c r="U33" s="7"/>
      <c r="V33" s="7"/>
    </row>
    <row r="34" spans="1:22" x14ac:dyDescent="0.15">
      <c r="A34" s="153" t="s">
        <v>96</v>
      </c>
      <c r="B34" s="237">
        <f>'Stoichiometric Ratios'!$L27*'Specific Rate Tables'!$B$16</f>
        <v>-8.241837155396085E-4</v>
      </c>
      <c r="C34" s="237">
        <f>'Stoichiometric Ratios'!$P27*'Specific Rate Tables'!$C$16</f>
        <v>8.9388042797073947E-4</v>
      </c>
      <c r="D34" s="156"/>
      <c r="E34" s="152" t="s">
        <v>96</v>
      </c>
      <c r="F34" s="240">
        <f>-'Post Process Calc.'!$Z4</f>
        <v>-4.2335739056244097E-3</v>
      </c>
      <c r="G34" s="240">
        <f>-'Post Process Calc.'!$Z5</f>
        <v>-2.545839516860997E-3</v>
      </c>
      <c r="H34" s="240">
        <f>-'Post Process Calc.'!$Z6</f>
        <v>-1.5074197042561615E-3</v>
      </c>
      <c r="I34" s="240">
        <f>-'Post Process Calc.'!$Z7</f>
        <v>-9.3062057104744019E-4</v>
      </c>
      <c r="J34" s="240">
        <f>-'Post Process Calc.'!$Z8</f>
        <v>-6.9882955789953656E-4</v>
      </c>
      <c r="K34" s="240">
        <f>-'Post Process Calc.'!$Z9</f>
        <v>-4.101568930127929E-4</v>
      </c>
      <c r="L34" s="240">
        <f>-'Post Process Calc.'!$Z10</f>
        <v>-2.9325996672783275E-4</v>
      </c>
      <c r="M34" s="240">
        <f>-'Post Process Calc.'!$Z11</f>
        <v>-1.779036927222061E-4</v>
      </c>
      <c r="N34" s="240">
        <f>-'Post Process Calc.'!$Z12</f>
        <v>-7.4187458332641262E-5</v>
      </c>
      <c r="O34" s="240">
        <f>-'Post Process Calc.'!$Z13</f>
        <v>5.6320915639540639E-5</v>
      </c>
      <c r="P34" s="240">
        <f>-'Post Process Calc.'!$Z14</f>
        <v>1.721781804000783E-4</v>
      </c>
      <c r="Q34" s="240">
        <f>-'Post Process Calc.'!$Z15</f>
        <v>3.1796503423653664E-4</v>
      </c>
      <c r="R34" s="7"/>
      <c r="S34" s="7"/>
      <c r="T34" s="7"/>
      <c r="U34" s="7"/>
      <c r="V34" s="7"/>
    </row>
    <row r="35" spans="1:22" x14ac:dyDescent="0.15">
      <c r="A35" s="153" t="s">
        <v>97</v>
      </c>
      <c r="B35" s="237">
        <f>'Stoichiometric Ratios'!$L28*'Specific Rate Tables'!$B$16</f>
        <v>-1.1602576545584346E-3</v>
      </c>
      <c r="C35" s="237">
        <f>'Stoichiometric Ratios'!$P28*'Specific Rate Tables'!$C$16</f>
        <v>-4.7007698168393189E-3</v>
      </c>
      <c r="D35" s="156"/>
      <c r="E35" s="152" t="s">
        <v>97</v>
      </c>
      <c r="F35" s="240">
        <f>-'Post Process Calc.'!$AA4</f>
        <v>-4.8199434478394124E-3</v>
      </c>
      <c r="G35" s="240">
        <f>-'Post Process Calc.'!$AA5</f>
        <v>-4.3869362778762404E-3</v>
      </c>
      <c r="H35" s="240">
        <f>-'Post Process Calc.'!$AA6</f>
        <v>-3.8891761203135025E-3</v>
      </c>
      <c r="I35" s="240">
        <f>-'Post Process Calc.'!$AA7</f>
        <v>-3.2338111963771221E-3</v>
      </c>
      <c r="J35" s="240">
        <f>-'Post Process Calc.'!$AA8</f>
        <v>-3.0305183663869389E-3</v>
      </c>
      <c r="K35" s="240">
        <f>-'Post Process Calc.'!$AA9</f>
        <v>-2.5746217194708419E-3</v>
      </c>
      <c r="L35" s="240">
        <f>-'Post Process Calc.'!$AA10</f>
        <v>-2.4854142053451927E-3</v>
      </c>
      <c r="M35" s="240">
        <f>-'Post Process Calc.'!$AA11</f>
        <v>-2.3730754479469986E-3</v>
      </c>
      <c r="N35" s="240">
        <f>-'Post Process Calc.'!$AA12</f>
        <v>-2.4543130386256808E-3</v>
      </c>
      <c r="O35" s="240">
        <f>-'Post Process Calc.'!$AA13</f>
        <v>-2.5716593170119874E-3</v>
      </c>
      <c r="P35" s="240">
        <f>-'Post Process Calc.'!$AA14</f>
        <v>-2.2740234638339244E-3</v>
      </c>
      <c r="Q35" s="240">
        <f>-'Post Process Calc.'!$AA15</f>
        <v>-1.9629883075152213E-3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-IF(Glucose!$O8 &gt;0, Glucose!$O8, 'Post Process Calc.'!$C$4)</f>
        <v>0</v>
      </c>
      <c r="G42" s="240">
        <f>-IF(Glucose!$O9 &gt;0, Glucose!$O9, 'Post Process Calc.'!$C$5)</f>
        <v>0</v>
      </c>
      <c r="H42" s="240">
        <f>-IF(Glucose!$O10 &gt;0, Glucose!$O10, 'Post Process Calc.'!$C$6)</f>
        <v>0</v>
      </c>
      <c r="I42" s="240" t="e">
        <f>-IF(Glucose!#REF! &gt;0, Glucose!#REF!, 'Post Process Calc.'!$C$7)</f>
        <v>#REF!</v>
      </c>
      <c r="J42" s="240">
        <f>-IF(Glucose!$O11 &gt;0, Glucose!$O11, 'Post Process Calc.'!$C$8)</f>
        <v>0</v>
      </c>
      <c r="K42" s="240">
        <f>-IF(Glucose!$O12 &gt;0, Glucose!$O12, 'Post Process Calc.'!$C$9)</f>
        <v>0</v>
      </c>
      <c r="L42" s="240">
        <f>-IF(Glucose!$O13 &gt;0, Glucose!$O13, 'Post Process Calc.'!$C$10)</f>
        <v>0</v>
      </c>
      <c r="M42" s="240" t="e">
        <f>-IF(Glucose!#REF! &gt;0, Glucose!#REF!, 'Post Process Calc.'!$C$11)</f>
        <v>#REF!</v>
      </c>
      <c r="N42" s="240">
        <f>-IF(Glucose!$O14 &gt;0, Glucose!$O14, 'Post Process Calc.'!$C$12)</f>
        <v>0</v>
      </c>
      <c r="O42" s="240" t="e">
        <f>-IF(Glucose!#REF! &gt;0, Glucose!#REF!, 'Post Process Calc.'!$C$13)</f>
        <v>#REF!</v>
      </c>
      <c r="P42" s="240" t="e">
        <f>-IF(Glucose!#REF! &gt;0, Glucose!#REF!, 'Post Process Calc.'!$C$14)</f>
        <v>#REF!</v>
      </c>
      <c r="Q42" s="240" t="e">
        <f>-IF(Glucose!#REF! &gt;0, Glucose!#REF!,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-2.4788715503481557E-4</v>
      </c>
      <c r="C52" s="237">
        <f>'Stoichiometric Ratios'!$P26*'Specific Rate Tables'!$C$16</f>
        <v>-9.164031063202409E-4</v>
      </c>
      <c r="D52" s="156"/>
      <c r="E52" s="152" t="s">
        <v>436</v>
      </c>
      <c r="F52" s="240">
        <f>-'Post Process Calc.'!$Y$4</f>
        <v>-1.2659849233520335E-3</v>
      </c>
      <c r="G52" s="240">
        <f>-'Post Process Calc.'!$Y$5</f>
        <v>-1.0456121296429856E-3</v>
      </c>
      <c r="H52" s="240">
        <f>-'Post Process Calc.'!$Y$6</f>
        <v>-8.6471524022938874E-4</v>
      </c>
      <c r="I52" s="240">
        <f>-'Post Process Calc.'!$Y$7</f>
        <v>-6.9137350513944699E-4</v>
      </c>
      <c r="J52" s="240">
        <f>-'Post Process Calc.'!$Y$8</f>
        <v>-6.3256781336561683E-4</v>
      </c>
      <c r="K52" s="240">
        <f>-'Post Process Calc.'!$Y$9</f>
        <v>-5.2036617419015988E-4</v>
      </c>
      <c r="L52" s="240">
        <f>-'Post Process Calc.'!$Y$10</f>
        <v>-4.922200646103735E-4</v>
      </c>
      <c r="M52" s="240">
        <f>-'Post Process Calc.'!$Y$11</f>
        <v>-4.5933634222656699E-4</v>
      </c>
      <c r="N52" s="240">
        <f>-'Post Process Calc.'!$Y$12</f>
        <v>-4.628977217453636E-4</v>
      </c>
      <c r="O52" s="240">
        <f>-'Post Process Calc.'!$Y$13</f>
        <v>-4.6923959828909495E-4</v>
      </c>
      <c r="P52" s="240">
        <f>-'Post Process Calc.'!$Y$14</f>
        <v>-3.9975417518281362E-4</v>
      </c>
      <c r="Q52" s="240">
        <f>-'Post Process Calc.'!$Y$15</f>
        <v>-3.2316032901081617E-4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IF(Glucose!A6&lt;&gt;0,Glucose!A6,"")</f>
        <v>SAMPLE #</v>
      </c>
      <c r="C2" s="243" t="str">
        <f>IF(Glucose!B6&lt;&gt;0,Glucose!B6,"")</f>
        <v>DATE</v>
      </c>
      <c r="D2" s="243" t="str">
        <f>IF(Glucose!C6&lt;&gt;0,Glucose!C6,"")</f>
        <v>TIME</v>
      </c>
      <c r="E2" s="243" t="str">
        <f>IF(Glucose!D6&lt;&gt;0,Glucose!D6,"")</f>
        <v>SAMPLE VOLUME (mL)</v>
      </c>
      <c r="F2" s="243" t="str">
        <f>IF(Glucose!E6&lt;&gt;0,Glucose!E6,"")</f>
        <v>FEED MEDIA ADDED (mL)</v>
      </c>
      <c r="G2" s="243" t="str">
        <f>IF(Glucose!G6&lt;&gt;0,Glucose!G6,"")</f>
        <v>BASE ADDED (mL)</v>
      </c>
      <c r="H2" s="243" t="str">
        <f>IF(Glucose!H6&lt;&gt;0,Glucose!H6,"")</f>
        <v>VIABLE CELL CONC. XV (x106 cells/mL)</v>
      </c>
      <c r="I2" s="243" t="str">
        <f>IF(Glucose!I6&lt;&gt;0,Glucose!I6,"")</f>
        <v>DEAD CELL CONC. Xd (x106 cells/mL)</v>
      </c>
      <c r="J2" s="243" t="str">
        <f>IF(Glucose!J6&lt;&gt;0,Glucose!J6,"")</f>
        <v>TOTAL CELL CONC. Xt (x106 cells/mL)</v>
      </c>
      <c r="K2" s="243" t="str">
        <f>IF(Glucose!K6&lt;&gt;0,Glucose!K6,"")</f>
        <v>VIABILITY (%)</v>
      </c>
      <c r="L2" s="243" t="str">
        <f>IF(Glucose!L6&lt;&gt;0,Glucose!L6,"")</f>
        <v>pH</v>
      </c>
      <c r="M2" s="243" t="str">
        <f>IF(Glucose!M6&lt;&gt;0,Glucose!M6,"")</f>
        <v>DO (%)</v>
      </c>
      <c r="N2" s="243" t="str">
        <f>IF(Glucose!N6&lt;&gt;0,Glucose!N6,"")</f>
        <v>OUR (mmol/L/hr)</v>
      </c>
      <c r="O2" s="243" t="str">
        <f>IF(Glucose!O6&lt;&gt;0,Glucose!O6,"")</f>
        <v>SP. OXYGEN CONSUMPTION RATE (mmol/109cell/hr)</v>
      </c>
      <c r="P2" s="243" t="str">
        <f>IF(Glucose!P6&lt;&gt;0,Glucose!P6,"")</f>
        <v>OXYGEN CONSUMED (mmol/L)</v>
      </c>
      <c r="Q2" s="243" t="str">
        <f>IF(Glucose!Q6&lt;&gt;0,Glucose!Q6,"")</f>
        <v>OPTICAL DENSITY</v>
      </c>
      <c r="R2" s="243" t="str">
        <f>IF(Glucose!R6&lt;&gt;0,Glucose!R6,"")</f>
        <v>OSMOLALITY (mmol/kg)</v>
      </c>
      <c r="S2" s="243" t="str">
        <f>IF(Glucose!S6&lt;&gt;0,Glucose!S6,"")</f>
        <v>IgG CONC. (mg/L)</v>
      </c>
      <c r="T2" s="243" t="str">
        <f>IF(Glucose!T6&lt;&gt;0,Glucose!T6,"")</f>
        <v>ALANINE CONC. (mM)</v>
      </c>
      <c r="U2" s="243" t="str">
        <f>IF(Glucose!U6&lt;&gt;0,Glucose!U6,"")</f>
        <v>ARGININE CONC. (mM)</v>
      </c>
      <c r="V2" s="243" t="str">
        <f>IF(Glucose!V6&lt;&gt;0,Glucose!V6,"")</f>
        <v>ASPARAGINE CONC. (mM)</v>
      </c>
      <c r="W2" s="243" t="str">
        <f>IF(Glucose!W6&lt;&gt;0,Glucose!W6,"")</f>
        <v>ASPARTATE CONC. (mM)</v>
      </c>
      <c r="X2" s="243" t="str">
        <f>IF(Glucose!X6&lt;&gt;0,Glucose!X6,"")</f>
        <v>CYSTINE CONC. (mM)</v>
      </c>
      <c r="Y2" s="243" t="str">
        <f>IF(Glucose!Y6&lt;&gt;0,Glucose!Y6,"")</f>
        <v>GLUCOSE CONC. (mM)</v>
      </c>
      <c r="Z2" s="243" t="str">
        <f>IF(Glucose!Z6&lt;&gt;0,Glucose!Z6,"")</f>
        <v>GLUTAMINE CONC. (mM)</v>
      </c>
      <c r="AA2" s="243" t="str">
        <f>IF(Glucose!AA6&lt;&gt;0,Glucose!AA6,"")</f>
        <v>GLUTAMATE CONC. (mM)</v>
      </c>
      <c r="AB2" s="243" t="str">
        <f>IF(Glucose!AB6&lt;&gt;0,Glucose!AB6,"")</f>
        <v>GLYCINE CONC. (mM)</v>
      </c>
      <c r="AC2" s="243" t="str">
        <f>IF(Glucose!AC6&lt;&gt;0,Glucose!AC6,"")</f>
        <v>HISTIDINE CONC. (mM)</v>
      </c>
      <c r="AD2" s="243" t="str">
        <f>IF(Glucose!AD6&lt;&gt;0,Glucose!AD6,"")</f>
        <v>ISOLEUCINE CONC. (mM)</v>
      </c>
      <c r="AE2" s="243" t="str">
        <f>IF(Glucose!AE6&lt;&gt;0,Glucose!AE6,"")</f>
        <v>LACTATE CONC. (mM)</v>
      </c>
      <c r="AF2" s="243" t="str">
        <f>IF(Glucose!AF6&lt;&gt;0,Glucose!AF6,"")</f>
        <v>LEUCINE CONC. (mM)</v>
      </c>
      <c r="AG2" s="243" t="str">
        <f>IF(Glucose!AG6&lt;&gt;0,Glucose!AG6,"")</f>
        <v>LYSINE CONC. (mM)</v>
      </c>
      <c r="AH2" s="243" t="str">
        <f>IF(Glucose!AH6&lt;&gt;0,Glucose!AH6,"")</f>
        <v>METHIONINE CONC. (mM)</v>
      </c>
      <c r="AI2" s="243" t="str">
        <f>IF(Glucose!AI6&lt;&gt;0,Glucose!AI6,"")</f>
        <v>NH3 CONC. (mM)</v>
      </c>
      <c r="AJ2" s="243" t="str">
        <f>IF(Glucose!AJ6&lt;&gt;0,Glucose!AJ6,"")</f>
        <v>PHENYLALANINE CONC. (mM)</v>
      </c>
      <c r="AK2" s="243" t="str">
        <f>IF(Glucose!AK6&lt;&gt;0,Glucose!AK6,"")</f>
        <v>PROLINE CONC. (mM)</v>
      </c>
      <c r="AL2" s="243" t="str">
        <f>IF(Glucose!AL6&lt;&gt;0,Glucose!AL6,"")</f>
        <v>SERINE CONC. (mM)</v>
      </c>
      <c r="AM2" s="243" t="str">
        <f>IF(Glucose!AM6&lt;&gt;0,Glucose!AM6,"")</f>
        <v>THREONINE CONC. (mM)</v>
      </c>
      <c r="AN2" s="243" t="str">
        <f>IF(Glucose!AN6&lt;&gt;0,Glucose!AN6,"")</f>
        <v>TRYPTOPHAN CONC. (mM)</v>
      </c>
      <c r="AO2" s="243" t="str">
        <f>IF(Glucose!AO6&lt;&gt;0,Glucose!AO6,"")</f>
        <v>TYROSINE CONC. (mM)</v>
      </c>
      <c r="AP2" s="243" t="str">
        <f>IF(Glucose!AP6&lt;&gt;0,Glucose!AP6,"")</f>
        <v>VALINE CONC. (mM)</v>
      </c>
      <c r="AQ2" s="243" t="str">
        <f>IF(Glucose!BO6&lt;&gt;0,Glucose!BO6,"")</f>
        <v>ETHANOLAMINE CONC. (mM)</v>
      </c>
      <c r="AR2" s="243" t="str">
        <f>IF(Glucose!BP6&lt;&gt;0,Glucose!BP6,"")</f>
        <v>FEED ALANINE CONC. (mM)</v>
      </c>
      <c r="AS2" s="243" t="str">
        <f>IF(Glucose!BQ6&lt;&gt;0,Glucose!BQ6,"")</f>
        <v>FEED ARGININE CONC. (mM)</v>
      </c>
      <c r="AT2" s="243" t="str">
        <f>IF(Glucose!BR6&lt;&gt;0,Glucose!BR6,"")</f>
        <v>FEED ASPARAGINE CONC. (mM)</v>
      </c>
      <c r="AU2" s="243" t="str">
        <f>IF(Glucose!BS6&lt;&gt;0,Glucose!BS6,"")</f>
        <v>FEED ASPARTATE CONC. (mM)</v>
      </c>
      <c r="AV2" s="243" t="str">
        <f>IF(Glucose!BT6&lt;&gt;0,Glucose!BT6,"")</f>
        <v>FEED CYSTINE CONC. (mM)</v>
      </c>
      <c r="AW2" s="243" t="str">
        <f>IF(Glucose!BU6&lt;&gt;0,Glucose!BU6,"")</f>
        <v>FEED GLUCOSE CONC. (mM)</v>
      </c>
      <c r="AX2" s="243" t="str">
        <f>IF(Glucose!BV6&lt;&gt;0,Glucose!BV6,"")</f>
        <v>FEED GLUTAMINE CONC. (mM)</v>
      </c>
      <c r="AY2" s="243" t="str">
        <f>IF(Glucose!BW6&lt;&gt;0,Glucose!BW6,"")</f>
        <v>FEED GLUTAMATE CONC. (mM)</v>
      </c>
      <c r="AZ2" s="243" t="str">
        <f>IF(Glucose!BX6&lt;&gt;0,Glucose!BX6,"")</f>
        <v>FEED GLYCINE CONC. (mM)</v>
      </c>
      <c r="BA2" s="243" t="str">
        <f>IF(Glucose!BY6&lt;&gt;0,Glucose!BY6,"")</f>
        <v>FEED HISTIDINE CONC. (mM)</v>
      </c>
      <c r="BB2" s="243" t="str">
        <f>IF(Glucose!BZ6&lt;&gt;0,Glucose!BZ6,"")</f>
        <v>FEED ISOLEUCINE CONC. (mM)</v>
      </c>
      <c r="BC2" s="243" t="str">
        <f>IF(Glucose!CA6&lt;&gt;0,Glucose!CA6,"")</f>
        <v>FEED LEUCINE CONC. (mM)</v>
      </c>
      <c r="BD2" s="243" t="str">
        <f>IF(Glucose!CB6&lt;&gt;0,Glucose!CB6,"")</f>
        <v>FEED LYSINE CONC. (mM)</v>
      </c>
      <c r="BE2" s="243" t="str">
        <f>IF(Glucose!CC6&lt;&gt;0,Glucose!CC6,"")</f>
        <v>FEED METHIONINE CONC. (mM)</v>
      </c>
      <c r="BF2" s="243" t="str">
        <f>IF(Glucose!CD6&lt;&gt;0,Glucose!CD6,"")</f>
        <v>FEED PHENYLALANINE CONC. (mM)</v>
      </c>
      <c r="BG2" s="243" t="str">
        <f>IF(Glucose!CE6&lt;&gt;0,Glucose!CE6,"")</f>
        <v>FEED PROLINE CONC. (mM)</v>
      </c>
      <c r="BH2" s="243" t="str">
        <f>IF(Glucose!CF6&lt;&gt;0,Glucose!CF6,"")</f>
        <v>FEED SERINE CONC. (mM)</v>
      </c>
      <c r="BI2" s="243" t="str">
        <f>IF(Glucose!CG6&lt;&gt;0,Glucose!CG6,"")</f>
        <v>FEED THREONINE CONC. (mM)</v>
      </c>
      <c r="BJ2" s="243" t="str">
        <f>IF(Glucose!CH6&lt;&gt;0,Glucose!CH6,"")</f>
        <v>FEED TRYPTOPHAN CONC. (mM)</v>
      </c>
      <c r="BK2" s="243" t="str">
        <f>IF(Glucose!CI6&lt;&gt;0,Glucose!CI6,"")</f>
        <v>FEED TYROSINE  CONC. (mM)</v>
      </c>
      <c r="BL2" s="243" t="str">
        <f>IF(Glucose!CJ6&lt;&gt;0,Glucose!CJ6,"")</f>
        <v>FEED VALINE CONC. (mM)</v>
      </c>
      <c r="BM2" s="243" t="str">
        <f>IF(Glucose!CK6&lt;&gt;0,Glucose!CK6,"")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IF(Glucose!B7&lt;&gt;0,Glucose!$B$1,"")</f>
        <v>NIIMBL-FB01-B2</v>
      </c>
      <c r="B3" s="241">
        <f>IF(ISBLANK(Glucose!A7),"",Glucose!A7)</f>
        <v>0</v>
      </c>
      <c r="C3" s="248">
        <f>IF(ISBLANK(Glucose!B7),"",Glucose!B7)</f>
        <v>43700</v>
      </c>
      <c r="D3" s="249">
        <f>IF(ISBLANK(Glucose!C7),"",Glucose!C7)</f>
        <v>0.56225694444444441</v>
      </c>
      <c r="E3" s="241" t="str">
        <f>IF(ISBLANK(Glucose!D7),"",Glucose!D7)</f>
        <v/>
      </c>
      <c r="F3" s="241" t="str">
        <f>IF(ISBLANK(Glucose!E7),"",Glucose!E7)</f>
        <v/>
      </c>
      <c r="G3" s="241" t="str">
        <f>IF(ISBLANK(Glucose!G7),"",Glucose!G7)</f>
        <v/>
      </c>
      <c r="H3" s="246">
        <f>IF(ISBLANK(Glucose!H7),"",Glucose!H7)</f>
        <v>0.44516382942199706</v>
      </c>
      <c r="I3" s="246">
        <f>IF(ISBLANK(Glucose!I7),"",Glucose!I7)</f>
        <v>2.0679994113942612E-2</v>
      </c>
      <c r="J3" s="246">
        <f>IF(ISBLANK(Glucose!J7),"",Glucose!J7)</f>
        <v>0.46584382353593967</v>
      </c>
      <c r="K3" s="246">
        <f>IF(ISBLANK(Glucose!K7),"",Glucose!K7)</f>
        <v>95.560745239257812</v>
      </c>
      <c r="L3" s="241">
        <f>IF(ISBLANK(Glucose!L7),"",Glucose!L7)</f>
        <v>6.6909999999999998</v>
      </c>
      <c r="M3" s="241">
        <f>IF(ISBLANK(Glucose!M7),"",Glucose!M7)</f>
        <v>88.9</v>
      </c>
      <c r="N3" s="241" t="str">
        <f>IF(ISBLANK(Glucose!N7),"",Glucose!N7)</f>
        <v/>
      </c>
      <c r="O3" s="241" t="str">
        <f>IF(ISBLANK(Glucose!O7),"",Glucose!O7)</f>
        <v/>
      </c>
      <c r="P3" s="241" t="str">
        <f>IF(ISBLANK(Glucose!P7),"",Glucose!P7)</f>
        <v/>
      </c>
      <c r="Q3" s="241" t="str">
        <f>IF(ISBLANK(Glucose!Q7),"",Glucose!Q7)</f>
        <v/>
      </c>
      <c r="R3" s="241">
        <f>IF(ISBLANK(Glucose!R7),"",Glucose!R7)</f>
        <v>325</v>
      </c>
      <c r="S3" s="241">
        <f>IF(ISBLANK(Glucose!S7),"",Glucose!S7)</f>
        <v>10</v>
      </c>
      <c r="T3" s="246">
        <f>IF(ISBLANK(Glucose!T7),"",Glucose!T7)</f>
        <v>0.21102256145470871</v>
      </c>
      <c r="U3" s="246">
        <f>IF(ISBLANK(Glucose!U7),"",Glucose!U7)</f>
        <v>1.6050516647531572</v>
      </c>
      <c r="V3" s="246">
        <f>IF(ISBLANK(Glucose!V7),"",Glucose!V7)</f>
        <v>4.4981834695731147</v>
      </c>
      <c r="W3" s="246">
        <f>IF(ISBLANK(Glucose!W7),"",Glucose!W7)</f>
        <v>9.0030801592667711</v>
      </c>
      <c r="X3" s="246">
        <f>IF(ISBLANK(Glucose!X7),"",Glucose!X7)</f>
        <v>1.1217105263157896</v>
      </c>
      <c r="Y3" s="246">
        <f>IF(ISBLANK(Glucose!Y7),"",Glucose!Y7)</f>
        <v>29.666666666666668</v>
      </c>
      <c r="Z3" s="246">
        <f>IF(ISBLANK(Glucose!Z7),"",Glucose!Z7)</f>
        <v>0.14000000000000001</v>
      </c>
      <c r="AA3" s="246">
        <f>IF(ISBLANK(Glucose!AA7),"",Glucose!AA7)</f>
        <v>2.37</v>
      </c>
      <c r="AB3" s="246">
        <f>IF(ISBLANK(Glucose!AB7),"",Glucose!AB7)</f>
        <v>0.22645530837884642</v>
      </c>
      <c r="AC3" s="246">
        <f>IF(ISBLANK(Glucose!AC7),"",Glucose!AC7)</f>
        <v>0.69092376249237863</v>
      </c>
      <c r="AD3" s="246">
        <f>IF(ISBLANK(Glucose!AD7),"",Glucose!AD7)</f>
        <v>2.5356407715178779</v>
      </c>
      <c r="AE3" s="246">
        <f>IF(ISBLANK(Glucose!AE7),"",Glucose!AE7)</f>
        <v>1.9982238010657194</v>
      </c>
      <c r="AF3" s="246">
        <f>IF(ISBLANK(Glucose!AF7),"",Glucose!AF7)</f>
        <v>4.3096744682473132</v>
      </c>
      <c r="AG3" s="246">
        <f>IF(ISBLANK(Glucose!AG7),"",Glucose!AG7)</f>
        <v>2.3147958136671454</v>
      </c>
      <c r="AH3" s="246">
        <f>IF(ISBLANK(Glucose!AH7),"",Glucose!AH7)</f>
        <v>1.01333690771396</v>
      </c>
      <c r="AI3" s="246">
        <f>IF(ISBLANK(Glucose!AI7),"",Glucose!AI7)</f>
        <v>0.54</v>
      </c>
      <c r="AJ3" s="246">
        <f>IF(ISBLANK(Glucose!AJ7),"",Glucose!AJ7)</f>
        <v>1.6411405048731762</v>
      </c>
      <c r="AK3" s="246">
        <f>IF(ISBLANK(Glucose!AK7),"",Glucose!AK7)</f>
        <v>2.8385303569877527</v>
      </c>
      <c r="AL3" s="246">
        <f>IF(ISBLANK(Glucose!AL7),"",Glucose!AL7)</f>
        <v>5.6123322866114753</v>
      </c>
      <c r="AM3" s="246">
        <f>IF(ISBLANK(Glucose!AM7),"",Glucose!AM7)</f>
        <v>2.5100738750839491</v>
      </c>
      <c r="AN3" s="246">
        <f>IF(ISBLANK(Glucose!AN7),"",Glucose!AN7)</f>
        <v>0.63898545757234493</v>
      </c>
      <c r="AO3" s="246">
        <f>IF(ISBLANK(Glucose!AO7),"",Glucose!AO7)</f>
        <v>1.0502787129532536</v>
      </c>
      <c r="AP3" s="246">
        <f>IF(ISBLANK(Glucose!AP7),"",Glucose!AP7)</f>
        <v>2.8083653435766109</v>
      </c>
      <c r="AQ3" s="246">
        <f>IF(ISBLANK(Glucose!BO7),"",Glucose!BO7)</f>
        <v>0</v>
      </c>
      <c r="AR3" s="246" t="str">
        <f>IF(ISBLANK(Glucose!BP7),"",Glucose!BP7)</f>
        <v/>
      </c>
      <c r="AS3" s="246" t="str">
        <f>IF(ISBLANK(Glucose!BQ7),"",Glucose!BQ7)</f>
        <v/>
      </c>
      <c r="AT3" s="246" t="str">
        <f>IF(ISBLANK(Glucose!BR7),"",Glucose!BR7)</f>
        <v/>
      </c>
      <c r="AU3" s="246" t="str">
        <f>IF(ISBLANK(Glucose!BS7),"",Glucose!BS7)</f>
        <v/>
      </c>
      <c r="AV3" s="246" t="str">
        <f>IF(ISBLANK(Glucose!BT7),"",Glucose!BT7)</f>
        <v/>
      </c>
      <c r="AW3" s="246" t="str">
        <f>IF(ISBLANK(Glucose!BU7),"",Glucose!BU7)</f>
        <v/>
      </c>
      <c r="AX3" s="246" t="str">
        <f>IF(ISBLANK(Glucose!BV7),"",Glucose!BV7)</f>
        <v/>
      </c>
      <c r="AY3" s="246" t="str">
        <f>IF(ISBLANK(Glucose!BW7),"",Glucose!BW7)</f>
        <v/>
      </c>
      <c r="AZ3" s="246" t="str">
        <f>IF(ISBLANK(Glucose!BX7),"",Glucose!BX7)</f>
        <v/>
      </c>
      <c r="BA3" s="246" t="str">
        <f>IF(ISBLANK(Glucose!BY7),"",Glucose!BY7)</f>
        <v/>
      </c>
      <c r="BB3" s="246" t="str">
        <f>IF(ISBLANK(Glucose!BZ7),"",Glucose!BZ7)</f>
        <v/>
      </c>
      <c r="BC3" s="246" t="str">
        <f>IF(ISBLANK(Glucose!CA7),"",Glucose!CA7)</f>
        <v/>
      </c>
      <c r="BD3" s="246" t="str">
        <f>IF(ISBLANK(Glucose!CB7),"",Glucose!CB7)</f>
        <v/>
      </c>
      <c r="BE3" s="246" t="str">
        <f>IF(ISBLANK(Glucose!CC7),"",Glucose!CC7)</f>
        <v/>
      </c>
      <c r="BF3" s="246" t="str">
        <f>IF(ISBLANK(Glucose!CD7),"",Glucose!CD7)</f>
        <v/>
      </c>
      <c r="BG3" s="246" t="str">
        <f>IF(ISBLANK(Glucose!CE7),"",Glucose!CE7)</f>
        <v/>
      </c>
      <c r="BH3" s="246" t="str">
        <f>IF(ISBLANK(Glucose!CF7),"",Glucose!CF7)</f>
        <v/>
      </c>
      <c r="BI3" s="246" t="str">
        <f>IF(ISBLANK(Glucose!CG7),"",Glucose!CG7)</f>
        <v/>
      </c>
      <c r="BJ3" s="246" t="str">
        <f>IF(ISBLANK(Glucose!CH7),"",Glucose!CH7)</f>
        <v/>
      </c>
      <c r="BK3" s="246" t="str">
        <f>IF(ISBLANK(Glucose!CI7),"",Glucose!CI7)</f>
        <v/>
      </c>
      <c r="BL3" s="246" t="str">
        <f>IF(ISBLANK(Glucose!CJ7),"",Glucose!CJ7)</f>
        <v/>
      </c>
      <c r="BM3" s="246" t="str">
        <f>IF(ISBLANK(Glucose!CK7),"",Glucose!CK7)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IF(Glucose!B8&lt;&gt;0,Glucose!$B$1,"")</f>
        <v>NIIMBL-FB01-B2</v>
      </c>
      <c r="B4" s="241">
        <f>IF(ISBLANK(Glucose!A8),"",Glucose!A8)</f>
        <v>1</v>
      </c>
      <c r="C4" s="248">
        <f>IF(ISBLANK(Glucose!B8),"",Glucose!B8)</f>
        <v>43701</v>
      </c>
      <c r="D4" s="249">
        <f>IF(ISBLANK(Glucose!C8),"",Glucose!C8)</f>
        <v>0.44097222222222227</v>
      </c>
      <c r="E4" s="241">
        <f>IF(ISBLANK(Glucose!D8),"",Glucose!D8)</f>
        <v>26</v>
      </c>
      <c r="F4" s="241" t="str">
        <f>IF(ISBLANK(Glucose!E9),"",Glucose!E9)</f>
        <v/>
      </c>
      <c r="G4" s="241">
        <f>IF(ISBLANK(Glucose!G8),"",Glucose!G8)</f>
        <v>1</v>
      </c>
      <c r="H4" s="246">
        <f>IF(ISBLANK(Glucose!H8),"",Glucose!H8)</f>
        <v>0.71394322643280028</v>
      </c>
      <c r="I4" s="246">
        <f>IF(ISBLANK(Glucose!I8),"",Glucose!I8)</f>
        <v>3.8091495012565035E-2</v>
      </c>
      <c r="J4" s="246">
        <f>IF(ISBLANK(Glucose!J8),"",Glucose!J8)</f>
        <v>0.75203472144536532</v>
      </c>
      <c r="K4" s="246">
        <f>IF(ISBLANK(Glucose!K8),"",Glucose!K8)</f>
        <v>94.93487548828125</v>
      </c>
      <c r="L4" s="241">
        <f>IF(ISBLANK(Glucose!L8),"",Glucose!L8)</f>
        <v>6.9589999999999996</v>
      </c>
      <c r="M4" s="241">
        <f>IF(ISBLANK(Glucose!M8),"",Glucose!M8)</f>
        <v>84.9</v>
      </c>
      <c r="N4" s="241" t="str">
        <f>IF(ISBLANK(Glucose!N8),"",Glucose!N8)</f>
        <v/>
      </c>
      <c r="O4" s="241" t="str">
        <f>IF(ISBLANK(Glucose!O8),"",Glucose!O8)</f>
        <v/>
      </c>
      <c r="P4" s="241" t="str">
        <f>IF(ISBLANK(Glucose!P8),"",Glucose!P8)</f>
        <v/>
      </c>
      <c r="Q4" s="241" t="str">
        <f>IF(ISBLANK(Glucose!Q8),"",Glucose!Q8)</f>
        <v/>
      </c>
      <c r="R4" s="241">
        <f>IF(ISBLANK(Glucose!R8),"",Glucose!R8)</f>
        <v>325</v>
      </c>
      <c r="S4" s="241">
        <f>IF(ISBLANK(Glucose!S8),"",Glucose!S8)</f>
        <v>10</v>
      </c>
      <c r="T4" s="246" t="str">
        <f>IF(ISBLANK(Glucose!T8),"",Glucose!T8)</f>
        <v/>
      </c>
      <c r="U4" s="246" t="str">
        <f>IF(ISBLANK(Glucose!U8),"",Glucose!U8)</f>
        <v/>
      </c>
      <c r="V4" s="246" t="str">
        <f>IF(ISBLANK(Glucose!V8),"",Glucose!V8)</f>
        <v/>
      </c>
      <c r="W4" s="246" t="str">
        <f>IF(ISBLANK(Glucose!W8),"",Glucose!W8)</f>
        <v/>
      </c>
      <c r="X4" s="246" t="str">
        <f>IF(ISBLANK(Glucose!X8),"",Glucose!X8)</f>
        <v/>
      </c>
      <c r="Y4" s="246">
        <f>IF(ISBLANK(Glucose!Y8),"",Glucose!Y8)</f>
        <v>28.444444444444446</v>
      </c>
      <c r="Z4" s="246">
        <f>IF(ISBLANK(Glucose!Z8),"",Glucose!Z8)</f>
        <v>0.16</v>
      </c>
      <c r="AA4" s="246">
        <f>IF(ISBLANK(Glucose!AA8),"",Glucose!AA8)</f>
        <v>2.4500000000000002</v>
      </c>
      <c r="AB4" s="246" t="str">
        <f>IF(ISBLANK(Glucose!AB8),"",Glucose!AB8)</f>
        <v/>
      </c>
      <c r="AC4" s="246" t="str">
        <f>IF(ISBLANK(Glucose!AC8),"",Glucose!AC8)</f>
        <v/>
      </c>
      <c r="AD4" s="246" t="str">
        <f>IF(ISBLANK(Glucose!AD8),"",Glucose!AD8)</f>
        <v/>
      </c>
      <c r="AE4" s="246">
        <f>IF(ISBLANK(Glucose!AE8),"",Glucose!AE8)</f>
        <v>3.1083481349911195</v>
      </c>
      <c r="AF4" s="246" t="str">
        <f>IF(ISBLANK(Glucose!AF8),"",Glucose!AF8)</f>
        <v/>
      </c>
      <c r="AG4" s="246" t="str">
        <f>IF(ISBLANK(Glucose!AG8),"",Glucose!AG8)</f>
        <v/>
      </c>
      <c r="AH4" s="246" t="str">
        <f>IF(ISBLANK(Glucose!AH8),"",Glucose!AH8)</f>
        <v/>
      </c>
      <c r="AI4" s="246">
        <f>IF(ISBLANK(Glucose!AI8),"",Glucose!AI8)</f>
        <v>0.87</v>
      </c>
      <c r="AJ4" s="246" t="str">
        <f>IF(ISBLANK(Glucose!AJ8),"",Glucose!AJ8)</f>
        <v/>
      </c>
      <c r="AK4" s="246" t="str">
        <f>IF(ISBLANK(Glucose!AK8),"",Glucose!AK8)</f>
        <v/>
      </c>
      <c r="AL4" s="246" t="str">
        <f>IF(ISBLANK(Glucose!AL8),"",Glucose!AL8)</f>
        <v/>
      </c>
      <c r="AM4" s="246" t="str">
        <f>IF(ISBLANK(Glucose!AM8),"",Glucose!AM8)</f>
        <v/>
      </c>
      <c r="AN4" s="246" t="str">
        <f>IF(ISBLANK(Glucose!AN8),"",Glucose!AN8)</f>
        <v/>
      </c>
      <c r="AO4" s="246" t="str">
        <f>IF(ISBLANK(Glucose!AO8),"",Glucose!AO8)</f>
        <v/>
      </c>
      <c r="AP4" s="246" t="str">
        <f>IF(ISBLANK(Glucose!AP8),"",Glucose!AP8)</f>
        <v/>
      </c>
      <c r="AQ4" s="246">
        <f>IF(ISBLANK(Glucose!BO8),"",Glucose!BO8)</f>
        <v>0</v>
      </c>
      <c r="AR4" s="246" t="str">
        <f>IF(ISBLANK(Glucose!BP8),"",Glucose!BP8)</f>
        <v/>
      </c>
      <c r="AS4" s="246" t="str">
        <f>IF(ISBLANK(Glucose!BQ8),"",Glucose!BQ8)</f>
        <v/>
      </c>
      <c r="AT4" s="246" t="str">
        <f>IF(ISBLANK(Glucose!BR8),"",Glucose!BR8)</f>
        <v/>
      </c>
      <c r="AU4" s="246" t="str">
        <f>IF(ISBLANK(Glucose!BS8),"",Glucose!BS8)</f>
        <v/>
      </c>
      <c r="AV4" s="246" t="str">
        <f>IF(ISBLANK(Glucose!BT8),"",Glucose!BT8)</f>
        <v/>
      </c>
      <c r="AW4" s="246" t="str">
        <f>IF(ISBLANK(Glucose!BU8),"",Glucose!BU8)</f>
        <v/>
      </c>
      <c r="AX4" s="246" t="str">
        <f>IF(ISBLANK(Glucose!BV8),"",Glucose!BV8)</f>
        <v/>
      </c>
      <c r="AY4" s="246" t="str">
        <f>IF(ISBLANK(Glucose!BW8),"",Glucose!BW8)</f>
        <v/>
      </c>
      <c r="AZ4" s="246" t="str">
        <f>IF(ISBLANK(Glucose!BX8),"",Glucose!BX8)</f>
        <v/>
      </c>
      <c r="BA4" s="246" t="str">
        <f>IF(ISBLANK(Glucose!BY8),"",Glucose!BY8)</f>
        <v/>
      </c>
      <c r="BB4" s="246" t="str">
        <f>IF(ISBLANK(Glucose!BZ8),"",Glucose!BZ8)</f>
        <v/>
      </c>
      <c r="BC4" s="246" t="str">
        <f>IF(ISBLANK(Glucose!CA8),"",Glucose!CA8)</f>
        <v/>
      </c>
      <c r="BD4" s="246" t="str">
        <f>IF(ISBLANK(Glucose!CB8),"",Glucose!CB8)</f>
        <v/>
      </c>
      <c r="BE4" s="246" t="str">
        <f>IF(ISBLANK(Glucose!CC8),"",Glucose!CC8)</f>
        <v/>
      </c>
      <c r="BF4" s="246" t="str">
        <f>IF(ISBLANK(Glucose!CD8),"",Glucose!CD8)</f>
        <v/>
      </c>
      <c r="BG4" s="246" t="str">
        <f>IF(ISBLANK(Glucose!CE8),"",Glucose!CE8)</f>
        <v/>
      </c>
      <c r="BH4" s="246" t="str">
        <f>IF(ISBLANK(Glucose!CF8),"",Glucose!CF8)</f>
        <v/>
      </c>
      <c r="BI4" s="246" t="str">
        <f>IF(ISBLANK(Glucose!CG8),"",Glucose!CG8)</f>
        <v/>
      </c>
      <c r="BJ4" s="246" t="str">
        <f>IF(ISBLANK(Glucose!CH8),"",Glucose!CH8)</f>
        <v/>
      </c>
      <c r="BK4" s="246" t="str">
        <f>IF(ISBLANK(Glucose!CI8),"",Glucose!CI8)</f>
        <v/>
      </c>
      <c r="BL4" s="246" t="str">
        <f>IF(ISBLANK(Glucose!CJ8),"",Glucose!CJ8)</f>
        <v/>
      </c>
      <c r="BM4" s="246" t="str">
        <f>IF(ISBLANK(Glucose!CK8),"",Glucose!CK8)</f>
        <v/>
      </c>
      <c r="BN4" s="241">
        <f>IF(ISBLANK('In Process Calc.'!B4),"",ROUND('In Process Calc.'!B4,2))</f>
        <v>0.88</v>
      </c>
      <c r="BO4" s="241">
        <f>IF(ISBLANK('In Process Calc.'!C4),"",ROUND('In Process Calc.'!C4,2))</f>
        <v>21.09</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12.222300942752447</v>
      </c>
      <c r="BU4" s="246">
        <f>IF(ISBLANK('In Process Calc.'!K4),"",'In Process Calc.'!K4)</f>
        <v>241.90145730972296</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-1.7999999999999985E-2</v>
      </c>
      <c r="CE4" s="246">
        <f>IF(ISBLANK('In Process Calc.'!U4),"",'In Process Calc.'!U4)</f>
        <v>-7.1999999999999995E-2</v>
      </c>
      <c r="CF4" s="246" t="str">
        <f>IF(ISBLANK('In Process Calc.'!V4),"",'In Process Calc.'!V4)</f>
        <v/>
      </c>
      <c r="CG4" s="246" t="str">
        <f>IF(ISBLANK('In Process Calc.'!W4),"",'In Process Calc.'!W4)</f>
        <v/>
      </c>
      <c r="CH4" s="246" t="str">
        <f>IF(ISBLANK('In Process Calc.'!X4),"",'In Process Calc.'!X4)</f>
        <v/>
      </c>
      <c r="CI4" s="246">
        <f>IF(ISBLANK('In Process Calc.'!Y4),"",'In Process Calc.'!Y4)</f>
        <v>0.99911190053286014</v>
      </c>
      <c r="CJ4" s="246" t="str">
        <f>IF(ISBLANK('In Process Calc.'!Z4),"",'In Process Calc.'!Z4)</f>
        <v/>
      </c>
      <c r="CK4" s="246" t="str">
        <f>IF(ISBLANK('In Process Calc.'!AA4),"",'In Process Calc.'!AA4)</f>
        <v/>
      </c>
      <c r="CL4" s="246" t="str">
        <f>IF(ISBLANK('In Process Calc.'!AB4),"",'In Process Calc.'!AB4)</f>
        <v/>
      </c>
      <c r="CM4" s="246">
        <f>IF(ISBLANK('In Process Calc.'!AC4),"",'In Process Calc.'!AC4)</f>
        <v>0.29699999999999993</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2.1990899935268201E-2</v>
      </c>
      <c r="DB4" s="246">
        <f>IF(ISBLANK('In Process Calc.'!AR4),"",'In Process Calc.'!AR4)</f>
        <v>2.3415468106202257E-2</v>
      </c>
      <c r="DC4" s="246">
        <f>IF(ISBLANK('In Process Calc.'!AS4),"",'In Process Calc.'!AS4)</f>
        <v>1.4245681709340544E-3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9.9999355927082839E-2</v>
      </c>
      <c r="DK4" s="246">
        <f>IF(ISBLANK('In Process Calc.'!BA4),"",'In Process Calc.'!BA4)</f>
        <v>-1.6363530969886269E-3</v>
      </c>
      <c r="DL4" s="246">
        <f>IF(ISBLANK('In Process Calc.'!BB4),"",'In Process Calc.'!BB4)</f>
        <v>-6.5454123879545127E-3</v>
      </c>
      <c r="DM4" s="246" t="str">
        <f>IF(ISBLANK('In Process Calc.'!BC4),"",'In Process Calc.'!BC4)</f>
        <v/>
      </c>
      <c r="DN4" s="246" t="str">
        <f>IF(ISBLANK('In Process Calc.'!BD4),"",'In Process Calc.'!BD4)</f>
        <v/>
      </c>
      <c r="DO4" s="246" t="str">
        <f>IF(ISBLANK('In Process Calc.'!BE4),"",'In Process Calc.'!BE4)</f>
        <v/>
      </c>
      <c r="DP4" s="246">
        <f>IF(ISBLANK('In Process Calc.'!BF4),"",'In Process Calc.'!BF4)</f>
        <v>9.0827769593063323E-2</v>
      </c>
      <c r="DQ4" s="246" t="str">
        <f>IF(ISBLANK('In Process Calc.'!BG4),"",'In Process Calc.'!BG4)</f>
        <v/>
      </c>
      <c r="DR4" s="246" t="str">
        <f>IF(ISBLANK('In Process Calc.'!BH4),"",'In Process Calc.'!BH4)</f>
        <v/>
      </c>
      <c r="DS4" s="246" t="str">
        <f>IF(ISBLANK('In Process Calc.'!BI4),"",'In Process Calc.'!BI4)</f>
        <v/>
      </c>
      <c r="DT4" s="246">
        <f>IF(ISBLANK('In Process Calc.'!BJ4),"",'In Process Calc.'!BJ4)</f>
        <v>2.699982610031236E-2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0.90828354593896365</v>
      </c>
      <c r="EH4" s="246">
        <f>IF(ISBLANK('In Process Calc.'!BX4),"",'In Process Calc.'!BX4)</f>
        <v>0</v>
      </c>
      <c r="EI4" s="246">
        <f>IF(ISBLANK('In Process Calc.'!BY4),"",'In Process Calc.'!BY4)</f>
        <v>-1.6363636363636351E-2</v>
      </c>
      <c r="EJ4" s="246">
        <f>IF(ISBLANK('In Process Calc.'!BZ4),"",'In Process Calc.'!BZ4)</f>
        <v>-16.500000000000011</v>
      </c>
      <c r="EK4" s="246">
        <f>IF(ISBLANK('Post Process Calc.'!A4),"",'Post Process Calc.'!A4)</f>
        <v>0.64254890378952034</v>
      </c>
      <c r="EL4" s="246">
        <f>IF(ISBLANK('Post Process Calc.'!B4),"",'Post Process Calc.'!B4)</f>
        <v>2.084828088275548E-2</v>
      </c>
      <c r="EM4" s="246">
        <f>IF(ISBLANK('Post Process Calc.'!C4),"",'Post Process Calc.'!C4)</f>
        <v>0</v>
      </c>
      <c r="EN4" s="246">
        <f>IF(ISBLANK('Post Process Calc.'!D4),"",'Post Process Calc.'!D4)</f>
        <v>1.3512553005827224</v>
      </c>
      <c r="EO4" s="246">
        <f>IF(ISBLANK('Post Process Calc.'!E4),"",'Post Process Calc.'!E4)</f>
        <v>-1.1409057288351386E-2</v>
      </c>
      <c r="EP4" s="246">
        <f>IF(ISBLANK('Post Process Calc.'!F4),"",'Post Process Calc.'!F4)</f>
        <v>2.558549745065274E-3</v>
      </c>
      <c r="EQ4" s="246">
        <f>IF(ISBLANK('Post Process Calc.'!G4),"",'Post Process Calc.'!G4)</f>
        <v>4.0283816971592078E-2</v>
      </c>
      <c r="ER4" s="246">
        <f>IF(ISBLANK('Post Process Calc.'!H4),"",'Post Process Calc.'!H4)</f>
        <v>2.1721868299784185E-3</v>
      </c>
      <c r="ES4" s="246">
        <f>IF(ISBLANK('Post Process Calc.'!I4),"",'Post Process Calc.'!I4)</f>
        <v>6.3089222530733312E-3</v>
      </c>
      <c r="ET4" s="246">
        <f>IF(ISBLANK('Post Process Calc.'!J4),"",'Post Process Calc.'!J4)</f>
        <v>9.8101363751143728E-2</v>
      </c>
      <c r="EU4" s="246">
        <f>IF(ISBLANK('Post Process Calc.'!K4),"",'Post Process Calc.'!K4)</f>
        <v>-3.3124945160150007E-3</v>
      </c>
      <c r="EV4" s="246">
        <f>IF(ISBLANK('Post Process Calc.'!L4),"",'Post Process Calc.'!L4)</f>
        <v>-2.3420129775782333E-3</v>
      </c>
      <c r="EW4" s="246">
        <f>IF(ISBLANK('Post Process Calc.'!M4),"",'Post Process Calc.'!M4)</f>
        <v>-9.3509324230871271E-3</v>
      </c>
      <c r="EX4" s="246">
        <f>IF(ISBLANK('Post Process Calc.'!N4),"",'Post Process Calc.'!N4)</f>
        <v>1.5603317834938842E-3</v>
      </c>
      <c r="EY4" s="246">
        <f>IF(ISBLANK('Post Process Calc.'!O4),"",'Post Process Calc.'!O4)</f>
        <v>6.6853376267329056E-3</v>
      </c>
      <c r="EZ4" s="246">
        <f>IF(ISBLANK('Post Process Calc.'!P4),"",'Post Process Calc.'!P4)</f>
        <v>7.0009575547034769E-2</v>
      </c>
      <c r="FA4" s="246">
        <f>IF(ISBLANK('Post Process Calc.'!Q4),"",'Post Process Calc.'!Q4)</f>
        <v>8.4764657521863487E-3</v>
      </c>
      <c r="FB4" s="246">
        <f>IF(ISBLANK('Post Process Calc.'!R4),"",'Post Process Calc.'!R4)</f>
        <v>3.6842133810376454E-3</v>
      </c>
      <c r="FC4" s="246">
        <f>IF(ISBLANK('Post Process Calc.'!S4),"",'Post Process Calc.'!S4)</f>
        <v>2.12312062406082E-3</v>
      </c>
      <c r="FD4" s="246">
        <f>IF(ISBLANK('Post Process Calc.'!T4),"",'Post Process Calc.'!T4)</f>
        <v>3.0717033239799879E-2</v>
      </c>
      <c r="FE4" s="246">
        <f>IF(ISBLANK('Post Process Calc.'!U4),"",'Post Process Calc.'!U4)</f>
        <v>2.1982253541764541E-3</v>
      </c>
      <c r="FF4" s="246">
        <f>IF(ISBLANK('Post Process Calc.'!V4),"",'Post Process Calc.'!V4)</f>
        <v>2.9872887372564818E-3</v>
      </c>
      <c r="FG4" s="246">
        <f>IF(ISBLANK('Post Process Calc.'!W4),"",'Post Process Calc.'!W4)</f>
        <v>1.6496440027256604E-2</v>
      </c>
      <c r="FH4" s="246">
        <f>IF(ISBLANK('Post Process Calc.'!X4),"",'Post Process Calc.'!X4)</f>
        <v>2.8858693732937736E-3</v>
      </c>
      <c r="FI4" s="246">
        <f>IF(ISBLANK('Post Process Calc.'!Y4),"",'Post Process Calc.'!Y4)</f>
        <v>1.2659849233520335E-3</v>
      </c>
      <c r="FJ4" s="246">
        <f>IF(ISBLANK('Post Process Calc.'!Z4),"",'Post Process Calc.'!Z4)</f>
        <v>4.2335739056244097E-3</v>
      </c>
      <c r="FK4" s="246">
        <f>IF(ISBLANK('Post Process Calc.'!AA4),"",'Post Process Calc.'!AA4)</f>
        <v>4.8199434478394124E-3</v>
      </c>
      <c r="FL4" s="246">
        <f>IF(ISBLANK('Post Process Calc.'!AB4),"",'Post Process Calc.'!AB4)</f>
        <v>0</v>
      </c>
      <c r="FM4" s="246">
        <f>IF(ISBLANK('Post Process Calc.'!AC4),"",'Post Process Calc.'!AC4)</f>
        <v>0.12567841159500703</v>
      </c>
      <c r="FN4" s="246">
        <f>IF(ISBLANK('Post Process Calc.'!AD4),"",'Post Process Calc.'!AD4)</f>
        <v>0.14182922477548426</v>
      </c>
      <c r="FO4" s="246">
        <f>IF(ISBLANK('Post Process Calc.'!AE4),"",'Post Process Calc.'!AE4)</f>
        <v>0.52496972024224986</v>
      </c>
      <c r="FP4" s="246">
        <f>IF(ISBLANK('Post Process Calc.'!AF4),"",'Post Process Calc.'!AF4)</f>
        <v>0.71364528351134726</v>
      </c>
      <c r="FQ4" s="246">
        <f>IF(ISBLANK('Post Process Calc.'!AG4),"",'Post Process Calc.'!AG4)</f>
        <v>0</v>
      </c>
      <c r="FR4" s="246">
        <f>IF(ISBLANK('Post Process Calc.'!AH4),"",'Post Process Calc.'!AH4)</f>
        <v>-3.3766039424466016E-2</v>
      </c>
      <c r="FS4" s="246">
        <f>IF(ISBLANK('Post Process Calc.'!AI4),"",'Post Process Calc.'!AI4)</f>
        <v>-9.2730819904128037</v>
      </c>
    </row>
    <row r="5" spans="1:175" x14ac:dyDescent="0.15">
      <c r="A5" s="241" t="str">
        <f>IF(Glucose!B9&lt;&gt;0,Glucose!$B$1,"")</f>
        <v>NIIMBL-FB01-B2</v>
      </c>
      <c r="B5" s="241">
        <f>IF(ISBLANK(Glucose!A9),"",Glucose!A9)</f>
        <v>2</v>
      </c>
      <c r="C5" s="248">
        <f>IF(ISBLANK(Glucose!B9),"",Glucose!B9)</f>
        <v>43702</v>
      </c>
      <c r="D5" s="249">
        <f>IF(ISBLANK(Glucose!C9),"",Glucose!C9)</f>
        <v>0.36388888888888887</v>
      </c>
      <c r="E5" s="241">
        <f>IF(ISBLANK(Glucose!D9),"",Glucose!D9)</f>
        <v>86</v>
      </c>
      <c r="F5" s="241">
        <f>IF(ISBLANK(Glucose!E10),"",Glucose!E10)</f>
        <v>39</v>
      </c>
      <c r="G5" s="241" t="str">
        <f>IF(ISBLANK(Glucose!G9),"",Glucose!G9)</f>
        <v/>
      </c>
      <c r="H5" s="246">
        <f>IF(ISBLANK(Glucose!H9),"",Glucose!H9)</f>
        <v>1.1002455783843994</v>
      </c>
      <c r="I5" s="246">
        <f>IF(ISBLANK(Glucose!I9),"",Glucose!I9)</f>
        <v>3.9177851336385627E-2</v>
      </c>
      <c r="J5" s="246">
        <f>IF(ISBLANK(Glucose!J9),"",Glucose!J9)</f>
        <v>1.139423429720785</v>
      </c>
      <c r="K5" s="246">
        <f>IF(ISBLANK(Glucose!K9),"",Glucose!K9)</f>
        <v>96.561607360839844</v>
      </c>
      <c r="L5" s="241">
        <f>IF(ISBLANK(Glucose!L9),"",Glucose!L9)</f>
        <v>6.9640000000000004</v>
      </c>
      <c r="M5" s="241">
        <f>IF(ISBLANK(Glucose!M9),"",Glucose!M9)</f>
        <v>73.8</v>
      </c>
      <c r="N5" s="241" t="str">
        <f>IF(ISBLANK(Glucose!N9),"",Glucose!N9)</f>
        <v/>
      </c>
      <c r="O5" s="241" t="str">
        <f>IF(ISBLANK(Glucose!O9),"",Glucose!O9)</f>
        <v/>
      </c>
      <c r="P5" s="241" t="str">
        <f>IF(ISBLANK(Glucose!P9),"",Glucose!P9)</f>
        <v/>
      </c>
      <c r="Q5" s="241" t="str">
        <f>IF(ISBLANK(Glucose!Q9),"",Glucose!Q9)</f>
        <v/>
      </c>
      <c r="R5" s="241">
        <f>IF(ISBLANK(Glucose!R9),"",Glucose!R9)</f>
        <v>329</v>
      </c>
      <c r="S5" s="241">
        <f>IF(ISBLANK(Glucose!S9),"",Glucose!S9)</f>
        <v>84.35</v>
      </c>
      <c r="T5" s="246">
        <f>IF(ISBLANK(Glucose!T9),"",Glucose!T9)</f>
        <v>0.36367718037939162</v>
      </c>
      <c r="U5" s="246">
        <f>IF(ISBLANK(Glucose!U9),"",Glucose!U9)</f>
        <v>1.5109070034443168</v>
      </c>
      <c r="V5" s="246">
        <f>IF(ISBLANK(Glucose!V9),"",Glucose!V9)</f>
        <v>3.268240993036633</v>
      </c>
      <c r="W5" s="246">
        <f>IF(ISBLANK(Glucose!W9),"",Glucose!W9)</f>
        <v>8.9933138006160309</v>
      </c>
      <c r="X5" s="246">
        <f>IF(ISBLANK(Glucose!X9),"",Glucose!X9)</f>
        <v>0.94243421052631582</v>
      </c>
      <c r="Y5" s="246">
        <f>IF(ISBLANK(Glucose!Y9),"",Glucose!Y9)</f>
        <v>27.055555555555554</v>
      </c>
      <c r="Z5" s="246">
        <f>IF(ISBLANK(Glucose!Z9),"",Glucose!Z9)</f>
        <v>0.2</v>
      </c>
      <c r="AA5" s="246">
        <f>IF(ISBLANK(Glucose!AA9),"",Glucose!AA9)</f>
        <v>2.5299999999999998</v>
      </c>
      <c r="AB5" s="246">
        <f>IF(ISBLANK(Glucose!AB9),"",Glucose!AB9)</f>
        <v>0.53017183961635816</v>
      </c>
      <c r="AC5" s="246">
        <f>IF(ISBLANK(Glucose!AC9),"",Glucose!AC9)</f>
        <v>0.43440542529837989</v>
      </c>
      <c r="AD5" s="246">
        <f>IF(ISBLANK(Glucose!AD9),"",Glucose!AD9)</f>
        <v>2.3991766410002286</v>
      </c>
      <c r="AE5" s="246">
        <f>IF(ISBLANK(Glucose!AE9),"",Glucose!AE9)</f>
        <v>3.6634103019538191</v>
      </c>
      <c r="AF5" s="246">
        <f>IF(ISBLANK(Glucose!AF9),"",Glucose!AF9)</f>
        <v>4.0832507433102085</v>
      </c>
      <c r="AG5" s="246">
        <f>IF(ISBLANK(Glucose!AG9),"",Glucose!AG9)</f>
        <v>2.2094534509884398</v>
      </c>
      <c r="AH5" s="246">
        <f>IF(ISBLANK(Glucose!AH9),"",Glucose!AH9)</f>
        <v>0.95570002010589095</v>
      </c>
      <c r="AI5" s="246">
        <f>IF(ISBLANK(Glucose!AI9),"",Glucose!AI9)</f>
        <v>1.43</v>
      </c>
      <c r="AJ5" s="246">
        <f>IF(ISBLANK(Glucose!AJ9),"",Glucose!AJ9)</f>
        <v>1.6011865125007567</v>
      </c>
      <c r="AK5" s="246">
        <f>IF(ISBLANK(Glucose!AK9),"",Glucose!AK9)</f>
        <v>2.7273516893945975</v>
      </c>
      <c r="AL5" s="246">
        <f>IF(ISBLANK(Glucose!AL9),"",Glucose!AL9)</f>
        <v>5.0794557046341229</v>
      </c>
      <c r="AM5" s="246">
        <f>IF(ISBLANK(Glucose!AM9),"",Glucose!AM9)</f>
        <v>2.4194089993284082</v>
      </c>
      <c r="AN5" s="246">
        <f>IF(ISBLANK(Glucose!AN9),"",Glucose!AN9)</f>
        <v>0.61499290016158248</v>
      </c>
      <c r="AO5" s="246">
        <f>IF(ISBLANK(Glucose!AO9),"",Glucose!AO9)</f>
        <v>0.9338263701087256</v>
      </c>
      <c r="AP5" s="246">
        <f>IF(ISBLANK(Glucose!AP9),"",Glucose!AP9)</f>
        <v>2.6248399487836105</v>
      </c>
      <c r="AQ5" s="246">
        <f>IF(ISBLANK(Glucose!BO9),"",Glucose!BO9)</f>
        <v>0</v>
      </c>
      <c r="AR5" s="246" t="str">
        <f>IF(ISBLANK(Glucose!BP9),"",Glucose!BP9)</f>
        <v/>
      </c>
      <c r="AS5" s="246" t="str">
        <f>IF(ISBLANK(Glucose!BQ9),"",Glucose!BQ9)</f>
        <v/>
      </c>
      <c r="AT5" s="246" t="str">
        <f>IF(ISBLANK(Glucose!BR9),"",Glucose!BR9)</f>
        <v/>
      </c>
      <c r="AU5" s="246" t="str">
        <f>IF(ISBLANK(Glucose!BS9),"",Glucose!BS9)</f>
        <v/>
      </c>
      <c r="AV5" s="246" t="str">
        <f>IF(ISBLANK(Glucose!BT9),"",Glucose!BT9)</f>
        <v/>
      </c>
      <c r="AW5" s="246" t="str">
        <f>IF(ISBLANK(Glucose!BU9),"",Glucose!BU9)</f>
        <v/>
      </c>
      <c r="AX5" s="246" t="str">
        <f>IF(ISBLANK(Glucose!BV9),"",Glucose!BV9)</f>
        <v/>
      </c>
      <c r="AY5" s="246" t="str">
        <f>IF(ISBLANK(Glucose!BW9),"",Glucose!BW9)</f>
        <v/>
      </c>
      <c r="AZ5" s="246" t="str">
        <f>IF(ISBLANK(Glucose!BX9),"",Glucose!BX9)</f>
        <v/>
      </c>
      <c r="BA5" s="246" t="str">
        <f>IF(ISBLANK(Glucose!BY9),"",Glucose!BY9)</f>
        <v/>
      </c>
      <c r="BB5" s="246" t="str">
        <f>IF(ISBLANK(Glucose!BZ9),"",Glucose!BZ9)</f>
        <v/>
      </c>
      <c r="BC5" s="246" t="str">
        <f>IF(ISBLANK(Glucose!CA9),"",Glucose!CA9)</f>
        <v/>
      </c>
      <c r="BD5" s="246" t="str">
        <f>IF(ISBLANK(Glucose!CB9),"",Glucose!CB9)</f>
        <v/>
      </c>
      <c r="BE5" s="246" t="str">
        <f>IF(ISBLANK(Glucose!CC9),"",Glucose!CC9)</f>
        <v/>
      </c>
      <c r="BF5" s="246" t="str">
        <f>IF(ISBLANK(Glucose!CD9),"",Glucose!CD9)</f>
        <v/>
      </c>
      <c r="BG5" s="246" t="str">
        <f>IF(ISBLANK(Glucose!CE9),"",Glucose!CE9)</f>
        <v/>
      </c>
      <c r="BH5" s="246" t="str">
        <f>IF(ISBLANK(Glucose!CF9),"",Glucose!CF9)</f>
        <v/>
      </c>
      <c r="BI5" s="246" t="str">
        <f>IF(ISBLANK(Glucose!CG9),"",Glucose!CG9)</f>
        <v/>
      </c>
      <c r="BJ5" s="246" t="str">
        <f>IF(ISBLANK(Glucose!CH9),"",Glucose!CH9)</f>
        <v/>
      </c>
      <c r="BK5" s="246" t="str">
        <f>IF(ISBLANK(Glucose!CI9),"",Glucose!CI9)</f>
        <v/>
      </c>
      <c r="BL5" s="246" t="str">
        <f>IF(ISBLANK(Glucose!CJ9),"",Glucose!CJ9)</f>
        <v/>
      </c>
      <c r="BM5" s="246" t="str">
        <f>IF(ISBLANK(Glucose!CK9),"",Glucose!CK9)</f>
        <v/>
      </c>
      <c r="BN5" s="241">
        <f>IF(ISBLANK('In Process Calc.'!B5),"",ROUND('In Process Calc.'!B5,2))</f>
        <v>1.8</v>
      </c>
      <c r="BO5" s="241">
        <f>IF(ISBLANK('In Process Calc.'!C5),"",ROUND('In Process Calc.'!C5,2))</f>
        <v>43.24</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32.314441956018456</v>
      </c>
      <c r="BU5" s="246">
        <f>IF(ISBLANK('In Process Calc.'!K5),"",'In Process Calc.'!K5)</f>
        <v>580.62995849380502</v>
      </c>
      <c r="BV5" s="246">
        <f>IF(ISBLANK('In Process Calc.'!L5),"",'In Process Calc.'!L5)</f>
        <v>0</v>
      </c>
      <c r="BW5" s="246">
        <f>IF(ISBLANK('In Process Calc.'!M5),"",'In Process Calc.'!M5)</f>
        <v>65.066249999999997</v>
      </c>
      <c r="BX5" s="246">
        <f>IF(ISBLANK('In Process Calc.'!N5),"",'In Process Calc.'!N5)</f>
        <v>-0.13357279155909754</v>
      </c>
      <c r="BY5" s="246">
        <f>IF(ISBLANK('In Process Calc.'!O5),"",'In Process Calc.'!O5)</f>
        <v>8.237657864523544E-2</v>
      </c>
      <c r="BZ5" s="246">
        <f>IF(ISBLANK('In Process Calc.'!P5),"",'In Process Calc.'!P5)</f>
        <v>1.0761996669694218</v>
      </c>
      <c r="CA5" s="246">
        <f>IF(ISBLANK('In Process Calc.'!Q5),"",'In Process Calc.'!Q5)</f>
        <v>8.5455638193980121E-3</v>
      </c>
      <c r="CB5" s="246">
        <f>IF(ISBLANK('In Process Calc.'!R5),"",'In Process Calc.'!R5)</f>
        <v>0.1568667763157896</v>
      </c>
      <c r="CC5" s="246">
        <f>IF(ISBLANK('In Process Calc.'!S5),"",'In Process Calc.'!S5)</f>
        <v>2.3152777777777809</v>
      </c>
      <c r="CD5" s="246">
        <f>IF(ISBLANK('In Process Calc.'!T5),"",'In Process Calc.'!T5)</f>
        <v>-5.2999999999999992E-2</v>
      </c>
      <c r="CE5" s="246">
        <f>IF(ISBLANK('In Process Calc.'!U5),"",'In Process Calc.'!U5)</f>
        <v>-0.14200000000000002</v>
      </c>
      <c r="CF5" s="246">
        <f>IF(ISBLANK('In Process Calc.'!V5),"",'In Process Calc.'!V5)</f>
        <v>-0.26575196483282276</v>
      </c>
      <c r="CG5" s="246">
        <f>IF(ISBLANK('In Process Calc.'!W5),"",'In Process Calc.'!W5)</f>
        <v>0.22445354504474899</v>
      </c>
      <c r="CH5" s="246">
        <f>IF(ISBLANK('In Process Calc.'!X5),"",'In Process Calc.'!X5)</f>
        <v>0.11940611420294317</v>
      </c>
      <c r="CI5" s="246">
        <f>IF(ISBLANK('In Process Calc.'!Y5),"",'In Process Calc.'!Y5)</f>
        <v>1.4847912966252226</v>
      </c>
      <c r="CJ5" s="246">
        <f>IF(ISBLANK('In Process Calc.'!Z5),"",'In Process Calc.'!Z5)</f>
        <v>0.19812075931996651</v>
      </c>
      <c r="CK5" s="246">
        <f>IF(ISBLANK('In Process Calc.'!AA5),"",'In Process Calc.'!AA5)</f>
        <v>9.2174567343867461E-2</v>
      </c>
      <c r="CL5" s="246">
        <f>IF(ISBLANK('In Process Calc.'!AB5),"",'In Process Calc.'!AB5)</f>
        <v>5.0432276657060356E-2</v>
      </c>
      <c r="CM5" s="246">
        <f>IF(ISBLANK('In Process Calc.'!AC5),"",'In Process Calc.'!AC5)</f>
        <v>0.78786999999999996</v>
      </c>
      <c r="CN5" s="246">
        <f>IF(ISBLANK('In Process Calc.'!AD5),"",'In Process Calc.'!AD5)</f>
        <v>3.4959743325866842E-2</v>
      </c>
      <c r="CO5" s="246">
        <f>IF(ISBLANK('In Process Calc.'!AE5),"",'In Process Calc.'!AE5)</f>
        <v>9.7281334144010537E-2</v>
      </c>
      <c r="CP5" s="246">
        <f>IF(ISBLANK('In Process Calc.'!AF5),"",'In Process Calc.'!AF5)</f>
        <v>0.46626700923018327</v>
      </c>
      <c r="CQ5" s="246">
        <f>IF(ISBLANK('In Process Calc.'!AG5),"",'In Process Calc.'!AG5)</f>
        <v>7.9331766286098171E-2</v>
      </c>
      <c r="CR5" s="246">
        <f>IF(ISBLANK('In Process Calc.'!AH5),"",'In Process Calc.'!AH5)</f>
        <v>2.0993487734417157E-2</v>
      </c>
      <c r="CS5" s="246">
        <f>IF(ISBLANK('In Process Calc.'!AI5),"",'In Process Calc.'!AI5)</f>
        <v>0.10189579998896205</v>
      </c>
      <c r="CT5" s="246">
        <f>IF(ISBLANK('In Process Calc.'!AJ5),"",'In Process Calc.'!AJ5)</f>
        <v>0.16058472044387553</v>
      </c>
      <c r="CU5" s="246">
        <f>IF(ISBLANK('In Process Calc.'!AK5),"",'In Process Calc.'!AK5)</f>
        <v>0</v>
      </c>
      <c r="CV5" s="246">
        <f>IF(ISBLANK('In Process Calc.'!AL5),"",'In Process Calc.'!AL5)</f>
        <v>3.5769662774686251</v>
      </c>
      <c r="CW5" s="246">
        <f>IF(ISBLANK('In Process Calc.'!AM5),"",'In Process Calc.'!AM5)</f>
        <v>4.2312634859095279</v>
      </c>
      <c r="CX5" s="246">
        <f>IF(ISBLANK('In Process Calc.'!AN5),"",'In Process Calc.'!AN5)</f>
        <v>13.193833417373959</v>
      </c>
      <c r="CY5" s="246">
        <f>IF(ISBLANK('In Process Calc.'!AO5),"",'In Process Calc.'!AO5)</f>
        <v>0</v>
      </c>
      <c r="CZ5" s="246">
        <f>IF(ISBLANK('In Process Calc.'!AP5),"",'In Process Calc.'!AP5)</f>
        <v>0</v>
      </c>
      <c r="DA5" s="246">
        <f>IF(ISBLANK('In Process Calc.'!AQ5),"",'In Process Calc.'!AQ5)</f>
        <v>1.9275818957843339E-2</v>
      </c>
      <c r="DB5" s="246">
        <f>IF(ISBLANK('In Process Calc.'!AR5),"",'In Process Calc.'!AR5)</f>
        <v>1.9332079654947491E-2</v>
      </c>
      <c r="DC5" s="246">
        <f>IF(ISBLANK('In Process Calc.'!AS5),"",'In Process Calc.'!AS5)</f>
        <v>5.6260697104150582E-5</v>
      </c>
      <c r="DD5" s="246">
        <f>IF(ISBLANK('In Process Calc.'!AT5),"",'In Process Calc.'!AT5)</f>
        <v>3.7026859295320298</v>
      </c>
      <c r="DE5" s="246">
        <f>IF(ISBLANK('In Process Calc.'!AU5),"",'In Process Calc.'!AU5)</f>
        <v>-3.8920655597625533E-3</v>
      </c>
      <c r="DF5" s="246">
        <f>IF(ISBLANK('In Process Calc.'!AV5),"",'In Process Calc.'!AV5)</f>
        <v>2.4003020445547874E-3</v>
      </c>
      <c r="DG5" s="246">
        <f>IF(ISBLANK('In Process Calc.'!AW5),"",'In Process Calc.'!AW5)</f>
        <v>3.135847960013928E-2</v>
      </c>
      <c r="DH5" s="246">
        <f>IF(ISBLANK('In Process Calc.'!AX5),"",'In Process Calc.'!AX5)</f>
        <v>2.4900201786616505E-4</v>
      </c>
      <c r="DI5" s="246">
        <f>IF(ISBLANK('In Process Calc.'!AY5),"",'In Process Calc.'!AY5)</f>
        <v>4.5708094473681585E-3</v>
      </c>
      <c r="DJ5" s="246">
        <f>IF(ISBLANK('In Process Calc.'!AZ5),"",'In Process Calc.'!AZ5)</f>
        <v>6.912597756365868E-2</v>
      </c>
      <c r="DK5" s="246">
        <f>IF(ISBLANK('In Process Calc.'!BA5),"",'In Process Calc.'!BA5)</f>
        <v>-1.9908281538333649E-3</v>
      </c>
      <c r="DL5" s="246">
        <f>IF(ISBLANK('In Process Calc.'!BB5),"",'In Process Calc.'!BB5)</f>
        <v>-3.9816563076667307E-3</v>
      </c>
      <c r="DM5" s="246">
        <f>IF(ISBLANK('In Process Calc.'!BC5),"",'In Process Calc.'!BC5)</f>
        <v>-7.7435236449889984E-3</v>
      </c>
      <c r="DN5" s="246">
        <f>IF(ISBLANK('In Process Calc.'!BD5),"",'In Process Calc.'!BD5)</f>
        <v>6.5401636234335408E-3</v>
      </c>
      <c r="DO5" s="246">
        <f>IF(ISBLANK('In Process Calc.'!BE5),"",'In Process Calc.'!BE5)</f>
        <v>3.4792746283866713E-3</v>
      </c>
      <c r="DP5" s="246">
        <f>IF(ISBLANK('In Process Calc.'!BF5),"",'In Process Calc.'!BF5)</f>
        <v>2.762583472792747E-2</v>
      </c>
      <c r="DQ5" s="246">
        <f>IF(ISBLANK('In Process Calc.'!BG5),"",'In Process Calc.'!BG5)</f>
        <v>5.7728746627421119E-3</v>
      </c>
      <c r="DR5" s="246">
        <f>IF(ISBLANK('In Process Calc.'!BH5),"",'In Process Calc.'!BH5)</f>
        <v>2.685797420699684E-3</v>
      </c>
      <c r="DS5" s="246">
        <f>IF(ISBLANK('In Process Calc.'!BI5),"",'In Process Calc.'!BI5)</f>
        <v>1.4695038172539616E-3</v>
      </c>
      <c r="DT5" s="246">
        <f>IF(ISBLANK('In Process Calc.'!BJ5),"",'In Process Calc.'!BJ5)</f>
        <v>2.7921080453490968E-2</v>
      </c>
      <c r="DU5" s="246">
        <f>IF(ISBLANK('In Process Calc.'!BK5),"",'In Process Calc.'!BK5)</f>
        <v>1.0186626437057329E-3</v>
      </c>
      <c r="DV5" s="246">
        <f>IF(ISBLANK('In Process Calc.'!BL5),"",'In Process Calc.'!BL5)</f>
        <v>2.8345992159798396E-3</v>
      </c>
      <c r="DW5" s="246">
        <f>IF(ISBLANK('In Process Calc.'!BM5),"",'In Process Calc.'!BM5)</f>
        <v>1.3586163372765747E-2</v>
      </c>
      <c r="DX5" s="246">
        <f>IF(ISBLANK('In Process Calc.'!BN5),"",'In Process Calc.'!BN5)</f>
        <v>2.3115818105863719E-3</v>
      </c>
      <c r="DY5" s="246">
        <f>IF(ISBLANK('In Process Calc.'!BO5),"",'In Process Calc.'!BO5)</f>
        <v>6.1171163405888669E-4</v>
      </c>
      <c r="DZ5" s="246">
        <f>IF(ISBLANK('In Process Calc.'!BP5),"",'In Process Calc.'!BP5)</f>
        <v>2.9690562665677972E-3</v>
      </c>
      <c r="EA5" s="246">
        <f>IF(ISBLANK('In Process Calc.'!BQ5),"",'In Process Calc.'!BQ5)</f>
        <v>4.67914350346702E-3</v>
      </c>
      <c r="EB5" s="246">
        <f>IF(ISBLANK('In Process Calc.'!BR5),"",'In Process Calc.'!BR5)</f>
        <v>0</v>
      </c>
      <c r="EC5" s="246">
        <f>IF(ISBLANK('In Process Calc.'!BS5),"",'In Process Calc.'!BS5)</f>
        <v>9.3342653837370171E-2</v>
      </c>
      <c r="ED5" s="246">
        <f>IF(ISBLANK('In Process Calc.'!BT5),"",'In Process Calc.'!BT5)</f>
        <v>0.12515579985062369</v>
      </c>
      <c r="EE5" s="246">
        <f>IF(ISBLANK('In Process Calc.'!BU5),"",'In Process Calc.'!BU5)</f>
        <v>0.35535695793120958</v>
      </c>
      <c r="EF5" s="246">
        <f>IF(ISBLANK('In Process Calc.'!BV5),"",'In Process Calc.'!BV5)</f>
        <v>0.41238262420797567</v>
      </c>
      <c r="EG5" s="246">
        <f>IF(ISBLANK('In Process Calc.'!BW5),"",'In Process Calc.'!BW5)</f>
        <v>0.39964476021314294</v>
      </c>
      <c r="EH5" s="246">
        <f>IF(ISBLANK('In Process Calc.'!BX5),"",'In Process Calc.'!BX5)</f>
        <v>0</v>
      </c>
      <c r="EI5" s="246">
        <f>IF(ISBLANK('In Process Calc.'!BY5),"",'In Process Calc.'!BY5)</f>
        <v>-2.8799999999999926E-2</v>
      </c>
      <c r="EJ5" s="246">
        <f>IF(ISBLANK('In Process Calc.'!BZ5),"",'In Process Calc.'!BZ5)</f>
        <v>-14.024857142857144</v>
      </c>
      <c r="EK5" s="246">
        <f>IF(ISBLANK('Post Process Calc.'!A5),"",'Post Process Calc.'!A5)</f>
        <v>0.96271488108634951</v>
      </c>
      <c r="EL5" s="246">
        <f>IF(ISBLANK('Post Process Calc.'!B5),"",'Post Process Calc.'!B5)</f>
        <v>1.8741299645405236E-2</v>
      </c>
      <c r="EM5" s="246">
        <f>IF(ISBLANK('Post Process Calc.'!C5),"",'Post Process Calc.'!C5)</f>
        <v>0</v>
      </c>
      <c r="EN5" s="246">
        <f>IF(ISBLANK('Post Process Calc.'!D5),"",'Post Process Calc.'!D5)</f>
        <v>1.3314310128557649</v>
      </c>
      <c r="EO5" s="246">
        <f>IF(ISBLANK('Post Process Calc.'!E5),"",'Post Process Calc.'!E5)</f>
        <v>-5.2226867264697774E-3</v>
      </c>
      <c r="EP5" s="246">
        <f>IF(ISBLANK('Post Process Calc.'!F5),"",'Post Process Calc.'!F5)</f>
        <v>2.1365191619077319E-3</v>
      </c>
      <c r="EQ5" s="246">
        <f>IF(ISBLANK('Post Process Calc.'!G5),"",'Post Process Calc.'!G5)</f>
        <v>3.2835764275935528E-2</v>
      </c>
      <c r="ER5" s="246">
        <f>IF(ISBLANK('Post Process Calc.'!H5),"",'Post Process Calc.'!H5)</f>
        <v>3.4265078770224109E-3</v>
      </c>
      <c r="ES5" s="246">
        <f>IF(ISBLANK('Post Process Calc.'!I5),"",'Post Process Calc.'!I5)</f>
        <v>4.5278728210462428E-3</v>
      </c>
      <c r="ET5" s="246">
        <f>IF(ISBLANK('Post Process Calc.'!J5),"",'Post Process Calc.'!J5)</f>
        <v>6.4644806168454014E-2</v>
      </c>
      <c r="EU5" s="246">
        <f>IF(ISBLANK('Post Process Calc.'!K5),"",'Post Process Calc.'!K5)</f>
        <v>-1.7968953470892898E-3</v>
      </c>
      <c r="EV5" s="246">
        <f>IF(ISBLANK('Post Process Calc.'!L5),"",'Post Process Calc.'!L5)</f>
        <v>-3.3318434768817126E-3</v>
      </c>
      <c r="EW5" s="246">
        <f>IF(ISBLANK('Post Process Calc.'!M5),"",'Post Process Calc.'!M5)</f>
        <v>-7.6824831767605233E-3</v>
      </c>
      <c r="EX5" s="246">
        <f>IF(ISBLANK('Post Process Calc.'!N5),"",'Post Process Calc.'!N5)</f>
        <v>4.0860603065310912E-4</v>
      </c>
      <c r="EY5" s="246">
        <f>IF(ISBLANK('Post Process Calc.'!O5),"",'Post Process Calc.'!O5)</f>
        <v>4.8209540360706028E-3</v>
      </c>
      <c r="EZ5" s="246">
        <f>IF(ISBLANK('Post Process Calc.'!P5),"",'Post Process Calc.'!P5)</f>
        <v>3.8248964802928789E-2</v>
      </c>
      <c r="FA5" s="246">
        <f>IF(ISBLANK('Post Process Calc.'!Q5),"",'Post Process Calc.'!Q5)</f>
        <v>7.526853489063603E-3</v>
      </c>
      <c r="FB5" s="246">
        <f>IF(ISBLANK('Post Process Calc.'!R5),"",'Post Process Calc.'!R5)</f>
        <v>3.3687464082739101E-3</v>
      </c>
      <c r="FC5" s="246">
        <f>IF(ISBLANK('Post Process Calc.'!S5),"",'Post Process Calc.'!S5)</f>
        <v>1.5254904030609323E-3</v>
      </c>
      <c r="FD5" s="246">
        <f>IF(ISBLANK('Post Process Calc.'!T5),"",'Post Process Calc.'!T5)</f>
        <v>2.3021069563500821E-2</v>
      </c>
      <c r="FE5" s="246">
        <f>IF(ISBLANK('Post Process Calc.'!U5),"",'Post Process Calc.'!U5)</f>
        <v>1.9583353334708545E-3</v>
      </c>
      <c r="FF5" s="246">
        <f>IF(ISBLANK('Post Process Calc.'!V5),"",'Post Process Calc.'!V5)</f>
        <v>2.7151283057978712E-3</v>
      </c>
      <c r="FG5" s="246">
        <f>IF(ISBLANK('Post Process Calc.'!W5),"",'Post Process Calc.'!W5)</f>
        <v>1.3653357702437989E-2</v>
      </c>
      <c r="FH5" s="246">
        <f>IF(ISBLANK('Post Process Calc.'!X5),"",'Post Process Calc.'!X5)</f>
        <v>2.7378862720688784E-3</v>
      </c>
      <c r="FI5" s="246">
        <f>IF(ISBLANK('Post Process Calc.'!Y5),"",'Post Process Calc.'!Y5)</f>
        <v>1.0456121296429856E-3</v>
      </c>
      <c r="FJ5" s="246">
        <f>IF(ISBLANK('Post Process Calc.'!Z5),"",'Post Process Calc.'!Z5)</f>
        <v>2.545839516860997E-3</v>
      </c>
      <c r="FK5" s="246">
        <f>IF(ISBLANK('Post Process Calc.'!AA5),"",'Post Process Calc.'!AA5)</f>
        <v>4.3869362778762404E-3</v>
      </c>
      <c r="FL5" s="246">
        <f>IF(ISBLANK('Post Process Calc.'!AB5),"",'Post Process Calc.'!AB5)</f>
        <v>0</v>
      </c>
      <c r="FM5" s="246">
        <f>IF(ISBLANK('Post Process Calc.'!AC5),"",'Post Process Calc.'!AC5)</f>
        <v>9.4647444264647121E-2</v>
      </c>
      <c r="FN5" s="246">
        <f>IF(ISBLANK('Post Process Calc.'!AD5),"",'Post Process Calc.'!AD5)</f>
        <v>0.11074727393113114</v>
      </c>
      <c r="FO5" s="246">
        <f>IF(ISBLANK('Post Process Calc.'!AE5),"",'Post Process Calc.'!AE5)</f>
        <v>0.39799099733381638</v>
      </c>
      <c r="FP5" s="246">
        <f>IF(ISBLANK('Post Process Calc.'!AF5),"",'Post Process Calc.'!AF5)</f>
        <v>0.59167885356880967</v>
      </c>
      <c r="FQ5" s="246">
        <f>IF(ISBLANK('Post Process Calc.'!AG5),"",'Post Process Calc.'!AG5)</f>
        <v>0</v>
      </c>
      <c r="FR5" s="246">
        <f>IF(ISBLANK('Post Process Calc.'!AH5),"",'Post Process Calc.'!AH5)</f>
        <v>-2.7796438006278002E-2</v>
      </c>
      <c r="FS5" s="246">
        <f>IF(ISBLANK('Post Process Calc.'!AI5),"",'Post Process Calc.'!AI5)</f>
        <v>-12.811580596939949</v>
      </c>
    </row>
    <row r="6" spans="1:175" x14ac:dyDescent="0.15">
      <c r="A6" s="241" t="str">
        <f>IF(Glucose!B10&lt;&gt;0,Glucose!$B$1,"")</f>
        <v>NIIMBL-FB01-B2</v>
      </c>
      <c r="B6" s="241">
        <f>IF(ISBLANK(Glucose!A10),"",Glucose!A10)</f>
        <v>3</v>
      </c>
      <c r="C6" s="248">
        <f>IF(ISBLANK(Glucose!B10),"",Glucose!B10)</f>
        <v>43703</v>
      </c>
      <c r="D6" s="249">
        <f>IF(ISBLANK(Glucose!C10),"",Glucose!C10)</f>
        <v>0.54236111111111118</v>
      </c>
      <c r="E6" s="241">
        <f>IF(ISBLANK(Glucose!D10),"",Glucose!D10)</f>
        <v>11</v>
      </c>
      <c r="F6" s="241" t="e">
        <f>IF(ISBLANK(Glucose!#REF!),"",Glucose!#REF!)</f>
        <v>#REF!</v>
      </c>
      <c r="G6" s="241" t="str">
        <f>IF(ISBLANK(Glucose!G10),"",Glucose!G10)</f>
        <v/>
      </c>
      <c r="H6" s="246">
        <f>IF(ISBLANK(Glucose!H10),"",Glucose!H10)</f>
        <v>1.7651208473205566</v>
      </c>
      <c r="I6" s="246">
        <f>IF(ISBLANK(Glucose!I10),"",Glucose!I10)</f>
        <v>6.6382494316468588E-2</v>
      </c>
      <c r="J6" s="246">
        <f>IF(ISBLANK(Glucose!J10),"",Glucose!J10)</f>
        <v>1.8315033416370252</v>
      </c>
      <c r="K6" s="246">
        <f>IF(ISBLANK(Glucose!K10),"",Glucose!K10)</f>
        <v>96.375518798828125</v>
      </c>
      <c r="L6" s="241">
        <f>IF(ISBLANK(Glucose!L10),"",Glucose!L10)</f>
        <v>6.9850000000000003</v>
      </c>
      <c r="M6" s="241">
        <f>IF(ISBLANK(Glucose!M10),"",Glucose!M10)</f>
        <v>59.8</v>
      </c>
      <c r="N6" s="241" t="str">
        <f>IF(ISBLANK(Glucose!N10),"",Glucose!N10)</f>
        <v/>
      </c>
      <c r="O6" s="241" t="str">
        <f>IF(ISBLANK(Glucose!O10),"",Glucose!O10)</f>
        <v/>
      </c>
      <c r="P6" s="241" t="str">
        <f>IF(ISBLANK(Glucose!P10),"",Glucose!P10)</f>
        <v/>
      </c>
      <c r="Q6" s="241" t="str">
        <f>IF(ISBLANK(Glucose!Q10),"",Glucose!Q10)</f>
        <v/>
      </c>
      <c r="R6" s="241">
        <f>IF(ISBLANK(Glucose!R10),"",Glucose!R10)</f>
        <v>327</v>
      </c>
      <c r="S6" s="241">
        <f>IF(ISBLANK(Glucose!S10),"",Glucose!S10)</f>
        <v>92.7</v>
      </c>
      <c r="T6" s="246">
        <f>IF(ISBLANK(Glucose!T10),"",Glucose!T10)</f>
        <v>0.53765854753619935</v>
      </c>
      <c r="U6" s="246">
        <f>IF(ISBLANK(Glucose!U10),"",Glucose!U10)</f>
        <v>1.4685000000000001</v>
      </c>
      <c r="V6" s="246">
        <f>IF(ISBLANK(Glucose!V10),"",Glucose!V10)</f>
        <v>2.0186194368755674</v>
      </c>
      <c r="W6" s="246">
        <f>IF(ISBLANK(Glucose!W10),"",Glucose!W10)</f>
        <v>8.6868003906543443</v>
      </c>
      <c r="X6" s="246">
        <f>IF(ISBLANK(Glucose!X10),"",Glucose!X10)</f>
        <v>0.72779605263157898</v>
      </c>
      <c r="Y6" s="246">
        <f>IF(ISBLANK(Glucose!Y10),"",Glucose!Y10)</f>
        <v>24.666666666666671</v>
      </c>
      <c r="Z6" s="246">
        <f>IF(ISBLANK(Glucose!Z10),"",Glucose!Z10)</f>
        <v>0.25</v>
      </c>
      <c r="AA6" s="246">
        <f>IF(ISBLANK(Glucose!AA10),"",Glucose!AA10)</f>
        <v>2.64</v>
      </c>
      <c r="AB6" s="246">
        <f>IF(ISBLANK(Glucose!AB10),"",Glucose!AB10)</f>
        <v>0.80191820967097382</v>
      </c>
      <c r="AC6" s="246">
        <f>IF(ISBLANK(Glucose!AC10),"",Glucose!AC10)</f>
        <v>0.65225265638273056</v>
      </c>
      <c r="AD6" s="246">
        <f>IF(ISBLANK(Glucose!AD10),"",Glucose!AD10)</f>
        <v>2.1239612716322331</v>
      </c>
      <c r="AE6" s="246">
        <f>IF(ISBLANK(Glucose!AE10),"",Glucose!AE10)</f>
        <v>4.2184724689165183</v>
      </c>
      <c r="AF6" s="246">
        <f>IF(ISBLANK(Glucose!AF10),"",Glucose!AF10)</f>
        <v>3.7386597545170392</v>
      </c>
      <c r="AG6" s="246">
        <f>IF(ISBLANK(Glucose!AG10),"",Glucose!AG10)</f>
        <v>2.0794856009302962</v>
      </c>
      <c r="AH6" s="246">
        <f>IF(ISBLANK(Glucose!AH10),"",Glucose!AH10)</f>
        <v>0.89672273976275052</v>
      </c>
      <c r="AI6" s="246">
        <f>IF(ISBLANK(Glucose!AI10),"",Glucose!AI10)</f>
        <v>2.4</v>
      </c>
      <c r="AJ6" s="246">
        <f>IF(ISBLANK(Glucose!AJ10),"",Glucose!AJ10)</f>
        <v>1.4873781705914402</v>
      </c>
      <c r="AK6" s="246">
        <f>IF(ISBLANK(Glucose!AK10),"",Glucose!AK10)</f>
        <v>2.6587336054894468</v>
      </c>
      <c r="AL6" s="246">
        <f>IF(ISBLANK(Glucose!AL10),"",Glucose!AL10)</f>
        <v>4.6674279189266343</v>
      </c>
      <c r="AM6" s="246">
        <f>IF(ISBLANK(Glucose!AM10),"",Glucose!AM10)</f>
        <v>2.3262256548018803</v>
      </c>
      <c r="AN6" s="246">
        <f>IF(ISBLANK(Glucose!AN10),"",Glucose!AN10)</f>
        <v>0.55133917641874353</v>
      </c>
      <c r="AO6" s="246">
        <f>IF(ISBLANK(Glucose!AO10),"",Glucose!AO10)</f>
        <v>0.85048843755174119</v>
      </c>
      <c r="AP6" s="246">
        <f>IF(ISBLANK(Glucose!AP10),"",Glucose!AP10)</f>
        <v>2.5206999573196756</v>
      </c>
      <c r="AQ6" s="246">
        <f>IF(ISBLANK(Glucose!BO10),"",Glucose!BO10)</f>
        <v>0</v>
      </c>
      <c r="AR6" s="246" t="str">
        <f>IF(ISBLANK(Glucose!BP10),"",Glucose!BP10)</f>
        <v/>
      </c>
      <c r="AS6" s="246" t="str">
        <f>IF(ISBLANK(Glucose!BQ10),"",Glucose!BQ10)</f>
        <v/>
      </c>
      <c r="AT6" s="246" t="str">
        <f>IF(ISBLANK(Glucose!BR10),"",Glucose!BR10)</f>
        <v/>
      </c>
      <c r="AU6" s="246" t="str">
        <f>IF(ISBLANK(Glucose!BS10),"",Glucose!BS10)</f>
        <v/>
      </c>
      <c r="AV6" s="246" t="str">
        <f>IF(ISBLANK(Glucose!BT10),"",Glucose!BT10)</f>
        <v/>
      </c>
      <c r="AW6" s="246" t="str">
        <f>IF(ISBLANK(Glucose!BU10),"",Glucose!BU10)</f>
        <v/>
      </c>
      <c r="AX6" s="246" t="str">
        <f>IF(ISBLANK(Glucose!BV10),"",Glucose!BV10)</f>
        <v/>
      </c>
      <c r="AY6" s="246" t="str">
        <f>IF(ISBLANK(Glucose!BW10),"",Glucose!BW10)</f>
        <v/>
      </c>
      <c r="AZ6" s="246" t="str">
        <f>IF(ISBLANK(Glucose!BX10),"",Glucose!BX10)</f>
        <v/>
      </c>
      <c r="BA6" s="246" t="str">
        <f>IF(ISBLANK(Glucose!BY10),"",Glucose!BY10)</f>
        <v/>
      </c>
      <c r="BB6" s="246" t="str">
        <f>IF(ISBLANK(Glucose!BZ10),"",Glucose!BZ10)</f>
        <v/>
      </c>
      <c r="BC6" s="246" t="str">
        <f>IF(ISBLANK(Glucose!CA10),"",Glucose!CA10)</f>
        <v/>
      </c>
      <c r="BD6" s="246" t="str">
        <f>IF(ISBLANK(Glucose!CB10),"",Glucose!CB10)</f>
        <v/>
      </c>
      <c r="BE6" s="246" t="str">
        <f>IF(ISBLANK(Glucose!CC10),"",Glucose!CC10)</f>
        <v/>
      </c>
      <c r="BF6" s="246" t="str">
        <f>IF(ISBLANK(Glucose!CD10),"",Glucose!CD10)</f>
        <v/>
      </c>
      <c r="BG6" s="246" t="str">
        <f>IF(ISBLANK(Glucose!CE10),"",Glucose!CE10)</f>
        <v/>
      </c>
      <c r="BH6" s="246" t="str">
        <f>IF(ISBLANK(Glucose!CF10),"",Glucose!CF10)</f>
        <v/>
      </c>
      <c r="BI6" s="246" t="str">
        <f>IF(ISBLANK(Glucose!CG10),"",Glucose!CG10)</f>
        <v/>
      </c>
      <c r="BJ6" s="246" t="str">
        <f>IF(ISBLANK(Glucose!CH10),"",Glucose!CH10)</f>
        <v/>
      </c>
      <c r="BK6" s="246" t="str">
        <f>IF(ISBLANK(Glucose!CI10),"",Glucose!CI10)</f>
        <v/>
      </c>
      <c r="BL6" s="246" t="str">
        <f>IF(ISBLANK(Glucose!CJ10),"",Glucose!CJ10)</f>
        <v/>
      </c>
      <c r="BM6" s="246" t="str">
        <f>IF(ISBLANK(Glucose!CK10),"",Glucose!CK10)</f>
        <v/>
      </c>
      <c r="BN6" s="241">
        <f>IF(ISBLANK('In Process Calc.'!B6),"",ROUND('In Process Calc.'!B6,2))</f>
        <v>2.98</v>
      </c>
      <c r="BO6" s="241">
        <f>IF(ISBLANK('In Process Calc.'!C6),"",ROUND('In Process Calc.'!C6,2))</f>
        <v>71.52</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72.835498826184931</v>
      </c>
      <c r="BU6" s="246">
        <f>IF(ISBLANK('In Process Calc.'!K6),"",'In Process Calc.'!K6)</f>
        <v>1105.2165456844332</v>
      </c>
      <c r="BV6" s="246">
        <f>IF(ISBLANK('In Process Calc.'!L6),"",'In Process Calc.'!L6)</f>
        <v>0</v>
      </c>
      <c r="BW6" s="246">
        <f>IF(ISBLANK('In Process Calc.'!M6),"",'In Process Calc.'!M6)</f>
        <v>71.65440000000001</v>
      </c>
      <c r="BX6" s="246">
        <f>IF(ISBLANK('In Process Calc.'!N6),"",'In Process Calc.'!N6)</f>
        <v>-0.27084409024581885</v>
      </c>
      <c r="BY6" s="246">
        <f>IF(ISBLANK('In Process Calc.'!O6),"",'In Process Calc.'!O6)</f>
        <v>0.11583570436280138</v>
      </c>
      <c r="BZ6" s="246">
        <f>IF(ISBLANK('In Process Calc.'!P6),"",'In Process Calc.'!P6)</f>
        <v>2.0621510747805023</v>
      </c>
      <c r="CA6" s="246">
        <f>IF(ISBLANK('In Process Calc.'!Q6),"",'In Process Calc.'!Q6)</f>
        <v>0.25038464427916823</v>
      </c>
      <c r="CB6" s="246">
        <f>IF(ISBLANK('In Process Calc.'!R6),"",'In Process Calc.'!R6)</f>
        <v>0.32621628289473703</v>
      </c>
      <c r="CC6" s="246">
        <f>IF(ISBLANK('In Process Calc.'!S6),"",'In Process Calc.'!S6)</f>
        <v>4.2001111111111094</v>
      </c>
      <c r="CD6" s="246">
        <f>IF(ISBLANK('In Process Calc.'!T6),"",'In Process Calc.'!T6)</f>
        <v>-9.2449999999999977E-2</v>
      </c>
      <c r="CE6" s="246">
        <f>IF(ISBLANK('In Process Calc.'!U6),"",'In Process Calc.'!U6)</f>
        <v>-0.22879000000000022</v>
      </c>
      <c r="CF6" s="246">
        <f>IF(ISBLANK('In Process Calc.'!V6),"",'In Process Calc.'!V6)</f>
        <v>-0.48015985080591461</v>
      </c>
      <c r="CG6" s="246">
        <f>IF(ISBLANK('In Process Calc.'!W6),"",'In Process Calc.'!W6)</f>
        <v>5.2572079719196335E-2</v>
      </c>
      <c r="CH6" s="246">
        <f>IF(ISBLANK('In Process Calc.'!X6),"",'In Process Calc.'!X6)</f>
        <v>0.33655104063429164</v>
      </c>
      <c r="CI6" s="246">
        <f>IF(ISBLANK('In Process Calc.'!Y6),"",'In Process Calc.'!Y6)</f>
        <v>1.9227353463587922</v>
      </c>
      <c r="CJ6" s="246">
        <f>IF(ISBLANK('In Process Calc.'!Z6),"",'In Process Calc.'!Z6)</f>
        <v>0.47000304947777705</v>
      </c>
      <c r="CK6" s="246">
        <f>IF(ISBLANK('In Process Calc.'!AA6),"",'In Process Calc.'!AA6)</f>
        <v>0.19471920103974275</v>
      </c>
      <c r="CL6" s="246">
        <f>IF(ISBLANK('In Process Calc.'!AB6),"",'In Process Calc.'!AB6)</f>
        <v>9.6965350847798171E-2</v>
      </c>
      <c r="CM6" s="246">
        <f>IF(ISBLANK('In Process Calc.'!AC6),"",'In Process Calc.'!AC6)</f>
        <v>1.5531999999999999</v>
      </c>
      <c r="CN6" s="246">
        <f>IF(ISBLANK('In Process Calc.'!AD6),"",'In Process Calc.'!AD6)</f>
        <v>0.12475452509231741</v>
      </c>
      <c r="CO6" s="246">
        <f>IF(ISBLANK('In Process Calc.'!AE6),"",'In Process Calc.'!AE6)</f>
        <v>0.15142100234517464</v>
      </c>
      <c r="CP6" s="246">
        <f>IF(ISBLANK('In Process Calc.'!AF6),"",'In Process Calc.'!AF6)</f>
        <v>0.79135693215339198</v>
      </c>
      <c r="CQ6" s="246">
        <f>IF(ISBLANK('In Process Calc.'!AG6),"",'In Process Calc.'!AG6)</f>
        <v>0.15285342511752856</v>
      </c>
      <c r="CR6" s="246">
        <f>IF(ISBLANK('In Process Calc.'!AH6),"",'In Process Calc.'!AH6)</f>
        <v>7.1216275767517059E-2</v>
      </c>
      <c r="CS6" s="246">
        <f>IF(ISBLANK('In Process Calc.'!AI6),"",'In Process Calc.'!AI6)</f>
        <v>0.16764942877642275</v>
      </c>
      <c r="CT6" s="246">
        <f>IF(ISBLANK('In Process Calc.'!AJ6),"",'In Process Calc.'!AJ6)</f>
        <v>0.24275117370892008</v>
      </c>
      <c r="CU6" s="246">
        <f>IF(ISBLANK('In Process Calc.'!AK6),"",'In Process Calc.'!AK6)</f>
        <v>0</v>
      </c>
      <c r="CV6" s="246">
        <f>IF(ISBLANK('In Process Calc.'!AL6),"",'In Process Calc.'!AL6)</f>
        <v>5.9964613569548488</v>
      </c>
      <c r="CW6" s="246">
        <f>IF(ISBLANK('In Process Calc.'!AM6),"",'In Process Calc.'!AM6)</f>
        <v>7.2788172667090292</v>
      </c>
      <c r="CX6" s="246">
        <f>IF(ISBLANK('In Process Calc.'!AN6),"",'In Process Calc.'!AN6)</f>
        <v>25.32772634383668</v>
      </c>
      <c r="CY6" s="246">
        <f>IF(ISBLANK('In Process Calc.'!AO6),"",'In Process Calc.'!AO6)</f>
        <v>0</v>
      </c>
      <c r="CZ6" s="246">
        <f>IF(ISBLANK('In Process Calc.'!AP6),"",'In Process Calc.'!AP6)</f>
        <v>0</v>
      </c>
      <c r="DA6" s="246">
        <f>IF(ISBLANK('In Process Calc.'!AQ6),"",'In Process Calc.'!AQ6)</f>
        <v>1.640814234106688E-2</v>
      </c>
      <c r="DB6" s="246">
        <f>IF(ISBLANK('In Process Calc.'!AR6),"",'In Process Calc.'!AR6)</f>
        <v>1.7079512860035558E-2</v>
      </c>
      <c r="DC6" s="246">
        <f>IF(ISBLANK('In Process Calc.'!AS6),"",'In Process Calc.'!AS6)</f>
        <v>6.7137051896867762E-4</v>
      </c>
      <c r="DD6" s="246">
        <f>IF(ISBLANK('In Process Calc.'!AT6),"",'In Process Calc.'!AT6)</f>
        <v>0.2060657012662393</v>
      </c>
      <c r="DE6" s="246">
        <f>IF(ISBLANK('In Process Calc.'!AU6),"",'In Process Calc.'!AU6)</f>
        <v>-4.2936038838834213E-3</v>
      </c>
      <c r="DF6" s="246">
        <f>IF(ISBLANK('In Process Calc.'!AV6),"",'In Process Calc.'!AV6)</f>
        <v>1.0465423836350835E-3</v>
      </c>
      <c r="DG6" s="246">
        <f>IF(ISBLANK('In Process Calc.'!AW6),"",'In Process Calc.'!AW6)</f>
        <v>3.0838819435657323E-2</v>
      </c>
      <c r="DH6" s="246">
        <f>IF(ISBLANK('In Process Calc.'!AX6),"",'In Process Calc.'!AX6)</f>
        <v>7.5642994935641904E-3</v>
      </c>
      <c r="DI6" s="246">
        <f>IF(ISBLANK('In Process Calc.'!AY6),"",'In Process Calc.'!AY6)</f>
        <v>5.2969535958170867E-3</v>
      </c>
      <c r="DJ6" s="246">
        <f>IF(ISBLANK('In Process Calc.'!AZ6),"",'In Process Calc.'!AZ6)</f>
        <v>5.8954259177965734E-2</v>
      </c>
      <c r="DK6" s="246">
        <f>IF(ISBLANK('In Process Calc.'!BA6),"",'In Process Calc.'!BA6)</f>
        <v>-1.2339263548876577E-3</v>
      </c>
      <c r="DL6" s="246">
        <f>IF(ISBLANK('In Process Calc.'!BB6),"",'In Process Calc.'!BB6)</f>
        <v>-2.7146379807528541E-3</v>
      </c>
      <c r="DM6" s="246">
        <f>IF(ISBLANK('In Process Calc.'!BC6),"",'In Process Calc.'!BC6)</f>
        <v>-6.7063001571088937E-3</v>
      </c>
      <c r="DN6" s="246">
        <f>IF(ISBLANK('In Process Calc.'!BD6),"",'In Process Calc.'!BD6)</f>
        <v>-5.3761487954856416E-3</v>
      </c>
      <c r="DO6" s="246">
        <f>IF(ISBLANK('In Process Calc.'!BE6),"",'In Process Calc.'!BE6)</f>
        <v>6.7919099506662224E-3</v>
      </c>
      <c r="DP6" s="246">
        <f>IF(ISBLANK('In Process Calc.'!BF6),"",'In Process Calc.'!BF6)</f>
        <v>1.369811672832656E-2</v>
      </c>
      <c r="DQ6" s="246">
        <f>IF(ISBLANK('In Process Calc.'!BG6),"",'In Process Calc.'!BG6)</f>
        <v>8.5039980545737835E-3</v>
      </c>
      <c r="DR6" s="246">
        <f>IF(ISBLANK('In Process Calc.'!BH6),"",'In Process Calc.'!BH6)</f>
        <v>3.2074151094966161E-3</v>
      </c>
      <c r="DS6" s="246">
        <f>IF(ISBLANK('In Process Calc.'!BI6),"",'In Process Calc.'!BI6)</f>
        <v>1.4554724110999763E-3</v>
      </c>
      <c r="DT6" s="246">
        <f>IF(ISBLANK('In Process Calc.'!BJ6),"",'In Process Calc.'!BJ6)</f>
        <v>2.3938171284820564E-2</v>
      </c>
      <c r="DU6" s="246">
        <f>IF(ISBLANK('In Process Calc.'!BK6),"",'In Process Calc.'!BK6)</f>
        <v>2.8086222497594186E-3</v>
      </c>
      <c r="DV6" s="246">
        <f>IF(ISBLANK('In Process Calc.'!BL6),"",'In Process Calc.'!BL6)</f>
        <v>1.6933932430491677E-3</v>
      </c>
      <c r="DW6" s="246">
        <f>IF(ISBLANK('In Process Calc.'!BM6),"",'In Process Calc.'!BM6)</f>
        <v>1.0168238874609496E-2</v>
      </c>
      <c r="DX6" s="246">
        <f>IF(ISBLANK('In Process Calc.'!BN6),"",'In Process Calc.'!BN6)</f>
        <v>2.2996276929571837E-3</v>
      </c>
      <c r="DY6" s="246">
        <f>IF(ISBLANK('In Process Calc.'!BO6),"",'In Process Calc.'!BO6)</f>
        <v>1.5708801462605438E-3</v>
      </c>
      <c r="DZ6" s="246">
        <f>IF(ISBLANK('In Process Calc.'!BP6),"",'In Process Calc.'!BP6)</f>
        <v>2.0566574268782653E-3</v>
      </c>
      <c r="EA6" s="246">
        <f>IF(ISBLANK('In Process Calc.'!BQ6),"",'In Process Calc.'!BQ6)</f>
        <v>2.5700216013024974E-3</v>
      </c>
      <c r="EB6" s="246">
        <f>IF(ISBLANK('In Process Calc.'!BR6),"",'In Process Calc.'!BR6)</f>
        <v>0</v>
      </c>
      <c r="EC6" s="246">
        <f>IF(ISBLANK('In Process Calc.'!BS6),"",'In Process Calc.'!BS6)</f>
        <v>6.8809700962588052E-2</v>
      </c>
      <c r="ED6" s="246">
        <f>IF(ISBLANK('In Process Calc.'!BT6),"",'In Process Calc.'!BT6)</f>
        <v>9.7041476131292034E-2</v>
      </c>
      <c r="EE6" s="246">
        <f>IF(ISBLANK('In Process Calc.'!BU6),"",'In Process Calc.'!BU6)</f>
        <v>0.34276896521273115</v>
      </c>
      <c r="EF6" s="246">
        <f>IF(ISBLANK('In Process Calc.'!BV6),"",'In Process Calc.'!BV6)</f>
        <v>0.42106209162971564</v>
      </c>
      <c r="EG6" s="246">
        <f>IF(ISBLANK('In Process Calc.'!BW6),"",'In Process Calc.'!BW6)</f>
        <v>0.23235160477508396</v>
      </c>
      <c r="EH6" s="246">
        <f>IF(ISBLANK('In Process Calc.'!BX6),"",'In Process Calc.'!BX6)</f>
        <v>0</v>
      </c>
      <c r="EI6" s="246">
        <f>IF(ISBLANK('In Process Calc.'!BY6),"",'In Process Calc.'!BY6)</f>
        <v>-2.0930232558139583E-2</v>
      </c>
      <c r="EJ6" s="246">
        <f>IF(ISBLANK('In Process Calc.'!BZ6),"",'In Process Calc.'!BZ6)</f>
        <v>-19.400000000000006</v>
      </c>
      <c r="EK6" s="246">
        <f>IF(ISBLANK('Post Process Calc.'!A6),"",'Post Process Calc.'!A6)</f>
        <v>1.3926803485359192</v>
      </c>
      <c r="EL6" s="246">
        <f>IF(ISBLANK('Post Process Calc.'!B6),"",'Post Process Calc.'!B6)</f>
        <v>1.5086825526061083E-2</v>
      </c>
      <c r="EM6" s="246">
        <f>IF(ISBLANK('Post Process Calc.'!C6),"",'Post Process Calc.'!C6)</f>
        <v>0</v>
      </c>
      <c r="EN6" s="246">
        <f>IF(ISBLANK('Post Process Calc.'!D6),"",'Post Process Calc.'!D6)</f>
        <v>1.2536429765130044</v>
      </c>
      <c r="EO6" s="246">
        <f>IF(ISBLANK('Post Process Calc.'!E6),"",'Post Process Calc.'!E6)</f>
        <v>-1.7554908369802839E-3</v>
      </c>
      <c r="EP6" s="246">
        <f>IF(ISBLANK('Post Process Calc.'!F6),"",'Post Process Calc.'!F6)</f>
        <v>1.7858193173560302E-3</v>
      </c>
      <c r="EQ6" s="246">
        <f>IF(ISBLANK('Post Process Calc.'!G6),"",'Post Process Calc.'!G6)</f>
        <v>2.4060895501733924E-2</v>
      </c>
      <c r="ER6" s="246">
        <f>IF(ISBLANK('Post Process Calc.'!H6),"",'Post Process Calc.'!H6)</f>
        <v>5.0548653942218335E-3</v>
      </c>
      <c r="ES6" s="246">
        <f>IF(ISBLANK('Post Process Calc.'!I6),"",'Post Process Calc.'!I6)</f>
        <v>3.2913458766230066E-3</v>
      </c>
      <c r="ET6" s="246">
        <f>IF(ISBLANK('Post Process Calc.'!J6),"",'Post Process Calc.'!J6)</f>
        <v>4.8471167859939171E-2</v>
      </c>
      <c r="EU6" s="246">
        <f>IF(ISBLANK('Post Process Calc.'!K6),"",'Post Process Calc.'!K6)</f>
        <v>-9.0903043480483256E-4</v>
      </c>
      <c r="EV6" s="246">
        <f>IF(ISBLANK('Post Process Calc.'!L6),"",'Post Process Calc.'!L6)</f>
        <v>-3.2485946721043249E-3</v>
      </c>
      <c r="EW6" s="246">
        <f>IF(ISBLANK('Post Process Calc.'!M6),"",'Post Process Calc.'!M6)</f>
        <v>-6.3128227333338633E-3</v>
      </c>
      <c r="EX6" s="246">
        <f>IF(ISBLANK('Post Process Calc.'!N6),"",'Post Process Calc.'!N6)</f>
        <v>-1.5974670070921035E-4</v>
      </c>
      <c r="EY6" s="246">
        <f>IF(ISBLANK('Post Process Calc.'!O6),"",'Post Process Calc.'!O6)</f>
        <v>3.5924604432584764E-3</v>
      </c>
      <c r="EZ6" s="246">
        <f>IF(ISBLANK('Post Process Calc.'!P6),"",'Post Process Calc.'!P6)</f>
        <v>-6.4593613598199937E-4</v>
      </c>
      <c r="FA6" s="246">
        <f>IF(ISBLANK('Post Process Calc.'!Q6),"",'Post Process Calc.'!Q6)</f>
        <v>6.5497040719449569E-3</v>
      </c>
      <c r="FB6" s="246">
        <f>IF(ISBLANK('Post Process Calc.'!R6),"",'Post Process Calc.'!R6)</f>
        <v>2.9869378231984537E-3</v>
      </c>
      <c r="FC6" s="246">
        <f>IF(ISBLANK('Post Process Calc.'!S6),"",'Post Process Calc.'!S6)</f>
        <v>1.1267886003565222E-3</v>
      </c>
      <c r="FD6" s="246">
        <f>IF(ISBLANK('Post Process Calc.'!T6),"",'Post Process Calc.'!T6)</f>
        <v>1.7610763849626707E-2</v>
      </c>
      <c r="FE6" s="246">
        <f>IF(ISBLANK('Post Process Calc.'!U6),"",'Post Process Calc.'!U6)</f>
        <v>1.6996414545707563E-3</v>
      </c>
      <c r="FF6" s="246">
        <f>IF(ISBLANK('Post Process Calc.'!V6),"",'Post Process Calc.'!V6)</f>
        <v>2.3964595320449806E-3</v>
      </c>
      <c r="FG6" s="246">
        <f>IF(ISBLANK('Post Process Calc.'!W6),"",'Post Process Calc.'!W6)</f>
        <v>1.125588320163926E-2</v>
      </c>
      <c r="FH6" s="246">
        <f>IF(ISBLANK('Post Process Calc.'!X6),"",'Post Process Calc.'!X6)</f>
        <v>2.4951206529021564E-3</v>
      </c>
      <c r="FI6" s="246">
        <f>IF(ISBLANK('Post Process Calc.'!Y6),"",'Post Process Calc.'!Y6)</f>
        <v>8.6471524022938874E-4</v>
      </c>
      <c r="FJ6" s="246">
        <f>IF(ISBLANK('Post Process Calc.'!Z6),"",'Post Process Calc.'!Z6)</f>
        <v>1.5074197042561615E-3</v>
      </c>
      <c r="FK6" s="246">
        <f>IF(ISBLANK('Post Process Calc.'!AA6),"",'Post Process Calc.'!AA6)</f>
        <v>3.8891761203135025E-3</v>
      </c>
      <c r="FL6" s="246">
        <f>IF(ISBLANK('Post Process Calc.'!AB6),"",'Post Process Calc.'!AB6)</f>
        <v>0</v>
      </c>
      <c r="FM6" s="246">
        <f>IF(ISBLANK('Post Process Calc.'!AC6),"",'Post Process Calc.'!AC6)</f>
        <v>7.275860875332639E-2</v>
      </c>
      <c r="FN6" s="246">
        <f>IF(ISBLANK('Post Process Calc.'!AD6),"",'Post Process Calc.'!AD6)</f>
        <v>8.7780191783184094E-2</v>
      </c>
      <c r="FO6" s="246">
        <f>IF(ISBLANK('Post Process Calc.'!AE6),"",'Post Process Calc.'!AE6)</f>
        <v>0.30809838330521588</v>
      </c>
      <c r="FP6" s="246">
        <f>IF(ISBLANK('Post Process Calc.'!AF6),"",'Post Process Calc.'!AF6)</f>
        <v>-1.3326192961730919E-2</v>
      </c>
      <c r="FQ6" s="246">
        <f>IF(ISBLANK('Post Process Calc.'!AG6),"",'Post Process Calc.'!AG6)</f>
        <v>0</v>
      </c>
      <c r="FR6" s="246">
        <f>IF(ISBLANK('Post Process Calc.'!AH6),"",'Post Process Calc.'!AH6)</f>
        <v>-1.875404441319713E-2</v>
      </c>
      <c r="FS6" s="246">
        <f>IF(ISBLANK('Post Process Calc.'!AI6),"",'Post Process Calc.'!AI6)</f>
        <v>-19.373128968347149</v>
      </c>
    </row>
    <row r="7" spans="1:175" x14ac:dyDescent="0.15">
      <c r="A7" s="241" t="e">
        <f>IF(Glucose!#REF!&lt;&gt;0,Glucose!$B$1,"")</f>
        <v>#REF!</v>
      </c>
      <c r="B7" s="241" t="e">
        <f>IF(ISBLANK(Glucose!#REF!),"",Glucose!#REF!)</f>
        <v>#REF!</v>
      </c>
      <c r="C7" s="248" t="e">
        <f>IF(ISBLANK(Glucose!#REF!),"",Glucose!#REF!)</f>
        <v>#REF!</v>
      </c>
      <c r="D7" s="249" t="e">
        <f>IF(ISBLANK(Glucose!#REF!),"",Glucose!#REF!)</f>
        <v>#REF!</v>
      </c>
      <c r="E7" s="241" t="e">
        <f>IF(ISBLANK(Glucose!#REF!),"",Glucose!#REF!)</f>
        <v>#REF!</v>
      </c>
      <c r="F7" s="241" t="str">
        <f>IF(ISBLANK(Glucose!E11),"",Glucose!E11)</f>
        <v/>
      </c>
      <c r="G7" s="241" t="e">
        <f>IF(ISBLANK(Glucose!#REF!),"",Glucose!#REF!)</f>
        <v>#REF!</v>
      </c>
      <c r="H7" s="246" t="e">
        <f>IF(ISBLANK(Glucose!#REF!),"",Glucose!#REF!)</f>
        <v>#REF!</v>
      </c>
      <c r="I7" s="246" t="e">
        <f>IF(ISBLANK(Glucose!#REF!),"",Glucose!#REF!)</f>
        <v>#REF!</v>
      </c>
      <c r="J7" s="246" t="e">
        <f>IF(ISBLANK(Glucose!#REF!),"",Glucose!#REF!)</f>
        <v>#REF!</v>
      </c>
      <c r="K7" s="246" t="e">
        <f>IF(ISBLANK(Glucose!#REF!),"",Glucose!#REF!)</f>
        <v>#REF!</v>
      </c>
      <c r="L7" s="241" t="e">
        <f>IF(ISBLANK(Glucose!#REF!),"",Glucose!#REF!)</f>
        <v>#REF!</v>
      </c>
      <c r="M7" s="241" t="e">
        <f>IF(ISBLANK(Glucose!#REF!),"",Glucose!#REF!)</f>
        <v>#REF!</v>
      </c>
      <c r="N7" s="241" t="e">
        <f>IF(ISBLANK(Glucose!#REF!),"",Glucose!#REF!)</f>
        <v>#REF!</v>
      </c>
      <c r="O7" s="241" t="e">
        <f>IF(ISBLANK(Glucose!#REF!),"",Glucose!#REF!)</f>
        <v>#REF!</v>
      </c>
      <c r="P7" s="241" t="e">
        <f>IF(ISBLANK(Glucose!#REF!),"",Glucose!#REF!)</f>
        <v>#REF!</v>
      </c>
      <c r="Q7" s="241" t="e">
        <f>IF(ISBLANK(Glucose!#REF!),"",Glucose!#REF!)</f>
        <v>#REF!</v>
      </c>
      <c r="R7" s="241" t="e">
        <f>IF(ISBLANK(Glucose!#REF!),"",Glucose!#REF!)</f>
        <v>#REF!</v>
      </c>
      <c r="S7" s="241" t="e">
        <f>IF(ISBLANK(Glucose!#REF!),"",Glucose!#REF!)</f>
        <v>#REF!</v>
      </c>
      <c r="T7" s="246" t="e">
        <f>IF(ISBLANK(Glucose!#REF!),"",Glucose!#REF!)</f>
        <v>#REF!</v>
      </c>
      <c r="U7" s="246" t="e">
        <f>IF(ISBLANK(Glucose!#REF!),"",Glucose!#REF!)</f>
        <v>#REF!</v>
      </c>
      <c r="V7" s="246" t="e">
        <f>IF(ISBLANK(Glucose!#REF!),"",Glucose!#REF!)</f>
        <v>#REF!</v>
      </c>
      <c r="W7" s="246" t="e">
        <f>IF(ISBLANK(Glucose!#REF!),"",Glucose!#REF!)</f>
        <v>#REF!</v>
      </c>
      <c r="X7" s="246" t="e">
        <f>IF(ISBLANK(Glucose!#REF!),"",Glucose!#REF!)</f>
        <v>#REF!</v>
      </c>
      <c r="Y7" s="246" t="e">
        <f>IF(ISBLANK(Glucose!#REF!),"",Glucose!#REF!)</f>
        <v>#REF!</v>
      </c>
      <c r="Z7" s="246" t="e">
        <f>IF(ISBLANK(Glucose!#REF!),"",Glucose!#REF!)</f>
        <v>#REF!</v>
      </c>
      <c r="AA7" s="246" t="e">
        <f>IF(ISBLANK(Glucose!#REF!),"",Glucose!#REF!)</f>
        <v>#REF!</v>
      </c>
      <c r="AB7" s="246" t="e">
        <f>IF(ISBLANK(Glucose!#REF!),"",Glucose!#REF!)</f>
        <v>#REF!</v>
      </c>
      <c r="AC7" s="246" t="e">
        <f>IF(ISBLANK(Glucose!#REF!),"",Glucose!#REF!)</f>
        <v>#REF!</v>
      </c>
      <c r="AD7" s="246" t="e">
        <f>IF(ISBLANK(Glucose!#REF!),"",Glucose!#REF!)</f>
        <v>#REF!</v>
      </c>
      <c r="AE7" s="246" t="e">
        <f>IF(ISBLANK(Glucose!#REF!),"",Glucose!#REF!)</f>
        <v>#REF!</v>
      </c>
      <c r="AF7" s="246" t="e">
        <f>IF(ISBLANK(Glucose!#REF!),"",Glucose!#REF!)</f>
        <v>#REF!</v>
      </c>
      <c r="AG7" s="246" t="e">
        <f>IF(ISBLANK(Glucose!#REF!),"",Glucose!#REF!)</f>
        <v>#REF!</v>
      </c>
      <c r="AH7" s="246" t="e">
        <f>IF(ISBLANK(Glucose!#REF!),"",Glucose!#REF!)</f>
        <v>#REF!</v>
      </c>
      <c r="AI7" s="246" t="e">
        <f>IF(ISBLANK(Glucose!#REF!),"",Glucose!#REF!)</f>
        <v>#REF!</v>
      </c>
      <c r="AJ7" s="246" t="e">
        <f>IF(ISBLANK(Glucose!#REF!),"",Glucose!#REF!)</f>
        <v>#REF!</v>
      </c>
      <c r="AK7" s="246" t="e">
        <f>IF(ISBLANK(Glucose!#REF!),"",Glucose!#REF!)</f>
        <v>#REF!</v>
      </c>
      <c r="AL7" s="246" t="e">
        <f>IF(ISBLANK(Glucose!#REF!),"",Glucose!#REF!)</f>
        <v>#REF!</v>
      </c>
      <c r="AM7" s="246" t="e">
        <f>IF(ISBLANK(Glucose!#REF!),"",Glucose!#REF!)</f>
        <v>#REF!</v>
      </c>
      <c r="AN7" s="246" t="e">
        <f>IF(ISBLANK(Glucose!#REF!),"",Glucose!#REF!)</f>
        <v>#REF!</v>
      </c>
      <c r="AO7" s="246" t="e">
        <f>IF(ISBLANK(Glucose!#REF!),"",Glucose!#REF!)</f>
        <v>#REF!</v>
      </c>
      <c r="AP7" s="246" t="e">
        <f>IF(ISBLANK(Glucose!#REF!),"",Glucose!#REF!)</f>
        <v>#REF!</v>
      </c>
      <c r="AQ7" s="246" t="e">
        <f>IF(ISBLANK(Glucose!#REF!),"",Glucose!#REF!)</f>
        <v>#REF!</v>
      </c>
      <c r="AR7" s="246" t="e">
        <f>IF(ISBLANK(Glucose!#REF!),"",Glucose!#REF!)</f>
        <v>#REF!</v>
      </c>
      <c r="AS7" s="246" t="e">
        <f>IF(ISBLANK(Glucose!#REF!),"",Glucose!#REF!)</f>
        <v>#REF!</v>
      </c>
      <c r="AT7" s="246" t="e">
        <f>IF(ISBLANK(Glucose!#REF!),"",Glucose!#REF!)</f>
        <v>#REF!</v>
      </c>
      <c r="AU7" s="246" t="e">
        <f>IF(ISBLANK(Glucose!#REF!),"",Glucose!#REF!)</f>
        <v>#REF!</v>
      </c>
      <c r="AV7" s="246" t="e">
        <f>IF(ISBLANK(Glucose!#REF!),"",Glucose!#REF!)</f>
        <v>#REF!</v>
      </c>
      <c r="AW7" s="246" t="e">
        <f>IF(ISBLANK(Glucose!#REF!),"",Glucose!#REF!)</f>
        <v>#REF!</v>
      </c>
      <c r="AX7" s="246" t="e">
        <f>IF(ISBLANK(Glucose!#REF!),"",Glucose!#REF!)</f>
        <v>#REF!</v>
      </c>
      <c r="AY7" s="246" t="e">
        <f>IF(ISBLANK(Glucose!#REF!),"",Glucose!#REF!)</f>
        <v>#REF!</v>
      </c>
      <c r="AZ7" s="246" t="e">
        <f>IF(ISBLANK(Glucose!#REF!),"",Glucose!#REF!)</f>
        <v>#REF!</v>
      </c>
      <c r="BA7" s="246" t="e">
        <f>IF(ISBLANK(Glucose!#REF!),"",Glucose!#REF!)</f>
        <v>#REF!</v>
      </c>
      <c r="BB7" s="246" t="e">
        <f>IF(ISBLANK(Glucose!#REF!),"",Glucose!#REF!)</f>
        <v>#REF!</v>
      </c>
      <c r="BC7" s="246" t="e">
        <f>IF(ISBLANK(Glucose!#REF!),"",Glucose!#REF!)</f>
        <v>#REF!</v>
      </c>
      <c r="BD7" s="246" t="e">
        <f>IF(ISBLANK(Glucose!#REF!),"",Glucose!#REF!)</f>
        <v>#REF!</v>
      </c>
      <c r="BE7" s="246" t="e">
        <f>IF(ISBLANK(Glucose!#REF!),"",Glucose!#REF!)</f>
        <v>#REF!</v>
      </c>
      <c r="BF7" s="246" t="e">
        <f>IF(ISBLANK(Glucose!#REF!),"",Glucose!#REF!)</f>
        <v>#REF!</v>
      </c>
      <c r="BG7" s="246" t="e">
        <f>IF(ISBLANK(Glucose!#REF!),"",Glucose!#REF!)</f>
        <v>#REF!</v>
      </c>
      <c r="BH7" s="246" t="e">
        <f>IF(ISBLANK(Glucose!#REF!),"",Glucose!#REF!)</f>
        <v>#REF!</v>
      </c>
      <c r="BI7" s="246" t="e">
        <f>IF(ISBLANK(Glucose!#REF!),"",Glucose!#REF!)</f>
        <v>#REF!</v>
      </c>
      <c r="BJ7" s="246" t="e">
        <f>IF(ISBLANK(Glucose!#REF!),"",Glucose!#REF!)</f>
        <v>#REF!</v>
      </c>
      <c r="BK7" s="246" t="e">
        <f>IF(ISBLANK(Glucose!#REF!),"",Glucose!#REF!)</f>
        <v>#REF!</v>
      </c>
      <c r="BL7" s="246" t="e">
        <f>IF(ISBLANK(Glucose!#REF!),"",Glucose!#REF!)</f>
        <v>#REF!</v>
      </c>
      <c r="BM7" s="246" t="e">
        <f>IF(ISBLANK(Glucose!#REF!),"",Glucose!#REF!)</f>
        <v>#REF!</v>
      </c>
      <c r="BN7" s="241">
        <f>IF(ISBLANK('In Process Calc.'!B7),"",ROUND('In Process Calc.'!B7,2))</f>
        <v>3.99</v>
      </c>
      <c r="BO7" s="241">
        <f>IF(ISBLANK('In Process Calc.'!C7),"",ROUND('In Process Calc.'!C7,2))</f>
        <v>95.82</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115.7279354162594</v>
      </c>
      <c r="BU7" s="246">
        <f>IF(ISBLANK('In Process Calc.'!K7),"",'In Process Calc.'!K7)</f>
        <v>1655.9157491245273</v>
      </c>
      <c r="BV7" s="246">
        <f>IF(ISBLANK('In Process Calc.'!L7),"",'In Process Calc.'!L7)</f>
        <v>0</v>
      </c>
      <c r="BW7" s="246">
        <f>IF(ISBLANK('In Process Calc.'!M7),"",'In Process Calc.'!M7)</f>
        <v>103.45620000000001</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6.2791666666666641</v>
      </c>
      <c r="CD7" s="246">
        <f>IF(ISBLANK('In Process Calc.'!T7),"",'In Process Calc.'!T7)</f>
        <v>-0.14304999999999995</v>
      </c>
      <c r="CE7" s="246">
        <f>IF(ISBLANK('In Process Calc.'!U7),"",'In Process Calc.'!U7)</f>
        <v>-0.11932999999999995</v>
      </c>
      <c r="CF7" s="246" t="str">
        <f>IF(ISBLANK('In Process Calc.'!V7),"",'In Process Calc.'!V7)</f>
        <v/>
      </c>
      <c r="CG7" s="246" t="str">
        <f>IF(ISBLANK('In Process Calc.'!W7),"",'In Process Calc.'!W7)</f>
        <v/>
      </c>
      <c r="CH7" s="246" t="str">
        <f>IF(ISBLANK('In Process Calc.'!X7),"",'In Process Calc.'!X7)</f>
        <v/>
      </c>
      <c r="CI7" s="246">
        <f>IF(ISBLANK('In Process Calc.'!Y7),"",'In Process Calc.'!Y7)</f>
        <v>2.177952930728241</v>
      </c>
      <c r="CJ7" s="246" t="str">
        <f>IF(ISBLANK('In Process Calc.'!Z7),"",'In Process Calc.'!Z7)</f>
        <v/>
      </c>
      <c r="CK7" s="246" t="str">
        <f>IF(ISBLANK('In Process Calc.'!AA7),"",'In Process Calc.'!AA7)</f>
        <v/>
      </c>
      <c r="CL7" s="246" t="str">
        <f>IF(ISBLANK('In Process Calc.'!AB7),"",'In Process Calc.'!AB7)</f>
        <v/>
      </c>
      <c r="CM7" s="246">
        <f>IF(ISBLANK('In Process Calc.'!AC7),"",'In Process Calc.'!AC7)</f>
        <v>2.29223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1.3746409936325482E-2</v>
      </c>
      <c r="DB7" s="246">
        <f>IF(ISBLANK('In Process Calc.'!AR7),"",'In Process Calc.'!AR7)</f>
        <v>1.4188292690640368E-2</v>
      </c>
      <c r="DC7" s="246">
        <f>IF(ISBLANK('In Process Calc.'!AS7),"",'In Process Calc.'!AS7)</f>
        <v>4.4188275431488551E-4</v>
      </c>
      <c r="DD7" s="246">
        <f>IF(ISBLANK('In Process Calc.'!AT7),"",'In Process Calc.'!AT7)</f>
        <v>0.79382824013942965</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5.0835496107454067E-2</v>
      </c>
      <c r="DK7" s="246">
        <f>IF(ISBLANK('In Process Calc.'!BA7),"",'In Process Calc.'!BA7)</f>
        <v>-1.2372329811791991E-3</v>
      </c>
      <c r="DL7" s="246">
        <f>IF(ISBLANK('In Process Calc.'!BB7),"",'In Process Calc.'!BB7)</f>
        <v>2.6764332434758005E-3</v>
      </c>
      <c r="DM7" s="246" t="str">
        <f>IF(ISBLANK('In Process Calc.'!BC7),"",'In Process Calc.'!BC7)</f>
        <v/>
      </c>
      <c r="DN7" s="246" t="str">
        <f>IF(ISBLANK('In Process Calc.'!BD7),"",'In Process Calc.'!BD7)</f>
        <v/>
      </c>
      <c r="DO7" s="246" t="str">
        <f>IF(ISBLANK('In Process Calc.'!BE7),"",'In Process Calc.'!BE7)</f>
        <v/>
      </c>
      <c r="DP7" s="246">
        <f>IF(ISBLANK('In Process Calc.'!BF7),"",'In Process Calc.'!BF7)</f>
        <v>6.2403876039282026E-3</v>
      </c>
      <c r="DQ7" s="246" t="str">
        <f>IF(ISBLANK('In Process Calc.'!BG7),"",'In Process Calc.'!BG7)</f>
        <v/>
      </c>
      <c r="DR7" s="246" t="str">
        <f>IF(ISBLANK('In Process Calc.'!BH7),"",'In Process Calc.'!BH7)</f>
        <v/>
      </c>
      <c r="DS7" s="246" t="str">
        <f>IF(ISBLANK('In Process Calc.'!BI7),"",'In Process Calc.'!BI7)</f>
        <v/>
      </c>
      <c r="DT7" s="246">
        <f>IF(ISBLANK('In Process Calc.'!BJ7),"",'In Process Calc.'!BJ7)</f>
        <v>1.8070203361281897E-2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0.12275650051171956</v>
      </c>
      <c r="EH7" s="246">
        <f>IF(ISBLANK('In Process Calc.'!BX7),"",'In Process Calc.'!BX7)</f>
        <v>0</v>
      </c>
      <c r="EI7" s="246">
        <f>IF(ISBLANK('In Process Calc.'!BY7),"",'In Process Calc.'!BY7)</f>
        <v>-2.4337973973225024E-2</v>
      </c>
      <c r="EJ7" s="246">
        <f>IF(ISBLANK('In Process Calc.'!BZ7),"",'In Process Calc.'!BZ7)</f>
        <v>-14.605335968379455</v>
      </c>
      <c r="EK7" s="246">
        <f>IF(ISBLANK('Post Process Calc.'!A7),"",'Post Process Calc.'!A7)</f>
        <v>1.9239632226554872</v>
      </c>
      <c r="EL7" s="246">
        <f>IF(ISBLANK('Post Process Calc.'!B7),"",'Post Process Calc.'!B7)</f>
        <v>1.1440420511649499E-2</v>
      </c>
      <c r="EM7" s="246">
        <f>IF(ISBLANK('Post Process Calc.'!C7),"",'Post Process Calc.'!C7)</f>
        <v>0</v>
      </c>
      <c r="EN7" s="246">
        <f>IF(ISBLANK('Post Process Calc.'!D7),"",'Post Process Calc.'!D7)</f>
        <v>1.0849676608577195</v>
      </c>
      <c r="EO7" s="246">
        <f>IF(ISBLANK('Post Process Calc.'!E7),"",'Post Process Calc.'!E7)</f>
        <v>-2.8365361191041495E-4</v>
      </c>
      <c r="EP7" s="246">
        <f>IF(ISBLANK('Post Process Calc.'!F7),"",'Post Process Calc.'!F7)</f>
        <v>1.4396512264927359E-3</v>
      </c>
      <c r="EQ7" s="246">
        <f>IF(ISBLANK('Post Process Calc.'!G7),"",'Post Process Calc.'!G7)</f>
        <v>1.6289307376181172E-2</v>
      </c>
      <c r="ER7" s="246">
        <f>IF(ISBLANK('Post Process Calc.'!H7),"",'Post Process Calc.'!H7)</f>
        <v>5.7179473268157942E-3</v>
      </c>
      <c r="ES7" s="246">
        <f>IF(ISBLANK('Post Process Calc.'!I7),"",'Post Process Calc.'!I7)</f>
        <v>2.4059911834957361E-3</v>
      </c>
      <c r="ET7" s="246">
        <f>IF(ISBLANK('Post Process Calc.'!J7),"",'Post Process Calc.'!J7)</f>
        <v>3.9729881702903175E-2</v>
      </c>
      <c r="EU7" s="246">
        <f>IF(ISBLANK('Post Process Calc.'!K7),"",'Post Process Calc.'!K7)</f>
        <v>-4.7179481185715419E-4</v>
      </c>
      <c r="EV7" s="246">
        <f>IF(ISBLANK('Post Process Calc.'!L7),"",'Post Process Calc.'!L7)</f>
        <v>-2.5857366858327117E-3</v>
      </c>
      <c r="EW7" s="246">
        <f>IF(ISBLANK('Post Process Calc.'!M7),"",'Post Process Calc.'!M7)</f>
        <v>-5.0177378286001516E-3</v>
      </c>
      <c r="EX7" s="246">
        <f>IF(ISBLANK('Post Process Calc.'!N7),"",'Post Process Calc.'!N7)</f>
        <v>-3.151901983127869E-4</v>
      </c>
      <c r="EY7" s="246">
        <f>IF(ISBLANK('Post Process Calc.'!O7),"",'Post Process Calc.'!O7)</f>
        <v>2.7251539513466851E-3</v>
      </c>
      <c r="EZ7" s="246">
        <f>IF(ISBLANK('Post Process Calc.'!P7),"",'Post Process Calc.'!P7)</f>
        <v>-1.5235464898585214E-2</v>
      </c>
      <c r="FA7" s="246">
        <f>IF(ISBLANK('Post Process Calc.'!Q7),"",'Post Process Calc.'!Q7)</f>
        <v>5.3818141548029269E-3</v>
      </c>
      <c r="FB7" s="246">
        <f>IF(ISBLANK('Post Process Calc.'!R7),"",'Post Process Calc.'!R7)</f>
        <v>2.4775916312555317E-3</v>
      </c>
      <c r="FC7" s="246">
        <f>IF(ISBLANK('Post Process Calc.'!S7),"",'Post Process Calc.'!S7)</f>
        <v>8.4537044086720322E-4</v>
      </c>
      <c r="FD7" s="246">
        <f>IF(ISBLANK('Post Process Calc.'!T7),"",'Post Process Calc.'!T7)</f>
        <v>1.3461527852349345E-2</v>
      </c>
      <c r="FE7" s="246">
        <f>IF(ISBLANK('Post Process Calc.'!U7),"",'Post Process Calc.'!U7)</f>
        <v>1.3886038219519988E-3</v>
      </c>
      <c r="FF7" s="246">
        <f>IF(ISBLANK('Post Process Calc.'!V7),"",'Post Process Calc.'!V7)</f>
        <v>1.9819005483136046E-3</v>
      </c>
      <c r="FG7" s="246">
        <f>IF(ISBLANK('Post Process Calc.'!W7),"",'Post Process Calc.'!W7)</f>
        <v>8.9440902884515006E-3</v>
      </c>
      <c r="FH7" s="246">
        <f>IF(ISBLANK('Post Process Calc.'!X7),"",'Post Process Calc.'!X7)</f>
        <v>2.1068972381055435E-3</v>
      </c>
      <c r="FI7" s="246">
        <f>IF(ISBLANK('Post Process Calc.'!Y7),"",'Post Process Calc.'!Y7)</f>
        <v>6.9137350513944699E-4</v>
      </c>
      <c r="FJ7" s="246">
        <f>IF(ISBLANK('Post Process Calc.'!Z7),"",'Post Process Calc.'!Z7)</f>
        <v>9.3062057104744019E-4</v>
      </c>
      <c r="FK7" s="246">
        <f>IF(ISBLANK('Post Process Calc.'!AA7),"",'Post Process Calc.'!AA7)</f>
        <v>3.2338111963771221E-3</v>
      </c>
      <c r="FL7" s="246">
        <f>IF(ISBLANK('Post Process Calc.'!AB7),"",'Post Process Calc.'!AB7)</f>
        <v>0</v>
      </c>
      <c r="FM7" s="246">
        <f>IF(ISBLANK('Post Process Calc.'!AC7),"",'Post Process Calc.'!AC7)</f>
        <v>5.5819470579612784E-2</v>
      </c>
      <c r="FN7" s="246">
        <f>IF(ISBLANK('Post Process Calc.'!AD7),"",'Post Process Calc.'!AD7)</f>
        <v>6.8592486798949054E-2</v>
      </c>
      <c r="FO7" s="246">
        <f>IF(ISBLANK('Post Process Calc.'!AE7),"",'Post Process Calc.'!AE7)</f>
        <v>0.23766738162040241</v>
      </c>
      <c r="FP7" s="246">
        <f>IF(ISBLANK('Post Process Calc.'!AF7),"",'Post Process Calc.'!AF7)</f>
        <v>-0.38347622105987583</v>
      </c>
      <c r="FQ7" s="246">
        <f>IF(ISBLANK('Post Process Calc.'!AG7),"",'Post Process Calc.'!AG7)</f>
        <v>0</v>
      </c>
      <c r="FR7" s="246">
        <f>IF(ISBLANK('Post Process Calc.'!AH7),"",'Post Process Calc.'!AH7)</f>
        <v>-1.1875062085137767E-2</v>
      </c>
      <c r="FS7" s="246">
        <f>IF(ISBLANK('Post Process Calc.'!AI7),"",'Post Process Calc.'!AI7)</f>
        <v>-28.532589833618403</v>
      </c>
    </row>
    <row r="8" spans="1:175" x14ac:dyDescent="0.15">
      <c r="A8" s="241" t="str">
        <f>IF(Glucose!B11&lt;&gt;0,Glucose!$B$1,"")</f>
        <v>NIIMBL-FB01-B2</v>
      </c>
      <c r="B8" s="241">
        <f>IF(ISBLANK(Glucose!A11),"",Glucose!A11)</f>
        <v>4</v>
      </c>
      <c r="C8" s="248">
        <f>IF(ISBLANK(Glucose!B11),"",Glucose!B11)</f>
        <v>43704</v>
      </c>
      <c r="D8" s="249">
        <f>IF(ISBLANK(Glucose!C11),"",Glucose!C11)</f>
        <v>0.55486111111111114</v>
      </c>
      <c r="E8" s="241">
        <f>IF(ISBLANK(Glucose!D11),"",Glucose!D11)</f>
        <v>10</v>
      </c>
      <c r="F8" s="241" t="str">
        <f>IF(ISBLANK(Glucose!E12),"",Glucose!E12)</f>
        <v/>
      </c>
      <c r="G8" s="241" t="str">
        <f>IF(ISBLANK(Glucose!G11),"",Glucose!G11)</f>
        <v/>
      </c>
      <c r="H8" s="246">
        <f>IF(ISBLANK(Glucose!H11),"",Glucose!H11)</f>
        <v>2.3549121452331545</v>
      </c>
      <c r="I8" s="246">
        <f>IF(ISBLANK(Glucose!I11),"",Glucose!I11)</f>
        <v>8.4881252165795118E-2</v>
      </c>
      <c r="J8" s="246">
        <f>IF(ISBLANK(Glucose!J11),"",Glucose!J11)</f>
        <v>2.4397933973989496</v>
      </c>
      <c r="K8" s="246">
        <f>IF(ISBLANK(Glucose!K11),"",Glucose!K11)</f>
        <v>96.520965576171875</v>
      </c>
      <c r="L8" s="241">
        <f>IF(ISBLANK(Glucose!L11),"",Glucose!L11)</f>
        <v>6.976</v>
      </c>
      <c r="M8" s="241">
        <f>IF(ISBLANK(Glucose!M11),"",Glucose!M11)</f>
        <v>54.3</v>
      </c>
      <c r="N8" s="241" t="str">
        <f>IF(ISBLANK(Glucose!N11),"",Glucose!N11)</f>
        <v/>
      </c>
      <c r="O8" s="241" t="str">
        <f>IF(ISBLANK(Glucose!O11),"",Glucose!O11)</f>
        <v/>
      </c>
      <c r="P8" s="241" t="str">
        <f>IF(ISBLANK(Glucose!P11),"",Glucose!P11)</f>
        <v/>
      </c>
      <c r="Q8" s="241" t="str">
        <f>IF(ISBLANK(Glucose!Q11),"",Glucose!Q11)</f>
        <v/>
      </c>
      <c r="R8" s="241">
        <f>IF(ISBLANK(Glucose!R11),"",Glucose!R11)</f>
        <v>322</v>
      </c>
      <c r="S8" s="241">
        <f>IF(ISBLANK(Glucose!S11),"",Glucose!S11)</f>
        <v>127.2</v>
      </c>
      <c r="T8" s="246" t="str">
        <f>IF(ISBLANK(Glucose!T11),"",Glucose!T11)</f>
        <v/>
      </c>
      <c r="U8" s="246" t="str">
        <f>IF(ISBLANK(Glucose!U11),"",Glucose!U11)</f>
        <v/>
      </c>
      <c r="V8" s="246" t="str">
        <f>IF(ISBLANK(Glucose!V11),"",Glucose!V11)</f>
        <v/>
      </c>
      <c r="W8" s="246" t="str">
        <f>IF(ISBLANK(Glucose!W11),"",Glucose!W11)</f>
        <v/>
      </c>
      <c r="X8" s="246" t="str">
        <f>IF(ISBLANK(Glucose!X11),"",Glucose!X11)</f>
        <v/>
      </c>
      <c r="Y8" s="246">
        <f>IF(ISBLANK(Glucose!Y11),"",Glucose!Y11)</f>
        <v>20.944444444444446</v>
      </c>
      <c r="Z8" s="246">
        <f>IF(ISBLANK(Glucose!Z11),"",Glucose!Z11)</f>
        <v>0.3</v>
      </c>
      <c r="AA8" s="246">
        <f>IF(ISBLANK(Glucose!AA11),"",Glucose!AA11)</f>
        <v>2.38</v>
      </c>
      <c r="AB8" s="246" t="str">
        <f>IF(ISBLANK(Glucose!AB11),"",Glucose!AB11)</f>
        <v/>
      </c>
      <c r="AC8" s="246" t="str">
        <f>IF(ISBLANK(Glucose!AC11),"",Glucose!AC11)</f>
        <v/>
      </c>
      <c r="AD8" s="246" t="str">
        <f>IF(ISBLANK(Glucose!AD11),"",Glucose!AD11)</f>
        <v/>
      </c>
      <c r="AE8" s="246">
        <f>IF(ISBLANK(Glucose!AE11),"",Glucose!AE11)</f>
        <v>4.3294849023090585</v>
      </c>
      <c r="AF8" s="246" t="str">
        <f>IF(ISBLANK(Glucose!AF11),"",Glucose!AF11)</f>
        <v/>
      </c>
      <c r="AG8" s="246" t="str">
        <f>IF(ISBLANK(Glucose!AG11),"",Glucose!AG11)</f>
        <v/>
      </c>
      <c r="AH8" s="246" t="str">
        <f>IF(ISBLANK(Glucose!AH11),"",Glucose!AH11)</f>
        <v/>
      </c>
      <c r="AI8" s="246">
        <f>IF(ISBLANK(Glucose!AI11),"",Glucose!AI11)</f>
        <v>3.19</v>
      </c>
      <c r="AJ8" s="246" t="str">
        <f>IF(ISBLANK(Glucose!AJ11),"",Glucose!AJ11)</f>
        <v/>
      </c>
      <c r="AK8" s="246" t="str">
        <f>IF(ISBLANK(Glucose!AK11),"",Glucose!AK11)</f>
        <v/>
      </c>
      <c r="AL8" s="246" t="str">
        <f>IF(ISBLANK(Glucose!AL11),"",Glucose!AL11)</f>
        <v/>
      </c>
      <c r="AM8" s="246" t="str">
        <f>IF(ISBLANK(Glucose!AM11),"",Glucose!AM11)</f>
        <v/>
      </c>
      <c r="AN8" s="246" t="str">
        <f>IF(ISBLANK(Glucose!AN11),"",Glucose!AN11)</f>
        <v/>
      </c>
      <c r="AO8" s="246" t="str">
        <f>IF(ISBLANK(Glucose!AO11),"",Glucose!AO11)</f>
        <v/>
      </c>
      <c r="AP8" s="246" t="str">
        <f>IF(ISBLANK(Glucose!AP11),"",Glucose!AP11)</f>
        <v/>
      </c>
      <c r="AQ8" s="246">
        <f>IF(ISBLANK(Glucose!BO11),"",Glucose!BO11)</f>
        <v>0</v>
      </c>
      <c r="AR8" s="246" t="str">
        <f>IF(ISBLANK(Glucose!BP11),"",Glucose!BP11)</f>
        <v/>
      </c>
      <c r="AS8" s="246" t="str">
        <f>IF(ISBLANK(Glucose!BQ11),"",Glucose!BQ11)</f>
        <v/>
      </c>
      <c r="AT8" s="246" t="str">
        <f>IF(ISBLANK(Glucose!BR11),"",Glucose!BR11)</f>
        <v/>
      </c>
      <c r="AU8" s="246" t="str">
        <f>IF(ISBLANK(Glucose!BS11),"",Glucose!BS11)</f>
        <v/>
      </c>
      <c r="AV8" s="246" t="str">
        <f>IF(ISBLANK(Glucose!BT11),"",Glucose!BT11)</f>
        <v/>
      </c>
      <c r="AW8" s="246" t="str">
        <f>IF(ISBLANK(Glucose!BU11),"",Glucose!BU11)</f>
        <v/>
      </c>
      <c r="AX8" s="246" t="str">
        <f>IF(ISBLANK(Glucose!BV11),"",Glucose!BV11)</f>
        <v/>
      </c>
      <c r="AY8" s="246" t="str">
        <f>IF(ISBLANK(Glucose!BW11),"",Glucose!BW11)</f>
        <v/>
      </c>
      <c r="AZ8" s="246" t="str">
        <f>IF(ISBLANK(Glucose!BX11),"",Glucose!BX11)</f>
        <v/>
      </c>
      <c r="BA8" s="246" t="str">
        <f>IF(ISBLANK(Glucose!BY11),"",Glucose!BY11)</f>
        <v/>
      </c>
      <c r="BB8" s="246" t="str">
        <f>IF(ISBLANK(Glucose!BZ11),"",Glucose!BZ11)</f>
        <v/>
      </c>
      <c r="BC8" s="246" t="str">
        <f>IF(ISBLANK(Glucose!CA11),"",Glucose!CA11)</f>
        <v/>
      </c>
      <c r="BD8" s="246" t="str">
        <f>IF(ISBLANK(Glucose!CB11),"",Glucose!CB11)</f>
        <v/>
      </c>
      <c r="BE8" s="246" t="str">
        <f>IF(ISBLANK(Glucose!CC11),"",Glucose!CC11)</f>
        <v/>
      </c>
      <c r="BF8" s="246" t="str">
        <f>IF(ISBLANK(Glucose!CD11),"",Glucose!CD11)</f>
        <v/>
      </c>
      <c r="BG8" s="246" t="str">
        <f>IF(ISBLANK(Glucose!CE11),"",Glucose!CE11)</f>
        <v/>
      </c>
      <c r="BH8" s="246" t="str">
        <f>IF(ISBLANK(Glucose!CF11),"",Glucose!CF11)</f>
        <v/>
      </c>
      <c r="BI8" s="246" t="str">
        <f>IF(ISBLANK(Glucose!CG11),"",Glucose!CG11)</f>
        <v/>
      </c>
      <c r="BJ8" s="246" t="str">
        <f>IF(ISBLANK(Glucose!CH11),"",Glucose!CH11)</f>
        <v/>
      </c>
      <c r="BK8" s="246" t="str">
        <f>IF(ISBLANK(Glucose!CI11),"",Glucose!CI11)</f>
        <v/>
      </c>
      <c r="BL8" s="246" t="str">
        <f>IF(ISBLANK(Glucose!CJ11),"",Glucose!CJ11)</f>
        <v/>
      </c>
      <c r="BM8" s="246" t="str">
        <f>IF(ISBLANK(Glucose!CK11),"",Glucose!CK11)</f>
        <v/>
      </c>
      <c r="BN8" s="241">
        <f>IF(ISBLANK('In Process Calc.'!B8),"",ROUND('In Process Calc.'!B8,2))</f>
        <v>4.78</v>
      </c>
      <c r="BO8" s="241">
        <f>IF(ISBLANK('In Process Calc.'!C8),"",ROUND('In Process Calc.'!C8,2))</f>
        <v>114.67</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160.11802935384952</v>
      </c>
      <c r="BU8" s="246">
        <f>IF(ISBLANK('In Process Calc.'!K8),"",'In Process Calc.'!K8)</f>
        <v>1968.5397818603517</v>
      </c>
      <c r="BV8" s="246">
        <f>IF(ISBLANK('In Process Calc.'!L8),"",'In Process Calc.'!L8)</f>
        <v>0</v>
      </c>
      <c r="BW8" s="246">
        <f>IF(ISBLANK('In Process Calc.'!M8),"",'In Process Calc.'!M8)</f>
        <v>151.99724999999998</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7.8931666666666658</v>
      </c>
      <c r="CD8" s="246">
        <f>IF(ISBLANK('In Process Calc.'!T8),"",'In Process Calc.'!T8)</f>
        <v>-0.15918999999999997</v>
      </c>
      <c r="CE8" s="246">
        <f>IF(ISBLANK('In Process Calc.'!U8),"",'In Process Calc.'!U8)</f>
        <v>-0.50669000000000008</v>
      </c>
      <c r="CF8" s="246" t="str">
        <f>IF(ISBLANK('In Process Calc.'!V8),"",'In Process Calc.'!V8)</f>
        <v/>
      </c>
      <c r="CG8" s="246" t="str">
        <f>IF(ISBLANK('In Process Calc.'!W8),"",'In Process Calc.'!W8)</f>
        <v/>
      </c>
      <c r="CH8" s="246" t="str">
        <f>IF(ISBLANK('In Process Calc.'!X8),"",'In Process Calc.'!X8)</f>
        <v/>
      </c>
      <c r="CI8" s="246">
        <f>IF(ISBLANK('In Process Calc.'!Y8),"",'In Process Calc.'!Y8)</f>
        <v>1.3716696269982231</v>
      </c>
      <c r="CJ8" s="246" t="str">
        <f>IF(ISBLANK('In Process Calc.'!Z8),"",'In Process Calc.'!Z8)</f>
        <v/>
      </c>
      <c r="CK8" s="246" t="str">
        <f>IF(ISBLANK('In Process Calc.'!AA8),"",'In Process Calc.'!AA8)</f>
        <v/>
      </c>
      <c r="CL8" s="246" t="str">
        <f>IF(ISBLANK('In Process Calc.'!AB8),"",'In Process Calc.'!AB8)</f>
        <v/>
      </c>
      <c r="CM8" s="246">
        <f>IF(ISBLANK('In Process Calc.'!AC8),"",'In Process Calc.'!AC8)</f>
        <v>2.7602899999999999</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8.0637033687606784E-3</v>
      </c>
      <c r="DB8" s="246">
        <f>IF(ISBLANK('In Process Calc.'!AR8),"",'In Process Calc.'!AR8)</f>
        <v>8.2222549040039342E-3</v>
      </c>
      <c r="DC8" s="246">
        <f>IF(ISBLANK('In Process Calc.'!AS8),"",'In Process Calc.'!AS8)</f>
        <v>1.5855153524325498E-4</v>
      </c>
      <c r="DD8" s="246">
        <f>IF(ISBLANK('In Process Calc.'!AT8),"",'In Process Calc.'!AT8)</f>
        <v>1.2520490666785722</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4.163089166013547E-2</v>
      </c>
      <c r="DK8" s="246">
        <f>IF(ISBLANK('In Process Calc.'!BA8),"",'In Process Calc.'!BA8)</f>
        <v>-4.1630891660135466E-4</v>
      </c>
      <c r="DL8" s="246">
        <f>IF(ISBLANK('In Process Calc.'!BB8),"",'In Process Calc.'!BB8)</f>
        <v>-9.9914139984325061E-3</v>
      </c>
      <c r="DM8" s="246" t="str">
        <f>IF(ISBLANK('In Process Calc.'!BC8),"",'In Process Calc.'!BC8)</f>
        <v/>
      </c>
      <c r="DN8" s="246" t="str">
        <f>IF(ISBLANK('In Process Calc.'!BD8),"",'In Process Calc.'!BD8)</f>
        <v/>
      </c>
      <c r="DO8" s="246" t="str">
        <f>IF(ISBLANK('In Process Calc.'!BE8),"",'In Process Calc.'!BE8)</f>
        <v/>
      </c>
      <c r="DP8" s="246">
        <f>IF(ISBLANK('In Process Calc.'!BF8),"",'In Process Calc.'!BF8)</f>
        <v>-2.0796959643717746E-2</v>
      </c>
      <c r="DQ8" s="246" t="str">
        <f>IF(ISBLANK('In Process Calc.'!BG8),"",'In Process Calc.'!BG8)</f>
        <v/>
      </c>
      <c r="DR8" s="246" t="str">
        <f>IF(ISBLANK('In Process Calc.'!BH8),"",'In Process Calc.'!BH8)</f>
        <v/>
      </c>
      <c r="DS8" s="246" t="str">
        <f>IF(ISBLANK('In Process Calc.'!BI8),"",'In Process Calc.'!BI8)</f>
        <v/>
      </c>
      <c r="DT8" s="246">
        <f>IF(ISBLANK('In Process Calc.'!BJ8),"",'In Process Calc.'!BJ8)</f>
        <v>1.2072958581439272E-2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-0.4995559502664294</v>
      </c>
      <c r="EH8" s="246">
        <f>IF(ISBLANK('In Process Calc.'!BX8),"",'In Process Calc.'!BX8)</f>
        <v>0</v>
      </c>
      <c r="EI8" s="246">
        <f>IF(ISBLANK('In Process Calc.'!BY8),"",'In Process Calc.'!BY8)</f>
        <v>-9.9999999999999985E-3</v>
      </c>
      <c r="EJ8" s="246">
        <f>IF(ISBLANK('In Process Calc.'!BZ8),"",'In Process Calc.'!BZ8)</f>
        <v>-28.999999999999968</v>
      </c>
      <c r="EK8" s="246">
        <f>IF(ISBLANK('Post Process Calc.'!A8),"",'Post Process Calc.'!A8)</f>
        <v>2.21303813393898</v>
      </c>
      <c r="EL8" s="246">
        <f>IF(ISBLANK('Post Process Calc.'!B8),"",'Post Process Calc.'!B8)</f>
        <v>8.68466825198351E-3</v>
      </c>
      <c r="EM8" s="246">
        <f>IF(ISBLANK('Post Process Calc.'!C8),"",'Post Process Calc.'!C8)</f>
        <v>0</v>
      </c>
      <c r="EN8" s="246">
        <f>IF(ISBLANK('Post Process Calc.'!D8),"",'Post Process Calc.'!D8)</f>
        <v>1.0464851404495585</v>
      </c>
      <c r="EO8" s="246">
        <f>IF(ISBLANK('Post Process Calc.'!E8),"",'Post Process Calc.'!E8)</f>
        <v>3.2696632377366623E-4</v>
      </c>
      <c r="EP8" s="246">
        <f>IF(ISBLANK('Post Process Calc.'!F8),"",'Post Process Calc.'!F8)</f>
        <v>1.325726803680027E-3</v>
      </c>
      <c r="EQ8" s="246">
        <f>IF(ISBLANK('Post Process Calc.'!G8),"",'Post Process Calc.'!G8)</f>
        <v>1.2597429752107515E-2</v>
      </c>
      <c r="ER8" s="246">
        <f>IF(ISBLANK('Post Process Calc.'!H8),"",'Post Process Calc.'!H8)</f>
        <v>6.4569865114108742E-3</v>
      </c>
      <c r="ES8" s="246">
        <f>IF(ISBLANK('Post Process Calc.'!I8),"",'Post Process Calc.'!I8)</f>
        <v>2.0650458305662926E-3</v>
      </c>
      <c r="ET8" s="246">
        <f>IF(ISBLANK('Post Process Calc.'!J8),"",'Post Process Calc.'!J8)</f>
        <v>3.8600734301927966E-2</v>
      </c>
      <c r="EU8" s="246">
        <f>IF(ISBLANK('Post Process Calc.'!K8),"",'Post Process Calc.'!K8)</f>
        <v>-2.9617655151596277E-4</v>
      </c>
      <c r="EV8" s="246">
        <f>IF(ISBLANK('Post Process Calc.'!L8),"",'Post Process Calc.'!L8)</f>
        <v>-2.2342555460984617E-3</v>
      </c>
      <c r="EW8" s="246">
        <f>IF(ISBLANK('Post Process Calc.'!M8),"",'Post Process Calc.'!M8)</f>
        <v>-4.5676065988582825E-3</v>
      </c>
      <c r="EX8" s="246">
        <f>IF(ISBLANK('Post Process Calc.'!N8),"",'Post Process Calc.'!N8)</f>
        <v>-3.6683991991513754E-4</v>
      </c>
      <c r="EY8" s="246">
        <f>IF(ISBLANK('Post Process Calc.'!O8),"",'Post Process Calc.'!O8)</f>
        <v>2.4328625173824303E-3</v>
      </c>
      <c r="EZ8" s="246">
        <f>IF(ISBLANK('Post Process Calc.'!P8),"",'Post Process Calc.'!P8)</f>
        <v>-1.8272811178360698E-2</v>
      </c>
      <c r="FA8" s="246">
        <f>IF(ISBLANK('Post Process Calc.'!Q8),"",'Post Process Calc.'!Q8)</f>
        <v>5.0020548247391734E-3</v>
      </c>
      <c r="FB8" s="246">
        <f>IF(ISBLANK('Post Process Calc.'!R8),"",'Post Process Calc.'!R8)</f>
        <v>2.3147442786264172E-3</v>
      </c>
      <c r="FC8" s="246">
        <f>IF(ISBLANK('Post Process Calc.'!S8),"",'Post Process Calc.'!S8)</f>
        <v>7.4657931414133039E-4</v>
      </c>
      <c r="FD8" s="246">
        <f>IF(ISBLANK('Post Process Calc.'!T8),"",'Post Process Calc.'!T8)</f>
        <v>1.1995461011079239E-2</v>
      </c>
      <c r="FE8" s="246">
        <f>IF(ISBLANK('Post Process Calc.'!U8),"",'Post Process Calc.'!U8)</f>
        <v>1.2825298461868341E-3</v>
      </c>
      <c r="FF8" s="246">
        <f>IF(ISBLANK('Post Process Calc.'!V8),"",'Post Process Calc.'!V8)</f>
        <v>1.8477039940518671E-3</v>
      </c>
      <c r="FG8" s="246">
        <f>IF(ISBLANK('Post Process Calc.'!W8),"",'Post Process Calc.'!W8)</f>
        <v>8.1279857368386256E-3</v>
      </c>
      <c r="FH8" s="246">
        <f>IF(ISBLANK('Post Process Calc.'!X8),"",'Post Process Calc.'!X8)</f>
        <v>1.9936165856972721E-3</v>
      </c>
      <c r="FI8" s="246">
        <f>IF(ISBLANK('Post Process Calc.'!Y8),"",'Post Process Calc.'!Y8)</f>
        <v>6.3256781336561683E-4</v>
      </c>
      <c r="FJ8" s="246">
        <f>IF(ISBLANK('Post Process Calc.'!Z8),"",'Post Process Calc.'!Z8)</f>
        <v>6.9882955789953656E-4</v>
      </c>
      <c r="FK8" s="246">
        <f>IF(ISBLANK('Post Process Calc.'!AA8),"",'Post Process Calc.'!AA8)</f>
        <v>3.0305183663869389E-3</v>
      </c>
      <c r="FL8" s="246">
        <f>IF(ISBLANK('Post Process Calc.'!AB8),"",'Post Process Calc.'!AB8)</f>
        <v>0</v>
      </c>
      <c r="FM8" s="246">
        <f>IF(ISBLANK('Post Process Calc.'!AC8),"",'Post Process Calc.'!AC8)</f>
        <v>4.9875232654579604E-2</v>
      </c>
      <c r="FN8" s="246">
        <f>IF(ISBLANK('Post Process Calc.'!AD8),"",'Post Process Calc.'!AD8)</f>
        <v>6.1972369469214195E-2</v>
      </c>
      <c r="FO8" s="246">
        <f>IF(ISBLANK('Post Process Calc.'!AE8),"",'Post Process Calc.'!AE8)</f>
        <v>0.21325547983433718</v>
      </c>
      <c r="FP8" s="246">
        <f>IF(ISBLANK('Post Process Calc.'!AF8),"",'Post Process Calc.'!AF8)</f>
        <v>-0.47337988535228559</v>
      </c>
      <c r="FQ8" s="246">
        <f>IF(ISBLANK('Post Process Calc.'!AG8),"",'Post Process Calc.'!AG8)</f>
        <v>0</v>
      </c>
      <c r="FR8" s="246">
        <f>IF(ISBLANK('Post Process Calc.'!AH8),"",'Post Process Calc.'!AH8)</f>
        <v>-7.6728216929585671E-3</v>
      </c>
      <c r="FS8" s="246">
        <f>IF(ISBLANK('Post Process Calc.'!AI8),"",'Post Process Calc.'!AI8)</f>
        <v>-40.501048950975886</v>
      </c>
    </row>
    <row r="9" spans="1:175" x14ac:dyDescent="0.15">
      <c r="A9" s="241" t="str">
        <f>IF(Glucose!B12&lt;&gt;0,Glucose!$B$1,"")</f>
        <v>NIIMBL-FB01-B2</v>
      </c>
      <c r="B9" s="241">
        <f>IF(ISBLANK(Glucose!A12),"",Glucose!A12)</f>
        <v>5</v>
      </c>
      <c r="C9" s="248">
        <f>IF(ISBLANK(Glucose!B12),"",Glucose!B12)</f>
        <v>43705</v>
      </c>
      <c r="D9" s="249">
        <f>IF(ISBLANK(Glucose!C12),"",Glucose!C12)</f>
        <v>0.34027777777777773</v>
      </c>
      <c r="E9" s="241">
        <f>IF(ISBLANK(Glucose!D12),"",Glucose!D12)</f>
        <v>10</v>
      </c>
      <c r="F9" s="241">
        <f>IF(ISBLANK(Glucose!E13),"",Glucose!E13)</f>
        <v>40</v>
      </c>
      <c r="G9" s="241" t="str">
        <f>IF(ISBLANK(Glucose!G12),"",Glucose!G12)</f>
        <v/>
      </c>
      <c r="H9" s="246">
        <f>IF(ISBLANK(Glucose!H12),"",Glucose!H12)</f>
        <v>2.7423025203704836</v>
      </c>
      <c r="I9" s="246">
        <f>IF(ISBLANK(Glucose!I12),"",Glucose!I12)</f>
        <v>9.2498265826594483E-2</v>
      </c>
      <c r="J9" s="246">
        <f>IF(ISBLANK(Glucose!J12),"",Glucose!J12)</f>
        <v>2.8348007861970781</v>
      </c>
      <c r="K9" s="246">
        <f>IF(ISBLANK(Glucose!K12),"",Glucose!K12)</f>
        <v>96.737045288085938</v>
      </c>
      <c r="L9" s="241">
        <f>IF(ISBLANK(Glucose!L12),"",Glucose!L12)</f>
        <v>6.9870000000000001</v>
      </c>
      <c r="M9" s="241">
        <f>IF(ISBLANK(Glucose!M12),"",Glucose!M12)</f>
        <v>57.2</v>
      </c>
      <c r="N9" s="241" t="str">
        <f>IF(ISBLANK(Glucose!N12),"",Glucose!N12)</f>
        <v/>
      </c>
      <c r="O9" s="241" t="str">
        <f>IF(ISBLANK(Glucose!O12),"",Glucose!O12)</f>
        <v/>
      </c>
      <c r="P9" s="241" t="str">
        <f>IF(ISBLANK(Glucose!P12),"",Glucose!P12)</f>
        <v/>
      </c>
      <c r="Q9" s="241" t="str">
        <f>IF(ISBLANK(Glucose!Q12),"",Glucose!Q12)</f>
        <v/>
      </c>
      <c r="R9" s="241">
        <f>IF(ISBLANK(Glucose!R12),"",Glucose!R12)</f>
        <v>323</v>
      </c>
      <c r="S9" s="241">
        <f>IF(ISBLANK(Glucose!S12),"",Glucose!S12)</f>
        <v>187.35</v>
      </c>
      <c r="T9" s="246" t="str">
        <f>IF(ISBLANK(Glucose!T12),"",Glucose!T12)</f>
        <v/>
      </c>
      <c r="U9" s="246" t="str">
        <f>IF(ISBLANK(Glucose!U12),"",Glucose!U12)</f>
        <v/>
      </c>
      <c r="V9" s="246" t="str">
        <f>IF(ISBLANK(Glucose!V12),"",Glucose!V12)</f>
        <v/>
      </c>
      <c r="W9" s="246" t="str">
        <f>IF(ISBLANK(Glucose!W12),"",Glucose!W12)</f>
        <v/>
      </c>
      <c r="X9" s="246" t="str">
        <f>IF(ISBLANK(Glucose!X12),"",Glucose!X12)</f>
        <v/>
      </c>
      <c r="Y9" s="246">
        <f>IF(ISBLANK(Glucose!Y12),"",Glucose!Y12)</f>
        <v>18.944444444444443</v>
      </c>
      <c r="Z9" s="246">
        <f>IF(ISBLANK(Glucose!Z12),"",Glucose!Z12)</f>
        <v>0.32</v>
      </c>
      <c r="AA9" s="246">
        <f>IF(ISBLANK(Glucose!AA12),"",Glucose!AA12)</f>
        <v>2.86</v>
      </c>
      <c r="AB9" s="246" t="str">
        <f>IF(ISBLANK(Glucose!AB12),"",Glucose!AB12)</f>
        <v/>
      </c>
      <c r="AC9" s="246" t="str">
        <f>IF(ISBLANK(Glucose!AC12),"",Glucose!AC12)</f>
        <v/>
      </c>
      <c r="AD9" s="246" t="str">
        <f>IF(ISBLANK(Glucose!AD12),"",Glucose!AD12)</f>
        <v/>
      </c>
      <c r="AE9" s="246">
        <f>IF(ISBLANK(Glucose!AE12),"",Glucose!AE12)</f>
        <v>3.3303730017761985</v>
      </c>
      <c r="AF9" s="246" t="str">
        <f>IF(ISBLANK(Glucose!AF12),"",Glucose!AF12)</f>
        <v/>
      </c>
      <c r="AG9" s="246" t="str">
        <f>IF(ISBLANK(Glucose!AG12),"",Glucose!AG12)</f>
        <v/>
      </c>
      <c r="AH9" s="246" t="str">
        <f>IF(ISBLANK(Glucose!AH12),"",Glucose!AH12)</f>
        <v/>
      </c>
      <c r="AI9" s="246">
        <f>IF(ISBLANK(Glucose!AI12),"",Glucose!AI12)</f>
        <v>3.77</v>
      </c>
      <c r="AJ9" s="246" t="str">
        <f>IF(ISBLANK(Glucose!AJ12),"",Glucose!AJ12)</f>
        <v/>
      </c>
      <c r="AK9" s="246" t="str">
        <f>IF(ISBLANK(Glucose!AK12),"",Glucose!AK12)</f>
        <v/>
      </c>
      <c r="AL9" s="246" t="str">
        <f>IF(ISBLANK(Glucose!AL12),"",Glucose!AL12)</f>
        <v/>
      </c>
      <c r="AM9" s="246" t="str">
        <f>IF(ISBLANK(Glucose!AM12),"",Glucose!AM12)</f>
        <v/>
      </c>
      <c r="AN9" s="246" t="str">
        <f>IF(ISBLANK(Glucose!AN12),"",Glucose!AN12)</f>
        <v/>
      </c>
      <c r="AO9" s="246" t="str">
        <f>IF(ISBLANK(Glucose!AO12),"",Glucose!AO12)</f>
        <v/>
      </c>
      <c r="AP9" s="246" t="str">
        <f>IF(ISBLANK(Glucose!AP12),"",Glucose!AP12)</f>
        <v/>
      </c>
      <c r="AQ9" s="246">
        <f>IF(ISBLANK(Glucose!BO12),"",Glucose!BO12)</f>
        <v>0</v>
      </c>
      <c r="AR9" s="246" t="str">
        <f>IF(ISBLANK(Glucose!BP12),"",Glucose!BP12)</f>
        <v/>
      </c>
      <c r="AS9" s="246" t="str">
        <f>IF(ISBLANK(Glucose!BQ12),"",Glucose!BQ12)</f>
        <v/>
      </c>
      <c r="AT9" s="246" t="str">
        <f>IF(ISBLANK(Glucose!BR12),"",Glucose!BR12)</f>
        <v/>
      </c>
      <c r="AU9" s="246" t="str">
        <f>IF(ISBLANK(Glucose!BS12),"",Glucose!BS12)</f>
        <v/>
      </c>
      <c r="AV9" s="246" t="str">
        <f>IF(ISBLANK(Glucose!BT12),"",Glucose!BT12)</f>
        <v/>
      </c>
      <c r="AW9" s="246" t="str">
        <f>IF(ISBLANK(Glucose!BU12),"",Glucose!BU12)</f>
        <v/>
      </c>
      <c r="AX9" s="246" t="str">
        <f>IF(ISBLANK(Glucose!BV12),"",Glucose!BV12)</f>
        <v/>
      </c>
      <c r="AY9" s="246" t="str">
        <f>IF(ISBLANK(Glucose!BW12),"",Glucose!BW12)</f>
        <v/>
      </c>
      <c r="AZ9" s="246" t="str">
        <f>IF(ISBLANK(Glucose!BX12),"",Glucose!BX12)</f>
        <v/>
      </c>
      <c r="BA9" s="246" t="str">
        <f>IF(ISBLANK(Glucose!BY12),"",Glucose!BY12)</f>
        <v/>
      </c>
      <c r="BB9" s="246" t="str">
        <f>IF(ISBLANK(Glucose!BZ12),"",Glucose!BZ12)</f>
        <v/>
      </c>
      <c r="BC9" s="246" t="str">
        <f>IF(ISBLANK(Glucose!CA12),"",Glucose!CA12)</f>
        <v/>
      </c>
      <c r="BD9" s="246" t="str">
        <f>IF(ISBLANK(Glucose!CB12),"",Glucose!CB12)</f>
        <v/>
      </c>
      <c r="BE9" s="246" t="str">
        <f>IF(ISBLANK(Glucose!CC12),"",Glucose!CC12)</f>
        <v/>
      </c>
      <c r="BF9" s="246" t="str">
        <f>IF(ISBLANK(Glucose!CD12),"",Glucose!CD12)</f>
        <v/>
      </c>
      <c r="BG9" s="246" t="str">
        <f>IF(ISBLANK(Glucose!CE12),"",Glucose!CE12)</f>
        <v/>
      </c>
      <c r="BH9" s="246" t="str">
        <f>IF(ISBLANK(Glucose!CF12),"",Glucose!CF12)</f>
        <v/>
      </c>
      <c r="BI9" s="246" t="str">
        <f>IF(ISBLANK(Glucose!CG12),"",Glucose!CG12)</f>
        <v/>
      </c>
      <c r="BJ9" s="246" t="str">
        <f>IF(ISBLANK(Glucose!CH12),"",Glucose!CH12)</f>
        <v/>
      </c>
      <c r="BK9" s="246" t="str">
        <f>IF(ISBLANK(Glucose!CI12),"",Glucose!CI12)</f>
        <v/>
      </c>
      <c r="BL9" s="246" t="str">
        <f>IF(ISBLANK(Glucose!CJ12),"",Glucose!CJ12)</f>
        <v/>
      </c>
      <c r="BM9" s="246" t="str">
        <f>IF(ISBLANK(Glucose!CK12),"",Glucose!CK12)</f>
        <v/>
      </c>
      <c r="BN9" s="241">
        <f>IF(ISBLANK('In Process Calc.'!B9),"",ROUND('In Process Calc.'!B9,2))</f>
        <v>6.03</v>
      </c>
      <c r="BO9" s="241">
        <f>IF(ISBLANK('In Process Calc.'!C9),"",ROUND('In Process Calc.'!C9,2))</f>
        <v>144.62</v>
      </c>
      <c r="BP9" s="241">
        <f>IF(ISBLANK('In Process Calc.'!D9),"",'In Process Calc.'!D9)</f>
        <v>797</v>
      </c>
      <c r="BQ9" s="241">
        <f>IF(ISBLANK('In Process Calc.'!E9),"",'In Process Calc.'!E9)</f>
        <v>40</v>
      </c>
      <c r="BR9" s="241">
        <f>IF(ISBLANK('In Process Calc.'!G9),"",'In Process Calc.'!G9)</f>
        <v>0</v>
      </c>
      <c r="BS9" s="241">
        <f>IF(ISBLANK('In Process Calc.'!I9),"",'In Process Calc.'!I9)</f>
        <v>737</v>
      </c>
      <c r="BT9" s="246">
        <f>IF(ISBLANK('In Process Calc.'!J9),"",'In Process Calc.'!J9)</f>
        <v>236.44881897129369</v>
      </c>
      <c r="BU9" s="246">
        <f>IF(ISBLANK('In Process Calc.'!K9),"",'In Process Calc.'!K9)</f>
        <v>2589.5094178237914</v>
      </c>
      <c r="BV9" s="246">
        <f>IF(ISBLANK('In Process Calc.'!L9),"",'In Process Calc.'!L9)</f>
        <v>0</v>
      </c>
      <c r="BW9" s="246">
        <f>IF(ISBLANK('In Process Calc.'!M9),"",'In Process Calc.'!M9)</f>
        <v>245.96355</v>
      </c>
      <c r="BX9" s="246">
        <f>IF(ISBLANK('In Process Calc.'!N9),"",'In Process Calc.'!N9)</f>
        <v>-0.56874621169603778</v>
      </c>
      <c r="BY9" s="246">
        <f>IF(ISBLANK('In Process Calc.'!O9),"",'In Process Calc.'!O9)</f>
        <v>0.36655671469575168</v>
      </c>
      <c r="BZ9" s="246">
        <f>IF(ISBLANK('In Process Calc.'!P9),"",'In Process Calc.'!P9)</f>
        <v>4.0534445958219791</v>
      </c>
      <c r="CA9" s="246">
        <f>IF(ISBLANK('In Process Calc.'!Q9),"",'In Process Calc.'!Q9)</f>
        <v>1.1736616332356697</v>
      </c>
      <c r="CB9" s="246">
        <f>IF(ISBLANK('In Process Calc.'!R9),"",'In Process Calc.'!R9)</f>
        <v>0.6277129934210528</v>
      </c>
      <c r="CC9" s="246">
        <f>IF(ISBLANK('In Process Calc.'!S9),"",'In Process Calc.'!S9)</f>
        <v>10.99261111111111</v>
      </c>
      <c r="CD9" s="246">
        <f>IF(ISBLANK('In Process Calc.'!T9),"",'In Process Calc.'!T9)</f>
        <v>-0.18309999999999996</v>
      </c>
      <c r="CE9" s="246">
        <f>IF(ISBLANK('In Process Calc.'!U9),"",'In Process Calc.'!U9)</f>
        <v>-0.54654000000000003</v>
      </c>
      <c r="CF9" s="246">
        <f>IF(ISBLANK('In Process Calc.'!V9),"",'In Process Calc.'!V9)</f>
        <v>-1.1989143466098307</v>
      </c>
      <c r="CG9" s="246">
        <f>IF(ISBLANK('In Process Calc.'!W9),"",'In Process Calc.'!W9)</f>
        <v>-3.7322129024856321E-2</v>
      </c>
      <c r="CH9" s="246">
        <f>IF(ISBLANK('In Process Calc.'!X9),"",'In Process Calc.'!X9)</f>
        <v>0.71569871159563991</v>
      </c>
      <c r="CI9" s="246">
        <f>IF(ISBLANK('In Process Calc.'!Y9),"",'In Process Calc.'!Y9)</f>
        <v>-0.57482238010657238</v>
      </c>
      <c r="CJ9" s="246">
        <f>IF(ISBLANK('In Process Calc.'!Z9),"",'In Process Calc.'!Z9)</f>
        <v>1.2574635968590377</v>
      </c>
      <c r="CK9" s="246">
        <f>IF(ISBLANK('In Process Calc.'!AA9),"",'In Process Calc.'!AA9)</f>
        <v>0.58343320336548321</v>
      </c>
      <c r="CL9" s="246">
        <f>IF(ISBLANK('In Process Calc.'!AB9),"",'In Process Calc.'!AB9)</f>
        <v>0.23103612358420991</v>
      </c>
      <c r="CM9" s="246">
        <f>IF(ISBLANK('In Process Calc.'!AC9),"",'In Process Calc.'!AC9)</f>
        <v>3.0790899999999999</v>
      </c>
      <c r="CN9" s="246">
        <f>IF(ISBLANK('In Process Calc.'!AD9),"",'In Process Calc.'!AD9)</f>
        <v>0.32546401113868861</v>
      </c>
      <c r="CO9" s="246">
        <f>IF(ISBLANK('In Process Calc.'!AE9),"",'In Process Calc.'!AE9)</f>
        <v>0.47470685312255634</v>
      </c>
      <c r="CP9" s="246">
        <f>IF(ISBLANK('In Process Calc.'!AF9),"",'In Process Calc.'!AF9)</f>
        <v>2.2232115329717379</v>
      </c>
      <c r="CQ9" s="246">
        <f>IF(ISBLANK('In Process Calc.'!AG9),"",'In Process Calc.'!AG9)</f>
        <v>0.4960879785090665</v>
      </c>
      <c r="CR9" s="246">
        <f>IF(ISBLANK('In Process Calc.'!AH9),"",'In Process Calc.'!AH9)</f>
        <v>0.16565587817656563</v>
      </c>
      <c r="CS9" s="246">
        <f>IF(ISBLANK('In Process Calc.'!AI9),"",'In Process Calc.'!AI9)</f>
        <v>0.34843589602075187</v>
      </c>
      <c r="CT9" s="246">
        <f>IF(ISBLANK('In Process Calc.'!AJ9),"",'In Process Calc.'!AJ9)</f>
        <v>0.77068288518992767</v>
      </c>
      <c r="CU9" s="246">
        <f>IF(ISBLANK('In Process Calc.'!AK9),"",'In Process Calc.'!AK9)</f>
        <v>0</v>
      </c>
      <c r="CV9" s="246">
        <f>IF(ISBLANK('In Process Calc.'!AL9),"",'In Process Calc.'!AL9)</f>
        <v>14.471712477200017</v>
      </c>
      <c r="CW9" s="246">
        <f>IF(ISBLANK('In Process Calc.'!AM9),"",'In Process Calc.'!AM9)</f>
        <v>16.982056265503978</v>
      </c>
      <c r="CX9" s="246">
        <f>IF(ISBLANK('In Process Calc.'!AN9),"",'In Process Calc.'!AN9)</f>
        <v>61.573323050383834</v>
      </c>
      <c r="CY9" s="246">
        <f>IF(ISBLANK('In Process Calc.'!AO9),"",'In Process Calc.'!AO9)</f>
        <v>0</v>
      </c>
      <c r="CZ9" s="246">
        <f>IF(ISBLANK('In Process Calc.'!AP9),"",'In Process Calc.'!AP9)</f>
        <v>0</v>
      </c>
      <c r="DA9" s="246">
        <f>IF(ISBLANK('In Process Calc.'!AQ9),"",'In Process Calc.'!AQ9)</f>
        <v>8.3063756982662239E-3</v>
      </c>
      <c r="DB9" s="246">
        <f>IF(ISBLANK('In Process Calc.'!AR9),"",'In Process Calc.'!AR9)</f>
        <v>8.5267937768488209E-3</v>
      </c>
      <c r="DC9" s="246">
        <f>IF(ISBLANK('In Process Calc.'!AS9),"",'In Process Calc.'!AS9)</f>
        <v>2.2041807858259776E-4</v>
      </c>
      <c r="DD9" s="246">
        <f>IF(ISBLANK('In Process Calc.'!AT9),"",'In Process Calc.'!AT9)</f>
        <v>1.2569364838024828</v>
      </c>
      <c r="DE9" s="246">
        <f>IF(ISBLANK('In Process Calc.'!AU9),"",'In Process Calc.'!AU9)</f>
        <v>-1.6326543563688414E-3</v>
      </c>
      <c r="DF9" s="246">
        <f>IF(ISBLANK('In Process Calc.'!AV9),"",'In Process Calc.'!AV9)</f>
        <v>1.3740779950158618E-3</v>
      </c>
      <c r="DG9" s="246">
        <f>IF(ISBLANK('In Process Calc.'!AW9),"",'In Process Calc.'!AW9)</f>
        <v>1.0913296038681256E-2</v>
      </c>
      <c r="DH9" s="246">
        <f>IF(ISBLANK('In Process Calc.'!AX9),"",'In Process Calc.'!AX9)</f>
        <v>5.0600250539230632E-3</v>
      </c>
      <c r="DI9" s="246">
        <f>IF(ISBLANK('In Process Calc.'!AY9),"",'In Process Calc.'!AY9)</f>
        <v>1.6523545232755954E-3</v>
      </c>
      <c r="DJ9" s="246">
        <f>IF(ISBLANK('In Process Calc.'!AZ9),"",'In Process Calc.'!AZ9)</f>
        <v>4.145959563951266E-2</v>
      </c>
      <c r="DK9" s="246">
        <f>IF(ISBLANK('In Process Calc.'!BA9),"",'In Process Calc.'!BA9)</f>
        <v>-3.1983116636195467E-4</v>
      </c>
      <c r="DL9" s="246">
        <f>IF(ISBLANK('In Process Calc.'!BB9),"",'In Process Calc.'!BB9)</f>
        <v>-5.3305194393659056E-4</v>
      </c>
      <c r="DM9" s="246">
        <f>IF(ISBLANK('In Process Calc.'!BC9),"",'In Process Calc.'!BC9)</f>
        <v>-3.9391383083186545E-3</v>
      </c>
      <c r="DN9" s="246">
        <f>IF(ISBLANK('In Process Calc.'!BD9),"",'In Process Calc.'!BD9)</f>
        <v>-4.9266574807804112E-4</v>
      </c>
      <c r="DO9" s="246">
        <f>IF(ISBLANK('In Process Calc.'!BE9),"",'In Process Calc.'!BE9)</f>
        <v>2.0779210758510376E-3</v>
      </c>
      <c r="DP9" s="246">
        <f>IF(ISBLANK('In Process Calc.'!BF9),"",'In Process Calc.'!BF9)</f>
        <v>-2.6037173105250909E-2</v>
      </c>
      <c r="DQ9" s="246">
        <f>IF(ISBLANK('In Process Calc.'!BG9),"",'In Process Calc.'!BG9)</f>
        <v>4.3156822344598408E-3</v>
      </c>
      <c r="DR9" s="246">
        <f>IF(ISBLANK('In Process Calc.'!BH9),"",'In Process Calc.'!BH9)</f>
        <v>2.1303494120458594E-3</v>
      </c>
      <c r="DS9" s="246">
        <f>IF(ISBLANK('In Process Calc.'!BI9),"",'In Process Calc.'!BI9)</f>
        <v>7.3477567096284497E-4</v>
      </c>
      <c r="DT9" s="246">
        <f>IF(ISBLANK('In Process Calc.'!BJ9),"",'In Process Calc.'!BJ9)</f>
        <v>4.2644155514927305E-3</v>
      </c>
      <c r="DU9" s="246">
        <f>IF(ISBLANK('In Process Calc.'!BK9),"",'In Process Calc.'!BK9)</f>
        <v>1.0999895373786984E-3</v>
      </c>
      <c r="DV9" s="246">
        <f>IF(ISBLANK('In Process Calc.'!BL9),"",'In Process Calc.'!BL9)</f>
        <v>1.7717700365967352E-3</v>
      </c>
      <c r="DW9" s="246">
        <f>IF(ISBLANK('In Process Calc.'!BM9),"",'In Process Calc.'!BM9)</f>
        <v>7.8472876941344215E-3</v>
      </c>
      <c r="DX9" s="246">
        <f>IF(ISBLANK('In Process Calc.'!BN9),"",'In Process Calc.'!BN9)</f>
        <v>1.8810990204534389E-3</v>
      </c>
      <c r="DY9" s="246">
        <f>IF(ISBLANK('In Process Calc.'!BO9),"",'In Process Calc.'!BO9)</f>
        <v>5.1757680521466183E-4</v>
      </c>
      <c r="DZ9" s="246">
        <f>IF(ISBLANK('In Process Calc.'!BP9),"",'In Process Calc.'!BP9)</f>
        <v>9.9080131380772972E-4</v>
      </c>
      <c r="EA9" s="246">
        <f>IF(ISBLANK('In Process Calc.'!BQ9),"",'In Process Calc.'!BQ9)</f>
        <v>2.8933328988016574E-3</v>
      </c>
      <c r="EB9" s="246">
        <f>IF(ISBLANK('In Process Calc.'!BR9),"",'In Process Calc.'!BR9)</f>
        <v>0</v>
      </c>
      <c r="EC9" s="246">
        <f>IF(ISBLANK('In Process Calc.'!BS9),"",'In Process Calc.'!BS9)</f>
        <v>4.9939299009302565E-2</v>
      </c>
      <c r="ED9" s="246">
        <f>IF(ISBLANK('In Process Calc.'!BT9),"",'In Process Calc.'!BT9)</f>
        <v>5.5836368917164141E-2</v>
      </c>
      <c r="EE9" s="246">
        <f>IF(ISBLANK('In Process Calc.'!BU9),"",'In Process Calc.'!BU9)</f>
        <v>0.1921520231661614</v>
      </c>
      <c r="EF9" s="246">
        <f>IF(ISBLANK('In Process Calc.'!BV9),"",'In Process Calc.'!BV9)</f>
        <v>0.21214867289186617</v>
      </c>
      <c r="EG9" s="246">
        <f>IF(ISBLANK('In Process Calc.'!BW9),"",'In Process Calc.'!BW9)</f>
        <v>-0.62801319462065464</v>
      </c>
      <c r="EH9" s="246">
        <f>IF(ISBLANK('In Process Calc.'!BX9),"",'In Process Calc.'!BX9)</f>
        <v>0</v>
      </c>
      <c r="EI9" s="246">
        <f>IF(ISBLANK('In Process Calc.'!BY9),"",'In Process Calc.'!BY9)</f>
        <v>-7.7142857142857109E-3</v>
      </c>
      <c r="EJ9" s="246">
        <f>IF(ISBLANK('In Process Calc.'!BZ9),"",'In Process Calc.'!BZ9)</f>
        <v>-13.333333333333337</v>
      </c>
      <c r="EK9" s="246">
        <f>IF(ISBLANK('Post Process Calc.'!A9),"",'Post Process Calc.'!A9)</f>
        <v>2.8065847446987156</v>
      </c>
      <c r="EL9" s="246">
        <f>IF(ISBLANK('Post Process Calc.'!B9),"",'Post Process Calc.'!B9)</f>
        <v>5.0840942364463269E-3</v>
      </c>
      <c r="EM9" s="246">
        <f>IF(ISBLANK('Post Process Calc.'!C9),"",'Post Process Calc.'!C9)</f>
        <v>0</v>
      </c>
      <c r="EN9" s="246">
        <f>IF(ISBLANK('Post Process Calc.'!D9),"",'Post Process Calc.'!D9)</f>
        <v>0.93117973186957848</v>
      </c>
      <c r="EO9" s="246">
        <f>IF(ISBLANK('Post Process Calc.'!E9),"",'Post Process Calc.'!E9)</f>
        <v>8.4590018015534574E-4</v>
      </c>
      <c r="EP9" s="246">
        <f>IF(ISBLANK('Post Process Calc.'!F9),"",'Post Process Calc.'!F9)</f>
        <v>1.1028254989184456E-3</v>
      </c>
      <c r="EQ9" s="246">
        <f>IF(ISBLANK('Post Process Calc.'!G9),"",'Post Process Calc.'!G9)</f>
        <v>7.2539988749861757E-3</v>
      </c>
      <c r="ER9" s="246">
        <f>IF(ISBLANK('Post Process Calc.'!H9),"",'Post Process Calc.'!H9)</f>
        <v>6.9207423631668322E-3</v>
      </c>
      <c r="ES9" s="246">
        <f>IF(ISBLANK('Post Process Calc.'!I9),"",'Post Process Calc.'!I9)</f>
        <v>1.534659541961453E-3</v>
      </c>
      <c r="ET9" s="246">
        <f>IF(ISBLANK('Post Process Calc.'!J9),"",'Post Process Calc.'!J9)</f>
        <v>3.6350079558714853E-2</v>
      </c>
      <c r="EU9" s="246">
        <f>IF(ISBLANK('Post Process Calc.'!K9),"",'Post Process Calc.'!K9)</f>
        <v>-1.0715236479264537E-4</v>
      </c>
      <c r="EV9" s="246">
        <f>IF(ISBLANK('Post Process Calc.'!L9),"",'Post Process Calc.'!L9)</f>
        <v>-1.5362530323016379E-3</v>
      </c>
      <c r="EW9" s="246">
        <f>IF(ISBLANK('Post Process Calc.'!M9),"",'Post Process Calc.'!M9)</f>
        <v>-3.7215254764297401E-3</v>
      </c>
      <c r="EX9" s="246">
        <f>IF(ISBLANK('Post Process Calc.'!N9),"",'Post Process Calc.'!N9)</f>
        <v>-3.4638279133923546E-4</v>
      </c>
      <c r="EY9" s="246">
        <f>IF(ISBLANK('Post Process Calc.'!O9),"",'Post Process Calc.'!O9)</f>
        <v>1.9691847536045981E-3</v>
      </c>
      <c r="EZ9" s="246">
        <f>IF(ISBLANK('Post Process Calc.'!P9),"",'Post Process Calc.'!P9)</f>
        <v>-1.3019329565485857E-2</v>
      </c>
      <c r="FA9" s="246">
        <f>IF(ISBLANK('Post Process Calc.'!Q9),"",'Post Process Calc.'!Q9)</f>
        <v>4.1948893181837392E-3</v>
      </c>
      <c r="FB9" s="246">
        <f>IF(ISBLANK('Post Process Calc.'!R9),"",'Post Process Calc.'!R9)</f>
        <v>1.9530246059305623E-3</v>
      </c>
      <c r="FC9" s="246">
        <f>IF(ISBLANK('Post Process Calc.'!S9),"",'Post Process Calc.'!S9)</f>
        <v>5.9133903728893612E-4</v>
      </c>
      <c r="FD9" s="246">
        <f>IF(ISBLANK('Post Process Calc.'!T9),"",'Post Process Calc.'!T9)</f>
        <v>9.5569876860237442E-3</v>
      </c>
      <c r="FE9" s="246">
        <f>IF(ISBLANK('Post Process Calc.'!U9),"",'Post Process Calc.'!U9)</f>
        <v>1.0610913977220594E-3</v>
      </c>
      <c r="FF9" s="246">
        <f>IF(ISBLANK('Post Process Calc.'!V9),"",'Post Process Calc.'!V9)</f>
        <v>1.5536155447905819E-3</v>
      </c>
      <c r="FG9" s="246">
        <f>IF(ISBLANK('Post Process Calc.'!W9),"",'Post Process Calc.'!W9)</f>
        <v>6.5883448112050609E-3</v>
      </c>
      <c r="FH9" s="246">
        <f>IF(ISBLANK('Post Process Calc.'!X9),"",'Post Process Calc.'!X9)</f>
        <v>1.7169022391868806E-3</v>
      </c>
      <c r="FI9" s="246">
        <f>IF(ISBLANK('Post Process Calc.'!Y9),"",'Post Process Calc.'!Y9)</f>
        <v>5.2036617419015988E-4</v>
      </c>
      <c r="FJ9" s="246">
        <f>IF(ISBLANK('Post Process Calc.'!Z9),"",'Post Process Calc.'!Z9)</f>
        <v>4.101568930127929E-4</v>
      </c>
      <c r="FK9" s="246">
        <f>IF(ISBLANK('Post Process Calc.'!AA9),"",'Post Process Calc.'!AA9)</f>
        <v>2.5746217194708419E-3</v>
      </c>
      <c r="FL9" s="246">
        <f>IF(ISBLANK('Post Process Calc.'!AB9),"",'Post Process Calc.'!AB9)</f>
        <v>0</v>
      </c>
      <c r="FM9" s="246">
        <f>IF(ISBLANK('Post Process Calc.'!AC9),"",'Post Process Calc.'!AC9)</f>
        <v>3.9911580160207898E-2</v>
      </c>
      <c r="FN9" s="246">
        <f>IF(ISBLANK('Post Process Calc.'!AD9),"",'Post Process Calc.'!AD9)</f>
        <v>5.0285247215090818E-2</v>
      </c>
      <c r="FO9" s="246">
        <f>IF(ISBLANK('Post Process Calc.'!AE9),"",'Post Process Calc.'!AE9)</f>
        <v>0.17186791379498076</v>
      </c>
      <c r="FP9" s="246">
        <f>IF(ISBLANK('Post Process Calc.'!AF9),"",'Post Process Calc.'!AF9)</f>
        <v>-0.3581650913433696</v>
      </c>
      <c r="FQ9" s="246">
        <f>IF(ISBLANK('Post Process Calc.'!AG9),"",'Post Process Calc.'!AG9)</f>
        <v>0</v>
      </c>
      <c r="FR9" s="246">
        <f>IF(ISBLANK('Post Process Calc.'!AH9),"",'Post Process Calc.'!AH9)</f>
        <v>-2.9477890033106084E-3</v>
      </c>
      <c r="FS9" s="246">
        <f>IF(ISBLANK('Post Process Calc.'!AI9),"",'Post Process Calc.'!AI9)</f>
        <v>-89.190637131694061</v>
      </c>
    </row>
    <row r="10" spans="1:175" x14ac:dyDescent="0.15">
      <c r="A10" s="241" t="str">
        <f>IF(Glucose!B13&lt;&gt;0,Glucose!$B$1,"")</f>
        <v>NIIMBL-FB01-B2</v>
      </c>
      <c r="B10" s="241">
        <f>IF(ISBLANK(Glucose!A13),"",Glucose!A13)</f>
        <v>6</v>
      </c>
      <c r="C10" s="248">
        <f>IF(ISBLANK(Glucose!B13),"",Glucose!B13)</f>
        <v>43706</v>
      </c>
      <c r="D10" s="249">
        <f>IF(ISBLANK(Glucose!C13),"",Glucose!C13)</f>
        <v>0.58819444444444446</v>
      </c>
      <c r="E10" s="241">
        <f>IF(ISBLANK(Glucose!D13),"",Glucose!D13)</f>
        <v>60</v>
      </c>
      <c r="F10" s="241" t="e">
        <f>IF(ISBLANK(Glucose!#REF!),"",Glucose!#REF!)</f>
        <v>#REF!</v>
      </c>
      <c r="G10" s="241" t="str">
        <f>IF(ISBLANK(Glucose!G13),"",Glucose!G13)</f>
        <v/>
      </c>
      <c r="H10" s="246">
        <f>IF(ISBLANK(Glucose!H13),"",Glucose!H13)</f>
        <v>3.5214363170623781</v>
      </c>
      <c r="I10" s="246">
        <f>IF(ISBLANK(Glucose!I13),"",Glucose!I13)</f>
        <v>0.11317336898397246</v>
      </c>
      <c r="J10" s="246">
        <f>IF(ISBLANK(Glucose!J13),"",Glucose!J13)</f>
        <v>3.6346096860463506</v>
      </c>
      <c r="K10" s="246">
        <f>IF(ISBLANK(Glucose!K13),"",Glucose!K13)</f>
        <v>96.88623046875</v>
      </c>
      <c r="L10" s="241">
        <f>IF(ISBLANK(Glucose!L13),"",Glucose!L13)</f>
        <v>7.0149999999999997</v>
      </c>
      <c r="M10" s="241">
        <f>IF(ISBLANK(Glucose!M13),"",Glucose!M13)</f>
        <v>41.8</v>
      </c>
      <c r="N10" s="241" t="str">
        <f>IF(ISBLANK(Glucose!N13),"",Glucose!N13)</f>
        <v/>
      </c>
      <c r="O10" s="241" t="str">
        <f>IF(ISBLANK(Glucose!O13),"",Glucose!O13)</f>
        <v/>
      </c>
      <c r="P10" s="241" t="str">
        <f>IF(ISBLANK(Glucose!P13),"",Glucose!P13)</f>
        <v/>
      </c>
      <c r="Q10" s="241" t="str">
        <f>IF(ISBLANK(Glucose!Q13),"",Glucose!Q13)</f>
        <v/>
      </c>
      <c r="R10" s="241">
        <f>IF(ISBLANK(Glucose!R13),"",Glucose!R13)</f>
        <v>325</v>
      </c>
      <c r="S10" s="241">
        <f>IF(ISBLANK(Glucose!S13),"",Glucose!S13)</f>
        <v>305.25</v>
      </c>
      <c r="T10" s="246">
        <f>IF(ISBLANK(Glucose!T13),"",Glucose!T13)</f>
        <v>1.2941968795599954</v>
      </c>
      <c r="U10" s="246">
        <f>IF(ISBLANK(Glucose!U13),"",Glucose!U13)</f>
        <v>1.5774971297359359</v>
      </c>
      <c r="V10" s="246">
        <f>IF(ISBLANK(Glucose!V13),"",Glucose!V13)</f>
        <v>0.13321223130487433</v>
      </c>
      <c r="W10" s="246">
        <f>IF(ISBLANK(Glucose!W13),"",Glucose!W13)</f>
        <v>7.3300277965592358</v>
      </c>
      <c r="X10" s="246">
        <f>IF(ISBLANK(Glucose!X13),"",Glucose!X13)</f>
        <v>0.36184210526315791</v>
      </c>
      <c r="Y10" s="246">
        <f>IF(ISBLANK(Glucose!Y13),"",Glucose!Y13)</f>
        <v>15.055555555555555</v>
      </c>
      <c r="Z10" s="246">
        <f>IF(ISBLANK(Glucose!Z13),"",Glucose!Z13)</f>
        <v>0.35</v>
      </c>
      <c r="AA10" s="246">
        <f>IF(ISBLANK(Glucose!AA13),"",Glucose!AA13)</f>
        <v>2.91</v>
      </c>
      <c r="AB10" s="246">
        <f>IF(ISBLANK(Glucose!AB13),"",Glucose!AB13)</f>
        <v>2.0953776475289727</v>
      </c>
      <c r="AC10" s="246">
        <f>IF(ISBLANK(Glucose!AC13),"",Glucose!AC13)</f>
        <v>0.51561474812864072</v>
      </c>
      <c r="AD10" s="246">
        <f>IF(ISBLANK(Glucose!AD13),"",Glucose!AD13)</f>
        <v>1.9890218800030495</v>
      </c>
      <c r="AE10" s="246">
        <f>IF(ISBLANK(Glucose!AE13),"",Glucose!AE13)</f>
        <v>0.88809946714031973</v>
      </c>
      <c r="AF10" s="246">
        <f>IF(ISBLANK(Glucose!AF13),"",Glucose!AF13)</f>
        <v>2.9023404741937946</v>
      </c>
      <c r="AG10" s="246">
        <f>IF(ISBLANK(Glucose!AG13),"",Glucose!AG13)</f>
        <v>1.7771393392160888</v>
      </c>
      <c r="AH10" s="246">
        <f>IF(ISBLANK(Glucose!AH13),"",Glucose!AH13)</f>
        <v>0.90342470343810743</v>
      </c>
      <c r="AI10" s="246">
        <f>IF(ISBLANK(Glucose!AI13),"",Glucose!AI13)</f>
        <v>4.17</v>
      </c>
      <c r="AJ10" s="246">
        <f>IF(ISBLANK(Glucose!AJ13),"",Glucose!AJ13)</f>
        <v>1.3045583873115805</v>
      </c>
      <c r="AK10" s="246">
        <f>IF(ISBLANK(Glucose!AK13),"",Glucose!AK13)</f>
        <v>2.5684009380700079</v>
      </c>
      <c r="AL10" s="246">
        <f>IF(ISBLANK(Glucose!AL13),"",Glucose!AL13)</f>
        <v>3.0935388714435241</v>
      </c>
      <c r="AM10" s="246">
        <f>IF(ISBLANK(Glucose!AM13),"",Glucose!AM13)</f>
        <v>2.2624244459368703</v>
      </c>
      <c r="AN10" s="246">
        <f>IF(ISBLANK(Glucose!AN13),"",Glucose!AN13)</f>
        <v>0.47789257210008323</v>
      </c>
      <c r="AO10" s="246">
        <f>IF(ISBLANK(Glucose!AO13),"",Glucose!AO13)</f>
        <v>0.5932998509851537</v>
      </c>
      <c r="AP10" s="246">
        <f>IF(ISBLANK(Glucose!AP13),"",Glucose!AP13)</f>
        <v>2.0887750746905676</v>
      </c>
      <c r="AQ10" s="246">
        <f>IF(ISBLANK(Glucose!BO13),"",Glucose!BO13)</f>
        <v>0</v>
      </c>
      <c r="AR10" s="246" t="str">
        <f>IF(ISBLANK(Glucose!BP13),"",Glucose!BP13)</f>
        <v/>
      </c>
      <c r="AS10" s="246" t="str">
        <f>IF(ISBLANK(Glucose!BQ13),"",Glucose!BQ13)</f>
        <v/>
      </c>
      <c r="AT10" s="246" t="str">
        <f>IF(ISBLANK(Glucose!BR13),"",Glucose!BR13)</f>
        <v/>
      </c>
      <c r="AU10" s="246" t="str">
        <f>IF(ISBLANK(Glucose!BS13),"",Glucose!BS13)</f>
        <v/>
      </c>
      <c r="AV10" s="246" t="str">
        <f>IF(ISBLANK(Glucose!BT13),"",Glucose!BT13)</f>
        <v/>
      </c>
      <c r="AW10" s="246" t="str">
        <f>IF(ISBLANK(Glucose!BU13),"",Glucose!BU13)</f>
        <v/>
      </c>
      <c r="AX10" s="246" t="str">
        <f>IF(ISBLANK(Glucose!BV13),"",Glucose!BV13)</f>
        <v/>
      </c>
      <c r="AY10" s="246" t="str">
        <f>IF(ISBLANK(Glucose!BW13),"",Glucose!BW13)</f>
        <v/>
      </c>
      <c r="AZ10" s="246" t="str">
        <f>IF(ISBLANK(Glucose!BX13),"",Glucose!BX13)</f>
        <v/>
      </c>
      <c r="BA10" s="246" t="str">
        <f>IF(ISBLANK(Glucose!BY13),"",Glucose!BY13)</f>
        <v/>
      </c>
      <c r="BB10" s="246" t="str">
        <f>IF(ISBLANK(Glucose!BZ13),"",Glucose!BZ13)</f>
        <v/>
      </c>
      <c r="BC10" s="246" t="str">
        <f>IF(ISBLANK(Glucose!CA13),"",Glucose!CA13)</f>
        <v/>
      </c>
      <c r="BD10" s="246" t="str">
        <f>IF(ISBLANK(Glucose!CB13),"",Glucose!CB13)</f>
        <v/>
      </c>
      <c r="BE10" s="246" t="str">
        <f>IF(ISBLANK(Glucose!CC13),"",Glucose!CC13)</f>
        <v/>
      </c>
      <c r="BF10" s="246" t="str">
        <f>IF(ISBLANK(Glucose!CD13),"",Glucose!CD13)</f>
        <v/>
      </c>
      <c r="BG10" s="246" t="str">
        <f>IF(ISBLANK(Glucose!CE13),"",Glucose!CE13)</f>
        <v/>
      </c>
      <c r="BH10" s="246" t="str">
        <f>IF(ISBLANK(Glucose!CF13),"",Glucose!CF13)</f>
        <v/>
      </c>
      <c r="BI10" s="246" t="str">
        <f>IF(ISBLANK(Glucose!CG13),"",Glucose!CG13)</f>
        <v/>
      </c>
      <c r="BJ10" s="246" t="str">
        <f>IF(ISBLANK(Glucose!CH13),"",Glucose!CH13)</f>
        <v/>
      </c>
      <c r="BK10" s="246" t="str">
        <f>IF(ISBLANK(Glucose!CI13),"",Glucose!CI13)</f>
        <v/>
      </c>
      <c r="BL10" s="246" t="str">
        <f>IF(ISBLANK(Glucose!CJ13),"",Glucose!CJ13)</f>
        <v/>
      </c>
      <c r="BM10" s="246" t="str">
        <f>IF(ISBLANK(Glucose!CK13),"",Glucose!CK13)</f>
        <v/>
      </c>
      <c r="BN10" s="241">
        <f>IF(ISBLANK('In Process Calc.'!B10),"",ROUND('In Process Calc.'!B10,2))</f>
        <v>6.88</v>
      </c>
      <c r="BO10" s="241">
        <f>IF(ISBLANK('In Process Calc.'!C10),"",ROUND('In Process Calc.'!C10,2))</f>
        <v>165.22</v>
      </c>
      <c r="BP10" s="241">
        <f>IF(ISBLANK('In Process Calc.'!D10),"",'In Process Calc.'!D10)</f>
        <v>782.6</v>
      </c>
      <c r="BQ10" s="241">
        <f>IF(ISBLANK('In Process Calc.'!E10),"",'In Process Calc.'!E10)</f>
        <v>0</v>
      </c>
      <c r="BR10" s="241">
        <f>IF(ISBLANK('In Process Calc.'!G10),"",'In Process Calc.'!G10)</f>
        <v>0</v>
      </c>
      <c r="BS10" s="241">
        <f>IF(ISBLANK('In Process Calc.'!I10),"",'In Process Calc.'!I10)</f>
        <v>771.6</v>
      </c>
      <c r="BT10" s="246">
        <f>IF(ISBLANK('In Process Calc.'!J10),"",'In Process Calc.'!J10)</f>
        <v>300.96532899659695</v>
      </c>
      <c r="BU10" s="246">
        <f>IF(ISBLANK('In Process Calc.'!K10),"",'In Process Calc.'!K10)</f>
        <v>2973.2078400235746</v>
      </c>
      <c r="BV10" s="246">
        <f>IF(ISBLANK('In Process Calc.'!L10),"",'In Process Calc.'!L10)</f>
        <v>0</v>
      </c>
      <c r="BW10" s="246">
        <f>IF(ISBLANK('In Process Calc.'!M10),"",'In Process Calc.'!M10)</f>
        <v>301.83031</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12.393166666666671</v>
      </c>
      <c r="CD10" s="246">
        <f>IF(ISBLANK('In Process Calc.'!T10),"",'In Process Calc.'!T10)</f>
        <v>-0.19905999999999993</v>
      </c>
      <c r="CE10" s="246">
        <f>IF(ISBLANK('In Process Calc.'!U10),"",'In Process Calc.'!U10)</f>
        <v>-0.74184400000000017</v>
      </c>
      <c r="CF10" s="246" t="str">
        <f>IF(ISBLANK('In Process Calc.'!V10),"",'In Process Calc.'!V10)</f>
        <v/>
      </c>
      <c r="CG10" s="246" t="str">
        <f>IF(ISBLANK('In Process Calc.'!W10),"",'In Process Calc.'!W10)</f>
        <v/>
      </c>
      <c r="CH10" s="246" t="str">
        <f>IF(ISBLANK('In Process Calc.'!X10),"",'In Process Calc.'!X10)</f>
        <v/>
      </c>
      <c r="CI10" s="246">
        <f>IF(ISBLANK('In Process Calc.'!Y10),"",'In Process Calc.'!Y10)</f>
        <v>-0.62120337477797549</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3.8327139999999997</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6.6828666765621969E-3</v>
      </c>
      <c r="DB10" s="246">
        <f>IF(ISBLANK('In Process Calc.'!AR10),"",'In Process Calc.'!AR10)</f>
        <v>6.7579142937551949E-3</v>
      </c>
      <c r="DC10" s="246">
        <f>IF(ISBLANK('In Process Calc.'!AS10),"",'In Process Calc.'!AS10)</f>
        <v>7.5047617192998181E-5</v>
      </c>
      <c r="DD10" s="246">
        <f>IF(ISBLANK('In Process Calc.'!AT10),"",'In Process Calc.'!AT10)</f>
        <v>0.97303008594886231</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2.3710423291672326E-2</v>
      </c>
      <c r="DK10" s="246">
        <f>IF(ISBLANK('In Process Calc.'!BA10),"",'In Process Calc.'!BA10)</f>
        <v>-2.7019160663354171E-4</v>
      </c>
      <c r="DL10" s="246">
        <f>IF(ISBLANK('In Process Calc.'!BB10),"",'In Process Calc.'!BB10)</f>
        <v>-3.3063597457366764E-3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-7.8519771099800522E-4</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1.2758325774285496E-2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-3.3116140582516954E-2</v>
      </c>
      <c r="EH10" s="246">
        <f>IF(ISBLANK('In Process Calc.'!BX10),"",'In Process Calc.'!BX10)</f>
        <v>0</v>
      </c>
      <c r="EI10" s="246">
        <f>IF(ISBLANK('In Process Calc.'!BY10),"",'In Process Calc.'!BY10)</f>
        <v>-1.1395477984926551E-2</v>
      </c>
      <c r="EJ10" s="246">
        <f>IF(ISBLANK('In Process Calc.'!BZ10),"",'In Process Calc.'!BZ10)</f>
        <v>-47.219548872180518</v>
      </c>
      <c r="EK10" s="246">
        <f>IF(ISBLANK('Post Process Calc.'!A10),"",'Post Process Calc.'!A10)</f>
        <v>2.9789969878747562</v>
      </c>
      <c r="EL10" s="246">
        <f>IF(ISBLANK('Post Process Calc.'!B10),"",'Post Process Calc.'!B10)</f>
        <v>3.3325540252296402E-3</v>
      </c>
      <c r="EM10" s="246">
        <f>IF(ISBLANK('Post Process Calc.'!C10),"",'Post Process Calc.'!C10)</f>
        <v>0</v>
      </c>
      <c r="EN10" s="246">
        <f>IF(ISBLANK('Post Process Calc.'!D10),"",'Post Process Calc.'!D10)</f>
        <v>0.93031836106035593</v>
      </c>
      <c r="EO10" s="246">
        <f>IF(ISBLANK('Post Process Calc.'!E10),"",'Post Process Calc.'!E10)</f>
        <v>1.0904203132709467E-3</v>
      </c>
      <c r="EP10" s="246">
        <f>IF(ISBLANK('Post Process Calc.'!F10),"",'Post Process Calc.'!F10)</f>
        <v>1.0524744728417142E-3</v>
      </c>
      <c r="EQ10" s="246">
        <f>IF(ISBLANK('Post Process Calc.'!G10),"",'Post Process Calc.'!G10)</f>
        <v>4.8820155066273269E-3</v>
      </c>
      <c r="ER10" s="246">
        <f>IF(ISBLANK('Post Process Calc.'!H10),"",'Post Process Calc.'!H10)</f>
        <v>7.5753209367221998E-3</v>
      </c>
      <c r="ES10" s="246">
        <f>IF(ISBLANK('Post Process Calc.'!I10),"",'Post Process Calc.'!I10)</f>
        <v>1.344700213368626E-3</v>
      </c>
      <c r="ET10" s="246">
        <f>IF(ISBLANK('Post Process Calc.'!J10),"",'Post Process Calc.'!J10)</f>
        <v>3.8319302700952407E-2</v>
      </c>
      <c r="EU10" s="246">
        <f>IF(ISBLANK('Post Process Calc.'!K10),"",'Post Process Calc.'!K10)</f>
        <v>-3.0075865387768955E-5</v>
      </c>
      <c r="EV10" s="246">
        <f>IF(ISBLANK('Post Process Calc.'!L10),"",'Post Process Calc.'!L10)</f>
        <v>-1.1836634111020879E-3</v>
      </c>
      <c r="EW10" s="246">
        <f>IF(ISBLANK('Post Process Calc.'!M10),"",'Post Process Calc.'!M10)</f>
        <v>-3.4916546165178939E-3</v>
      </c>
      <c r="EX10" s="246">
        <f>IF(ISBLANK('Post Process Calc.'!N10),"",'Post Process Calc.'!N10)</f>
        <v>-3.2363677192687716E-4</v>
      </c>
      <c r="EY10" s="246">
        <f>IF(ISBLANK('Post Process Calc.'!O10),"",'Post Process Calc.'!O10)</f>
        <v>1.8687267067656256E-3</v>
      </c>
      <c r="EZ10" s="246">
        <f>IF(ISBLANK('Post Process Calc.'!P10),"",'Post Process Calc.'!P10)</f>
        <v>-7.6686622706964589E-3</v>
      </c>
      <c r="FA10" s="246">
        <f>IF(ISBLANK('Post Process Calc.'!Q10),"",'Post Process Calc.'!Q10)</f>
        <v>4.0109986189965415E-3</v>
      </c>
      <c r="FB10" s="246">
        <f>IF(ISBLANK('Post Process Calc.'!R10),"",'Post Process Calc.'!R10)</f>
        <v>1.8733920602053197E-3</v>
      </c>
      <c r="FC10" s="246">
        <f>IF(ISBLANK('Post Process Calc.'!S10),"",'Post Process Calc.'!S10)</f>
        <v>5.5082553371799765E-4</v>
      </c>
      <c r="FD10" s="246">
        <f>IF(ISBLANK('Post Process Calc.'!T10),"",'Post Process Calc.'!T10)</f>
        <v>8.8878075615244252E-3</v>
      </c>
      <c r="FE10" s="246">
        <f>IF(ISBLANK('Post Process Calc.'!U10),"",'Post Process Calc.'!U10)</f>
        <v>1.0020393212895151E-3</v>
      </c>
      <c r="FF10" s="246">
        <f>IF(ISBLANK('Post Process Calc.'!V10),"",'Post Process Calc.'!V10)</f>
        <v>1.4863747430197308E-3</v>
      </c>
      <c r="FG10" s="246">
        <f>IF(ISBLANK('Post Process Calc.'!W10),"",'Post Process Calc.'!W10)</f>
        <v>6.1473821209294304E-3</v>
      </c>
      <c r="FH10" s="246">
        <f>IF(ISBLANK('Post Process Calc.'!X10),"",'Post Process Calc.'!X10)</f>
        <v>1.6725210702639754E-3</v>
      </c>
      <c r="FI10" s="246">
        <f>IF(ISBLANK('Post Process Calc.'!Y10),"",'Post Process Calc.'!Y10)</f>
        <v>4.922200646103735E-4</v>
      </c>
      <c r="FJ10" s="246">
        <f>IF(ISBLANK('Post Process Calc.'!Z10),"",'Post Process Calc.'!Z10)</f>
        <v>2.9325996672783275E-4</v>
      </c>
      <c r="FK10" s="246">
        <f>IF(ISBLANK('Post Process Calc.'!AA10),"",'Post Process Calc.'!AA10)</f>
        <v>2.4854142053451927E-3</v>
      </c>
      <c r="FL10" s="246">
        <f>IF(ISBLANK('Post Process Calc.'!AB10),"",'Post Process Calc.'!AB10)</f>
        <v>0</v>
      </c>
      <c r="FM10" s="246">
        <f>IF(ISBLANK('Post Process Calc.'!AC10),"",'Post Process Calc.'!AC10)</f>
        <v>3.723942768939368E-2</v>
      </c>
      <c r="FN10" s="246">
        <f>IF(ISBLANK('Post Process Calc.'!AD10),"",'Post Process Calc.'!AD10)</f>
        <v>4.7279398718659618E-2</v>
      </c>
      <c r="FO10" s="246">
        <f>IF(ISBLANK('Post Process Calc.'!AE10),"",'Post Process Calc.'!AE10)</f>
        <v>0.16124041969009198</v>
      </c>
      <c r="FP10" s="246">
        <f>IF(ISBLANK('Post Process Calc.'!AF10),"",'Post Process Calc.'!AF10)</f>
        <v>-0.2001253083998801</v>
      </c>
      <c r="FQ10" s="246">
        <f>IF(ISBLANK('Post Process Calc.'!AG10),"",'Post Process Calc.'!AG10)</f>
        <v>0</v>
      </c>
      <c r="FR10" s="246">
        <f>IF(ISBLANK('Post Process Calc.'!AH10),"",'Post Process Calc.'!AH10)</f>
        <v>-7.8487506994800906E-4</v>
      </c>
      <c r="FS10" s="246">
        <f>IF(ISBLANK('Post Process Calc.'!AI10),"",'Post Process Calc.'!AI10)</f>
        <v>-295.51294524475622</v>
      </c>
    </row>
    <row r="11" spans="1:175" x14ac:dyDescent="0.15">
      <c r="A11" s="241" t="e">
        <f>IF(Glucose!#REF!&lt;&gt;0,Glucose!$B$1,"")</f>
        <v>#REF!</v>
      </c>
      <c r="B11" s="241" t="e">
        <f>IF(ISBLANK(Glucose!#REF!),"",Glucose!#REF!)</f>
        <v>#REF!</v>
      </c>
      <c r="C11" s="248" t="e">
        <f>IF(ISBLANK(Glucose!#REF!),"",Glucose!#REF!)</f>
        <v>#REF!</v>
      </c>
      <c r="D11" s="249" t="e">
        <f>IF(ISBLANK(Glucose!#REF!),"",Glucose!#REF!)</f>
        <v>#REF!</v>
      </c>
      <c r="E11" s="241" t="e">
        <f>IF(ISBLANK(Glucose!#REF!),"",Glucose!#REF!)</f>
        <v>#REF!</v>
      </c>
      <c r="F11" s="241" t="str">
        <f>IF(ISBLANK(Glucose!E14),"",Glucose!E14)</f>
        <v/>
      </c>
      <c r="G11" s="241" t="e">
        <f>IF(ISBLANK(Glucose!#REF!),"",Glucose!#REF!)</f>
        <v>#REF!</v>
      </c>
      <c r="H11" s="246" t="e">
        <f>IF(ISBLANK(Glucose!#REF!),"",Glucose!#REF!)</f>
        <v>#REF!</v>
      </c>
      <c r="I11" s="246" t="e">
        <f>IF(ISBLANK(Glucose!#REF!),"",Glucose!#REF!)</f>
        <v>#REF!</v>
      </c>
      <c r="J11" s="246" t="e">
        <f>IF(ISBLANK(Glucose!#REF!),"",Glucose!#REF!)</f>
        <v>#REF!</v>
      </c>
      <c r="K11" s="246" t="e">
        <f>IF(ISBLANK(Glucose!#REF!),"",Glucose!#REF!)</f>
        <v>#REF!</v>
      </c>
      <c r="L11" s="241" t="e">
        <f>IF(ISBLANK(Glucose!#REF!),"",Glucose!#REF!)</f>
        <v>#REF!</v>
      </c>
      <c r="M11" s="241" t="e">
        <f>IF(ISBLANK(Glucose!#REF!),"",Glucose!#REF!)</f>
        <v>#REF!</v>
      </c>
      <c r="N11" s="241" t="e">
        <f>IF(ISBLANK(Glucose!#REF!),"",Glucose!#REF!)</f>
        <v>#REF!</v>
      </c>
      <c r="O11" s="241" t="e">
        <f>IF(ISBLANK(Glucose!#REF!),"",Glucose!#REF!)</f>
        <v>#REF!</v>
      </c>
      <c r="P11" s="241" t="e">
        <f>IF(ISBLANK(Glucose!#REF!),"",Glucose!#REF!)</f>
        <v>#REF!</v>
      </c>
      <c r="Q11" s="241" t="e">
        <f>IF(ISBLANK(Glucose!#REF!),"",Glucose!#REF!)</f>
        <v>#REF!</v>
      </c>
      <c r="R11" s="241" t="e">
        <f>IF(ISBLANK(Glucose!#REF!),"",Glucose!#REF!)</f>
        <v>#REF!</v>
      </c>
      <c r="S11" s="241" t="e">
        <f>IF(ISBLANK(Glucose!#REF!),"",Glucose!#REF!)</f>
        <v>#REF!</v>
      </c>
      <c r="T11" s="246" t="e">
        <f>IF(ISBLANK(Glucose!#REF!),"",Glucose!#REF!)</f>
        <v>#REF!</v>
      </c>
      <c r="U11" s="246" t="e">
        <f>IF(ISBLANK(Glucose!#REF!),"",Glucose!#REF!)</f>
        <v>#REF!</v>
      </c>
      <c r="V11" s="246" t="e">
        <f>IF(ISBLANK(Glucose!#REF!),"",Glucose!#REF!)</f>
        <v>#REF!</v>
      </c>
      <c r="W11" s="246" t="e">
        <f>IF(ISBLANK(Glucose!#REF!),"",Glucose!#REF!)</f>
        <v>#REF!</v>
      </c>
      <c r="X11" s="246" t="e">
        <f>IF(ISBLANK(Glucose!#REF!),"",Glucose!#REF!)</f>
        <v>#REF!</v>
      </c>
      <c r="Y11" s="246" t="e">
        <f>IF(ISBLANK(Glucose!#REF!),"",Glucose!#REF!)</f>
        <v>#REF!</v>
      </c>
      <c r="Z11" s="246" t="e">
        <f>IF(ISBLANK(Glucose!#REF!),"",Glucose!#REF!)</f>
        <v>#REF!</v>
      </c>
      <c r="AA11" s="246" t="e">
        <f>IF(ISBLANK(Glucose!#REF!),"",Glucose!#REF!)</f>
        <v>#REF!</v>
      </c>
      <c r="AB11" s="246" t="e">
        <f>IF(ISBLANK(Glucose!#REF!),"",Glucose!#REF!)</f>
        <v>#REF!</v>
      </c>
      <c r="AC11" s="246" t="e">
        <f>IF(ISBLANK(Glucose!#REF!),"",Glucose!#REF!)</f>
        <v>#REF!</v>
      </c>
      <c r="AD11" s="246" t="e">
        <f>IF(ISBLANK(Glucose!#REF!),"",Glucose!#REF!)</f>
        <v>#REF!</v>
      </c>
      <c r="AE11" s="246" t="e">
        <f>IF(ISBLANK(Glucose!#REF!),"",Glucose!#REF!)</f>
        <v>#REF!</v>
      </c>
      <c r="AF11" s="246" t="e">
        <f>IF(ISBLANK(Glucose!#REF!),"",Glucose!#REF!)</f>
        <v>#REF!</v>
      </c>
      <c r="AG11" s="246" t="e">
        <f>IF(ISBLANK(Glucose!#REF!),"",Glucose!#REF!)</f>
        <v>#REF!</v>
      </c>
      <c r="AH11" s="246" t="e">
        <f>IF(ISBLANK(Glucose!#REF!),"",Glucose!#REF!)</f>
        <v>#REF!</v>
      </c>
      <c r="AI11" s="246" t="e">
        <f>IF(ISBLANK(Glucose!#REF!),"",Glucose!#REF!)</f>
        <v>#REF!</v>
      </c>
      <c r="AJ11" s="246" t="e">
        <f>IF(ISBLANK(Glucose!#REF!),"",Glucose!#REF!)</f>
        <v>#REF!</v>
      </c>
      <c r="AK11" s="246" t="e">
        <f>IF(ISBLANK(Glucose!#REF!),"",Glucose!#REF!)</f>
        <v>#REF!</v>
      </c>
      <c r="AL11" s="246" t="e">
        <f>IF(ISBLANK(Glucose!#REF!),"",Glucose!#REF!)</f>
        <v>#REF!</v>
      </c>
      <c r="AM11" s="246" t="e">
        <f>IF(ISBLANK(Glucose!#REF!),"",Glucose!#REF!)</f>
        <v>#REF!</v>
      </c>
      <c r="AN11" s="246" t="e">
        <f>IF(ISBLANK(Glucose!#REF!),"",Glucose!#REF!)</f>
        <v>#REF!</v>
      </c>
      <c r="AO11" s="246" t="e">
        <f>IF(ISBLANK(Glucose!#REF!),"",Glucose!#REF!)</f>
        <v>#REF!</v>
      </c>
      <c r="AP11" s="246" t="e">
        <f>IF(ISBLANK(Glucose!#REF!),"",Glucose!#REF!)</f>
        <v>#REF!</v>
      </c>
      <c r="AQ11" s="246" t="e">
        <f>IF(ISBLANK(Glucose!#REF!),"",Glucose!#REF!)</f>
        <v>#REF!</v>
      </c>
      <c r="AR11" s="246" t="e">
        <f>IF(ISBLANK(Glucose!#REF!),"",Glucose!#REF!)</f>
        <v>#REF!</v>
      </c>
      <c r="AS11" s="246" t="e">
        <f>IF(ISBLANK(Glucose!#REF!),"",Glucose!#REF!)</f>
        <v>#REF!</v>
      </c>
      <c r="AT11" s="246" t="e">
        <f>IF(ISBLANK(Glucose!#REF!),"",Glucose!#REF!)</f>
        <v>#REF!</v>
      </c>
      <c r="AU11" s="246" t="e">
        <f>IF(ISBLANK(Glucose!#REF!),"",Glucose!#REF!)</f>
        <v>#REF!</v>
      </c>
      <c r="AV11" s="246" t="e">
        <f>IF(ISBLANK(Glucose!#REF!),"",Glucose!#REF!)</f>
        <v>#REF!</v>
      </c>
      <c r="AW11" s="246" t="e">
        <f>IF(ISBLANK(Glucose!#REF!),"",Glucose!#REF!)</f>
        <v>#REF!</v>
      </c>
      <c r="AX11" s="246" t="e">
        <f>IF(ISBLANK(Glucose!#REF!),"",Glucose!#REF!)</f>
        <v>#REF!</v>
      </c>
      <c r="AY11" s="246" t="e">
        <f>IF(ISBLANK(Glucose!#REF!),"",Glucose!#REF!)</f>
        <v>#REF!</v>
      </c>
      <c r="AZ11" s="246" t="e">
        <f>IF(ISBLANK(Glucose!#REF!),"",Glucose!#REF!)</f>
        <v>#REF!</v>
      </c>
      <c r="BA11" s="246" t="e">
        <f>IF(ISBLANK(Glucose!#REF!),"",Glucose!#REF!)</f>
        <v>#REF!</v>
      </c>
      <c r="BB11" s="246" t="e">
        <f>IF(ISBLANK(Glucose!#REF!),"",Glucose!#REF!)</f>
        <v>#REF!</v>
      </c>
      <c r="BC11" s="246" t="e">
        <f>IF(ISBLANK(Glucose!#REF!),"",Glucose!#REF!)</f>
        <v>#REF!</v>
      </c>
      <c r="BD11" s="246" t="e">
        <f>IF(ISBLANK(Glucose!#REF!),"",Glucose!#REF!)</f>
        <v>#REF!</v>
      </c>
      <c r="BE11" s="246" t="e">
        <f>IF(ISBLANK(Glucose!#REF!),"",Glucose!#REF!)</f>
        <v>#REF!</v>
      </c>
      <c r="BF11" s="246" t="e">
        <f>IF(ISBLANK(Glucose!#REF!),"",Glucose!#REF!)</f>
        <v>#REF!</v>
      </c>
      <c r="BG11" s="246" t="e">
        <f>IF(ISBLANK(Glucose!#REF!),"",Glucose!#REF!)</f>
        <v>#REF!</v>
      </c>
      <c r="BH11" s="246" t="e">
        <f>IF(ISBLANK(Glucose!#REF!),"",Glucose!#REF!)</f>
        <v>#REF!</v>
      </c>
      <c r="BI11" s="246" t="e">
        <f>IF(ISBLANK(Glucose!#REF!),"",Glucose!#REF!)</f>
        <v>#REF!</v>
      </c>
      <c r="BJ11" s="246" t="e">
        <f>IF(ISBLANK(Glucose!#REF!),"",Glucose!#REF!)</f>
        <v>#REF!</v>
      </c>
      <c r="BK11" s="246" t="e">
        <f>IF(ISBLANK(Glucose!#REF!),"",Glucose!#REF!)</f>
        <v>#REF!</v>
      </c>
      <c r="BL11" s="246" t="e">
        <f>IF(ISBLANK(Glucose!#REF!),"",Glucose!#REF!)</f>
        <v>#REF!</v>
      </c>
      <c r="BM11" s="246" t="e">
        <f>IF(ISBLANK(Glucose!#REF!),"",Glucose!#REF!)</f>
        <v>#REF!</v>
      </c>
      <c r="BN11" s="241">
        <f>IF(ISBLANK('In Process Calc.'!B11),"",ROUND('In Process Calc.'!B11,2))</f>
        <v>7.85</v>
      </c>
      <c r="BO11" s="241">
        <f>IF(ISBLANK('In Process Calc.'!C11),"",ROUND('In Process Calc.'!C11,2))</f>
        <v>188.32</v>
      </c>
      <c r="BP11" s="241">
        <f>IF(ISBLANK('In Process Calc.'!D11),"",'In Process Calc.'!D11)</f>
        <v>771.6</v>
      </c>
      <c r="BQ11" s="241">
        <f>IF(ISBLANK('In Process Calc.'!E11),"",'In Process Calc.'!E11)</f>
        <v>0</v>
      </c>
      <c r="BR11" s="241">
        <f>IF(ISBLANK('In Process Calc.'!G11),"",'In Process Calc.'!G11)</f>
        <v>0</v>
      </c>
      <c r="BS11" s="241">
        <f>IF(ISBLANK('In Process Calc.'!I11),"",'In Process Calc.'!I11)</f>
        <v>734.6</v>
      </c>
      <c r="BT11" s="246">
        <f>IF(ISBLANK('In Process Calc.'!J11),"",'In Process Calc.'!J11)</f>
        <v>382.31050792086086</v>
      </c>
      <c r="BU11" s="246">
        <f>IF(ISBLANK('In Process Calc.'!K11),"",'In Process Calc.'!K11)</f>
        <v>3167.1637920957178</v>
      </c>
      <c r="BV11" s="246">
        <f>IF(ISBLANK('In Process Calc.'!L11),"",'In Process Calc.'!L11)</f>
        <v>0</v>
      </c>
      <c r="BW11" s="246">
        <f>IF(ISBLANK('In Process Calc.'!M11),"",'In Process Calc.'!M11)</f>
        <v>376.86840999999998</v>
      </c>
      <c r="BX11" s="246">
        <f>IF(ISBLANK('In Process Calc.'!N11),"",'In Process Calc.'!N11)</f>
        <v>-0.18766640475923213</v>
      </c>
      <c r="BY11" s="246">
        <f>IF(ISBLANK('In Process Calc.'!O11),"",'In Process Calc.'!O11)</f>
        <v>0.46356038863375398</v>
      </c>
      <c r="BZ11" s="246">
        <f>IF(ISBLANK('In Process Calc.'!P11),"",'In Process Calc.'!P11)</f>
        <v>4.8149995458673924</v>
      </c>
      <c r="CA11" s="246">
        <f>IF(ISBLANK('In Process Calc.'!Q11),"",'In Process Calc.'!Q11)</f>
        <v>2.0988164675832013</v>
      </c>
      <c r="CB11" s="246">
        <f>IF(ISBLANK('In Process Calc.'!R11),"",'In Process Calc.'!R11)</f>
        <v>0.77492615131578968</v>
      </c>
      <c r="CC11" s="246">
        <f>IF(ISBLANK('In Process Calc.'!S11),"",'In Process Calc.'!S11)</f>
        <v>15.393833333333339</v>
      </c>
      <c r="CD11" s="246">
        <f>IF(ISBLANK('In Process Calc.'!T11),"",'In Process Calc.'!T11)</f>
        <v>-0.18362799999999996</v>
      </c>
      <c r="CE11" s="246">
        <f>IF(ISBLANK('In Process Calc.'!U11),"",'In Process Calc.'!U11)</f>
        <v>-0.70326399999999978</v>
      </c>
      <c r="CF11" s="246">
        <f>IF(ISBLANK('In Process Calc.'!V11),"",'In Process Calc.'!V11)</f>
        <v>-1.7087233248967628</v>
      </c>
      <c r="CG11" s="246">
        <f>IF(ISBLANK('In Process Calc.'!W11),"",'In Process Calc.'!W11)</f>
        <v>-5.211576066707635E-4</v>
      </c>
      <c r="CH11" s="246">
        <f>IF(ISBLANK('In Process Calc.'!X11),"",'In Process Calc.'!X11)</f>
        <v>0.91864298238926656</v>
      </c>
      <c r="CI11" s="246">
        <f>IF(ISBLANK('In Process Calc.'!Y11),"",'In Process Calc.'!Y11)</f>
        <v>-0.62120337477797549</v>
      </c>
      <c r="CJ11" s="246">
        <f>IF(ISBLANK('In Process Calc.'!Z11),"",'In Process Calc.'!Z11)</f>
        <v>1.7551182435008008</v>
      </c>
      <c r="CK11" s="246">
        <f>IF(ISBLANK('In Process Calc.'!AA11),"",'In Process Calc.'!AA11)</f>
        <v>0.80405622819618294</v>
      </c>
      <c r="CL11" s="246">
        <f>IF(ISBLANK('In Process Calc.'!AB11),"",'In Process Calc.'!AB11)</f>
        <v>0.28016285771731086</v>
      </c>
      <c r="CM11" s="246">
        <f>IF(ISBLANK('In Process Calc.'!AC11),"",'In Process Calc.'!AC11)</f>
        <v>4.5117219999999998</v>
      </c>
      <c r="CN11" s="246">
        <f>IF(ISBLANK('In Process Calc.'!AD11),"",'In Process Calc.'!AD11)</f>
        <v>0.4403702403293176</v>
      </c>
      <c r="CO11" s="246">
        <f>IF(ISBLANK('In Process Calc.'!AE11),"",'In Process Calc.'!AE11)</f>
        <v>0.63488439155736909</v>
      </c>
      <c r="CP11" s="246">
        <f>IF(ISBLANK('In Process Calc.'!AF11),"",'In Process Calc.'!AF11)</f>
        <v>2.9133856694262055</v>
      </c>
      <c r="CQ11" s="246">
        <f>IF(ISBLANK('In Process Calc.'!AG11),"",'In Process Calc.'!AG11)</f>
        <v>0.67745802552048329</v>
      </c>
      <c r="CR11" s="246">
        <f>IF(ISBLANK('In Process Calc.'!AH11),"",'In Process Calc.'!AH11)</f>
        <v>0.22308289673407439</v>
      </c>
      <c r="CS11" s="246">
        <f>IF(ISBLANK('In Process Calc.'!AI11),"",'In Process Calc.'!AI11)</f>
        <v>0.24793498537446895</v>
      </c>
      <c r="CT11" s="246">
        <f>IF(ISBLANK('In Process Calc.'!AJ11),"",'In Process Calc.'!AJ11)</f>
        <v>1.0558752027315408</v>
      </c>
      <c r="CU11" s="246">
        <f>IF(ISBLANK('In Process Calc.'!AK11),"",'In Process Calc.'!AK11)</f>
        <v>0</v>
      </c>
      <c r="CV11" s="246">
        <f>IF(ISBLANK('In Process Calc.'!AL11),"",'In Process Calc.'!AL11)</f>
        <v>18.630825062415859</v>
      </c>
      <c r="CW11" s="246">
        <f>IF(ISBLANK('In Process Calc.'!AM11),"",'In Process Calc.'!AM11)</f>
        <v>22.954880657656627</v>
      </c>
      <c r="CX11" s="246">
        <f>IF(ISBLANK('In Process Calc.'!AN11),"",'In Process Calc.'!AN11)</f>
        <v>78.614313902661848</v>
      </c>
      <c r="CY11" s="246">
        <f>IF(ISBLANK('In Process Calc.'!AO11),"",'In Process Calc.'!AO11)</f>
        <v>0</v>
      </c>
      <c r="CZ11" s="246">
        <f>IF(ISBLANK('In Process Calc.'!AP11),"",'In Process Calc.'!AP11)</f>
        <v>0</v>
      </c>
      <c r="DA11" s="246">
        <f>IF(ISBLANK('In Process Calc.'!AQ11),"",'In Process Calc.'!AQ11)</f>
        <v>2.767329074879614E-3</v>
      </c>
      <c r="DB11" s="246">
        <f>IF(ISBLANK('In Process Calc.'!AR11),"",'In Process Calc.'!AR11)</f>
        <v>2.9350496319150454E-3</v>
      </c>
      <c r="DC11" s="246">
        <f>IF(ISBLANK('In Process Calc.'!AS11),"",'In Process Calc.'!AS11)</f>
        <v>1.6772055703543137E-4</v>
      </c>
      <c r="DD11" s="246">
        <f>IF(ISBLANK('In Process Calc.'!AT11),"",'In Process Calc.'!AT11)</f>
        <v>1.0706302829855165</v>
      </c>
      <c r="DE11" s="246">
        <f>IF(ISBLANK('In Process Calc.'!AU11),"",'In Process Calc.'!AU11)</f>
        <v>2.8741152152577413E-3</v>
      </c>
      <c r="DF11" s="246">
        <f>IF(ISBLANK('In Process Calc.'!AV11),"",'In Process Calc.'!AV11)</f>
        <v>7.3160458813643328E-4</v>
      </c>
      <c r="DG11" s="246">
        <f>IF(ISBLANK('In Process Calc.'!AW11),"",'In Process Calc.'!AW11)</f>
        <v>5.7436700379753756E-3</v>
      </c>
      <c r="DH11" s="246">
        <f>IF(ISBLANK('In Process Calc.'!AX11),"",'In Process Calc.'!AX11)</f>
        <v>6.9775452214093222E-3</v>
      </c>
      <c r="DI11" s="246">
        <f>IF(ISBLANK('In Process Calc.'!AY11),"",'In Process Calc.'!AY11)</f>
        <v>1.1102860064730936E-3</v>
      </c>
      <c r="DJ11" s="246">
        <f>IF(ISBLANK('In Process Calc.'!AZ11),"",'In Process Calc.'!AZ11)</f>
        <v>4.2812979039695047E-2</v>
      </c>
      <c r="DK11" s="246">
        <f>IF(ISBLANK('In Process Calc.'!BA11),"",'In Process Calc.'!BA11)</f>
        <v>2.2018103506128838E-4</v>
      </c>
      <c r="DL11" s="246">
        <f>IF(ISBLANK('In Process Calc.'!BB11),"",'In Process Calc.'!BB11)</f>
        <v>5.504525876532274E-4</v>
      </c>
      <c r="DM11" s="246">
        <f>IF(ISBLANK('In Process Calc.'!BC11),"",'In Process Calc.'!BC11)</f>
        <v>-3.8449944465634126E-3</v>
      </c>
      <c r="DN11" s="246">
        <f>IF(ISBLANK('In Process Calc.'!BD11),"",'In Process Calc.'!BD11)</f>
        <v>2.7755401877489722E-4</v>
      </c>
      <c r="DO11" s="246">
        <f>IF(ISBLANK('In Process Calc.'!BE11),"",'In Process Calc.'!BE11)</f>
        <v>1.5306117141863558E-3</v>
      </c>
      <c r="DP11" s="246">
        <f>IF(ISBLANK('In Process Calc.'!BF11),"",'In Process Calc.'!BF11)</f>
        <v>0</v>
      </c>
      <c r="DQ11" s="246">
        <f>IF(ISBLANK('In Process Calc.'!BG11),"",'In Process Calc.'!BG11)</f>
        <v>3.753326116526544E-3</v>
      </c>
      <c r="DR11" s="246">
        <f>IF(ISBLANK('In Process Calc.'!BH11),"",'In Process Calc.'!BH11)</f>
        <v>1.663945401880747E-3</v>
      </c>
      <c r="DS11" s="246">
        <f>IF(ISBLANK('In Process Calc.'!BI11),"",'In Process Calc.'!BI11)</f>
        <v>3.7051528702826739E-4</v>
      </c>
      <c r="DT11" s="246">
        <f>IF(ISBLANK('In Process Calc.'!BJ11),"",'In Process Calc.'!BJ11)</f>
        <v>9.6879655426967051E-3</v>
      </c>
      <c r="DU11" s="246">
        <f>IF(ISBLANK('In Process Calc.'!BK11),"",'In Process Calc.'!BK11)</f>
        <v>8.6662619124147351E-4</v>
      </c>
      <c r="DV11" s="246">
        <f>IF(ISBLANK('In Process Calc.'!BL11),"",'In Process Calc.'!BL11)</f>
        <v>1.2080637493194957E-3</v>
      </c>
      <c r="DW11" s="246">
        <f>IF(ISBLANK('In Process Calc.'!BM11),"",'In Process Calc.'!BM11)</f>
        <v>5.2053138231228924E-3</v>
      </c>
      <c r="DX11" s="246">
        <f>IF(ISBLANK('In Process Calc.'!BN11),"",'In Process Calc.'!BN11)</f>
        <v>1.3678982780474858E-3</v>
      </c>
      <c r="DY11" s="246">
        <f>IF(ISBLANK('In Process Calc.'!BO11),"",'In Process Calc.'!BO11)</f>
        <v>4.3311627852901451E-4</v>
      </c>
      <c r="DZ11" s="246">
        <f>IF(ISBLANK('In Process Calc.'!BP11),"",'In Process Calc.'!BP11)</f>
        <v>-7.5798085119645436E-4</v>
      </c>
      <c r="EA11" s="246">
        <f>IF(ISBLANK('In Process Calc.'!BQ11),"",'In Process Calc.'!BQ11)</f>
        <v>2.1509289240741482E-3</v>
      </c>
      <c r="EB11" s="246">
        <f>IF(ISBLANK('In Process Calc.'!BR11),"",'In Process Calc.'!BR11)</f>
        <v>0</v>
      </c>
      <c r="EC11" s="246">
        <f>IF(ISBLANK('In Process Calc.'!BS11),"",'In Process Calc.'!BS11)</f>
        <v>3.312253191111774E-2</v>
      </c>
      <c r="ED11" s="246">
        <f>IF(ISBLANK('In Process Calc.'!BT11),"",'In Process Calc.'!BT11)</f>
        <v>3.9936382238556709E-2</v>
      </c>
      <c r="EE11" s="246">
        <f>IF(ISBLANK('In Process Calc.'!BU11),"",'In Process Calc.'!BU11)</f>
        <v>0.15251970053781558</v>
      </c>
      <c r="EF11" s="246">
        <f>IF(ISBLANK('In Process Calc.'!BV11),"",'In Process Calc.'!BV11)</f>
        <v>0.16703151709171055</v>
      </c>
      <c r="EG11" s="246">
        <f>IF(ISBLANK('In Process Calc.'!BW11),"",'In Process Calc.'!BW11)</f>
        <v>0</v>
      </c>
      <c r="EH11" s="246">
        <f>IF(ISBLANK('In Process Calc.'!BX11),"",'In Process Calc.'!BX11)</f>
        <v>0</v>
      </c>
      <c r="EI11" s="246">
        <f>IF(ISBLANK('In Process Calc.'!BY11),"",'In Process Calc.'!BY11)</f>
        <v>5.1428571428571331E-3</v>
      </c>
      <c r="EJ11" s="246">
        <f>IF(ISBLANK('In Process Calc.'!BZ11),"",'In Process Calc.'!BZ11)</f>
        <v>44.000000000000071</v>
      </c>
      <c r="EK11" s="246">
        <f>IF(ISBLANK('Post Process Calc.'!A11),"",'Post Process Calc.'!A11)</f>
        <v>3.1310810170404051</v>
      </c>
      <c r="EL11" s="246">
        <f>IF(ISBLANK('Post Process Calc.'!B11),"",'Post Process Calc.'!B11)</f>
        <v>2.0027065403606398E-3</v>
      </c>
      <c r="EM11" s="246">
        <f>IF(ISBLANK('Post Process Calc.'!C11),"",'Post Process Calc.'!C11)</f>
        <v>0</v>
      </c>
      <c r="EN11" s="246">
        <f>IF(ISBLANK('Post Process Calc.'!D11),"",'Post Process Calc.'!D11)</f>
        <v>0.9272633644493663</v>
      </c>
      <c r="EO11" s="246">
        <f>IF(ISBLANK('Post Process Calc.'!E11),"",'Post Process Calc.'!E11)</f>
        <v>1.2697671701159632E-3</v>
      </c>
      <c r="EP11" s="246">
        <f>IF(ISBLANK('Post Process Calc.'!F11),"",'Post Process Calc.'!F11)</f>
        <v>9.9381313685567487E-4</v>
      </c>
      <c r="EQ11" s="246">
        <f>IF(ISBLANK('Post Process Calc.'!G11),"",'Post Process Calc.'!G11)</f>
        <v>2.6244290089926566E-3</v>
      </c>
      <c r="ER11" s="246">
        <f>IF(ISBLANK('Post Process Calc.'!H11),"",'Post Process Calc.'!H11)</f>
        <v>8.1066541515326124E-3</v>
      </c>
      <c r="ES11" s="246">
        <f>IF(ISBLANK('Post Process Calc.'!I11),"",'Post Process Calc.'!I11)</f>
        <v>1.134176531650185E-3</v>
      </c>
      <c r="ET11" s="246">
        <f>IF(ISBLANK('Post Process Calc.'!J11),"",'Post Process Calc.'!J11)</f>
        <v>4.0720238727690802E-2</v>
      </c>
      <c r="EU11" s="246">
        <f>IF(ISBLANK('Post Process Calc.'!K11),"",'Post Process Calc.'!K11)</f>
        <v>3.6832425625593163E-5</v>
      </c>
      <c r="EV11" s="246">
        <f>IF(ISBLANK('Post Process Calc.'!L11),"",'Post Process Calc.'!L11)</f>
        <v>-7.5822306596623078E-4</v>
      </c>
      <c r="EW11" s="246">
        <f>IF(ISBLANK('Post Process Calc.'!M11),"",'Post Process Calc.'!M11)</f>
        <v>-3.2215888651324857E-3</v>
      </c>
      <c r="EX11" s="246">
        <f>IF(ISBLANK('Post Process Calc.'!N11),"",'Post Process Calc.'!N11)</f>
        <v>-2.684076763227868E-4</v>
      </c>
      <c r="EY11" s="246">
        <f>IF(ISBLANK('Post Process Calc.'!O11),"",'Post Process Calc.'!O11)</f>
        <v>1.7744521357621074E-3</v>
      </c>
      <c r="EZ11" s="246">
        <f>IF(ISBLANK('Post Process Calc.'!P11),"",'Post Process Calc.'!P11)</f>
        <v>-1.4180297620699793E-3</v>
      </c>
      <c r="FA11" s="246">
        <f>IF(ISBLANK('Post Process Calc.'!Q11),"",'Post Process Calc.'!Q11)</f>
        <v>3.7834970372286197E-3</v>
      </c>
      <c r="FB11" s="246">
        <f>IF(ISBLANK('Post Process Calc.'!R11),"",'Post Process Calc.'!R11)</f>
        <v>1.7724494844700142E-3</v>
      </c>
      <c r="FC11" s="246">
        <f>IF(ISBLANK('Post Process Calc.'!S11),"",'Post Process Calc.'!S11)</f>
        <v>5.0997686773186573E-4</v>
      </c>
      <c r="FD11" s="246">
        <f>IF(ISBLANK('Post Process Calc.'!T11),"",'Post Process Calc.'!T11)</f>
        <v>8.1664445284798833E-3</v>
      </c>
      <c r="FE11" s="246">
        <f>IF(ISBLANK('Post Process Calc.'!U11),"",'Post Process Calc.'!U11)</f>
        <v>9.2830043596097171E-4</v>
      </c>
      <c r="FF11" s="246">
        <f>IF(ISBLANK('Post Process Calc.'!V11),"",'Post Process Calc.'!V11)</f>
        <v>1.4015087981408627E-3</v>
      </c>
      <c r="FG11" s="246">
        <f>IF(ISBLANK('Post Process Calc.'!W11),"",'Post Process Calc.'!W11)</f>
        <v>5.622962241857021E-3</v>
      </c>
      <c r="FH11" s="246">
        <f>IF(ISBLANK('Post Process Calc.'!X11),"",'Post Process Calc.'!X11)</f>
        <v>1.6140581435880133E-3</v>
      </c>
      <c r="FI11" s="246">
        <f>IF(ISBLANK('Post Process Calc.'!Y11),"",'Post Process Calc.'!Y11)</f>
        <v>4.5933634222656699E-4</v>
      </c>
      <c r="FJ11" s="246">
        <f>IF(ISBLANK('Post Process Calc.'!Z11),"",'Post Process Calc.'!Z11)</f>
        <v>1.779036927222061E-4</v>
      </c>
      <c r="FK11" s="246">
        <f>IF(ISBLANK('Post Process Calc.'!AA11),"",'Post Process Calc.'!AA11)</f>
        <v>2.3730754479469986E-3</v>
      </c>
      <c r="FL11" s="246">
        <f>IF(ISBLANK('Post Process Calc.'!AB11),"",'Post Process Calc.'!AB11)</f>
        <v>0</v>
      </c>
      <c r="FM11" s="246">
        <f>IF(ISBLANK('Post Process Calc.'!AC11),"",'Post Process Calc.'!AC11)</f>
        <v>3.4360942432853064E-2</v>
      </c>
      <c r="FN11" s="246">
        <f>IF(ISBLANK('Post Process Calc.'!AD11),"",'Post Process Calc.'!AD11)</f>
        <v>4.394477221890139E-2</v>
      </c>
      <c r="FO11" s="246">
        <f>IF(ISBLANK('Post Process Calc.'!AE11),"",'Post Process Calc.'!AE11)</f>
        <v>0.14983615770251446</v>
      </c>
      <c r="FP11" s="246">
        <f>IF(ISBLANK('Post Process Calc.'!AF11),"",'Post Process Calc.'!AF11)</f>
        <v>-3.4823709447108005E-2</v>
      </c>
      <c r="FQ11" s="246">
        <f>IF(ISBLANK('Post Process Calc.'!AG11),"",'Post Process Calc.'!AG11)</f>
        <v>0</v>
      </c>
      <c r="FR11" s="246">
        <f>IF(ISBLANK('Post Process Calc.'!AH11),"",'Post Process Calc.'!AH11)</f>
        <v>9.0452381362258994E-4</v>
      </c>
      <c r="FS11" s="246">
        <f>IF(ISBLANK('Post Process Calc.'!AI11),"",'Post Process Calc.'!AI11)</f>
        <v>221.71889007509176</v>
      </c>
    </row>
    <row r="12" spans="1:175" x14ac:dyDescent="0.15">
      <c r="A12" s="241" t="str">
        <f>IF(Glucose!B14&lt;&gt;0,Glucose!$B$1,"")</f>
        <v>NIIMBL-FB01-B2</v>
      </c>
      <c r="B12" s="241">
        <f>IF(ISBLANK(Glucose!A14),"",Glucose!A14)</f>
        <v>7</v>
      </c>
      <c r="C12" s="248">
        <f>IF(ISBLANK(Glucose!B14),"",Glucose!B14)</f>
        <v>43707</v>
      </c>
      <c r="D12" s="249">
        <f>IF(ISBLANK(Glucose!C14),"",Glucose!C14)</f>
        <v>0.4465277777777778</v>
      </c>
      <c r="E12" s="241">
        <f>IF(ISBLANK(Glucose!D14),"",Glucose!D14)</f>
        <v>11</v>
      </c>
      <c r="F12" s="241" t="e">
        <f>IF(ISBLANK(Glucose!#REF!),"",Glucose!#REF!)</f>
        <v>#REF!</v>
      </c>
      <c r="G12" s="241" t="str">
        <f>IF(ISBLANK(Glucose!G14),"",Glucose!G14)</f>
        <v/>
      </c>
      <c r="H12" s="246">
        <f>IF(ISBLANK(Glucose!H14),"",Glucose!H14)</f>
        <v>3.8065384460449221</v>
      </c>
      <c r="I12" s="246">
        <f>IF(ISBLANK(Glucose!I14),"",Glucose!I14)</f>
        <v>0.11208490954389472</v>
      </c>
      <c r="J12" s="246">
        <f>IF(ISBLANK(Glucose!J14),"",Glucose!J14)</f>
        <v>3.9186233555888168</v>
      </c>
      <c r="K12" s="246">
        <f>IF(ISBLANK(Glucose!K14),"",Glucose!K14)</f>
        <v>97.139686584472656</v>
      </c>
      <c r="L12" s="241">
        <f>IF(ISBLANK(Glucose!L14),"",Glucose!L14)</f>
        <v>6.9870000000000001</v>
      </c>
      <c r="M12" s="241">
        <f>IF(ISBLANK(Glucose!M14),"",Glucose!M14)</f>
        <v>54.4</v>
      </c>
      <c r="N12" s="241" t="str">
        <f>IF(ISBLANK(Glucose!N14),"",Glucose!N14)</f>
        <v/>
      </c>
      <c r="O12" s="241" t="str">
        <f>IF(ISBLANK(Glucose!O14),"",Glucose!O14)</f>
        <v/>
      </c>
      <c r="P12" s="241" t="str">
        <f>IF(ISBLANK(Glucose!P14),"",Glucose!P14)</f>
        <v/>
      </c>
      <c r="Q12" s="241" t="str">
        <f>IF(ISBLANK(Glucose!Q14),"",Glucose!Q14)</f>
        <v/>
      </c>
      <c r="R12" s="241">
        <f>IF(ISBLANK(Glucose!R14),"",Glucose!R14)</f>
        <v>339</v>
      </c>
      <c r="S12" s="241">
        <f>IF(ISBLANK(Glucose!S14),"",Glucose!S14)</f>
        <v>358.85</v>
      </c>
      <c r="T12" s="246" t="str">
        <f>IF(ISBLANK(Glucose!T14),"",Glucose!T14)</f>
        <v/>
      </c>
      <c r="U12" s="246" t="str">
        <f>IF(ISBLANK(Glucose!U14),"",Glucose!U14)</f>
        <v/>
      </c>
      <c r="V12" s="246" t="str">
        <f>IF(ISBLANK(Glucose!V14),"",Glucose!V14)</f>
        <v/>
      </c>
      <c r="W12" s="246" t="str">
        <f>IF(ISBLANK(Glucose!W14),"",Glucose!W14)</f>
        <v/>
      </c>
      <c r="X12" s="246" t="str">
        <f>IF(ISBLANK(Glucose!X14),"",Glucose!X14)</f>
        <v/>
      </c>
      <c r="Y12" s="246">
        <f>IF(ISBLANK(Glucose!Y14),"",Glucose!Y14)</f>
        <v>30.277777777777779</v>
      </c>
      <c r="Z12" s="246">
        <f>IF(ISBLANK(Glucose!Z14),"",Glucose!Z14)</f>
        <v>0.35</v>
      </c>
      <c r="AA12" s="246">
        <f>IF(ISBLANK(Glucose!AA14),"",Glucose!AA14)</f>
        <v>2.99</v>
      </c>
      <c r="AB12" s="246" t="str">
        <f>IF(ISBLANK(Glucose!AB14),"",Glucose!AB14)</f>
        <v/>
      </c>
      <c r="AC12" s="246" t="str">
        <f>IF(ISBLANK(Glucose!AC14),"",Glucose!AC14)</f>
        <v/>
      </c>
      <c r="AD12" s="246" t="str">
        <f>IF(ISBLANK(Glucose!AD14),"",Glucose!AD14)</f>
        <v/>
      </c>
      <c r="AE12" s="246">
        <f>IF(ISBLANK(Glucose!AE14),"",Glucose!AE14)</f>
        <v>0.77708703374777988</v>
      </c>
      <c r="AF12" s="246" t="str">
        <f>IF(ISBLANK(Glucose!AF14),"",Glucose!AF14)</f>
        <v/>
      </c>
      <c r="AG12" s="246" t="str">
        <f>IF(ISBLANK(Glucose!AG14),"",Glucose!AG14)</f>
        <v/>
      </c>
      <c r="AH12" s="246" t="str">
        <f>IF(ISBLANK(Glucose!AH14),"",Glucose!AH14)</f>
        <v/>
      </c>
      <c r="AI12" s="246">
        <f>IF(ISBLANK(Glucose!AI14),"",Glucose!AI14)</f>
        <v>4.8899999999999997</v>
      </c>
      <c r="AJ12" s="246" t="str">
        <f>IF(ISBLANK(Glucose!AJ14),"",Glucose!AJ14)</f>
        <v/>
      </c>
      <c r="AK12" s="246" t="str">
        <f>IF(ISBLANK(Glucose!AK14),"",Glucose!AK14)</f>
        <v/>
      </c>
      <c r="AL12" s="246" t="str">
        <f>IF(ISBLANK(Glucose!AL14),"",Glucose!AL14)</f>
        <v/>
      </c>
      <c r="AM12" s="246" t="str">
        <f>IF(ISBLANK(Glucose!AM14),"",Glucose!AM14)</f>
        <v/>
      </c>
      <c r="AN12" s="246" t="str">
        <f>IF(ISBLANK(Glucose!AN14),"",Glucose!AN14)</f>
        <v/>
      </c>
      <c r="AO12" s="246" t="str">
        <f>IF(ISBLANK(Glucose!AO14),"",Glucose!AO14)</f>
        <v/>
      </c>
      <c r="AP12" s="246" t="str">
        <f>IF(ISBLANK(Glucose!AP14),"",Glucose!AP14)</f>
        <v/>
      </c>
      <c r="AQ12" s="246">
        <f>IF(ISBLANK(Glucose!BO14),"",Glucose!BO14)</f>
        <v>0</v>
      </c>
      <c r="AR12" s="246" t="str">
        <f>IF(ISBLANK(Glucose!BP14),"",Glucose!BP14)</f>
        <v/>
      </c>
      <c r="AS12" s="246" t="str">
        <f>IF(ISBLANK(Glucose!BQ14),"",Glucose!BQ14)</f>
        <v/>
      </c>
      <c r="AT12" s="246" t="str">
        <f>IF(ISBLANK(Glucose!BR14),"",Glucose!BR14)</f>
        <v/>
      </c>
      <c r="AU12" s="246" t="str">
        <f>IF(ISBLANK(Glucose!BS14),"",Glucose!BS14)</f>
        <v/>
      </c>
      <c r="AV12" s="246" t="str">
        <f>IF(ISBLANK(Glucose!BT14),"",Glucose!BT14)</f>
        <v/>
      </c>
      <c r="AW12" s="246" t="str">
        <f>IF(ISBLANK(Glucose!BU14),"",Glucose!BU14)</f>
        <v/>
      </c>
      <c r="AX12" s="246" t="str">
        <f>IF(ISBLANK(Glucose!BV14),"",Glucose!BV14)</f>
        <v/>
      </c>
      <c r="AY12" s="246" t="str">
        <f>IF(ISBLANK(Glucose!BW14),"",Glucose!BW14)</f>
        <v/>
      </c>
      <c r="AZ12" s="246" t="str">
        <f>IF(ISBLANK(Glucose!BX14),"",Glucose!BX14)</f>
        <v/>
      </c>
      <c r="BA12" s="246" t="str">
        <f>IF(ISBLANK(Glucose!BY14),"",Glucose!BY14)</f>
        <v/>
      </c>
      <c r="BB12" s="246" t="str">
        <f>IF(ISBLANK(Glucose!BZ14),"",Glucose!BZ14)</f>
        <v/>
      </c>
      <c r="BC12" s="246" t="str">
        <f>IF(ISBLANK(Glucose!CA14),"",Glucose!CA14)</f>
        <v/>
      </c>
      <c r="BD12" s="246" t="str">
        <f>IF(ISBLANK(Glucose!CB14),"",Glucose!CB14)</f>
        <v/>
      </c>
      <c r="BE12" s="246" t="str">
        <f>IF(ISBLANK(Glucose!CC14),"",Glucose!CC14)</f>
        <v/>
      </c>
      <c r="BF12" s="246" t="str">
        <f>IF(ISBLANK(Glucose!CD14),"",Glucose!CD14)</f>
        <v/>
      </c>
      <c r="BG12" s="246" t="str">
        <f>IF(ISBLANK(Glucose!CE14),"",Glucose!CE14)</f>
        <v/>
      </c>
      <c r="BH12" s="246" t="str">
        <f>IF(ISBLANK(Glucose!CF14),"",Glucose!CF14)</f>
        <v/>
      </c>
      <c r="BI12" s="246" t="str">
        <f>IF(ISBLANK(Glucose!CG14),"",Glucose!CG14)</f>
        <v/>
      </c>
      <c r="BJ12" s="246" t="str">
        <f>IF(ISBLANK(Glucose!CH14),"",Glucose!CH14)</f>
        <v/>
      </c>
      <c r="BK12" s="246" t="str">
        <f>IF(ISBLANK(Glucose!CI14),"",Glucose!CI14)</f>
        <v/>
      </c>
      <c r="BL12" s="246" t="str">
        <f>IF(ISBLANK(Glucose!CJ14),"",Glucose!CJ14)</f>
        <v/>
      </c>
      <c r="BM12" s="246" t="str">
        <f>IF(ISBLANK(Glucose!CK14),"",Glucose!CK14)</f>
        <v/>
      </c>
      <c r="BN12" s="241">
        <f>IF(ISBLANK('In Process Calc.'!B12),"",ROUND('In Process Calc.'!B12,2))</f>
        <v>8.85</v>
      </c>
      <c r="BO12" s="241">
        <f>IF(ISBLANK('In Process Calc.'!C12),"",ROUND('In Process Calc.'!C12,2))</f>
        <v>212.51</v>
      </c>
      <c r="BP12" s="241">
        <f>IF(ISBLANK('In Process Calc.'!D12),"",'In Process Calc.'!D12)</f>
        <v>734.6</v>
      </c>
      <c r="BQ12" s="241">
        <f>IF(ISBLANK('In Process Calc.'!E12),"",'In Process Calc.'!E12)</f>
        <v>37</v>
      </c>
      <c r="BR12" s="241">
        <f>IF(ISBLANK('In Process Calc.'!G12),"",'In Process Calc.'!G12)</f>
        <v>0</v>
      </c>
      <c r="BS12" s="241">
        <f>IF(ISBLANK('In Process Calc.'!I12),"",'In Process Calc.'!I12)</f>
        <v>715.6</v>
      </c>
      <c r="BT12" s="246">
        <f>IF(ISBLANK('In Process Calc.'!J12),"",'In Process Calc.'!J12)</f>
        <v>474.36529600799452</v>
      </c>
      <c r="BU12" s="246">
        <f>IF(ISBLANK('In Process Calc.'!K12),"",'In Process Calc.'!K12)</f>
        <v>3144.7813082318876</v>
      </c>
      <c r="BV12" s="246">
        <f>IF(ISBLANK('In Process Calc.'!L12),"",'In Process Calc.'!L12)</f>
        <v>0</v>
      </c>
      <c r="BW12" s="246">
        <f>IF(ISBLANK('In Process Calc.'!M12),"",'In Process Calc.'!M12)</f>
        <v>442.79875999999996</v>
      </c>
      <c r="BX12" s="246">
        <f>IF(ISBLANK('In Process Calc.'!N12),"",'In Process Calc.'!N12)</f>
        <v>4.6508474576271303E-2</v>
      </c>
      <c r="BY12" s="246">
        <f>IF(ISBLANK('In Process Calc.'!O12),"",'In Process Calc.'!O12)</f>
        <v>0.55928610619977026</v>
      </c>
      <c r="BZ12" s="246">
        <f>IF(ISBLANK('In Process Calc.'!P12),"",'In Process Calc.'!P12)</f>
        <v>4.8149995458673924</v>
      </c>
      <c r="CA12" s="246">
        <f>IF(ISBLANK('In Process Calc.'!Q12),"",'In Process Calc.'!Q12)</f>
        <v>2.8300500338066259</v>
      </c>
      <c r="CB12" s="246">
        <f>IF(ISBLANK('In Process Calc.'!R12),"",'In Process Calc.'!R12)</f>
        <v>0.91447598684210551</v>
      </c>
      <c r="CC12" s="246">
        <f>IF(ISBLANK('In Process Calc.'!S12),"",'In Process Calc.'!S12)</f>
        <v>18.495477777777779</v>
      </c>
      <c r="CD12" s="246">
        <f>IF(ISBLANK('In Process Calc.'!T12),"",'In Process Calc.'!T12)</f>
        <v>-0.14689799999999997</v>
      </c>
      <c r="CE12" s="246">
        <f>IF(ISBLANK('In Process Calc.'!U12),"",'In Process Calc.'!U12)</f>
        <v>-0.67387999999999981</v>
      </c>
      <c r="CF12" s="246">
        <f>IF(ISBLANK('In Process Calc.'!V12),"",'In Process Calc.'!V12)</f>
        <v>-1.8643133075795923</v>
      </c>
      <c r="CG12" s="246">
        <f>IF(ISBLANK('In Process Calc.'!W12),"",'In Process Calc.'!W12)</f>
        <v>4.9665946095056444E-2</v>
      </c>
      <c r="CH12" s="246">
        <f>IF(ISBLANK('In Process Calc.'!X12),"",'In Process Calc.'!X12)</f>
        <v>1.0715329724784644</v>
      </c>
      <c r="CI12" s="246">
        <f>IF(ISBLANK('In Process Calc.'!Y12),"",'In Process Calc.'!Y12)</f>
        <v>-1.1920515097690947</v>
      </c>
      <c r="CJ12" s="246">
        <f>IF(ISBLANK('In Process Calc.'!Z12),"",'In Process Calc.'!Z12)</f>
        <v>2.036816650148662</v>
      </c>
      <c r="CK12" s="246">
        <f>IF(ISBLANK('In Process Calc.'!AA12),"",'In Process Calc.'!AA12)</f>
        <v>0.93169040290033489</v>
      </c>
      <c r="CL12" s="246">
        <f>IF(ISBLANK('In Process Calc.'!AB12),"",'In Process Calc.'!AB12)</f>
        <v>0.32890315662489078</v>
      </c>
      <c r="CM12" s="246">
        <f>IF(ISBLANK('In Process Calc.'!AC12),"",'In Process Calc.'!AC12)</f>
        <v>5.1140939999999997</v>
      </c>
      <c r="CN12" s="246">
        <f>IF(ISBLANK('In Process Calc.'!AD12),"",'In Process Calc.'!AD12)</f>
        <v>0.51107754706701347</v>
      </c>
      <c r="CO12" s="246">
        <f>IF(ISBLANK('In Process Calc.'!AE12),"",'In Process Calc.'!AE12)</f>
        <v>0.76122053331017037</v>
      </c>
      <c r="CP12" s="246">
        <f>IF(ISBLANK('In Process Calc.'!AF12),"",'In Process Calc.'!AF12)</f>
        <v>3.3223123037396514</v>
      </c>
      <c r="CQ12" s="246">
        <f>IF(ISBLANK('In Process Calc.'!AG12),"",'In Process Calc.'!AG12)</f>
        <v>0.8162130624580255</v>
      </c>
      <c r="CR12" s="246">
        <f>IF(ISBLANK('In Process Calc.'!AH12),"",'In Process Calc.'!AH12)</f>
        <v>0.26156999461391578</v>
      </c>
      <c r="CS12" s="246">
        <f>IF(ISBLANK('In Process Calc.'!AI12),"",'In Process Calc.'!AI12)</f>
        <v>0.38618687565538956</v>
      </c>
      <c r="CT12" s="246">
        <f>IF(ISBLANK('In Process Calc.'!AJ12),"",'In Process Calc.'!AJ12)</f>
        <v>1.250263593683312</v>
      </c>
      <c r="CU12" s="246">
        <f>IF(ISBLANK('In Process Calc.'!AK12),"",'In Process Calc.'!AK12)</f>
        <v>0</v>
      </c>
      <c r="CV12" s="246">
        <f>IF(ISBLANK('In Process Calc.'!AL12),"",'In Process Calc.'!AL12)</f>
        <v>21.646616019500634</v>
      </c>
      <c r="CW12" s="246">
        <f>IF(ISBLANK('In Process Calc.'!AM12),"",'In Process Calc.'!AM12)</f>
        <v>26.807218494076906</v>
      </c>
      <c r="CX12" s="246">
        <f>IF(ISBLANK('In Process Calc.'!AN12),"",'In Process Calc.'!AN12)</f>
        <v>91.875339992192039</v>
      </c>
      <c r="CY12" s="246">
        <f>IF(ISBLANK('In Process Calc.'!AO12),"",'In Process Calc.'!AO12)</f>
        <v>0</v>
      </c>
      <c r="CZ12" s="246">
        <f>IF(ISBLANK('In Process Calc.'!AP12),"",'In Process Calc.'!AP12)</f>
        <v>0</v>
      </c>
      <c r="DA12" s="246">
        <f>IF(ISBLANK('In Process Calc.'!AQ12),"",'In Process Calc.'!AQ12)</f>
        <v>-3.1165394878604464E-4</v>
      </c>
      <c r="DB12" s="246">
        <f>IF(ISBLANK('In Process Calc.'!AR12),"",'In Process Calc.'!AR12)</f>
        <v>-1.335607909725267E-4</v>
      </c>
      <c r="DC12" s="246">
        <f>IF(ISBLANK('In Process Calc.'!AS12),"",'In Process Calc.'!AS12)</f>
        <v>1.7809315781351794E-4</v>
      </c>
      <c r="DD12" s="246">
        <f>IF(ISBLANK('In Process Calc.'!AT12),"",'In Process Calc.'!AT12)</f>
        <v>0.91801491055916296</v>
      </c>
      <c r="DE12" s="246">
        <f>IF(ISBLANK('In Process Calc.'!AU12),"",'In Process Calc.'!AU12)</f>
        <v>3.2606535671111259E-3</v>
      </c>
      <c r="DF12" s="246">
        <f>IF(ISBLANK('In Process Calc.'!AV12),"",'In Process Calc.'!AV12)</f>
        <v>1.3328859326482896E-3</v>
      </c>
      <c r="DG12" s="246">
        <f>IF(ISBLANK('In Process Calc.'!AW12),"",'In Process Calc.'!AW12)</f>
        <v>0</v>
      </c>
      <c r="DH12" s="246">
        <f>IF(ISBLANK('In Process Calc.'!AX12),"",'In Process Calc.'!AX12)</f>
        <v>1.0181704130107836E-2</v>
      </c>
      <c r="DI12" s="246">
        <f>IF(ISBLANK('In Process Calc.'!AY12),"",'In Process Calc.'!AY12)</f>
        <v>1.9430934278255275E-3</v>
      </c>
      <c r="DJ12" s="246">
        <f>IF(ISBLANK('In Process Calc.'!AZ12),"",'In Process Calc.'!AZ12)</f>
        <v>4.3187330982665625E-2</v>
      </c>
      <c r="DK12" s="246">
        <f>IF(ISBLANK('In Process Calc.'!BA12),"",'In Process Calc.'!BA12)</f>
        <v>5.1142891953156707E-4</v>
      </c>
      <c r="DL12" s="246">
        <f>IF(ISBLANK('In Process Calc.'!BB12),"",'In Process Calc.'!BB12)</f>
        <v>4.0914313562525332E-4</v>
      </c>
      <c r="DM12" s="246">
        <f>IF(ISBLANK('In Process Calc.'!BC12),"",'In Process Calc.'!BC12)</f>
        <v>-2.1664366113099587E-3</v>
      </c>
      <c r="DN12" s="246">
        <f>IF(ISBLANK('In Process Calc.'!BD12),"",'In Process Calc.'!BD12)</f>
        <v>6.9880577785442599E-4</v>
      </c>
      <c r="DO12" s="246">
        <f>IF(ISBLANK('In Process Calc.'!BE12),"",'In Process Calc.'!BE12)</f>
        <v>2.1288418850669878E-3</v>
      </c>
      <c r="DP12" s="246">
        <f>IF(ISBLANK('In Process Calc.'!BF12),"",'In Process Calc.'!BF12)</f>
        <v>-7.9484956410323538E-3</v>
      </c>
      <c r="DQ12" s="246">
        <f>IF(ISBLANK('In Process Calc.'!BG12),"",'In Process Calc.'!BG12)</f>
        <v>3.9223716783468475E-3</v>
      </c>
      <c r="DR12" s="246">
        <f>IF(ISBLANK('In Process Calc.'!BH12),"",'In Process Calc.'!BH12)</f>
        <v>1.7771796369247951E-3</v>
      </c>
      <c r="DS12" s="246">
        <f>IF(ISBLANK('In Process Calc.'!BI12),"",'In Process Calc.'!BI12)</f>
        <v>6.7866045216306077E-4</v>
      </c>
      <c r="DT12" s="246">
        <f>IF(ISBLANK('In Process Calc.'!BJ12),"",'In Process Calc.'!BJ12)</f>
        <v>8.3874342803177022E-3</v>
      </c>
      <c r="DU12" s="246">
        <f>IF(ISBLANK('In Process Calc.'!BK12),"",'In Process Calc.'!BK12)</f>
        <v>9.8452930813631664E-4</v>
      </c>
      <c r="DV12" s="246">
        <f>IF(ISBLANK('In Process Calc.'!BL12),"",'In Process Calc.'!BL12)</f>
        <v>1.7591058119908001E-3</v>
      </c>
      <c r="DW12" s="246">
        <f>IF(ISBLANK('In Process Calc.'!BM12),"",'In Process Calc.'!BM12)</f>
        <v>5.6938989042909331E-3</v>
      </c>
      <c r="DX12" s="246">
        <f>IF(ISBLANK('In Process Calc.'!BN12),"",'In Process Calc.'!BN12)</f>
        <v>1.9320266436300005E-3</v>
      </c>
      <c r="DY12" s="246">
        <f>IF(ISBLANK('In Process Calc.'!BO12),"",'In Process Calc.'!BO12)</f>
        <v>5.3589476952335853E-4</v>
      </c>
      <c r="DZ12" s="246">
        <f>IF(ISBLANK('In Process Calc.'!BP12),"",'In Process Calc.'!BP12)</f>
        <v>1.9250208241102099E-3</v>
      </c>
      <c r="EA12" s="246">
        <f>IF(ISBLANK('In Process Calc.'!BQ12),"",'In Process Calc.'!BQ12)</f>
        <v>2.706666070077436E-3</v>
      </c>
      <c r="EB12" s="246">
        <f>IF(ISBLANK('In Process Calc.'!BR12),"",'In Process Calc.'!BR12)</f>
        <v>0</v>
      </c>
      <c r="EC12" s="246">
        <f>IF(ISBLANK('In Process Calc.'!BS12),"",'In Process Calc.'!BS12)</f>
        <v>3.9512917893447193E-2</v>
      </c>
      <c r="ED12" s="246">
        <f>IF(ISBLANK('In Process Calc.'!BT12),"",'In Process Calc.'!BT12)</f>
        <v>4.4639698606653774E-2</v>
      </c>
      <c r="EE12" s="246">
        <f>IF(ISBLANK('In Process Calc.'!BU12),"",'In Process Calc.'!BU12)</f>
        <v>0.20045932953379159</v>
      </c>
      <c r="EF12" s="246">
        <f>IF(ISBLANK('In Process Calc.'!BV12),"",'In Process Calc.'!BV12)</f>
        <v>0.20479220275641155</v>
      </c>
      <c r="EG12" s="246">
        <f>IF(ISBLANK('In Process Calc.'!BW12),"",'In Process Calc.'!BW12)</f>
        <v>-0.18404692904552708</v>
      </c>
      <c r="EH12" s="246">
        <f>IF(ISBLANK('In Process Calc.'!BX12),"",'In Process Calc.'!BX12)</f>
        <v>0</v>
      </c>
      <c r="EI12" s="246">
        <f>IF(ISBLANK('In Process Calc.'!BY12),"",'In Process Calc.'!BY12)</f>
        <v>1.1842105263157906E-2</v>
      </c>
      <c r="EJ12" s="246">
        <f>IF(ISBLANK('In Process Calc.'!BZ12),"",'In Process Calc.'!BZ12)</f>
        <v>16.400000000000006</v>
      </c>
      <c r="EK12" s="246">
        <f>IF(ISBLANK('Post Process Calc.'!A12),"",'Post Process Calc.'!A12)</f>
        <v>2.958555975335083</v>
      </c>
      <c r="EL12" s="246">
        <f>IF(ISBLANK('Post Process Calc.'!B12),"",'Post Process Calc.'!B12)</f>
        <v>1.1447929178307671E-3</v>
      </c>
      <c r="EM12" s="246">
        <f>IF(ISBLANK('Post Process Calc.'!C12),"",'Post Process Calc.'!C12)</f>
        <v>0</v>
      </c>
      <c r="EN12" s="246">
        <f>IF(ISBLANK('Post Process Calc.'!D12),"",'Post Process Calc.'!D12)</f>
        <v>1.0106985986418011</v>
      </c>
      <c r="EO12" s="246">
        <f>IF(ISBLANK('Post Process Calc.'!E12),"",'Post Process Calc.'!E12)</f>
        <v>1.5043407453646672E-3</v>
      </c>
      <c r="EP12" s="246">
        <f>IF(ISBLANK('Post Process Calc.'!F12),"",'Post Process Calc.'!F12)</f>
        <v>1.0171374346374855E-3</v>
      </c>
      <c r="EQ12" s="246">
        <f>IF(ISBLANK('Post Process Calc.'!G12),"",'Post Process Calc.'!G12)</f>
        <v>9.0247692480007824E-4</v>
      </c>
      <c r="ER12" s="246">
        <f>IF(ISBLANK('Post Process Calc.'!H12),"",'Post Process Calc.'!H12)</f>
        <v>9.1869011233181048E-3</v>
      </c>
      <c r="ES12" s="246">
        <f>IF(ISBLANK('Post Process Calc.'!I12),"",'Post Process Calc.'!I12)</f>
        <v>9.9471242891798579E-4</v>
      </c>
      <c r="ET12" s="246">
        <f>IF(ISBLANK('Post Process Calc.'!J12),"",'Post Process Calc.'!J12)</f>
        <v>4.7379108167798022E-2</v>
      </c>
      <c r="EU12" s="246">
        <f>IF(ISBLANK('Post Process Calc.'!K12),"",'Post Process Calc.'!K12)</f>
        <v>9.9302552745231075E-5</v>
      </c>
      <c r="EV12" s="246">
        <f>IF(ISBLANK('Post Process Calc.'!L12),"",'Post Process Calc.'!L12)</f>
        <v>-3.1499844236973327E-4</v>
      </c>
      <c r="EW12" s="246">
        <f>IF(ISBLANK('Post Process Calc.'!M12),"",'Post Process Calc.'!M12)</f>
        <v>-3.1962239797131472E-3</v>
      </c>
      <c r="EX12" s="246">
        <f>IF(ISBLANK('Post Process Calc.'!N12),"",'Post Process Calc.'!N12)</f>
        <v>-1.9637354419450458E-4</v>
      </c>
      <c r="EY12" s="246">
        <f>IF(ISBLANK('Post Process Calc.'!O12),"",'Post Process Calc.'!O12)</f>
        <v>1.8525602175869847E-3</v>
      </c>
      <c r="EZ12" s="246">
        <f>IF(ISBLANK('Post Process Calc.'!P12),"",'Post Process Calc.'!P12)</f>
        <v>3.2949615883453806E-3</v>
      </c>
      <c r="FA12" s="246">
        <f>IF(ISBLANK('Post Process Calc.'!Q12),"",'Post Process Calc.'!Q12)</f>
        <v>3.8534255786034279E-3</v>
      </c>
      <c r="FB12" s="246">
        <f>IF(ISBLANK('Post Process Calc.'!R12),"",'Post Process Calc.'!R12)</f>
        <v>1.8101428251133431E-3</v>
      </c>
      <c r="FC12" s="246">
        <f>IF(ISBLANK('Post Process Calc.'!S12),"",'Post Process Calc.'!S12)</f>
        <v>5.1524874626012439E-4</v>
      </c>
      <c r="FD12" s="246">
        <f>IF(ISBLANK('Post Process Calc.'!T12),"",'Post Process Calc.'!T12)</f>
        <v>8.1229281755794466E-3</v>
      </c>
      <c r="FE12" s="246">
        <f>IF(ISBLANK('Post Process Calc.'!U12),"",'Post Process Calc.'!U12)</f>
        <v>9.215912410478666E-4</v>
      </c>
      <c r="FF12" s="246">
        <f>IF(ISBLANK('Post Process Calc.'!V12),"",'Post Process Calc.'!V12)</f>
        <v>1.4250092233999911E-3</v>
      </c>
      <c r="FG12" s="246">
        <f>IF(ISBLANK('Post Process Calc.'!W12),"",'Post Process Calc.'!W12)</f>
        <v>5.5062339598964932E-3</v>
      </c>
      <c r="FH12" s="246">
        <f>IF(ISBLANK('Post Process Calc.'!X12),"",'Post Process Calc.'!X12)</f>
        <v>1.6903906407135525E-3</v>
      </c>
      <c r="FI12" s="246">
        <f>IF(ISBLANK('Post Process Calc.'!Y12),"",'Post Process Calc.'!Y12)</f>
        <v>4.628977217453636E-4</v>
      </c>
      <c r="FJ12" s="246">
        <f>IF(ISBLANK('Post Process Calc.'!Z12),"",'Post Process Calc.'!Z12)</f>
        <v>7.4187458332641262E-5</v>
      </c>
      <c r="FK12" s="246">
        <f>IF(ISBLANK('Post Process Calc.'!AA12),"",'Post Process Calc.'!AA12)</f>
        <v>2.4543130386256808E-3</v>
      </c>
      <c r="FL12" s="246">
        <f>IF(ISBLANK('Post Process Calc.'!AB12),"",'Post Process Calc.'!AB12)</f>
        <v>0</v>
      </c>
      <c r="FM12" s="246">
        <f>IF(ISBLANK('Post Process Calc.'!AC12),"",'Post Process Calc.'!AC12)</f>
        <v>3.4360482873827883E-2</v>
      </c>
      <c r="FN12" s="246">
        <f>IF(ISBLANK('Post Process Calc.'!AD12),"",'Post Process Calc.'!AD12)</f>
        <v>4.4234808712129065E-2</v>
      </c>
      <c r="FO12" s="246">
        <f>IF(ISBLANK('Post Process Calc.'!AE12),"",'Post Process Calc.'!AE12)</f>
        <v>0.15120333344907333</v>
      </c>
      <c r="FP12" s="246">
        <f>IF(ISBLANK('Post Process Calc.'!AF12),"",'Post Process Calc.'!AF12)</f>
        <v>6.9544609760823967E-2</v>
      </c>
      <c r="FQ12" s="246">
        <f>IF(ISBLANK('Post Process Calc.'!AG12),"",'Post Process Calc.'!AG12)</f>
        <v>0</v>
      </c>
      <c r="FR12" s="246">
        <f>IF(ISBLANK('Post Process Calc.'!AH12),"",'Post Process Calc.'!AH12)</f>
        <v>2.095914350973868E-3</v>
      </c>
      <c r="FS12" s="246">
        <f>IF(ISBLANK('Post Process Calc.'!AI12),"",'Post Process Calc.'!AI12)</f>
        <v>81.799792160625429</v>
      </c>
    </row>
    <row r="13" spans="1:175" x14ac:dyDescent="0.15">
      <c r="A13" s="241" t="e">
        <f>IF(Glucose!#REF!&lt;&gt;0,Glucose!$B$1,"")</f>
        <v>#REF!</v>
      </c>
      <c r="B13" s="241" t="e">
        <f>IF(ISBLANK(Glucose!#REF!),"",Glucose!#REF!)</f>
        <v>#REF!</v>
      </c>
      <c r="C13" s="248" t="e">
        <f>IF(ISBLANK(Glucose!#REF!),"",Glucose!#REF!)</f>
        <v>#REF!</v>
      </c>
      <c r="D13" s="249" t="e">
        <f>IF(ISBLANK(Glucose!#REF!),"",Glucose!#REF!)</f>
        <v>#REF!</v>
      </c>
      <c r="E13" s="241" t="e">
        <f>IF(ISBLANK(Glucose!#REF!),"",Glucose!#REF!)</f>
        <v>#REF!</v>
      </c>
      <c r="F13" s="241" t="e">
        <f>IF(ISBLANK(Glucose!#REF!),"",Glucose!#REF!)</f>
        <v>#REF!</v>
      </c>
      <c r="G13" s="241" t="e">
        <f>IF(ISBLANK(Glucose!#REF!),"",Glucose!#REF!)</f>
        <v>#REF!</v>
      </c>
      <c r="H13" s="246" t="e">
        <f>IF(ISBLANK(Glucose!#REF!),"",Glucose!#REF!)</f>
        <v>#REF!</v>
      </c>
      <c r="I13" s="246" t="e">
        <f>IF(ISBLANK(Glucose!#REF!),"",Glucose!#REF!)</f>
        <v>#REF!</v>
      </c>
      <c r="J13" s="246" t="e">
        <f>IF(ISBLANK(Glucose!#REF!),"",Glucose!#REF!)</f>
        <v>#REF!</v>
      </c>
      <c r="K13" s="246" t="e">
        <f>IF(ISBLANK(Glucose!#REF!),"",Glucose!#REF!)</f>
        <v>#REF!</v>
      </c>
      <c r="L13" s="241" t="e">
        <f>IF(ISBLANK(Glucose!#REF!),"",Glucose!#REF!)</f>
        <v>#REF!</v>
      </c>
      <c r="M13" s="241" t="e">
        <f>IF(ISBLANK(Glucose!#REF!),"",Glucose!#REF!)</f>
        <v>#REF!</v>
      </c>
      <c r="N13" s="241" t="e">
        <f>IF(ISBLANK(Glucose!#REF!),"",Glucose!#REF!)</f>
        <v>#REF!</v>
      </c>
      <c r="O13" s="241" t="e">
        <f>IF(ISBLANK(Glucose!#REF!),"",Glucose!#REF!)</f>
        <v>#REF!</v>
      </c>
      <c r="P13" s="241" t="e">
        <f>IF(ISBLANK(Glucose!#REF!),"",Glucose!#REF!)</f>
        <v>#REF!</v>
      </c>
      <c r="Q13" s="241" t="e">
        <f>IF(ISBLANK(Glucose!#REF!),"",Glucose!#REF!)</f>
        <v>#REF!</v>
      </c>
      <c r="R13" s="241" t="e">
        <f>IF(ISBLANK(Glucose!#REF!),"",Glucose!#REF!)</f>
        <v>#REF!</v>
      </c>
      <c r="S13" s="241" t="e">
        <f>IF(ISBLANK(Glucose!#REF!),"",Glucose!#REF!)</f>
        <v>#REF!</v>
      </c>
      <c r="T13" s="246" t="e">
        <f>IF(ISBLANK(Glucose!#REF!),"",Glucose!#REF!)</f>
        <v>#REF!</v>
      </c>
      <c r="U13" s="246" t="e">
        <f>IF(ISBLANK(Glucose!#REF!),"",Glucose!#REF!)</f>
        <v>#REF!</v>
      </c>
      <c r="V13" s="246" t="e">
        <f>IF(ISBLANK(Glucose!#REF!),"",Glucose!#REF!)</f>
        <v>#REF!</v>
      </c>
      <c r="W13" s="246" t="e">
        <f>IF(ISBLANK(Glucose!#REF!),"",Glucose!#REF!)</f>
        <v>#REF!</v>
      </c>
      <c r="X13" s="246" t="e">
        <f>IF(ISBLANK(Glucose!#REF!),"",Glucose!#REF!)</f>
        <v>#REF!</v>
      </c>
      <c r="Y13" s="246" t="e">
        <f>IF(ISBLANK(Glucose!#REF!),"",Glucose!#REF!)</f>
        <v>#REF!</v>
      </c>
      <c r="Z13" s="246" t="e">
        <f>IF(ISBLANK(Glucose!#REF!),"",Glucose!#REF!)</f>
        <v>#REF!</v>
      </c>
      <c r="AA13" s="246" t="e">
        <f>IF(ISBLANK(Glucose!#REF!),"",Glucose!#REF!)</f>
        <v>#REF!</v>
      </c>
      <c r="AB13" s="246" t="e">
        <f>IF(ISBLANK(Glucose!#REF!),"",Glucose!#REF!)</f>
        <v>#REF!</v>
      </c>
      <c r="AC13" s="246" t="e">
        <f>IF(ISBLANK(Glucose!#REF!),"",Glucose!#REF!)</f>
        <v>#REF!</v>
      </c>
      <c r="AD13" s="246" t="e">
        <f>IF(ISBLANK(Glucose!#REF!),"",Glucose!#REF!)</f>
        <v>#REF!</v>
      </c>
      <c r="AE13" s="246" t="e">
        <f>IF(ISBLANK(Glucose!#REF!),"",Glucose!#REF!)</f>
        <v>#REF!</v>
      </c>
      <c r="AF13" s="246" t="e">
        <f>IF(ISBLANK(Glucose!#REF!),"",Glucose!#REF!)</f>
        <v>#REF!</v>
      </c>
      <c r="AG13" s="246" t="e">
        <f>IF(ISBLANK(Glucose!#REF!),"",Glucose!#REF!)</f>
        <v>#REF!</v>
      </c>
      <c r="AH13" s="246" t="e">
        <f>IF(ISBLANK(Glucose!#REF!),"",Glucose!#REF!)</f>
        <v>#REF!</v>
      </c>
      <c r="AI13" s="246" t="e">
        <f>IF(ISBLANK(Glucose!#REF!),"",Glucose!#REF!)</f>
        <v>#REF!</v>
      </c>
      <c r="AJ13" s="246" t="e">
        <f>IF(ISBLANK(Glucose!#REF!),"",Glucose!#REF!)</f>
        <v>#REF!</v>
      </c>
      <c r="AK13" s="246" t="e">
        <f>IF(ISBLANK(Glucose!#REF!),"",Glucose!#REF!)</f>
        <v>#REF!</v>
      </c>
      <c r="AL13" s="246" t="e">
        <f>IF(ISBLANK(Glucose!#REF!),"",Glucose!#REF!)</f>
        <v>#REF!</v>
      </c>
      <c r="AM13" s="246" t="e">
        <f>IF(ISBLANK(Glucose!#REF!),"",Glucose!#REF!)</f>
        <v>#REF!</v>
      </c>
      <c r="AN13" s="246" t="e">
        <f>IF(ISBLANK(Glucose!#REF!),"",Glucose!#REF!)</f>
        <v>#REF!</v>
      </c>
      <c r="AO13" s="246" t="e">
        <f>IF(ISBLANK(Glucose!#REF!),"",Glucose!#REF!)</f>
        <v>#REF!</v>
      </c>
      <c r="AP13" s="246" t="e">
        <f>IF(ISBLANK(Glucose!#REF!),"",Glucose!#REF!)</f>
        <v>#REF!</v>
      </c>
      <c r="AQ13" s="246" t="e">
        <f>IF(ISBLANK(Glucose!#REF!),"",Glucose!#REF!)</f>
        <v>#REF!</v>
      </c>
      <c r="AR13" s="246" t="e">
        <f>IF(ISBLANK(Glucose!#REF!),"",Glucose!#REF!)</f>
        <v>#REF!</v>
      </c>
      <c r="AS13" s="246" t="e">
        <f>IF(ISBLANK(Glucose!#REF!),"",Glucose!#REF!)</f>
        <v>#REF!</v>
      </c>
      <c r="AT13" s="246" t="e">
        <f>IF(ISBLANK(Glucose!#REF!),"",Glucose!#REF!)</f>
        <v>#REF!</v>
      </c>
      <c r="AU13" s="246" t="e">
        <f>IF(ISBLANK(Glucose!#REF!),"",Glucose!#REF!)</f>
        <v>#REF!</v>
      </c>
      <c r="AV13" s="246" t="e">
        <f>IF(ISBLANK(Glucose!#REF!),"",Glucose!#REF!)</f>
        <v>#REF!</v>
      </c>
      <c r="AW13" s="246" t="e">
        <f>IF(ISBLANK(Glucose!#REF!),"",Glucose!#REF!)</f>
        <v>#REF!</v>
      </c>
      <c r="AX13" s="246" t="e">
        <f>IF(ISBLANK(Glucose!#REF!),"",Glucose!#REF!)</f>
        <v>#REF!</v>
      </c>
      <c r="AY13" s="246" t="e">
        <f>IF(ISBLANK(Glucose!#REF!),"",Glucose!#REF!)</f>
        <v>#REF!</v>
      </c>
      <c r="AZ13" s="246" t="e">
        <f>IF(ISBLANK(Glucose!#REF!),"",Glucose!#REF!)</f>
        <v>#REF!</v>
      </c>
      <c r="BA13" s="246" t="e">
        <f>IF(ISBLANK(Glucose!#REF!),"",Glucose!#REF!)</f>
        <v>#REF!</v>
      </c>
      <c r="BB13" s="246" t="e">
        <f>IF(ISBLANK(Glucose!#REF!),"",Glucose!#REF!)</f>
        <v>#REF!</v>
      </c>
      <c r="BC13" s="246" t="e">
        <f>IF(ISBLANK(Glucose!#REF!),"",Glucose!#REF!)</f>
        <v>#REF!</v>
      </c>
      <c r="BD13" s="246" t="e">
        <f>IF(ISBLANK(Glucose!#REF!),"",Glucose!#REF!)</f>
        <v>#REF!</v>
      </c>
      <c r="BE13" s="246" t="e">
        <f>IF(ISBLANK(Glucose!#REF!),"",Glucose!#REF!)</f>
        <v>#REF!</v>
      </c>
      <c r="BF13" s="246" t="e">
        <f>IF(ISBLANK(Glucose!#REF!),"",Glucose!#REF!)</f>
        <v>#REF!</v>
      </c>
      <c r="BG13" s="246" t="e">
        <f>IF(ISBLANK(Glucose!#REF!),"",Glucose!#REF!)</f>
        <v>#REF!</v>
      </c>
      <c r="BH13" s="246" t="e">
        <f>IF(ISBLANK(Glucose!#REF!),"",Glucose!#REF!)</f>
        <v>#REF!</v>
      </c>
      <c r="BI13" s="246" t="e">
        <f>IF(ISBLANK(Glucose!#REF!),"",Glucose!#REF!)</f>
        <v>#REF!</v>
      </c>
      <c r="BJ13" s="246" t="e">
        <f>IF(ISBLANK(Glucose!#REF!),"",Glucose!#REF!)</f>
        <v>#REF!</v>
      </c>
      <c r="BK13" s="246" t="e">
        <f>IF(ISBLANK(Glucose!#REF!),"",Glucose!#REF!)</f>
        <v>#REF!</v>
      </c>
      <c r="BL13" s="246" t="e">
        <f>IF(ISBLANK(Glucose!#REF!),"",Glucose!#REF!)</f>
        <v>#REF!</v>
      </c>
      <c r="BM13" s="246" t="e">
        <f>IF(ISBLANK(Glucose!#REF!),"",Glucose!#REF!)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2.6657932938859563</v>
      </c>
      <c r="EL13" s="246">
        <f>IF(ISBLANK('Post Process Calc.'!B13),"",'Post Process Calc.'!B13)</f>
        <v>6.1668353928154914E-4</v>
      </c>
      <c r="EM13" s="246">
        <f>IF(ISBLANK('Post Process Calc.'!C13),"",'Post Process Calc.'!C13)</f>
        <v>0</v>
      </c>
      <c r="EN13" s="246">
        <f>IF(ISBLANK('Post Process Calc.'!D13),"",'Post Process Calc.'!D13)</f>
        <v>1.1347988860224862</v>
      </c>
      <c r="EO13" s="246">
        <f>IF(ISBLANK('Post Process Calc.'!E13),"",'Post Process Calc.'!E13)</f>
        <v>1.738427571417881E-3</v>
      </c>
      <c r="EP13" s="246">
        <f>IF(ISBLANK('Post Process Calc.'!F13),"",'Post Process Calc.'!F13)</f>
        <v>1.0543077617032248E-3</v>
      </c>
      <c r="EQ13" s="246">
        <f>IF(ISBLANK('Post Process Calc.'!G13),"",'Post Process Calc.'!G13)</f>
        <v>-3.7975737693060515E-4</v>
      </c>
      <c r="ER13" s="246">
        <f>IF(ISBLANK('Post Process Calc.'!H13),"",'Post Process Calc.'!H13)</f>
        <v>1.0267977117480937E-2</v>
      </c>
      <c r="ES13" s="246">
        <f>IF(ISBLANK('Post Process Calc.'!I13),"",'Post Process Calc.'!I13)</f>
        <v>8.0221149246298732E-4</v>
      </c>
      <c r="ET13" s="246">
        <f>IF(ISBLANK('Post Process Calc.'!J13),"",'Post Process Calc.'!J13)</f>
        <v>5.6675289767759852E-2</v>
      </c>
      <c r="EU13" s="246">
        <f>IF(ISBLANK('Post Process Calc.'!K13),"",'Post Process Calc.'!K13)</f>
        <v>1.6671608722459654E-4</v>
      </c>
      <c r="EV13" s="246">
        <f>IF(ISBLANK('Post Process Calc.'!L13),"",'Post Process Calc.'!L13)</f>
        <v>2.9968997973218184E-4</v>
      </c>
      <c r="EW13" s="246">
        <f>IF(ISBLANK('Post Process Calc.'!M13),"",'Post Process Calc.'!M13)</f>
        <v>-3.1640426387771125E-3</v>
      </c>
      <c r="EX13" s="246">
        <f>IF(ISBLANK('Post Process Calc.'!N13),"",'Post Process Calc.'!N13)</f>
        <v>-5.7825680866550094E-5</v>
      </c>
      <c r="EY13" s="246">
        <f>IF(ISBLANK('Post Process Calc.'!O13),"",'Post Process Calc.'!O13)</f>
        <v>1.9985848811805585E-3</v>
      </c>
      <c r="EZ13" s="246">
        <f>IF(ISBLANK('Post Process Calc.'!P13),"",'Post Process Calc.'!P13)</f>
        <v>4.3780470904448091E-3</v>
      </c>
      <c r="FA13" s="246">
        <f>IF(ISBLANK('Post Process Calc.'!Q13),"",'Post Process Calc.'!Q13)</f>
        <v>3.9520604835134353E-3</v>
      </c>
      <c r="FB13" s="246">
        <f>IF(ISBLANK('Post Process Calc.'!R13),"",'Post Process Calc.'!R13)</f>
        <v>1.8615030643205715E-3</v>
      </c>
      <c r="FC13" s="246">
        <f>IF(ISBLANK('Post Process Calc.'!S13),"",'Post Process Calc.'!S13)</f>
        <v>5.314606838709425E-4</v>
      </c>
      <c r="FD13" s="246">
        <f>IF(ISBLANK('Post Process Calc.'!T13),"",'Post Process Calc.'!T13)</f>
        <v>8.1437428068013382E-3</v>
      </c>
      <c r="FE13" s="246">
        <f>IF(ISBLANK('Post Process Calc.'!U13),"",'Post Process Calc.'!U13)</f>
        <v>9.0841594729830727E-4</v>
      </c>
      <c r="FF13" s="246">
        <f>IF(ISBLANK('Post Process Calc.'!V13),"",'Post Process Calc.'!V13)</f>
        <v>1.4561680230671971E-3</v>
      </c>
      <c r="FG13" s="246">
        <f>IF(ISBLANK('Post Process Calc.'!W13),"",'Post Process Calc.'!W13)</f>
        <v>5.3347855282117303E-3</v>
      </c>
      <c r="FH13" s="246">
        <f>IF(ISBLANK('Post Process Calc.'!X13),"",'Post Process Calc.'!X13)</f>
        <v>1.8003890719573636E-3</v>
      </c>
      <c r="FI13" s="246">
        <f>IF(ISBLANK('Post Process Calc.'!Y13),"",'Post Process Calc.'!Y13)</f>
        <v>4.6923959828909495E-4</v>
      </c>
      <c r="FJ13" s="246">
        <f>IF(ISBLANK('Post Process Calc.'!Z13),"",'Post Process Calc.'!Z13)</f>
        <v>-5.6320915639540639E-5</v>
      </c>
      <c r="FK13" s="246">
        <f>IF(ISBLANK('Post Process Calc.'!AA13),"",'Post Process Calc.'!AA13)</f>
        <v>2.5716593170119874E-3</v>
      </c>
      <c r="FL13" s="246">
        <f>IF(ISBLANK('Post Process Calc.'!AB13),"",'Post Process Calc.'!AB13)</f>
        <v>0</v>
      </c>
      <c r="FM13" s="246">
        <f>IF(ISBLANK('Post Process Calc.'!AC13),"",'Post Process Calc.'!AC13)</f>
        <v>3.4707981606550899E-2</v>
      </c>
      <c r="FN13" s="246">
        <f>IF(ISBLANK('Post Process Calc.'!AD13),"",'Post Process Calc.'!AD13)</f>
        <v>4.4962988359647897E-2</v>
      </c>
      <c r="FO13" s="246">
        <f>IF(ISBLANK('Post Process Calc.'!AE13),"",'Post Process Calc.'!AE13)</f>
        <v>0.15470312155038998</v>
      </c>
      <c r="FP13" s="246">
        <f>IF(ISBLANK('Post Process Calc.'!AF13),"",'Post Process Calc.'!AF13)</f>
        <v>7.7247899541138171E-2</v>
      </c>
      <c r="FQ13" s="246">
        <f>IF(ISBLANK('Post Process Calc.'!AG13),"",'Post Process Calc.'!AG13)</f>
        <v>0</v>
      </c>
      <c r="FR13" s="246">
        <f>IF(ISBLANK('Post Process Calc.'!AH13),"",'Post Process Calc.'!AH13)</f>
        <v>2.9416009676837009E-3</v>
      </c>
      <c r="FS13" s="246">
        <f>IF(ISBLANK('Post Process Calc.'!AI13),"",'Post Process Calc.'!AI13)</f>
        <v>48.84797227654613</v>
      </c>
    </row>
    <row r="14" spans="1:175" x14ac:dyDescent="0.15">
      <c r="A14" s="241" t="e">
        <f>IF(Glucose!#REF!&lt;&gt;0,Glucose!$B$1,"")</f>
        <v>#REF!</v>
      </c>
      <c r="B14" s="241" t="e">
        <f>IF(ISBLANK(Glucose!#REF!),"",Glucose!#REF!)</f>
        <v>#REF!</v>
      </c>
      <c r="C14" s="248" t="e">
        <f>IF(ISBLANK(Glucose!#REF!),"",Glucose!#REF!)</f>
        <v>#REF!</v>
      </c>
      <c r="D14" s="249" t="e">
        <f>IF(ISBLANK(Glucose!#REF!),"",Glucose!#REF!)</f>
        <v>#REF!</v>
      </c>
      <c r="E14" s="241" t="e">
        <f>IF(ISBLANK(Glucose!#REF!),"",Glucose!#REF!)</f>
        <v>#REF!</v>
      </c>
      <c r="F14" s="241" t="e">
        <f>IF(ISBLANK(Glucose!#REF!),"",Glucose!#REF!)</f>
        <v>#REF!</v>
      </c>
      <c r="G14" s="241" t="e">
        <f>IF(ISBLANK(Glucose!#REF!),"",Glucose!#REF!)</f>
        <v>#REF!</v>
      </c>
      <c r="H14" s="246" t="e">
        <f>IF(ISBLANK(Glucose!#REF!),"",Glucose!#REF!)</f>
        <v>#REF!</v>
      </c>
      <c r="I14" s="246" t="e">
        <f>IF(ISBLANK(Glucose!#REF!),"",Glucose!#REF!)</f>
        <v>#REF!</v>
      </c>
      <c r="J14" s="246" t="e">
        <f>IF(ISBLANK(Glucose!#REF!),"",Glucose!#REF!)</f>
        <v>#REF!</v>
      </c>
      <c r="K14" s="246" t="e">
        <f>IF(ISBLANK(Glucose!#REF!),"",Glucose!#REF!)</f>
        <v>#REF!</v>
      </c>
      <c r="L14" s="241" t="e">
        <f>IF(ISBLANK(Glucose!#REF!),"",Glucose!#REF!)</f>
        <v>#REF!</v>
      </c>
      <c r="M14" s="241" t="e">
        <f>IF(ISBLANK(Glucose!#REF!),"",Glucose!#REF!)</f>
        <v>#REF!</v>
      </c>
      <c r="N14" s="241" t="e">
        <f>IF(ISBLANK(Glucose!#REF!),"",Glucose!#REF!)</f>
        <v>#REF!</v>
      </c>
      <c r="O14" s="241" t="e">
        <f>IF(ISBLANK(Glucose!#REF!),"",Glucose!#REF!)</f>
        <v>#REF!</v>
      </c>
      <c r="P14" s="241" t="e">
        <f>IF(ISBLANK(Glucose!#REF!),"",Glucose!#REF!)</f>
        <v>#REF!</v>
      </c>
      <c r="Q14" s="241" t="e">
        <f>IF(ISBLANK(Glucose!#REF!),"",Glucose!#REF!)</f>
        <v>#REF!</v>
      </c>
      <c r="R14" s="241" t="e">
        <f>IF(ISBLANK(Glucose!#REF!),"",Glucose!#REF!)</f>
        <v>#REF!</v>
      </c>
      <c r="S14" s="241" t="e">
        <f>IF(ISBLANK(Glucose!#REF!),"",Glucose!#REF!)</f>
        <v>#REF!</v>
      </c>
      <c r="T14" s="246" t="e">
        <f>IF(ISBLANK(Glucose!#REF!),"",Glucose!#REF!)</f>
        <v>#REF!</v>
      </c>
      <c r="U14" s="246" t="e">
        <f>IF(ISBLANK(Glucose!#REF!),"",Glucose!#REF!)</f>
        <v>#REF!</v>
      </c>
      <c r="V14" s="246" t="e">
        <f>IF(ISBLANK(Glucose!#REF!),"",Glucose!#REF!)</f>
        <v>#REF!</v>
      </c>
      <c r="W14" s="246" t="e">
        <f>IF(ISBLANK(Glucose!#REF!),"",Glucose!#REF!)</f>
        <v>#REF!</v>
      </c>
      <c r="X14" s="246" t="e">
        <f>IF(ISBLANK(Glucose!#REF!),"",Glucose!#REF!)</f>
        <v>#REF!</v>
      </c>
      <c r="Y14" s="246" t="e">
        <f>IF(ISBLANK(Glucose!#REF!),"",Glucose!#REF!)</f>
        <v>#REF!</v>
      </c>
      <c r="Z14" s="246" t="e">
        <f>IF(ISBLANK(Glucose!#REF!),"",Glucose!#REF!)</f>
        <v>#REF!</v>
      </c>
      <c r="AA14" s="246" t="e">
        <f>IF(ISBLANK(Glucose!#REF!),"",Glucose!#REF!)</f>
        <v>#REF!</v>
      </c>
      <c r="AB14" s="246" t="e">
        <f>IF(ISBLANK(Glucose!#REF!),"",Glucose!#REF!)</f>
        <v>#REF!</v>
      </c>
      <c r="AC14" s="246" t="e">
        <f>IF(ISBLANK(Glucose!#REF!),"",Glucose!#REF!)</f>
        <v>#REF!</v>
      </c>
      <c r="AD14" s="246" t="e">
        <f>IF(ISBLANK(Glucose!#REF!),"",Glucose!#REF!)</f>
        <v>#REF!</v>
      </c>
      <c r="AE14" s="246" t="e">
        <f>IF(ISBLANK(Glucose!#REF!),"",Glucose!#REF!)</f>
        <v>#REF!</v>
      </c>
      <c r="AF14" s="246" t="e">
        <f>IF(ISBLANK(Glucose!#REF!),"",Glucose!#REF!)</f>
        <v>#REF!</v>
      </c>
      <c r="AG14" s="246" t="e">
        <f>IF(ISBLANK(Glucose!#REF!),"",Glucose!#REF!)</f>
        <v>#REF!</v>
      </c>
      <c r="AH14" s="246" t="e">
        <f>IF(ISBLANK(Glucose!#REF!),"",Glucose!#REF!)</f>
        <v>#REF!</v>
      </c>
      <c r="AI14" s="246" t="e">
        <f>IF(ISBLANK(Glucose!#REF!),"",Glucose!#REF!)</f>
        <v>#REF!</v>
      </c>
      <c r="AJ14" s="246" t="e">
        <f>IF(ISBLANK(Glucose!#REF!),"",Glucose!#REF!)</f>
        <v>#REF!</v>
      </c>
      <c r="AK14" s="246" t="e">
        <f>IF(ISBLANK(Glucose!#REF!),"",Glucose!#REF!)</f>
        <v>#REF!</v>
      </c>
      <c r="AL14" s="246" t="e">
        <f>IF(ISBLANK(Glucose!#REF!),"",Glucose!#REF!)</f>
        <v>#REF!</v>
      </c>
      <c r="AM14" s="246" t="e">
        <f>IF(ISBLANK(Glucose!#REF!),"",Glucose!#REF!)</f>
        <v>#REF!</v>
      </c>
      <c r="AN14" s="246" t="e">
        <f>IF(ISBLANK(Glucose!#REF!),"",Glucose!#REF!)</f>
        <v>#REF!</v>
      </c>
      <c r="AO14" s="246" t="e">
        <f>IF(ISBLANK(Glucose!#REF!),"",Glucose!#REF!)</f>
        <v>#REF!</v>
      </c>
      <c r="AP14" s="246" t="e">
        <f>IF(ISBLANK(Glucose!#REF!),"",Glucose!#REF!)</f>
        <v>#REF!</v>
      </c>
      <c r="AQ14" s="246" t="e">
        <f>IF(ISBLANK(Glucose!#REF!),"",Glucose!#REF!)</f>
        <v>#REF!</v>
      </c>
      <c r="AR14" s="246" t="e">
        <f>IF(ISBLANK(Glucose!#REF!),"",Glucose!#REF!)</f>
        <v>#REF!</v>
      </c>
      <c r="AS14" s="246" t="e">
        <f>IF(ISBLANK(Glucose!#REF!),"",Glucose!#REF!)</f>
        <v>#REF!</v>
      </c>
      <c r="AT14" s="246" t="e">
        <f>IF(ISBLANK(Glucose!#REF!),"",Glucose!#REF!)</f>
        <v>#REF!</v>
      </c>
      <c r="AU14" s="246" t="e">
        <f>IF(ISBLANK(Glucose!#REF!),"",Glucose!#REF!)</f>
        <v>#REF!</v>
      </c>
      <c r="AV14" s="246" t="e">
        <f>IF(ISBLANK(Glucose!#REF!),"",Glucose!#REF!)</f>
        <v>#REF!</v>
      </c>
      <c r="AW14" s="246" t="e">
        <f>IF(ISBLANK(Glucose!#REF!),"",Glucose!#REF!)</f>
        <v>#REF!</v>
      </c>
      <c r="AX14" s="246" t="e">
        <f>IF(ISBLANK(Glucose!#REF!),"",Glucose!#REF!)</f>
        <v>#REF!</v>
      </c>
      <c r="AY14" s="246" t="e">
        <f>IF(ISBLANK(Glucose!#REF!),"",Glucose!#REF!)</f>
        <v>#REF!</v>
      </c>
      <c r="AZ14" s="246" t="e">
        <f>IF(ISBLANK(Glucose!#REF!),"",Glucose!#REF!)</f>
        <v>#REF!</v>
      </c>
      <c r="BA14" s="246" t="e">
        <f>IF(ISBLANK(Glucose!#REF!),"",Glucose!#REF!)</f>
        <v>#REF!</v>
      </c>
      <c r="BB14" s="246" t="e">
        <f>IF(ISBLANK(Glucose!#REF!),"",Glucose!#REF!)</f>
        <v>#REF!</v>
      </c>
      <c r="BC14" s="246" t="e">
        <f>IF(ISBLANK(Glucose!#REF!),"",Glucose!#REF!)</f>
        <v>#REF!</v>
      </c>
      <c r="BD14" s="246" t="e">
        <f>IF(ISBLANK(Glucose!#REF!),"",Glucose!#REF!)</f>
        <v>#REF!</v>
      </c>
      <c r="BE14" s="246" t="e">
        <f>IF(ISBLANK(Glucose!#REF!),"",Glucose!#REF!)</f>
        <v>#REF!</v>
      </c>
      <c r="BF14" s="246" t="e">
        <f>IF(ISBLANK(Glucose!#REF!),"",Glucose!#REF!)</f>
        <v>#REF!</v>
      </c>
      <c r="BG14" s="246" t="e">
        <f>IF(ISBLANK(Glucose!#REF!),"",Glucose!#REF!)</f>
        <v>#REF!</v>
      </c>
      <c r="BH14" s="246" t="e">
        <f>IF(ISBLANK(Glucose!#REF!),"",Glucose!#REF!)</f>
        <v>#REF!</v>
      </c>
      <c r="BI14" s="246" t="e">
        <f>IF(ISBLANK(Glucose!#REF!),"",Glucose!#REF!)</f>
        <v>#REF!</v>
      </c>
      <c r="BJ14" s="246" t="e">
        <f>IF(ISBLANK(Glucose!#REF!),"",Glucose!#REF!)</f>
        <v>#REF!</v>
      </c>
      <c r="BK14" s="246" t="e">
        <f>IF(ISBLANK(Glucose!#REF!),"",Glucose!#REF!)</f>
        <v>#REF!</v>
      </c>
      <c r="BL14" s="246" t="e">
        <f>IF(ISBLANK(Glucose!#REF!),"",Glucose!#REF!)</f>
        <v>#REF!</v>
      </c>
      <c r="BM14" s="246" t="e">
        <f>IF(ISBLANK(Glucose!#REF!),"",Glucose!#REF!)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2.7761234458886719</v>
      </c>
      <c r="EL14" s="246">
        <f>IF(ISBLANK('Post Process Calc.'!B14),"",'Post Process Calc.'!B14)</f>
        <v>3.567021616434331E-4</v>
      </c>
      <c r="EM14" s="246">
        <f>IF(ISBLANK('Post Process Calc.'!C14),"",'Post Process Calc.'!C14)</f>
        <v>0</v>
      </c>
      <c r="EN14" s="246">
        <f>IF(ISBLANK('Post Process Calc.'!D14),"",'Post Process Calc.'!D14)</f>
        <v>1.082899261515242</v>
      </c>
      <c r="EO14" s="246">
        <f>IF(ISBLANK('Post Process Calc.'!E14),"",'Post Process Calc.'!E14)</f>
        <v>1.6276174161417888E-3</v>
      </c>
      <c r="EP14" s="246">
        <f>IF(ISBLANK('Post Process Calc.'!F14),"",'Post Process Calc.'!F14)</f>
        <v>9.2311729412470202E-4</v>
      </c>
      <c r="EQ14" s="246">
        <f>IF(ISBLANK('Post Process Calc.'!G14),"",'Post Process Calc.'!G14)</f>
        <v>-5.0973428959349108E-4</v>
      </c>
      <c r="ER14" s="246">
        <f>IF(ISBLANK('Post Process Calc.'!H14),"",'Post Process Calc.'!H14)</f>
        <v>9.2623876127384628E-3</v>
      </c>
      <c r="ES14" s="246">
        <f>IF(ISBLANK('Post Process Calc.'!I14),"",'Post Process Calc.'!I14)</f>
        <v>4.7207531392351139E-4</v>
      </c>
      <c r="ET14" s="246">
        <f>IF(ISBLANK('Post Process Calc.'!J14),"",'Post Process Calc.'!J14)</f>
        <v>5.6651077452319828E-2</v>
      </c>
      <c r="EU14" s="246">
        <f>IF(ISBLANK('Post Process Calc.'!K14),"",'Post Process Calc.'!K14)</f>
        <v>1.9485535021403081E-4</v>
      </c>
      <c r="EV14" s="246">
        <f>IF(ISBLANK('Post Process Calc.'!L14),"",'Post Process Calc.'!L14)</f>
        <v>8.5954892692730143E-4</v>
      </c>
      <c r="EW14" s="246">
        <f>IF(ISBLANK('Post Process Calc.'!M14),"",'Post Process Calc.'!M14)</f>
        <v>-2.6132516020876419E-3</v>
      </c>
      <c r="EX14" s="246">
        <f>IF(ISBLANK('Post Process Calc.'!N14),"",'Post Process Calc.'!N14)</f>
        <v>1.2343338604635428E-4</v>
      </c>
      <c r="EY14" s="246">
        <f>IF(ISBLANK('Post Process Calc.'!O14),"",'Post Process Calc.'!O14)</f>
        <v>1.8490897669088365E-3</v>
      </c>
      <c r="EZ14" s="246">
        <f>IF(ISBLANK('Post Process Calc.'!P14),"",'Post Process Calc.'!P14)</f>
        <v>4.5335527123332531E-4</v>
      </c>
      <c r="FA14" s="246">
        <f>IF(ISBLANK('Post Process Calc.'!Q14),"",'Post Process Calc.'!Q14)</f>
        <v>3.4060995836996707E-3</v>
      </c>
      <c r="FB14" s="246">
        <f>IF(ISBLANK('Post Process Calc.'!R14),"",'Post Process Calc.'!R14)</f>
        <v>1.6081621123545302E-3</v>
      </c>
      <c r="FC14" s="246">
        <f>IF(ISBLANK('Post Process Calc.'!S14),"",'Post Process Calc.'!S14)</f>
        <v>4.6749063451496372E-4</v>
      </c>
      <c r="FD14" s="246">
        <f>IF(ISBLANK('Post Process Calc.'!T14),"",'Post Process Calc.'!T14)</f>
        <v>6.8874396847232993E-3</v>
      </c>
      <c r="FE14" s="246">
        <f>IF(ISBLANK('Post Process Calc.'!U14),"",'Post Process Calc.'!U14)</f>
        <v>7.4272145950175696E-4</v>
      </c>
      <c r="FF14" s="246">
        <f>IF(ISBLANK('Post Process Calc.'!V14),"",'Post Process Calc.'!V14)</f>
        <v>1.2481378180489782E-3</v>
      </c>
      <c r="FG14" s="246">
        <f>IF(ISBLANK('Post Process Calc.'!W14),"",'Post Process Calc.'!W14)</f>
        <v>4.274165957906635E-3</v>
      </c>
      <c r="FH14" s="246">
        <f>IF(ISBLANK('Post Process Calc.'!X14),"",'Post Process Calc.'!X14)</f>
        <v>1.6214426803078967E-3</v>
      </c>
      <c r="FI14" s="246">
        <f>IF(ISBLANK('Post Process Calc.'!Y14),"",'Post Process Calc.'!Y14)</f>
        <v>3.9975417518281362E-4</v>
      </c>
      <c r="FJ14" s="246">
        <f>IF(ISBLANK('Post Process Calc.'!Z14),"",'Post Process Calc.'!Z14)</f>
        <v>-1.721781804000783E-4</v>
      </c>
      <c r="FK14" s="246">
        <f>IF(ISBLANK('Post Process Calc.'!AA14),"",'Post Process Calc.'!AA14)</f>
        <v>2.2740234638339244E-3</v>
      </c>
      <c r="FL14" s="246">
        <f>IF(ISBLANK('Post Process Calc.'!AB14),"",'Post Process Calc.'!AB14)</f>
        <v>0</v>
      </c>
      <c r="FM14" s="246">
        <f>IF(ISBLANK('Post Process Calc.'!AC14),"",'Post Process Calc.'!AC14)</f>
        <v>2.9622931213003498E-2</v>
      </c>
      <c r="FN14" s="246">
        <f>IF(ISBLANK('Post Process Calc.'!AD14),"",'Post Process Calc.'!AD14)</f>
        <v>3.8570688998361413E-2</v>
      </c>
      <c r="FO14" s="246">
        <f>IF(ISBLANK('Post Process Calc.'!AE14),"",'Post Process Calc.'!AE14)</f>
        <v>0.13409313502028836</v>
      </c>
      <c r="FP14" s="246">
        <f>IF(ISBLANK('Post Process Calc.'!AF14),"",'Post Process Calc.'!AF14)</f>
        <v>8.002588681828517E-3</v>
      </c>
      <c r="FQ14" s="246">
        <f>IF(ISBLANK('Post Process Calc.'!AG14),"",'Post Process Calc.'!AG14)</f>
        <v>0</v>
      </c>
      <c r="FR14" s="246">
        <f>IF(ISBLANK('Post Process Calc.'!AH14),"",'Post Process Calc.'!AH14)</f>
        <v>3.4395700660420818E-3</v>
      </c>
      <c r="FS14" s="246">
        <f>IF(ISBLANK('Post Process Calc.'!AI14),"",'Post Process Calc.'!AI14)</f>
        <v>35.346423268122102</v>
      </c>
    </row>
    <row r="15" spans="1:175" x14ac:dyDescent="0.15">
      <c r="A15" s="241" t="e">
        <f>IF(Glucose!#REF!&lt;&gt;0,Glucose!$B$1,"")</f>
        <v>#REF!</v>
      </c>
      <c r="B15" s="241" t="e">
        <f>IF(ISBLANK(Glucose!#REF!),"",Glucose!#REF!)</f>
        <v>#REF!</v>
      </c>
      <c r="C15" s="248" t="e">
        <f>IF(ISBLANK(Glucose!#REF!),"",Glucose!#REF!)</f>
        <v>#REF!</v>
      </c>
      <c r="D15" s="249" t="e">
        <f>IF(ISBLANK(Glucose!#REF!),"",Glucose!#REF!)</f>
        <v>#REF!</v>
      </c>
      <c r="E15" s="241" t="e">
        <f>IF(ISBLANK(Glucose!#REF!),"",Glucose!#REF!)</f>
        <v>#REF!</v>
      </c>
      <c r="F15" s="241" t="e">
        <f>IF(ISBLANK(Glucose!#REF!),"",Glucose!#REF!)</f>
        <v>#REF!</v>
      </c>
      <c r="G15" s="241" t="e">
        <f>IF(ISBLANK(Glucose!#REF!),"",Glucose!#REF!)</f>
        <v>#REF!</v>
      </c>
      <c r="H15" s="246" t="e">
        <f>IF(ISBLANK(Glucose!#REF!),"",Glucose!#REF!)</f>
        <v>#REF!</v>
      </c>
      <c r="I15" s="246" t="e">
        <f>IF(ISBLANK(Glucose!#REF!),"",Glucose!#REF!)</f>
        <v>#REF!</v>
      </c>
      <c r="J15" s="246" t="e">
        <f>IF(ISBLANK(Glucose!#REF!),"",Glucose!#REF!)</f>
        <v>#REF!</v>
      </c>
      <c r="K15" s="246" t="e">
        <f>IF(ISBLANK(Glucose!#REF!),"",Glucose!#REF!)</f>
        <v>#REF!</v>
      </c>
      <c r="L15" s="241" t="e">
        <f>IF(ISBLANK(Glucose!#REF!),"",Glucose!#REF!)</f>
        <v>#REF!</v>
      </c>
      <c r="M15" s="241" t="e">
        <f>IF(ISBLANK(Glucose!#REF!),"",Glucose!#REF!)</f>
        <v>#REF!</v>
      </c>
      <c r="N15" s="241" t="e">
        <f>IF(ISBLANK(Glucose!#REF!),"",Glucose!#REF!)</f>
        <v>#REF!</v>
      </c>
      <c r="O15" s="241" t="e">
        <f>IF(ISBLANK(Glucose!#REF!),"",Glucose!#REF!)</f>
        <v>#REF!</v>
      </c>
      <c r="P15" s="241" t="e">
        <f>IF(ISBLANK(Glucose!#REF!),"",Glucose!#REF!)</f>
        <v>#REF!</v>
      </c>
      <c r="Q15" s="241" t="e">
        <f>IF(ISBLANK(Glucose!#REF!),"",Glucose!#REF!)</f>
        <v>#REF!</v>
      </c>
      <c r="R15" s="241" t="e">
        <f>IF(ISBLANK(Glucose!#REF!),"",Glucose!#REF!)</f>
        <v>#REF!</v>
      </c>
      <c r="S15" s="241" t="e">
        <f>IF(ISBLANK(Glucose!#REF!),"",Glucose!#REF!)</f>
        <v>#REF!</v>
      </c>
      <c r="T15" s="246" t="e">
        <f>IF(ISBLANK(Glucose!#REF!),"",Glucose!#REF!)</f>
        <v>#REF!</v>
      </c>
      <c r="U15" s="246" t="e">
        <f>IF(ISBLANK(Glucose!#REF!),"",Glucose!#REF!)</f>
        <v>#REF!</v>
      </c>
      <c r="V15" s="246" t="e">
        <f>IF(ISBLANK(Glucose!#REF!),"",Glucose!#REF!)</f>
        <v>#REF!</v>
      </c>
      <c r="W15" s="246" t="e">
        <f>IF(ISBLANK(Glucose!#REF!),"",Glucose!#REF!)</f>
        <v>#REF!</v>
      </c>
      <c r="X15" s="246" t="e">
        <f>IF(ISBLANK(Glucose!#REF!),"",Glucose!#REF!)</f>
        <v>#REF!</v>
      </c>
      <c r="Y15" s="246" t="e">
        <f>IF(ISBLANK(Glucose!#REF!),"",Glucose!#REF!)</f>
        <v>#REF!</v>
      </c>
      <c r="Z15" s="246" t="e">
        <f>IF(ISBLANK(Glucose!#REF!),"",Glucose!#REF!)</f>
        <v>#REF!</v>
      </c>
      <c r="AA15" s="246" t="e">
        <f>IF(ISBLANK(Glucose!#REF!),"",Glucose!#REF!)</f>
        <v>#REF!</v>
      </c>
      <c r="AB15" s="246" t="e">
        <f>IF(ISBLANK(Glucose!#REF!),"",Glucose!#REF!)</f>
        <v>#REF!</v>
      </c>
      <c r="AC15" s="246" t="e">
        <f>IF(ISBLANK(Glucose!#REF!),"",Glucose!#REF!)</f>
        <v>#REF!</v>
      </c>
      <c r="AD15" s="246" t="e">
        <f>IF(ISBLANK(Glucose!#REF!),"",Glucose!#REF!)</f>
        <v>#REF!</v>
      </c>
      <c r="AE15" s="246" t="e">
        <f>IF(ISBLANK(Glucose!#REF!),"",Glucose!#REF!)</f>
        <v>#REF!</v>
      </c>
      <c r="AF15" s="246" t="e">
        <f>IF(ISBLANK(Glucose!#REF!),"",Glucose!#REF!)</f>
        <v>#REF!</v>
      </c>
      <c r="AG15" s="246" t="e">
        <f>IF(ISBLANK(Glucose!#REF!),"",Glucose!#REF!)</f>
        <v>#REF!</v>
      </c>
      <c r="AH15" s="246" t="e">
        <f>IF(ISBLANK(Glucose!#REF!),"",Glucose!#REF!)</f>
        <v>#REF!</v>
      </c>
      <c r="AI15" s="246" t="e">
        <f>IF(ISBLANK(Glucose!#REF!),"",Glucose!#REF!)</f>
        <v>#REF!</v>
      </c>
      <c r="AJ15" s="246" t="e">
        <f>IF(ISBLANK(Glucose!#REF!),"",Glucose!#REF!)</f>
        <v>#REF!</v>
      </c>
      <c r="AK15" s="246" t="e">
        <f>IF(ISBLANK(Glucose!#REF!),"",Glucose!#REF!)</f>
        <v>#REF!</v>
      </c>
      <c r="AL15" s="246" t="e">
        <f>IF(ISBLANK(Glucose!#REF!),"",Glucose!#REF!)</f>
        <v>#REF!</v>
      </c>
      <c r="AM15" s="246" t="e">
        <f>IF(ISBLANK(Glucose!#REF!),"",Glucose!#REF!)</f>
        <v>#REF!</v>
      </c>
      <c r="AN15" s="246" t="e">
        <f>IF(ISBLANK(Glucose!#REF!),"",Glucose!#REF!)</f>
        <v>#REF!</v>
      </c>
      <c r="AO15" s="246" t="e">
        <f>IF(ISBLANK(Glucose!#REF!),"",Glucose!#REF!)</f>
        <v>#REF!</v>
      </c>
      <c r="AP15" s="246" t="e">
        <f>IF(ISBLANK(Glucose!#REF!),"",Glucose!#REF!)</f>
        <v>#REF!</v>
      </c>
      <c r="AQ15" s="246" t="e">
        <f>IF(ISBLANK(Glucose!#REF!),"",Glucose!#REF!)</f>
        <v>#REF!</v>
      </c>
      <c r="AR15" s="246" t="e">
        <f>IF(ISBLANK(Glucose!#REF!),"",Glucose!#REF!)</f>
        <v>#REF!</v>
      </c>
      <c r="AS15" s="246" t="e">
        <f>IF(ISBLANK(Glucose!#REF!),"",Glucose!#REF!)</f>
        <v>#REF!</v>
      </c>
      <c r="AT15" s="246" t="e">
        <f>IF(ISBLANK(Glucose!#REF!),"",Glucose!#REF!)</f>
        <v>#REF!</v>
      </c>
      <c r="AU15" s="246" t="e">
        <f>IF(ISBLANK(Glucose!#REF!),"",Glucose!#REF!)</f>
        <v>#REF!</v>
      </c>
      <c r="AV15" s="246" t="e">
        <f>IF(ISBLANK(Glucose!#REF!),"",Glucose!#REF!)</f>
        <v>#REF!</v>
      </c>
      <c r="AW15" s="246" t="e">
        <f>IF(ISBLANK(Glucose!#REF!),"",Glucose!#REF!)</f>
        <v>#REF!</v>
      </c>
      <c r="AX15" s="246" t="e">
        <f>IF(ISBLANK(Glucose!#REF!),"",Glucose!#REF!)</f>
        <v>#REF!</v>
      </c>
      <c r="AY15" s="246" t="e">
        <f>IF(ISBLANK(Glucose!#REF!),"",Glucose!#REF!)</f>
        <v>#REF!</v>
      </c>
      <c r="AZ15" s="246" t="e">
        <f>IF(ISBLANK(Glucose!#REF!),"",Glucose!#REF!)</f>
        <v>#REF!</v>
      </c>
      <c r="BA15" s="246" t="e">
        <f>IF(ISBLANK(Glucose!#REF!),"",Glucose!#REF!)</f>
        <v>#REF!</v>
      </c>
      <c r="BB15" s="246" t="e">
        <f>IF(ISBLANK(Glucose!#REF!),"",Glucose!#REF!)</f>
        <v>#REF!</v>
      </c>
      <c r="BC15" s="246" t="e">
        <f>IF(ISBLANK(Glucose!#REF!),"",Glucose!#REF!)</f>
        <v>#REF!</v>
      </c>
      <c r="BD15" s="246" t="e">
        <f>IF(ISBLANK(Glucose!#REF!),"",Glucose!#REF!)</f>
        <v>#REF!</v>
      </c>
      <c r="BE15" s="246" t="e">
        <f>IF(ISBLANK(Glucose!#REF!),"",Glucose!#REF!)</f>
        <v>#REF!</v>
      </c>
      <c r="BF15" s="246" t="e">
        <f>IF(ISBLANK(Glucose!#REF!),"",Glucose!#REF!)</f>
        <v>#REF!</v>
      </c>
      <c r="BG15" s="246" t="e">
        <f>IF(ISBLANK(Glucose!#REF!),"",Glucose!#REF!)</f>
        <v>#REF!</v>
      </c>
      <c r="BH15" s="246" t="e">
        <f>IF(ISBLANK(Glucose!#REF!),"",Glucose!#REF!)</f>
        <v>#REF!</v>
      </c>
      <c r="BI15" s="246" t="e">
        <f>IF(ISBLANK(Glucose!#REF!),"",Glucose!#REF!)</f>
        <v>#REF!</v>
      </c>
      <c r="BJ15" s="246" t="e">
        <f>IF(ISBLANK(Glucose!#REF!),"",Glucose!#REF!)</f>
        <v>#REF!</v>
      </c>
      <c r="BK15" s="246" t="e">
        <f>IF(ISBLANK(Glucose!#REF!),"",Glucose!#REF!)</f>
        <v>#REF!</v>
      </c>
      <c r="BL15" s="246" t="e">
        <f>IF(ISBLANK(Glucose!#REF!),"",Glucose!#REF!)</f>
        <v>#REF!</v>
      </c>
      <c r="BM15" s="246" t="e">
        <f>IF(ISBLANK(Glucose!#REF!),"",Glucose!#REF!)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2.7651565294385532</v>
      </c>
      <c r="EL15" s="246">
        <f>IF(ISBLANK('Post Process Calc.'!B15),"",'Post Process Calc.'!B15)</f>
        <v>1.8367316940198758E-4</v>
      </c>
      <c r="EM15" s="246">
        <f>IF(ISBLANK('Post Process Calc.'!C15),"",'Post Process Calc.'!C15)</f>
        <v>0</v>
      </c>
      <c r="EN15" s="246">
        <f>IF(ISBLANK('Post Process Calc.'!D15),"",'Post Process Calc.'!D15)</f>
        <v>1.0570253678878432</v>
      </c>
      <c r="EO15" s="246">
        <f>IF(ISBLANK('Post Process Calc.'!E15),"",'Post Process Calc.'!E15)</f>
        <v>1.4608872813392372E-3</v>
      </c>
      <c r="EP15" s="246">
        <f>IF(ISBLANK('Post Process Calc.'!F15),"",'Post Process Calc.'!F15)</f>
        <v>7.8572305679176974E-4</v>
      </c>
      <c r="EQ15" s="246">
        <f>IF(ISBLANK('Post Process Calc.'!G15),"",'Post Process Calc.'!G15)</f>
        <v>9.7199454589558699E-4</v>
      </c>
      <c r="ER15" s="246">
        <f>IF(ISBLANK('Post Process Calc.'!H15),"",'Post Process Calc.'!H15)</f>
        <v>7.598280278363706E-3</v>
      </c>
      <c r="ES15" s="246">
        <f>IF(ISBLANK('Post Process Calc.'!I15),"",'Post Process Calc.'!I15)</f>
        <v>5.7375979721284479E-5</v>
      </c>
      <c r="ET15" s="246">
        <f>IF(ISBLANK('Post Process Calc.'!J15),"",'Post Process Calc.'!J15)</f>
        <v>5.7606892426197445E-2</v>
      </c>
      <c r="EU15" s="246">
        <f>IF(ISBLANK('Post Process Calc.'!K15),"",'Post Process Calc.'!K15)</f>
        <v>2.2211266924536776E-4</v>
      </c>
      <c r="EV15" s="246">
        <f>IF(ISBLANK('Post Process Calc.'!L15),"",'Post Process Calc.'!L15)</f>
        <v>1.554171626329626E-3</v>
      </c>
      <c r="EW15" s="246">
        <f>IF(ISBLANK('Post Process Calc.'!M15),"",'Post Process Calc.'!M15)</f>
        <v>-1.9815259669573753E-3</v>
      </c>
      <c r="EX15" s="246">
        <f>IF(ISBLANK('Post Process Calc.'!N15),"",'Post Process Calc.'!N15)</f>
        <v>3.9553908489485328E-4</v>
      </c>
      <c r="EY15" s="246">
        <f>IF(ISBLANK('Post Process Calc.'!O15),"",'Post Process Calc.'!O15)</f>
        <v>1.7446394882389301E-3</v>
      </c>
      <c r="EZ15" s="246">
        <f>IF(ISBLANK('Post Process Calc.'!P15),"",'Post Process Calc.'!P15)</f>
        <v>-5.6972021299210021E-3</v>
      </c>
      <c r="FA15" s="246">
        <f>IF(ISBLANK('Post Process Calc.'!Q15),"",'Post Process Calc.'!Q15)</f>
        <v>2.8051752850188193E-3</v>
      </c>
      <c r="FB15" s="246">
        <f>IF(ISBLANK('Post Process Calc.'!R15),"",'Post Process Calc.'!R15)</f>
        <v>1.3288309677652514E-3</v>
      </c>
      <c r="FC15" s="246">
        <f>IF(ISBLANK('Post Process Calc.'!S15),"",'Post Process Calc.'!S15)</f>
        <v>4.0641990536560447E-4</v>
      </c>
      <c r="FD15" s="246">
        <f>IF(ISBLANK('Post Process Calc.'!T15),"",'Post Process Calc.'!T15)</f>
        <v>5.5373363593396851E-3</v>
      </c>
      <c r="FE15" s="246">
        <f>IF(ISBLANK('Post Process Calc.'!U15),"",'Post Process Calc.'!U15)</f>
        <v>5.4736914896980743E-4</v>
      </c>
      <c r="FF15" s="246">
        <f>IF(ISBLANK('Post Process Calc.'!V15),"",'Post Process Calc.'!V15)</f>
        <v>1.0158700211979894E-3</v>
      </c>
      <c r="FG15" s="246">
        <f>IF(ISBLANK('Post Process Calc.'!W15),"",'Post Process Calc.'!W15)</f>
        <v>3.0206652960830293E-3</v>
      </c>
      <c r="FH15" s="246">
        <f>IF(ISBLANK('Post Process Calc.'!X15),"",'Post Process Calc.'!X15)</f>
        <v>1.443731532196215E-3</v>
      </c>
      <c r="FI15" s="246">
        <f>IF(ISBLANK('Post Process Calc.'!Y15),"",'Post Process Calc.'!Y15)</f>
        <v>3.2316032901081617E-4</v>
      </c>
      <c r="FJ15" s="246">
        <f>IF(ISBLANK('Post Process Calc.'!Z15),"",'Post Process Calc.'!Z15)</f>
        <v>-3.1796503423653664E-4</v>
      </c>
      <c r="FK15" s="246">
        <f>IF(ISBLANK('Post Process Calc.'!AA15),"",'Post Process Calc.'!AA15)</f>
        <v>1.9629883075152213E-3</v>
      </c>
      <c r="FL15" s="246">
        <f>IF(ISBLANK('Post Process Calc.'!AB15),"",'Post Process Calc.'!AB15)</f>
        <v>0</v>
      </c>
      <c r="FM15" s="246">
        <f>IF(ISBLANK('Post Process Calc.'!AC15),"",'Post Process Calc.'!AC15)</f>
        <v>2.4230617083755398E-2</v>
      </c>
      <c r="FN15" s="246">
        <f>IF(ISBLANK('Post Process Calc.'!AD15),"",'Post Process Calc.'!AD15)</f>
        <v>3.1743677653237934E-2</v>
      </c>
      <c r="FO15" s="246">
        <f>IF(ISBLANK('Post Process Calc.'!AE15),"",'Post Process Calc.'!AE15)</f>
        <v>0.11284859979876181</v>
      </c>
      <c r="FP15" s="246">
        <f>IF(ISBLANK('Post Process Calc.'!AF15),"",'Post Process Calc.'!AF15)</f>
        <v>-9.8897925056796315E-2</v>
      </c>
      <c r="FQ15" s="246">
        <f>IF(ISBLANK('Post Process Calc.'!AG15),"",'Post Process Calc.'!AG15)</f>
        <v>0</v>
      </c>
      <c r="FR15" s="246">
        <f>IF(ISBLANK('Post Process Calc.'!AH15),"",'Post Process Calc.'!AH15)</f>
        <v>3.8556613608332615E-3</v>
      </c>
      <c r="FS15" s="246">
        <f>IF(ISBLANK('Post Process Calc.'!AI15),"",'Post Process Calc.'!AI15)</f>
        <v>24.930303967589495</v>
      </c>
    </row>
    <row r="16" spans="1:175" x14ac:dyDescent="0.15">
      <c r="A16" s="241" t="e">
        <f>IF(Glucose!#REF!&lt;&gt;0,Glucose!$B$1,"")</f>
        <v>#REF!</v>
      </c>
      <c r="B16" s="241" t="e">
        <f>IF(ISBLANK(Glucose!#REF!),"",Glucose!#REF!)</f>
        <v>#REF!</v>
      </c>
      <c r="C16" s="248" t="e">
        <f>IF(ISBLANK(Glucose!#REF!),"",Glucose!#REF!)</f>
        <v>#REF!</v>
      </c>
      <c r="D16" s="249" t="e">
        <f>IF(ISBLANK(Glucose!#REF!),"",Glucose!#REF!)</f>
        <v>#REF!</v>
      </c>
      <c r="E16" s="241" t="e">
        <f>IF(ISBLANK(Glucose!#REF!),"",Glucose!#REF!)</f>
        <v>#REF!</v>
      </c>
      <c r="F16" s="241" t="e">
        <f>IF(ISBLANK(Glucose!#REF!),"",Glucose!#REF!)</f>
        <v>#REF!</v>
      </c>
      <c r="G16" s="241" t="e">
        <f>IF(ISBLANK(Glucose!#REF!),"",Glucose!#REF!)</f>
        <v>#REF!</v>
      </c>
      <c r="H16" s="246" t="e">
        <f>IF(ISBLANK(Glucose!#REF!),"",Glucose!#REF!)</f>
        <v>#REF!</v>
      </c>
      <c r="I16" s="246" t="e">
        <f>IF(ISBLANK(Glucose!#REF!),"",Glucose!#REF!)</f>
        <v>#REF!</v>
      </c>
      <c r="J16" s="246" t="e">
        <f>IF(ISBLANK(Glucose!#REF!),"",Glucose!#REF!)</f>
        <v>#REF!</v>
      </c>
      <c r="K16" s="246" t="e">
        <f>IF(ISBLANK(Glucose!#REF!),"",Glucose!#REF!)</f>
        <v>#REF!</v>
      </c>
      <c r="L16" s="241" t="e">
        <f>IF(ISBLANK(Glucose!#REF!),"",Glucose!#REF!)</f>
        <v>#REF!</v>
      </c>
      <c r="M16" s="241" t="e">
        <f>IF(ISBLANK(Glucose!#REF!),"",Glucose!#REF!)</f>
        <v>#REF!</v>
      </c>
      <c r="N16" s="241" t="e">
        <f>IF(ISBLANK(Glucose!#REF!),"",Glucose!#REF!)</f>
        <v>#REF!</v>
      </c>
      <c r="O16" s="241" t="e">
        <f>IF(ISBLANK(Glucose!#REF!),"",Glucose!#REF!)</f>
        <v>#REF!</v>
      </c>
      <c r="P16" s="241" t="e">
        <f>IF(ISBLANK(Glucose!#REF!),"",Glucose!#REF!)</f>
        <v>#REF!</v>
      </c>
      <c r="Q16" s="241" t="e">
        <f>IF(ISBLANK(Glucose!#REF!),"",Glucose!#REF!)</f>
        <v>#REF!</v>
      </c>
      <c r="R16" s="241" t="e">
        <f>IF(ISBLANK(Glucose!#REF!),"",Glucose!#REF!)</f>
        <v>#REF!</v>
      </c>
      <c r="S16" s="241" t="e">
        <f>IF(ISBLANK(Glucose!#REF!),"",Glucose!#REF!)</f>
        <v>#REF!</v>
      </c>
      <c r="T16" s="246" t="e">
        <f>IF(ISBLANK(Glucose!#REF!),"",Glucose!#REF!)</f>
        <v>#REF!</v>
      </c>
      <c r="U16" s="246" t="e">
        <f>IF(ISBLANK(Glucose!#REF!),"",Glucose!#REF!)</f>
        <v>#REF!</v>
      </c>
      <c r="V16" s="246" t="e">
        <f>IF(ISBLANK(Glucose!#REF!),"",Glucose!#REF!)</f>
        <v>#REF!</v>
      </c>
      <c r="W16" s="246" t="e">
        <f>IF(ISBLANK(Glucose!#REF!),"",Glucose!#REF!)</f>
        <v>#REF!</v>
      </c>
      <c r="X16" s="246" t="e">
        <f>IF(ISBLANK(Glucose!#REF!),"",Glucose!#REF!)</f>
        <v>#REF!</v>
      </c>
      <c r="Y16" s="246" t="e">
        <f>IF(ISBLANK(Glucose!#REF!),"",Glucose!#REF!)</f>
        <v>#REF!</v>
      </c>
      <c r="Z16" s="246" t="e">
        <f>IF(ISBLANK(Glucose!#REF!),"",Glucose!#REF!)</f>
        <v>#REF!</v>
      </c>
      <c r="AA16" s="246" t="e">
        <f>IF(ISBLANK(Glucose!#REF!),"",Glucose!#REF!)</f>
        <v>#REF!</v>
      </c>
      <c r="AB16" s="246" t="e">
        <f>IF(ISBLANK(Glucose!#REF!),"",Glucose!#REF!)</f>
        <v>#REF!</v>
      </c>
      <c r="AC16" s="246" t="e">
        <f>IF(ISBLANK(Glucose!#REF!),"",Glucose!#REF!)</f>
        <v>#REF!</v>
      </c>
      <c r="AD16" s="246" t="e">
        <f>IF(ISBLANK(Glucose!#REF!),"",Glucose!#REF!)</f>
        <v>#REF!</v>
      </c>
      <c r="AE16" s="246" t="e">
        <f>IF(ISBLANK(Glucose!#REF!),"",Glucose!#REF!)</f>
        <v>#REF!</v>
      </c>
      <c r="AF16" s="246" t="e">
        <f>IF(ISBLANK(Glucose!#REF!),"",Glucose!#REF!)</f>
        <v>#REF!</v>
      </c>
      <c r="AG16" s="246" t="e">
        <f>IF(ISBLANK(Glucose!#REF!),"",Glucose!#REF!)</f>
        <v>#REF!</v>
      </c>
      <c r="AH16" s="246" t="e">
        <f>IF(ISBLANK(Glucose!#REF!),"",Glucose!#REF!)</f>
        <v>#REF!</v>
      </c>
      <c r="AI16" s="246" t="e">
        <f>IF(ISBLANK(Glucose!#REF!),"",Glucose!#REF!)</f>
        <v>#REF!</v>
      </c>
      <c r="AJ16" s="246" t="e">
        <f>IF(ISBLANK(Glucose!#REF!),"",Glucose!#REF!)</f>
        <v>#REF!</v>
      </c>
      <c r="AK16" s="246" t="e">
        <f>IF(ISBLANK(Glucose!#REF!),"",Glucose!#REF!)</f>
        <v>#REF!</v>
      </c>
      <c r="AL16" s="246" t="e">
        <f>IF(ISBLANK(Glucose!#REF!),"",Glucose!#REF!)</f>
        <v>#REF!</v>
      </c>
      <c r="AM16" s="246" t="e">
        <f>IF(ISBLANK(Glucose!#REF!),"",Glucose!#REF!)</f>
        <v>#REF!</v>
      </c>
      <c r="AN16" s="246" t="e">
        <f>IF(ISBLANK(Glucose!#REF!),"",Glucose!#REF!)</f>
        <v>#REF!</v>
      </c>
      <c r="AO16" s="246" t="e">
        <f>IF(ISBLANK(Glucose!#REF!),"",Glucose!#REF!)</f>
        <v>#REF!</v>
      </c>
      <c r="AP16" s="246" t="e">
        <f>IF(ISBLANK(Glucose!#REF!),"",Glucose!#REF!)</f>
        <v>#REF!</v>
      </c>
      <c r="AQ16" s="246" t="e">
        <f>IF(ISBLANK(Glucose!#REF!),"",Glucose!#REF!)</f>
        <v>#REF!</v>
      </c>
      <c r="AR16" s="246" t="e">
        <f>IF(ISBLANK(Glucose!#REF!),"",Glucose!#REF!)</f>
        <v>#REF!</v>
      </c>
      <c r="AS16" s="246" t="e">
        <f>IF(ISBLANK(Glucose!#REF!),"",Glucose!#REF!)</f>
        <v>#REF!</v>
      </c>
      <c r="AT16" s="246" t="e">
        <f>IF(ISBLANK(Glucose!#REF!),"",Glucose!#REF!)</f>
        <v>#REF!</v>
      </c>
      <c r="AU16" s="246" t="e">
        <f>IF(ISBLANK(Glucose!#REF!),"",Glucose!#REF!)</f>
        <v>#REF!</v>
      </c>
      <c r="AV16" s="246" t="e">
        <f>IF(ISBLANK(Glucose!#REF!),"",Glucose!#REF!)</f>
        <v>#REF!</v>
      </c>
      <c r="AW16" s="246" t="e">
        <f>IF(ISBLANK(Glucose!#REF!),"",Glucose!#REF!)</f>
        <v>#REF!</v>
      </c>
      <c r="AX16" s="246" t="e">
        <f>IF(ISBLANK(Glucose!#REF!),"",Glucose!#REF!)</f>
        <v>#REF!</v>
      </c>
      <c r="AY16" s="246" t="e">
        <f>IF(ISBLANK(Glucose!#REF!),"",Glucose!#REF!)</f>
        <v>#REF!</v>
      </c>
      <c r="AZ16" s="246" t="e">
        <f>IF(ISBLANK(Glucose!#REF!),"",Glucose!#REF!)</f>
        <v>#REF!</v>
      </c>
      <c r="BA16" s="246" t="e">
        <f>IF(ISBLANK(Glucose!#REF!),"",Glucose!#REF!)</f>
        <v>#REF!</v>
      </c>
      <c r="BB16" s="246" t="e">
        <f>IF(ISBLANK(Glucose!#REF!),"",Glucose!#REF!)</f>
        <v>#REF!</v>
      </c>
      <c r="BC16" s="246" t="e">
        <f>IF(ISBLANK(Glucose!#REF!),"",Glucose!#REF!)</f>
        <v>#REF!</v>
      </c>
      <c r="BD16" s="246" t="e">
        <f>IF(ISBLANK(Glucose!#REF!),"",Glucose!#REF!)</f>
        <v>#REF!</v>
      </c>
      <c r="BE16" s="246" t="e">
        <f>IF(ISBLANK(Glucose!#REF!),"",Glucose!#REF!)</f>
        <v>#REF!</v>
      </c>
      <c r="BF16" s="246" t="e">
        <f>IF(ISBLANK(Glucose!#REF!),"",Glucose!#REF!)</f>
        <v>#REF!</v>
      </c>
      <c r="BG16" s="246" t="e">
        <f>IF(ISBLANK(Glucose!#REF!),"",Glucose!#REF!)</f>
        <v>#REF!</v>
      </c>
      <c r="BH16" s="246" t="e">
        <f>IF(ISBLANK(Glucose!#REF!),"",Glucose!#REF!)</f>
        <v>#REF!</v>
      </c>
      <c r="BI16" s="246" t="e">
        <f>IF(ISBLANK(Glucose!#REF!),"",Glucose!#REF!)</f>
        <v>#REF!</v>
      </c>
      <c r="BJ16" s="246" t="e">
        <f>IF(ISBLANK(Glucose!#REF!),"",Glucose!#REF!)</f>
        <v>#REF!</v>
      </c>
      <c r="BK16" s="246" t="e">
        <f>IF(ISBLANK(Glucose!#REF!),"",Glucose!#REF!)</f>
        <v>#REF!</v>
      </c>
      <c r="BL16" s="246" t="e">
        <f>IF(ISBLANK(Glucose!#REF!),"",Glucose!#REF!)</f>
        <v>#REF!</v>
      </c>
      <c r="BM16" s="246" t="e">
        <f>IF(ISBLANK(Glucose!#REF!),"",Glucose!#REF!)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2.5192736532441407</v>
      </c>
      <c r="EL16" s="246">
        <f>IF(ISBLANK('Post Process Calc.'!B16),"",'Post Process Calc.'!B16)</f>
        <v>1.1670185363788207E-4</v>
      </c>
      <c r="EM16" s="246">
        <f>IF(ISBLANK('Post Process Calc.'!C16),"",'Post Process Calc.'!C16)</f>
        <v>0</v>
      </c>
      <c r="EN16" s="246">
        <f>IF(ISBLANK('Post Process Calc.'!D16),"",'Post Process Calc.'!D16)</f>
        <v>1.1226327287767184</v>
      </c>
      <c r="EO16" s="246">
        <f>IF(ISBLANK('Post Process Calc.'!E16),"",'Post Process Calc.'!E16)</f>
        <v>1.3900797332017194E-3</v>
      </c>
      <c r="EP16" s="246">
        <f>IF(ISBLANK('Post Process Calc.'!F16),"",'Post Process Calc.'!F16)</f>
        <v>7.3429379440090824E-4</v>
      </c>
      <c r="EQ16" s="246">
        <f>IF(ISBLANK('Post Process Calc.'!G16),"",'Post Process Calc.'!G16)</f>
        <v>3.5626612237059747E-3</v>
      </c>
      <c r="ER16" s="246">
        <f>IF(ISBLANK('Post Process Calc.'!H16),"",'Post Process Calc.'!H16)</f>
        <v>6.2966569716143561E-3</v>
      </c>
      <c r="ES16" s="246">
        <f>IF(ISBLANK('Post Process Calc.'!I16),"",'Post Process Calc.'!I16)</f>
        <v>-2.8683687321827991E-4</v>
      </c>
      <c r="ET16" s="246">
        <f>IF(ISBLANK('Post Process Calc.'!J16),"",'Post Process Calc.'!J16)</f>
        <v>6.2139652032878953E-2</v>
      </c>
      <c r="EU16" s="246">
        <f>IF(ISBLANK('Post Process Calc.'!K16),"",'Post Process Calc.'!K16)</f>
        <v>2.5297799405107305E-4</v>
      </c>
      <c r="EV16" s="246">
        <f>IF(ISBLANK('Post Process Calc.'!L16),"",'Post Process Calc.'!L16)</f>
        <v>2.2017522016030099E-3</v>
      </c>
      <c r="EW16" s="246">
        <f>IF(ISBLANK('Post Process Calc.'!M16),"",'Post Process Calc.'!M16)</f>
        <v>-1.6070919871130954E-3</v>
      </c>
      <c r="EX16" s="246">
        <f>IF(ISBLANK('Post Process Calc.'!N16),"",'Post Process Calc.'!N16)</f>
        <v>6.7504207956419881E-4</v>
      </c>
      <c r="EY16" s="246">
        <f>IF(ISBLANK('Post Process Calc.'!O16),"",'Post Process Calc.'!O16)</f>
        <v>1.8128141340004126E-3</v>
      </c>
      <c r="EZ16" s="246">
        <f>IF(ISBLANK('Post Process Calc.'!P16),"",'Post Process Calc.'!P16)</f>
        <v>-6.3874630483253944E-3</v>
      </c>
      <c r="FA16" s="246">
        <f>IF(ISBLANK('Post Process Calc.'!Q16),"",'Post Process Calc.'!Q16)</f>
        <v>2.5208524288070355E-3</v>
      </c>
      <c r="FB16" s="246">
        <f>IF(ISBLANK('Post Process Calc.'!R16),"",'Post Process Calc.'!R16)</f>
        <v>1.1977881695739464E-3</v>
      </c>
      <c r="FC16" s="246">
        <f>IF(ISBLANK('Post Process Calc.'!S16),"",'Post Process Calc.'!S16)</f>
        <v>3.9142555098641219E-4</v>
      </c>
      <c r="FD16" s="246">
        <f>IF(ISBLANK('Post Process Calc.'!T16),"",'Post Process Calc.'!T16)</f>
        <v>4.8768777003281609E-3</v>
      </c>
      <c r="FE16" s="246">
        <f>IF(ISBLANK('Post Process Calc.'!U16),"",'Post Process Calc.'!U16)</f>
        <v>4.2404396200949965E-4</v>
      </c>
      <c r="FF16" s="246">
        <f>IF(ISBLANK('Post Process Calc.'!V16),"",'Post Process Calc.'!V16)</f>
        <v>8.9955901510101503E-4</v>
      </c>
      <c r="FG16" s="246">
        <f>IF(ISBLANK('Post Process Calc.'!W16),"",'Post Process Calc.'!W16)</f>
        <v>2.198238316930778E-3</v>
      </c>
      <c r="FH16" s="246">
        <f>IF(ISBLANK('Post Process Calc.'!X16),"",'Post Process Calc.'!X16)</f>
        <v>1.4098161063263125E-3</v>
      </c>
      <c r="FI16" s="246">
        <f>IF(ISBLANK('Post Process Calc.'!Y16),"",'Post Process Calc.'!Y16)</f>
        <v>2.8480679417774133E-4</v>
      </c>
      <c r="FJ16" s="246">
        <f>IF(ISBLANK('Post Process Calc.'!Z16),"",'Post Process Calc.'!Z16)</f>
        <v>-4.5911517776102607E-4</v>
      </c>
      <c r="FK16" s="246">
        <f>IF(ISBLANK('Post Process Calc.'!AA16),"",'Post Process Calc.'!AA16)</f>
        <v>1.8579625001346101E-3</v>
      </c>
      <c r="FL16" s="246">
        <f>IF(ISBLANK('Post Process Calc.'!AB16),"",'Post Process Calc.'!AB16)</f>
        <v>0</v>
      </c>
      <c r="FM16" s="246">
        <f>IF(ISBLANK('Post Process Calc.'!AC16),"",'Post Process Calc.'!AC16)</f>
        <v>2.1771144570216026E-2</v>
      </c>
      <c r="FN16" s="246">
        <f>IF(ISBLANK('Post Process Calc.'!AD16),"",'Post Process Calc.'!AD16)</f>
        <v>2.8656592281709449E-2</v>
      </c>
      <c r="FO16" s="246">
        <f>IF(ISBLANK('Post Process Calc.'!AE16),"",'Post Process Calc.'!AE16)</f>
        <v>0.10464311005743546</v>
      </c>
      <c r="FP16" s="246">
        <f>IF(ISBLANK('Post Process Calc.'!AF16),"",'Post Process Calc.'!AF16)</f>
        <v>-0.10279206335023729</v>
      </c>
      <c r="FQ16" s="246">
        <f>IF(ISBLANK('Post Process Calc.'!AG16),"",'Post Process Calc.'!AG16)</f>
        <v>0</v>
      </c>
      <c r="FR16" s="246">
        <f>IF(ISBLANK('Post Process Calc.'!AH16),"",'Post Process Calc.'!AH16)</f>
        <v>4.0711202231582966E-3</v>
      </c>
      <c r="FS16" s="246">
        <f>IF(ISBLANK('Post Process Calc.'!AI16),"",'Post Process Calc.'!AI16)</f>
        <v>19.277873234078935</v>
      </c>
    </row>
    <row r="17" spans="1:175" x14ac:dyDescent="0.15">
      <c r="A17" s="241" t="e">
        <f>IF(Glucose!#REF!&lt;&gt;0,Glucose!$B$1,"")</f>
        <v>#REF!</v>
      </c>
      <c r="B17" s="241" t="e">
        <f>IF(ISBLANK(Glucose!#REF!),"",Glucose!#REF!)</f>
        <v>#REF!</v>
      </c>
      <c r="C17" s="248" t="e">
        <f>IF(ISBLANK(Glucose!#REF!),"",Glucose!#REF!)</f>
        <v>#REF!</v>
      </c>
      <c r="D17" s="249" t="e">
        <f>IF(ISBLANK(Glucose!#REF!),"",Glucose!#REF!)</f>
        <v>#REF!</v>
      </c>
      <c r="E17" s="241" t="e">
        <f>IF(ISBLANK(Glucose!#REF!),"",Glucose!#REF!)</f>
        <v>#REF!</v>
      </c>
      <c r="F17" s="241" t="e">
        <f>IF(ISBLANK(Glucose!#REF!),"",Glucose!#REF!)</f>
        <v>#REF!</v>
      </c>
      <c r="G17" s="241" t="e">
        <f>IF(ISBLANK(Glucose!#REF!),"",Glucose!#REF!)</f>
        <v>#REF!</v>
      </c>
      <c r="H17" s="246" t="e">
        <f>IF(ISBLANK(Glucose!#REF!),"",Glucose!#REF!)</f>
        <v>#REF!</v>
      </c>
      <c r="I17" s="246" t="e">
        <f>IF(ISBLANK(Glucose!#REF!),"",Glucose!#REF!)</f>
        <v>#REF!</v>
      </c>
      <c r="J17" s="246" t="e">
        <f>IF(ISBLANK(Glucose!#REF!),"",Glucose!#REF!)</f>
        <v>#REF!</v>
      </c>
      <c r="K17" s="246" t="e">
        <f>IF(ISBLANK(Glucose!#REF!),"",Glucose!#REF!)</f>
        <v>#REF!</v>
      </c>
      <c r="L17" s="241" t="e">
        <f>IF(ISBLANK(Glucose!#REF!),"",Glucose!#REF!)</f>
        <v>#REF!</v>
      </c>
      <c r="M17" s="241" t="e">
        <f>IF(ISBLANK(Glucose!#REF!),"",Glucose!#REF!)</f>
        <v>#REF!</v>
      </c>
      <c r="N17" s="241" t="e">
        <f>IF(ISBLANK(Glucose!#REF!),"",Glucose!#REF!)</f>
        <v>#REF!</v>
      </c>
      <c r="O17" s="241" t="e">
        <f>IF(ISBLANK(Glucose!#REF!),"",Glucose!#REF!)</f>
        <v>#REF!</v>
      </c>
      <c r="P17" s="241" t="e">
        <f>IF(ISBLANK(Glucose!#REF!),"",Glucose!#REF!)</f>
        <v>#REF!</v>
      </c>
      <c r="Q17" s="241" t="e">
        <f>IF(ISBLANK(Glucose!#REF!),"",Glucose!#REF!)</f>
        <v>#REF!</v>
      </c>
      <c r="R17" s="241" t="e">
        <f>IF(ISBLANK(Glucose!#REF!),"",Glucose!#REF!)</f>
        <v>#REF!</v>
      </c>
      <c r="S17" s="241" t="e">
        <f>IF(ISBLANK(Glucose!#REF!),"",Glucose!#REF!)</f>
        <v>#REF!</v>
      </c>
      <c r="T17" s="246" t="e">
        <f>IF(ISBLANK(Glucose!#REF!),"",Glucose!#REF!)</f>
        <v>#REF!</v>
      </c>
      <c r="U17" s="246" t="e">
        <f>IF(ISBLANK(Glucose!#REF!),"",Glucose!#REF!)</f>
        <v>#REF!</v>
      </c>
      <c r="V17" s="246" t="e">
        <f>IF(ISBLANK(Glucose!#REF!),"",Glucose!#REF!)</f>
        <v>#REF!</v>
      </c>
      <c r="W17" s="246" t="e">
        <f>IF(ISBLANK(Glucose!#REF!),"",Glucose!#REF!)</f>
        <v>#REF!</v>
      </c>
      <c r="X17" s="246" t="e">
        <f>IF(ISBLANK(Glucose!#REF!),"",Glucose!#REF!)</f>
        <v>#REF!</v>
      </c>
      <c r="Y17" s="246" t="e">
        <f>IF(ISBLANK(Glucose!#REF!),"",Glucose!#REF!)</f>
        <v>#REF!</v>
      </c>
      <c r="Z17" s="246" t="e">
        <f>IF(ISBLANK(Glucose!#REF!),"",Glucose!#REF!)</f>
        <v>#REF!</v>
      </c>
      <c r="AA17" s="246" t="e">
        <f>IF(ISBLANK(Glucose!#REF!),"",Glucose!#REF!)</f>
        <v>#REF!</v>
      </c>
      <c r="AB17" s="246" t="e">
        <f>IF(ISBLANK(Glucose!#REF!),"",Glucose!#REF!)</f>
        <v>#REF!</v>
      </c>
      <c r="AC17" s="246" t="e">
        <f>IF(ISBLANK(Glucose!#REF!),"",Glucose!#REF!)</f>
        <v>#REF!</v>
      </c>
      <c r="AD17" s="246" t="e">
        <f>IF(ISBLANK(Glucose!#REF!),"",Glucose!#REF!)</f>
        <v>#REF!</v>
      </c>
      <c r="AE17" s="246" t="e">
        <f>IF(ISBLANK(Glucose!#REF!),"",Glucose!#REF!)</f>
        <v>#REF!</v>
      </c>
      <c r="AF17" s="246" t="e">
        <f>IF(ISBLANK(Glucose!#REF!),"",Glucose!#REF!)</f>
        <v>#REF!</v>
      </c>
      <c r="AG17" s="246" t="e">
        <f>IF(ISBLANK(Glucose!#REF!),"",Glucose!#REF!)</f>
        <v>#REF!</v>
      </c>
      <c r="AH17" s="246" t="e">
        <f>IF(ISBLANK(Glucose!#REF!),"",Glucose!#REF!)</f>
        <v>#REF!</v>
      </c>
      <c r="AI17" s="246" t="e">
        <f>IF(ISBLANK(Glucose!#REF!),"",Glucose!#REF!)</f>
        <v>#REF!</v>
      </c>
      <c r="AJ17" s="246" t="e">
        <f>IF(ISBLANK(Glucose!#REF!),"",Glucose!#REF!)</f>
        <v>#REF!</v>
      </c>
      <c r="AK17" s="246" t="e">
        <f>IF(ISBLANK(Glucose!#REF!),"",Glucose!#REF!)</f>
        <v>#REF!</v>
      </c>
      <c r="AL17" s="246" t="e">
        <f>IF(ISBLANK(Glucose!#REF!),"",Glucose!#REF!)</f>
        <v>#REF!</v>
      </c>
      <c r="AM17" s="246" t="e">
        <f>IF(ISBLANK(Glucose!#REF!),"",Glucose!#REF!)</f>
        <v>#REF!</v>
      </c>
      <c r="AN17" s="246" t="e">
        <f>IF(ISBLANK(Glucose!#REF!),"",Glucose!#REF!)</f>
        <v>#REF!</v>
      </c>
      <c r="AO17" s="246" t="e">
        <f>IF(ISBLANK(Glucose!#REF!),"",Glucose!#REF!)</f>
        <v>#REF!</v>
      </c>
      <c r="AP17" s="246" t="e">
        <f>IF(ISBLANK(Glucose!#REF!),"",Glucose!#REF!)</f>
        <v>#REF!</v>
      </c>
      <c r="AQ17" s="246" t="e">
        <f>IF(ISBLANK(Glucose!#REF!),"",Glucose!#REF!)</f>
        <v>#REF!</v>
      </c>
      <c r="AR17" s="246" t="e">
        <f>IF(ISBLANK(Glucose!#REF!),"",Glucose!#REF!)</f>
        <v>#REF!</v>
      </c>
      <c r="AS17" s="246" t="e">
        <f>IF(ISBLANK(Glucose!#REF!),"",Glucose!#REF!)</f>
        <v>#REF!</v>
      </c>
      <c r="AT17" s="246" t="e">
        <f>IF(ISBLANK(Glucose!#REF!),"",Glucose!#REF!)</f>
        <v>#REF!</v>
      </c>
      <c r="AU17" s="246" t="e">
        <f>IF(ISBLANK(Glucose!#REF!),"",Glucose!#REF!)</f>
        <v>#REF!</v>
      </c>
      <c r="AV17" s="246" t="e">
        <f>IF(ISBLANK(Glucose!#REF!),"",Glucose!#REF!)</f>
        <v>#REF!</v>
      </c>
      <c r="AW17" s="246" t="e">
        <f>IF(ISBLANK(Glucose!#REF!),"",Glucose!#REF!)</f>
        <v>#REF!</v>
      </c>
      <c r="AX17" s="246" t="e">
        <f>IF(ISBLANK(Glucose!#REF!),"",Glucose!#REF!)</f>
        <v>#REF!</v>
      </c>
      <c r="AY17" s="246" t="e">
        <f>IF(ISBLANK(Glucose!#REF!),"",Glucose!#REF!)</f>
        <v>#REF!</v>
      </c>
      <c r="AZ17" s="246" t="e">
        <f>IF(ISBLANK(Glucose!#REF!),"",Glucose!#REF!)</f>
        <v>#REF!</v>
      </c>
      <c r="BA17" s="246" t="e">
        <f>IF(ISBLANK(Glucose!#REF!),"",Glucose!#REF!)</f>
        <v>#REF!</v>
      </c>
      <c r="BB17" s="246" t="e">
        <f>IF(ISBLANK(Glucose!#REF!),"",Glucose!#REF!)</f>
        <v>#REF!</v>
      </c>
      <c r="BC17" s="246" t="e">
        <f>IF(ISBLANK(Glucose!#REF!),"",Glucose!#REF!)</f>
        <v>#REF!</v>
      </c>
      <c r="BD17" s="246" t="e">
        <f>IF(ISBLANK(Glucose!#REF!),"",Glucose!#REF!)</f>
        <v>#REF!</v>
      </c>
      <c r="BE17" s="246" t="e">
        <f>IF(ISBLANK(Glucose!#REF!),"",Glucose!#REF!)</f>
        <v>#REF!</v>
      </c>
      <c r="BF17" s="246" t="e">
        <f>IF(ISBLANK(Glucose!#REF!),"",Glucose!#REF!)</f>
        <v>#REF!</v>
      </c>
      <c r="BG17" s="246" t="e">
        <f>IF(ISBLANK(Glucose!#REF!),"",Glucose!#REF!)</f>
        <v>#REF!</v>
      </c>
      <c r="BH17" s="246" t="e">
        <f>IF(ISBLANK(Glucose!#REF!),"",Glucose!#REF!)</f>
        <v>#REF!</v>
      </c>
      <c r="BI17" s="246" t="e">
        <f>IF(ISBLANK(Glucose!#REF!),"",Glucose!#REF!)</f>
        <v>#REF!</v>
      </c>
      <c r="BJ17" s="246" t="e">
        <f>IF(ISBLANK(Glucose!#REF!),"",Glucose!#REF!)</f>
        <v>#REF!</v>
      </c>
      <c r="BK17" s="246" t="e">
        <f>IF(ISBLANK(Glucose!#REF!),"",Glucose!#REF!)</f>
        <v>#REF!</v>
      </c>
      <c r="BL17" s="246" t="e">
        <f>IF(ISBLANK(Glucose!#REF!),"",Glucose!#REF!)</f>
        <v>#REF!</v>
      </c>
      <c r="BM17" s="246" t="e">
        <f>IF(ISBLANK(Glucose!#REF!),"",Glucose!#REF!)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2.5779139829879072</v>
      </c>
      <c r="EL17" s="246">
        <f>IF(ISBLANK('Post Process Calc.'!B17),"",'Post Process Calc.'!B17)</f>
        <v>5.7097605336314107E-5</v>
      </c>
      <c r="EM17" s="246">
        <f>IF(ISBLANK('Post Process Calc.'!C17),"",'Post Process Calc.'!C17)</f>
        <v>0</v>
      </c>
      <c r="EN17" s="246">
        <f>IF(ISBLANK('Post Process Calc.'!D17),"",'Post Process Calc.'!D17)</f>
        <v>1.0153397563337931</v>
      </c>
      <c r="EO17" s="246">
        <f>IF(ISBLANK('Post Process Calc.'!E17),"",'Post Process Calc.'!E17)</f>
        <v>8.9609061392904301E-4</v>
      </c>
      <c r="EP17" s="246">
        <f>IF(ISBLANK('Post Process Calc.'!F17),"",'Post Process Calc.'!F17)</f>
        <v>4.8426964412776383E-4</v>
      </c>
      <c r="EQ17" s="246">
        <f>IF(ISBLANK('Post Process Calc.'!G17),"",'Post Process Calc.'!G17)</f>
        <v>9.9784999138657696E-3</v>
      </c>
      <c r="ER17" s="246">
        <f>IF(ISBLANK('Post Process Calc.'!H17),"",'Post Process Calc.'!H17)</f>
        <v>1.5974484912001832E-3</v>
      </c>
      <c r="ES17" s="246">
        <f>IF(ISBLANK('Post Process Calc.'!I17),"",'Post Process Calc.'!I17)</f>
        <v>-8.7984645855470917E-4</v>
      </c>
      <c r="ET17" s="246">
        <f>IF(ISBLANK('Post Process Calc.'!J17),"",'Post Process Calc.'!J17)</f>
        <v>5.5918385319812754E-2</v>
      </c>
      <c r="EU17" s="246">
        <f>IF(ISBLANK('Post Process Calc.'!K17),"",'Post Process Calc.'!K17)</f>
        <v>2.4440628303564019E-4</v>
      </c>
      <c r="EV17" s="246">
        <f>IF(ISBLANK('Post Process Calc.'!L17),"",'Post Process Calc.'!L17)</f>
        <v>2.8444857963806562E-3</v>
      </c>
      <c r="EW17" s="246">
        <f>IF(ISBLANK('Post Process Calc.'!M17),"",'Post Process Calc.'!M17)</f>
        <v>-5.566122962910639E-4</v>
      </c>
      <c r="EX17" s="246">
        <f>IF(ISBLANK('Post Process Calc.'!N17),"",'Post Process Calc.'!N17)</f>
        <v>1.0907726943502731E-3</v>
      </c>
      <c r="EY17" s="246">
        <f>IF(ISBLANK('Post Process Calc.'!O17),"",'Post Process Calc.'!O17)</f>
        <v>1.5848767355593936E-3</v>
      </c>
      <c r="EZ17" s="246">
        <f>IF(ISBLANK('Post Process Calc.'!P17),"",'Post Process Calc.'!P17)</f>
        <v>1.7904453329037597E-2</v>
      </c>
      <c r="FA17" s="246">
        <f>IF(ISBLANK('Post Process Calc.'!Q17),"",'Post Process Calc.'!Q17)</f>
        <v>1.4470491175238723E-3</v>
      </c>
      <c r="FB17" s="246">
        <f>IF(ISBLANK('Post Process Calc.'!R17),"",'Post Process Calc.'!R17)</f>
        <v>6.9406997834325565E-4</v>
      </c>
      <c r="FC17" s="246">
        <f>IF(ISBLANK('Post Process Calc.'!S17),"",'Post Process Calc.'!S17)</f>
        <v>2.8625041156910962E-4</v>
      </c>
      <c r="FD17" s="246">
        <f>IF(ISBLANK('Post Process Calc.'!T17),"",'Post Process Calc.'!T17)</f>
        <v>2.6448456399351759E-3</v>
      </c>
      <c r="FE17" s="246">
        <f>IF(ISBLANK('Post Process Calc.'!U17),"",'Post Process Calc.'!U17)</f>
        <v>9.6926224128422391E-5</v>
      </c>
      <c r="FF17" s="246">
        <f>IF(ISBLANK('Post Process Calc.'!V17),"",'Post Process Calc.'!V17)</f>
        <v>4.8670382429385594E-4</v>
      </c>
      <c r="FG17" s="246">
        <f>IF(ISBLANK('Post Process Calc.'!W17),"",'Post Process Calc.'!W17)</f>
        <v>1.6175518946628148E-4</v>
      </c>
      <c r="FH17" s="246">
        <f>IF(ISBLANK('Post Process Calc.'!X17),"",'Post Process Calc.'!X17)</f>
        <v>1.0494041621046254E-3</v>
      </c>
      <c r="FI17" s="246">
        <f>IF(ISBLANK('Post Process Calc.'!Y17),"",'Post Process Calc.'!Y17)</f>
        <v>1.5250364313007677E-4</v>
      </c>
      <c r="FJ17" s="246">
        <f>IF(ISBLANK('Post Process Calc.'!Z17),"",'Post Process Calc.'!Z17)</f>
        <v>-6.2071157635904298E-4</v>
      </c>
      <c r="FK17" s="246">
        <f>IF(ISBLANK('Post Process Calc.'!AA17),"",'Post Process Calc.'!AA17)</f>
        <v>1.2677320958167596E-3</v>
      </c>
      <c r="FL17" s="246">
        <f>IF(ISBLANK('Post Process Calc.'!AB17),"",'Post Process Calc.'!AB17)</f>
        <v>0</v>
      </c>
      <c r="FM17" s="246">
        <f>IF(ISBLANK('Post Process Calc.'!AC17),"",'Post Process Calc.'!AC17)</f>
        <v>1.2726534240645435E-2</v>
      </c>
      <c r="FN17" s="246">
        <f>IF(ISBLANK('Post Process Calc.'!AD17),"",'Post Process Calc.'!AD17)</f>
        <v>1.6943331150775641E-2</v>
      </c>
      <c r="FO17" s="246">
        <f>IF(ISBLANK('Post Process Calc.'!AE17),"",'Post Process Calc.'!AE17)</f>
        <v>6.7995980043274479E-2</v>
      </c>
      <c r="FP17" s="246">
        <f>IF(ISBLANK('Post Process Calc.'!AF17),"",'Post Process Calc.'!AF17)</f>
        <v>0.32018902596412724</v>
      </c>
      <c r="FQ17" s="246">
        <f>IF(ISBLANK('Post Process Calc.'!AG17),"",'Post Process Calc.'!AG17)</f>
        <v>0</v>
      </c>
      <c r="FR17" s="246">
        <f>IF(ISBLANK('Post Process Calc.'!AH17),"",'Post Process Calc.'!AH17)</f>
        <v>4.3707678903425569E-3</v>
      </c>
      <c r="FS17" s="246">
        <f>IF(ISBLANK('Post Process Calc.'!AI17),"",'Post Process Calc.'!AI17)</f>
        <v>10.821512471303755</v>
      </c>
    </row>
    <row r="18" spans="1:175" x14ac:dyDescent="0.15">
      <c r="A18" s="241" t="e">
        <f>IF(Glucose!#REF!&lt;&gt;0,Glucose!$B$1,"")</f>
        <v>#REF!</v>
      </c>
      <c r="B18" s="241" t="e">
        <f>IF(ISBLANK(Glucose!#REF!),"",Glucose!#REF!)</f>
        <v>#REF!</v>
      </c>
      <c r="C18" s="248" t="e">
        <f>IF(ISBLANK(Glucose!#REF!),"",Glucose!#REF!)</f>
        <v>#REF!</v>
      </c>
      <c r="D18" s="249" t="e">
        <f>IF(ISBLANK(Glucose!#REF!),"",Glucose!#REF!)</f>
        <v>#REF!</v>
      </c>
      <c r="E18" s="241" t="e">
        <f>IF(ISBLANK(Glucose!#REF!),"",Glucose!#REF!)</f>
        <v>#REF!</v>
      </c>
      <c r="F18" s="241" t="e">
        <f>IF(ISBLANK(Glucose!#REF!),"",Glucose!#REF!)</f>
        <v>#REF!</v>
      </c>
      <c r="G18" s="241" t="e">
        <f>IF(ISBLANK(Glucose!#REF!),"",Glucose!#REF!)</f>
        <v>#REF!</v>
      </c>
      <c r="H18" s="246" t="e">
        <f>IF(ISBLANK(Glucose!#REF!),"",Glucose!#REF!)</f>
        <v>#REF!</v>
      </c>
      <c r="I18" s="246" t="e">
        <f>IF(ISBLANK(Glucose!#REF!),"",Glucose!#REF!)</f>
        <v>#REF!</v>
      </c>
      <c r="J18" s="246" t="e">
        <f>IF(ISBLANK(Glucose!#REF!),"",Glucose!#REF!)</f>
        <v>#REF!</v>
      </c>
      <c r="K18" s="246" t="e">
        <f>IF(ISBLANK(Glucose!#REF!),"",Glucose!#REF!)</f>
        <v>#REF!</v>
      </c>
      <c r="L18" s="241" t="e">
        <f>IF(ISBLANK(Glucose!#REF!),"",Glucose!#REF!)</f>
        <v>#REF!</v>
      </c>
      <c r="M18" s="241" t="e">
        <f>IF(ISBLANK(Glucose!#REF!),"",Glucose!#REF!)</f>
        <v>#REF!</v>
      </c>
      <c r="N18" s="241" t="e">
        <f>IF(ISBLANK(Glucose!#REF!),"",Glucose!#REF!)</f>
        <v>#REF!</v>
      </c>
      <c r="O18" s="241" t="e">
        <f>IF(ISBLANK(Glucose!#REF!),"",Glucose!#REF!)</f>
        <v>#REF!</v>
      </c>
      <c r="P18" s="241" t="e">
        <f>IF(ISBLANK(Glucose!#REF!),"",Glucose!#REF!)</f>
        <v>#REF!</v>
      </c>
      <c r="Q18" s="241" t="e">
        <f>IF(ISBLANK(Glucose!#REF!),"",Glucose!#REF!)</f>
        <v>#REF!</v>
      </c>
      <c r="R18" s="241" t="e">
        <f>IF(ISBLANK(Glucose!#REF!),"",Glucose!#REF!)</f>
        <v>#REF!</v>
      </c>
      <c r="S18" s="241" t="e">
        <f>IF(ISBLANK(Glucose!#REF!),"",Glucose!#REF!)</f>
        <v>#REF!</v>
      </c>
      <c r="T18" s="246" t="e">
        <f>IF(ISBLANK(Glucose!#REF!),"",Glucose!#REF!)</f>
        <v>#REF!</v>
      </c>
      <c r="U18" s="246" t="e">
        <f>IF(ISBLANK(Glucose!#REF!),"",Glucose!#REF!)</f>
        <v>#REF!</v>
      </c>
      <c r="V18" s="246" t="e">
        <f>IF(ISBLANK(Glucose!#REF!),"",Glucose!#REF!)</f>
        <v>#REF!</v>
      </c>
      <c r="W18" s="246" t="e">
        <f>IF(ISBLANK(Glucose!#REF!),"",Glucose!#REF!)</f>
        <v>#REF!</v>
      </c>
      <c r="X18" s="246" t="e">
        <f>IF(ISBLANK(Glucose!#REF!),"",Glucose!#REF!)</f>
        <v>#REF!</v>
      </c>
      <c r="Y18" s="246" t="e">
        <f>IF(ISBLANK(Glucose!#REF!),"",Glucose!#REF!)</f>
        <v>#REF!</v>
      </c>
      <c r="Z18" s="246" t="e">
        <f>IF(ISBLANK(Glucose!#REF!),"",Glucose!#REF!)</f>
        <v>#REF!</v>
      </c>
      <c r="AA18" s="246" t="e">
        <f>IF(ISBLANK(Glucose!#REF!),"",Glucose!#REF!)</f>
        <v>#REF!</v>
      </c>
      <c r="AB18" s="246" t="e">
        <f>IF(ISBLANK(Glucose!#REF!),"",Glucose!#REF!)</f>
        <v>#REF!</v>
      </c>
      <c r="AC18" s="246" t="e">
        <f>IF(ISBLANK(Glucose!#REF!),"",Glucose!#REF!)</f>
        <v>#REF!</v>
      </c>
      <c r="AD18" s="246" t="e">
        <f>IF(ISBLANK(Glucose!#REF!),"",Glucose!#REF!)</f>
        <v>#REF!</v>
      </c>
      <c r="AE18" s="246" t="e">
        <f>IF(ISBLANK(Glucose!#REF!),"",Glucose!#REF!)</f>
        <v>#REF!</v>
      </c>
      <c r="AF18" s="246" t="e">
        <f>IF(ISBLANK(Glucose!#REF!),"",Glucose!#REF!)</f>
        <v>#REF!</v>
      </c>
      <c r="AG18" s="246" t="e">
        <f>IF(ISBLANK(Glucose!#REF!),"",Glucose!#REF!)</f>
        <v>#REF!</v>
      </c>
      <c r="AH18" s="246" t="e">
        <f>IF(ISBLANK(Glucose!#REF!),"",Glucose!#REF!)</f>
        <v>#REF!</v>
      </c>
      <c r="AI18" s="246" t="e">
        <f>IF(ISBLANK(Glucose!#REF!),"",Glucose!#REF!)</f>
        <v>#REF!</v>
      </c>
      <c r="AJ18" s="246" t="e">
        <f>IF(ISBLANK(Glucose!#REF!),"",Glucose!#REF!)</f>
        <v>#REF!</v>
      </c>
      <c r="AK18" s="246" t="e">
        <f>IF(ISBLANK(Glucose!#REF!),"",Glucose!#REF!)</f>
        <v>#REF!</v>
      </c>
      <c r="AL18" s="246" t="e">
        <f>IF(ISBLANK(Glucose!#REF!),"",Glucose!#REF!)</f>
        <v>#REF!</v>
      </c>
      <c r="AM18" s="246" t="e">
        <f>IF(ISBLANK(Glucose!#REF!),"",Glucose!#REF!)</f>
        <v>#REF!</v>
      </c>
      <c r="AN18" s="246" t="e">
        <f>IF(ISBLANK(Glucose!#REF!),"",Glucose!#REF!)</f>
        <v>#REF!</v>
      </c>
      <c r="AO18" s="246" t="e">
        <f>IF(ISBLANK(Glucose!#REF!),"",Glucose!#REF!)</f>
        <v>#REF!</v>
      </c>
      <c r="AP18" s="246" t="e">
        <f>IF(ISBLANK(Glucose!#REF!),"",Glucose!#REF!)</f>
        <v>#REF!</v>
      </c>
      <c r="AQ18" s="246" t="e">
        <f>IF(ISBLANK(Glucose!#REF!),"",Glucose!#REF!)</f>
        <v>#REF!</v>
      </c>
      <c r="AR18" s="246" t="e">
        <f>IF(ISBLANK(Glucose!#REF!),"",Glucose!#REF!)</f>
        <v>#REF!</v>
      </c>
      <c r="AS18" s="246" t="e">
        <f>IF(ISBLANK(Glucose!#REF!),"",Glucose!#REF!)</f>
        <v>#REF!</v>
      </c>
      <c r="AT18" s="246" t="e">
        <f>IF(ISBLANK(Glucose!#REF!),"",Glucose!#REF!)</f>
        <v>#REF!</v>
      </c>
      <c r="AU18" s="246" t="e">
        <f>IF(ISBLANK(Glucose!#REF!),"",Glucose!#REF!)</f>
        <v>#REF!</v>
      </c>
      <c r="AV18" s="246" t="e">
        <f>IF(ISBLANK(Glucose!#REF!),"",Glucose!#REF!)</f>
        <v>#REF!</v>
      </c>
      <c r="AW18" s="246" t="e">
        <f>IF(ISBLANK(Glucose!#REF!),"",Glucose!#REF!)</f>
        <v>#REF!</v>
      </c>
      <c r="AX18" s="246" t="e">
        <f>IF(ISBLANK(Glucose!#REF!),"",Glucose!#REF!)</f>
        <v>#REF!</v>
      </c>
      <c r="AY18" s="246" t="e">
        <f>IF(ISBLANK(Glucose!#REF!),"",Glucose!#REF!)</f>
        <v>#REF!</v>
      </c>
      <c r="AZ18" s="246" t="e">
        <f>IF(ISBLANK(Glucose!#REF!),"",Glucose!#REF!)</f>
        <v>#REF!</v>
      </c>
      <c r="BA18" s="246" t="e">
        <f>IF(ISBLANK(Glucose!#REF!),"",Glucose!#REF!)</f>
        <v>#REF!</v>
      </c>
      <c r="BB18" s="246" t="e">
        <f>IF(ISBLANK(Glucose!#REF!),"",Glucose!#REF!)</f>
        <v>#REF!</v>
      </c>
      <c r="BC18" s="246" t="e">
        <f>IF(ISBLANK(Glucose!#REF!),"",Glucose!#REF!)</f>
        <v>#REF!</v>
      </c>
      <c r="BD18" s="246" t="e">
        <f>IF(ISBLANK(Glucose!#REF!),"",Glucose!#REF!)</f>
        <v>#REF!</v>
      </c>
      <c r="BE18" s="246" t="e">
        <f>IF(ISBLANK(Glucose!#REF!),"",Glucose!#REF!)</f>
        <v>#REF!</v>
      </c>
      <c r="BF18" s="246" t="e">
        <f>IF(ISBLANK(Glucose!#REF!),"",Glucose!#REF!)</f>
        <v>#REF!</v>
      </c>
      <c r="BG18" s="246" t="e">
        <f>IF(ISBLANK(Glucose!#REF!),"",Glucose!#REF!)</f>
        <v>#REF!</v>
      </c>
      <c r="BH18" s="246" t="e">
        <f>IF(ISBLANK(Glucose!#REF!),"",Glucose!#REF!)</f>
        <v>#REF!</v>
      </c>
      <c r="BI18" s="246" t="e">
        <f>IF(ISBLANK(Glucose!#REF!),"",Glucose!#REF!)</f>
        <v>#REF!</v>
      </c>
      <c r="BJ18" s="246" t="e">
        <f>IF(ISBLANK(Glucose!#REF!),"",Glucose!#REF!)</f>
        <v>#REF!</v>
      </c>
      <c r="BK18" s="246" t="e">
        <f>IF(ISBLANK(Glucose!#REF!),"",Glucose!#REF!)</f>
        <v>#REF!</v>
      </c>
      <c r="BL18" s="246" t="e">
        <f>IF(ISBLANK(Glucose!#REF!),"",Glucose!#REF!)</f>
        <v>#REF!</v>
      </c>
      <c r="BM18" s="246" t="e">
        <f>IF(ISBLANK(Glucose!#REF!),"",Glucose!#REF!)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IF(Glucose!#REF!&lt;&gt;0,Glucose!$B$1,"")</f>
        <v>#REF!</v>
      </c>
      <c r="B19" s="241" t="e">
        <f>IF(ISBLANK(Glucose!#REF!),"",Glucose!#REF!)</f>
        <v>#REF!</v>
      </c>
      <c r="C19" s="248" t="e">
        <f>IF(ISBLANK(Glucose!#REF!),"",Glucose!#REF!)</f>
        <v>#REF!</v>
      </c>
      <c r="D19" s="249" t="e">
        <f>IF(ISBLANK(Glucose!#REF!),"",Glucose!#REF!)</f>
        <v>#REF!</v>
      </c>
      <c r="E19" s="241" t="e">
        <f>IF(ISBLANK(Glucose!#REF!),"",Glucose!#REF!)</f>
        <v>#REF!</v>
      </c>
      <c r="F19" s="241" t="e">
        <f>IF(ISBLANK(Glucose!#REF!),"",Glucose!#REF!)</f>
        <v>#REF!</v>
      </c>
      <c r="G19" s="241" t="e">
        <f>IF(ISBLANK(Glucose!#REF!),"",Glucose!#REF!)</f>
        <v>#REF!</v>
      </c>
      <c r="H19" s="246" t="e">
        <f>IF(ISBLANK(Glucose!#REF!),"",Glucose!#REF!)</f>
        <v>#REF!</v>
      </c>
      <c r="I19" s="246" t="e">
        <f>IF(ISBLANK(Glucose!#REF!),"",Glucose!#REF!)</f>
        <v>#REF!</v>
      </c>
      <c r="J19" s="246" t="e">
        <f>IF(ISBLANK(Glucose!#REF!),"",Glucose!#REF!)</f>
        <v>#REF!</v>
      </c>
      <c r="K19" s="246" t="e">
        <f>IF(ISBLANK(Glucose!#REF!),"",Glucose!#REF!)</f>
        <v>#REF!</v>
      </c>
      <c r="L19" s="241" t="e">
        <f>IF(ISBLANK(Glucose!#REF!),"",Glucose!#REF!)</f>
        <v>#REF!</v>
      </c>
      <c r="M19" s="241" t="e">
        <f>IF(ISBLANK(Glucose!#REF!),"",Glucose!#REF!)</f>
        <v>#REF!</v>
      </c>
      <c r="N19" s="241" t="e">
        <f>IF(ISBLANK(Glucose!#REF!),"",Glucose!#REF!)</f>
        <v>#REF!</v>
      </c>
      <c r="O19" s="241" t="e">
        <f>IF(ISBLANK(Glucose!#REF!),"",Glucose!#REF!)</f>
        <v>#REF!</v>
      </c>
      <c r="P19" s="241" t="e">
        <f>IF(ISBLANK(Glucose!#REF!),"",Glucose!#REF!)</f>
        <v>#REF!</v>
      </c>
      <c r="Q19" s="241" t="e">
        <f>IF(ISBLANK(Glucose!#REF!),"",Glucose!#REF!)</f>
        <v>#REF!</v>
      </c>
      <c r="R19" s="241" t="e">
        <f>IF(ISBLANK(Glucose!#REF!),"",Glucose!#REF!)</f>
        <v>#REF!</v>
      </c>
      <c r="S19" s="241" t="e">
        <f>IF(ISBLANK(Glucose!#REF!),"",Glucose!#REF!)</f>
        <v>#REF!</v>
      </c>
      <c r="T19" s="246" t="e">
        <f>IF(ISBLANK(Glucose!#REF!),"",Glucose!#REF!)</f>
        <v>#REF!</v>
      </c>
      <c r="U19" s="246" t="e">
        <f>IF(ISBLANK(Glucose!#REF!),"",Glucose!#REF!)</f>
        <v>#REF!</v>
      </c>
      <c r="V19" s="246" t="e">
        <f>IF(ISBLANK(Glucose!#REF!),"",Glucose!#REF!)</f>
        <v>#REF!</v>
      </c>
      <c r="W19" s="246" t="e">
        <f>IF(ISBLANK(Glucose!#REF!),"",Glucose!#REF!)</f>
        <v>#REF!</v>
      </c>
      <c r="X19" s="246" t="e">
        <f>IF(ISBLANK(Glucose!#REF!),"",Glucose!#REF!)</f>
        <v>#REF!</v>
      </c>
      <c r="Y19" s="246" t="e">
        <f>IF(ISBLANK(Glucose!#REF!),"",Glucose!#REF!)</f>
        <v>#REF!</v>
      </c>
      <c r="Z19" s="246" t="e">
        <f>IF(ISBLANK(Glucose!#REF!),"",Glucose!#REF!)</f>
        <v>#REF!</v>
      </c>
      <c r="AA19" s="246" t="e">
        <f>IF(ISBLANK(Glucose!#REF!),"",Glucose!#REF!)</f>
        <v>#REF!</v>
      </c>
      <c r="AB19" s="246" t="e">
        <f>IF(ISBLANK(Glucose!#REF!),"",Glucose!#REF!)</f>
        <v>#REF!</v>
      </c>
      <c r="AC19" s="246" t="e">
        <f>IF(ISBLANK(Glucose!#REF!),"",Glucose!#REF!)</f>
        <v>#REF!</v>
      </c>
      <c r="AD19" s="246" t="e">
        <f>IF(ISBLANK(Glucose!#REF!),"",Glucose!#REF!)</f>
        <v>#REF!</v>
      </c>
      <c r="AE19" s="246" t="e">
        <f>IF(ISBLANK(Glucose!#REF!),"",Glucose!#REF!)</f>
        <v>#REF!</v>
      </c>
      <c r="AF19" s="246" t="e">
        <f>IF(ISBLANK(Glucose!#REF!),"",Glucose!#REF!)</f>
        <v>#REF!</v>
      </c>
      <c r="AG19" s="246" t="e">
        <f>IF(ISBLANK(Glucose!#REF!),"",Glucose!#REF!)</f>
        <v>#REF!</v>
      </c>
      <c r="AH19" s="246" t="e">
        <f>IF(ISBLANK(Glucose!#REF!),"",Glucose!#REF!)</f>
        <v>#REF!</v>
      </c>
      <c r="AI19" s="246" t="e">
        <f>IF(ISBLANK(Glucose!#REF!),"",Glucose!#REF!)</f>
        <v>#REF!</v>
      </c>
      <c r="AJ19" s="246" t="e">
        <f>IF(ISBLANK(Glucose!#REF!),"",Glucose!#REF!)</f>
        <v>#REF!</v>
      </c>
      <c r="AK19" s="246" t="e">
        <f>IF(ISBLANK(Glucose!#REF!),"",Glucose!#REF!)</f>
        <v>#REF!</v>
      </c>
      <c r="AL19" s="246" t="e">
        <f>IF(ISBLANK(Glucose!#REF!),"",Glucose!#REF!)</f>
        <v>#REF!</v>
      </c>
      <c r="AM19" s="246" t="e">
        <f>IF(ISBLANK(Glucose!#REF!),"",Glucose!#REF!)</f>
        <v>#REF!</v>
      </c>
      <c r="AN19" s="246" t="e">
        <f>IF(ISBLANK(Glucose!#REF!),"",Glucose!#REF!)</f>
        <v>#REF!</v>
      </c>
      <c r="AO19" s="246" t="e">
        <f>IF(ISBLANK(Glucose!#REF!),"",Glucose!#REF!)</f>
        <v>#REF!</v>
      </c>
      <c r="AP19" s="246" t="e">
        <f>IF(ISBLANK(Glucose!#REF!),"",Glucose!#REF!)</f>
        <v>#REF!</v>
      </c>
      <c r="AQ19" s="246" t="e">
        <f>IF(ISBLANK(Glucose!#REF!),"",Glucose!#REF!)</f>
        <v>#REF!</v>
      </c>
      <c r="AR19" s="246" t="e">
        <f>IF(ISBLANK(Glucose!#REF!),"",Glucose!#REF!)</f>
        <v>#REF!</v>
      </c>
      <c r="AS19" s="246" t="e">
        <f>IF(ISBLANK(Glucose!#REF!),"",Glucose!#REF!)</f>
        <v>#REF!</v>
      </c>
      <c r="AT19" s="246" t="e">
        <f>IF(ISBLANK(Glucose!#REF!),"",Glucose!#REF!)</f>
        <v>#REF!</v>
      </c>
      <c r="AU19" s="246" t="e">
        <f>IF(ISBLANK(Glucose!#REF!),"",Glucose!#REF!)</f>
        <v>#REF!</v>
      </c>
      <c r="AV19" s="246" t="e">
        <f>IF(ISBLANK(Glucose!#REF!),"",Glucose!#REF!)</f>
        <v>#REF!</v>
      </c>
      <c r="AW19" s="246" t="e">
        <f>IF(ISBLANK(Glucose!#REF!),"",Glucose!#REF!)</f>
        <v>#REF!</v>
      </c>
      <c r="AX19" s="246" t="e">
        <f>IF(ISBLANK(Glucose!#REF!),"",Glucose!#REF!)</f>
        <v>#REF!</v>
      </c>
      <c r="AY19" s="246" t="e">
        <f>IF(ISBLANK(Glucose!#REF!),"",Glucose!#REF!)</f>
        <v>#REF!</v>
      </c>
      <c r="AZ19" s="246" t="e">
        <f>IF(ISBLANK(Glucose!#REF!),"",Glucose!#REF!)</f>
        <v>#REF!</v>
      </c>
      <c r="BA19" s="246" t="e">
        <f>IF(ISBLANK(Glucose!#REF!),"",Glucose!#REF!)</f>
        <v>#REF!</v>
      </c>
      <c r="BB19" s="246" t="e">
        <f>IF(ISBLANK(Glucose!#REF!),"",Glucose!#REF!)</f>
        <v>#REF!</v>
      </c>
      <c r="BC19" s="246" t="e">
        <f>IF(ISBLANK(Glucose!#REF!),"",Glucose!#REF!)</f>
        <v>#REF!</v>
      </c>
      <c r="BD19" s="246" t="e">
        <f>IF(ISBLANK(Glucose!#REF!),"",Glucose!#REF!)</f>
        <v>#REF!</v>
      </c>
      <c r="BE19" s="246" t="e">
        <f>IF(ISBLANK(Glucose!#REF!),"",Glucose!#REF!)</f>
        <v>#REF!</v>
      </c>
      <c r="BF19" s="246" t="e">
        <f>IF(ISBLANK(Glucose!#REF!),"",Glucose!#REF!)</f>
        <v>#REF!</v>
      </c>
      <c r="BG19" s="246" t="e">
        <f>IF(ISBLANK(Glucose!#REF!),"",Glucose!#REF!)</f>
        <v>#REF!</v>
      </c>
      <c r="BH19" s="246" t="e">
        <f>IF(ISBLANK(Glucose!#REF!),"",Glucose!#REF!)</f>
        <v>#REF!</v>
      </c>
      <c r="BI19" s="246" t="e">
        <f>IF(ISBLANK(Glucose!#REF!),"",Glucose!#REF!)</f>
        <v>#REF!</v>
      </c>
      <c r="BJ19" s="246" t="e">
        <f>IF(ISBLANK(Glucose!#REF!),"",Glucose!#REF!)</f>
        <v>#REF!</v>
      </c>
      <c r="BK19" s="246" t="e">
        <f>IF(ISBLANK(Glucose!#REF!),"",Glucose!#REF!)</f>
        <v>#REF!</v>
      </c>
      <c r="BL19" s="246" t="e">
        <f>IF(ISBLANK(Glucose!#REF!),"",Glucose!#REF!)</f>
        <v>#REF!</v>
      </c>
      <c r="BM19" s="246" t="e">
        <f>IF(ISBLANK(Glucose!#REF!),"",Glucose!#REF!)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IF(Glucose!B15&lt;&gt;0,Glucose!$B$1,"")</f>
        <v>NIIMBL-FB01-B2</v>
      </c>
      <c r="B20" s="241">
        <f>IF(ISBLANK(Glucose!A15),"",Glucose!A15)</f>
        <v>8</v>
      </c>
      <c r="C20" s="248">
        <f>IF(ISBLANK(Glucose!B15),"",Glucose!B15)</f>
        <v>43708</v>
      </c>
      <c r="D20" s="249">
        <f>IF(ISBLANK(Glucose!C15),"",Glucose!C15)</f>
        <v>0.40902777777777777</v>
      </c>
      <c r="E20" s="241">
        <f>IF(ISBLANK(Glucose!D15),"",Glucose!D15)</f>
        <v>37</v>
      </c>
      <c r="F20" s="241" t="str">
        <f>IF(ISBLANK(Glucose!E15),"",Glucose!E15)</f>
        <v/>
      </c>
      <c r="G20" s="241" t="str">
        <f>IF(ISBLANK(Glucose!G15),"",Glucose!G15)</f>
        <v/>
      </c>
      <c r="H20" s="241">
        <f>IF(ISBLANK(Glucose!H15),"",Glucose!H15)</f>
        <v>4.0579069686889646</v>
      </c>
      <c r="I20" s="241">
        <f>IF(ISBLANK(Glucose!I15),"",Glucose!I15)</f>
        <v>0.12731969640814444</v>
      </c>
      <c r="J20" s="241">
        <f>IF(ISBLANK(Glucose!J15),"",Glucose!J15)</f>
        <v>4.1852266650971091</v>
      </c>
      <c r="K20" s="241">
        <f>IF(ISBLANK(Glucose!K15),"",Glucose!K15)</f>
        <v>96.957878112792969</v>
      </c>
      <c r="L20" s="241">
        <f>IF(ISBLANK(Glucose!L15),"",Glucose!L15)</f>
        <v>7.016</v>
      </c>
      <c r="M20" s="241">
        <f>IF(ISBLANK(Glucose!M15),"",Glucose!M15)</f>
        <v>54.6</v>
      </c>
      <c r="N20" s="241" t="str">
        <f>IF(ISBLANK(Glucose!N15),"",Glucose!N15)</f>
        <v/>
      </c>
      <c r="O20" s="241" t="str">
        <f>IF(ISBLANK(Glucose!O15),"",Glucose!O15)</f>
        <v/>
      </c>
      <c r="P20" s="241" t="str">
        <f>IF(ISBLANK(Glucose!P15),"",Glucose!P15)</f>
        <v/>
      </c>
      <c r="Q20" s="241" t="str">
        <f>IF(ISBLANK(Glucose!Q15),"",Glucose!Q15)</f>
        <v/>
      </c>
      <c r="R20" s="241">
        <f>IF(ISBLANK(Glucose!R15),"",Glucose!R15)</f>
        <v>333</v>
      </c>
      <c r="S20" s="241">
        <f>IF(ISBLANK(Glucose!S15),"",Glucose!S15)</f>
        <v>456.1</v>
      </c>
      <c r="T20" s="241">
        <f>IF(ISBLANK(Glucose!T15),"",Glucose!T15)</f>
        <v>1.1493994836682007</v>
      </c>
      <c r="U20" s="241">
        <f>IF(ISBLANK(Glucose!U15),"",Glucose!U15)</f>
        <v>1.9345579793340988</v>
      </c>
      <c r="V20" s="241">
        <f>IF(ISBLANK(Glucose!V15),"",Glucose!V15)</f>
        <v>0</v>
      </c>
      <c r="W20" s="241">
        <f>IF(ISBLANK(Glucose!W15),"",Glucose!W15)</f>
        <v>5.878596649387724</v>
      </c>
      <c r="X20" s="241">
        <f>IF(ISBLANK(Glucose!X15),"",Glucose!X15)</f>
        <v>0.20805921052631582</v>
      </c>
      <c r="Y20" s="241">
        <f>IF(ISBLANK(Glucose!Y15),"",Glucose!Y15)</f>
        <v>26.388888888888889</v>
      </c>
      <c r="Z20" s="241">
        <f>IF(ISBLANK(Glucose!Z15),"",Glucose!Z15)</f>
        <v>0.33</v>
      </c>
      <c r="AA20" s="241">
        <f>IF(ISBLANK(Glucose!AA15),"",Glucose!AA15)</f>
        <v>2.94</v>
      </c>
      <c r="AB20" s="241">
        <f>IF(ISBLANK(Glucose!AB15),"",Glucose!AB15)</f>
        <v>3.0957772745437593</v>
      </c>
      <c r="AC20" s="241">
        <f>IF(ISBLANK(Glucose!AC15),"",Glucose!AC15)</f>
        <v>0.67609983848368016</v>
      </c>
      <c r="AD20" s="241">
        <f>IF(ISBLANK(Glucose!AD15),"",Glucose!AD15)</f>
        <v>2.078219104978273</v>
      </c>
      <c r="AE20" s="241">
        <f>IF(ISBLANK(Glucose!AE15),"",Glucose!AE15)</f>
        <v>0.77708703374777988</v>
      </c>
      <c r="AF20" s="241">
        <f>IF(ISBLANK(Glucose!AF15),"",Glucose!AF15)</f>
        <v>2.4555919798734469</v>
      </c>
      <c r="AG20" s="241">
        <f>IF(ISBLANK(Glucose!AG15),"",Glucose!AG15)</f>
        <v>1.6731650591695739</v>
      </c>
      <c r="AH20" s="241">
        <f>IF(ISBLANK(Glucose!AH15),"",Glucose!AH15)</f>
        <v>1.0106561222438175</v>
      </c>
      <c r="AI20" s="241">
        <f>IF(ISBLANK(Glucose!AI15),"",Glucose!AI15)</f>
        <v>5.77</v>
      </c>
      <c r="AJ20" s="241">
        <f>IF(ISBLANK(Glucose!AJ15),"",Glucose!AJ15)</f>
        <v>1.2894242992917246</v>
      </c>
      <c r="AK20" s="241">
        <f>IF(ISBLANK(Glucose!AK15),"",Glucose!AK15)</f>
        <v>2.6491791887431599</v>
      </c>
      <c r="AL20" s="241">
        <f>IF(ISBLANK(Glucose!AL15),"",Glucose!AL15)</f>
        <v>2.5425825482919402</v>
      </c>
      <c r="AM20" s="241">
        <f>IF(ISBLANK(Glucose!AM15),"",Glucose!AM15)</f>
        <v>2.4051376762928141</v>
      </c>
      <c r="AN20" s="241">
        <f>IF(ISBLANK(Glucose!AN15),"",Glucose!AN15)</f>
        <v>0.44851393037261916</v>
      </c>
      <c r="AO20" s="241">
        <f>IF(ISBLANK(Glucose!AO15),"",Glucose!AO15)</f>
        <v>0.76163143661349963</v>
      </c>
      <c r="AP20" s="241">
        <f>IF(ISBLANK(Glucose!AP15),"",Glucose!AP15)</f>
        <v>1.9368331199317115</v>
      </c>
      <c r="AQ20" s="241">
        <f>IF(ISBLANK(Glucose!BO15),"",Glucose!BO15)</f>
        <v>0</v>
      </c>
      <c r="AR20" s="241" t="str">
        <f>IF(ISBLANK(Glucose!BP15),"",Glucose!BP15)</f>
        <v/>
      </c>
      <c r="AS20" s="241" t="str">
        <f>IF(ISBLANK(Glucose!BQ15),"",Glucose!BQ15)</f>
        <v/>
      </c>
      <c r="AT20" s="241" t="str">
        <f>IF(ISBLANK(Glucose!BR15),"",Glucose!BR15)</f>
        <v/>
      </c>
      <c r="AU20" s="241" t="str">
        <f>IF(ISBLANK(Glucose!BS15),"",Glucose!BS15)</f>
        <v/>
      </c>
      <c r="AV20" s="241" t="str">
        <f>IF(ISBLANK(Glucose!BT15),"",Glucose!BT15)</f>
        <v/>
      </c>
      <c r="AW20" s="241" t="str">
        <f>IF(ISBLANK(Glucose!BU15),"",Glucose!BU15)</f>
        <v/>
      </c>
      <c r="AX20" s="241" t="str">
        <f>IF(ISBLANK(Glucose!BV15),"",Glucose!BV15)</f>
        <v/>
      </c>
      <c r="AY20" s="241" t="str">
        <f>IF(ISBLANK(Glucose!BW15),"",Glucose!BW15)</f>
        <v/>
      </c>
      <c r="AZ20" s="241" t="str">
        <f>IF(ISBLANK(Glucose!BX15),"",Glucose!BX15)</f>
        <v/>
      </c>
      <c r="BA20" s="241" t="str">
        <f>IF(ISBLANK(Glucose!BY15),"",Glucose!BY15)</f>
        <v/>
      </c>
      <c r="BB20" s="241" t="str">
        <f>IF(ISBLANK(Glucose!BZ15),"",Glucose!BZ15)</f>
        <v/>
      </c>
      <c r="BC20" s="241" t="str">
        <f>IF(ISBLANK(Glucose!CA15),"",Glucose!CA15)</f>
        <v/>
      </c>
      <c r="BD20" s="241" t="str">
        <f>IF(ISBLANK(Glucose!CB15),"",Glucose!CB15)</f>
        <v/>
      </c>
      <c r="BE20" s="241" t="str">
        <f>IF(ISBLANK(Glucose!CC15),"",Glucose!CC15)</f>
        <v/>
      </c>
      <c r="BF20" s="241" t="str">
        <f>IF(ISBLANK(Glucose!CD15),"",Glucose!CD15)</f>
        <v/>
      </c>
      <c r="BG20" s="241" t="str">
        <f>IF(ISBLANK(Glucose!CE15),"",Glucose!CE15)</f>
        <v/>
      </c>
      <c r="BH20" s="241" t="str">
        <f>IF(ISBLANK(Glucose!CF15),"",Glucose!CF15)</f>
        <v/>
      </c>
      <c r="BI20" s="241" t="str">
        <f>IF(ISBLANK(Glucose!CG15),"",Glucose!CG15)</f>
        <v/>
      </c>
      <c r="BJ20" s="241" t="str">
        <f>IF(ISBLANK(Glucose!CH15),"",Glucose!CH15)</f>
        <v/>
      </c>
      <c r="BK20" s="241" t="str">
        <f>IF(ISBLANK(Glucose!CI15),"",Glucose!CI15)</f>
        <v/>
      </c>
      <c r="BL20" s="241" t="str">
        <f>IF(ISBLANK(Glucose!CJ15),"",Glucose!CJ15)</f>
        <v/>
      </c>
      <c r="BM20" s="241" t="str">
        <f>IF(ISBLANK(Glucose!CK15),"",Glucose!CK15)</f>
        <v/>
      </c>
      <c r="BN20" s="241">
        <f>IF(ISBLANK('In Process Calc.'!B13),"",ROUND('In Process Calc.'!B13,2))</f>
        <v>9.94</v>
      </c>
      <c r="BO20" s="241">
        <f>IF(ISBLANK('In Process Calc.'!C13),"",ROUND('In Process Calc.'!C13,2))</f>
        <v>238.49</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579.8032454111119</v>
      </c>
      <c r="BU20" s="241">
        <f>IF(ISBLANK('In Process Calc.'!K13),"",'In Process Calc.'!K13)</f>
        <v>2928.5399493138889</v>
      </c>
      <c r="BV20" s="246">
        <f>IF(ISBLANK('In Process Calc.'!L13),"",'In Process Calc.'!L13)</f>
        <v>0</v>
      </c>
      <c r="BW20" s="246">
        <f>IF(ISBLANK('In Process Calc.'!M13),"",'In Process Calc.'!M13)</f>
        <v>518.64997999999991</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22.232722222222222</v>
      </c>
      <c r="CD20" s="246">
        <f>IF(ISBLANK('In Process Calc.'!T13),"",'In Process Calc.'!T13)</f>
        <v>-0.13467999999999997</v>
      </c>
      <c r="CE20" s="246">
        <f>IF(ISBLANK('In Process Calc.'!U13),"",'In Process Calc.'!U13)</f>
        <v>-0.77365400000000017</v>
      </c>
      <c r="CF20" s="246" t="str">
        <f>IF(ISBLANK('In Process Calc.'!V13),"",'In Process Calc.'!V13)</f>
        <v/>
      </c>
      <c r="CG20" s="246" t="str">
        <f>IF(ISBLANK('In Process Calc.'!W13),"",'In Process Calc.'!W13)</f>
        <v/>
      </c>
      <c r="CH20" s="246" t="str">
        <f>IF(ISBLANK('In Process Calc.'!X13),"",'In Process Calc.'!X13)</f>
        <v/>
      </c>
      <c r="CI20" s="246">
        <f>IF(ISBLANK('In Process Calc.'!Y13),"",'In Process Calc.'!Y13)</f>
        <v>-0.60721580817051557</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6.0728939999999998</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-3.0002048503207511E-3</v>
      </c>
      <c r="DB20" s="246">
        <f>IF(ISBLANK('In Process Calc.'!AR13),"",'In Process Calc.'!AR13)</f>
        <v>-3.1190709689249388E-3</v>
      </c>
      <c r="DC20" s="246">
        <f>IF(ISBLANK('In Process Calc.'!AS13),"",'In Process Calc.'!AS13)</f>
        <v>-1.1886611860418779E-4</v>
      </c>
      <c r="DD20" s="246">
        <f>IF(ISBLANK('In Process Calc.'!AT13),"",'In Process Calc.'!AT13)</f>
        <v>1.0523851648242888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5.049546469751625E-2</v>
      </c>
      <c r="DK20" s="246">
        <f>IF(ISBLANK('In Process Calc.'!BA13),"",'In Process Calc.'!BA13)</f>
        <v>1.6508248171761392E-4</v>
      </c>
      <c r="DL20" s="246">
        <f>IF(ISBLANK('In Process Calc.'!BB13),"",'In Process Calc.'!BB13)</f>
        <v>-1.348088028391984E-3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7.9019585052345145E-3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1.2954745741598311E-2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0.15648847975891966</v>
      </c>
      <c r="EH20" s="246">
        <f>IF(ISBLANK('In Process Calc.'!BX13),"",'In Process Calc.'!BX13)</f>
        <v>0</v>
      </c>
      <c r="EI20" s="246">
        <f>IF(ISBLANK('In Process Calc.'!BY13),"",'In Process Calc.'!BY13)</f>
        <v>3.2692536390448138E-3</v>
      </c>
      <c r="EJ20" s="246">
        <f>IF(ISBLANK('In Process Calc.'!BZ13),"",'In Process Calc.'!BZ13)</f>
        <v>78.474382059256797</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IF(Glucose!B16&lt;&gt;0,Glucose!$B$1,"")</f>
        <v>NIIMBL-FB01-B2</v>
      </c>
      <c r="B21" s="241">
        <f>IF(ISBLANK(Glucose!A16),"",Glucose!A16)</f>
        <v>9</v>
      </c>
      <c r="C21" s="248">
        <f>IF(ISBLANK(Glucose!B16),"",Glucose!B16)</f>
        <v>43709</v>
      </c>
      <c r="D21" s="249">
        <f>IF(ISBLANK(Glucose!C16),"",Glucose!C16)</f>
        <v>0.41666666666666669</v>
      </c>
      <c r="E21" s="241">
        <f>IF(ISBLANK(Glucose!D16),"",Glucose!D16)</f>
        <v>19</v>
      </c>
      <c r="F21" s="241">
        <f>IF(ISBLANK(Glucose!E16),"",Glucose!E16)</f>
        <v>37</v>
      </c>
      <c r="G21" s="241" t="str">
        <f>IF(ISBLANK(Glucose!G16),"",Glucose!G16)</f>
        <v/>
      </c>
      <c r="H21" s="241">
        <f>IF(ISBLANK(Glucose!H16),"",Glucose!H16)</f>
        <v>4.0274380279541013</v>
      </c>
      <c r="I21" s="241">
        <f>IF(ISBLANK(Glucose!I16),"",Glucose!I16)</f>
        <v>0.14473102680149008</v>
      </c>
      <c r="J21" s="241">
        <f>IF(ISBLANK(Glucose!J16),"",Glucose!J16)</f>
        <v>4.1721690547555914</v>
      </c>
      <c r="K21" s="241">
        <f>IF(ISBLANK(Glucose!K16),"",Glucose!K16)</f>
        <v>96.531036376953125</v>
      </c>
      <c r="L21" s="241">
        <f>IF(ISBLANK(Glucose!L16),"",Glucose!L16)</f>
        <v>6.9539999999999997</v>
      </c>
      <c r="M21" s="241">
        <f>IF(ISBLANK(Glucose!M16),"",Glucose!M16)</f>
        <v>55.5</v>
      </c>
      <c r="N21" s="241" t="str">
        <f>IF(ISBLANK(Glucose!N16),"",Glucose!N16)</f>
        <v/>
      </c>
      <c r="O21" s="241" t="str">
        <f>IF(ISBLANK(Glucose!O16),"",Glucose!O16)</f>
        <v/>
      </c>
      <c r="P21" s="241" t="str">
        <f>IF(ISBLANK(Glucose!P16),"",Glucose!P16)</f>
        <v/>
      </c>
      <c r="Q21" s="241" t="str">
        <f>IF(ISBLANK(Glucose!Q16),"",Glucose!Q16)</f>
        <v/>
      </c>
      <c r="R21" s="241">
        <f>IF(ISBLANK(Glucose!R16),"",Glucose!R16)</f>
        <v>332</v>
      </c>
      <c r="S21" s="241">
        <f>IF(ISBLANK(Glucose!S16),"",Glucose!S16)</f>
        <v>545.85</v>
      </c>
      <c r="T21" s="241">
        <f>IF(ISBLANK(Glucose!T16),"",Glucose!T16)</f>
        <v>0.83062072061959813</v>
      </c>
      <c r="U21" s="241">
        <f>IF(ISBLANK(Glucose!U16),"",Glucose!U16)</f>
        <v>1.8042479908151547</v>
      </c>
      <c r="V21" s="241">
        <f>IF(ISBLANK(Glucose!V16),"",Glucose!V16)</f>
        <v>0</v>
      </c>
      <c r="W21" s="241">
        <f>IF(ISBLANK(Glucose!W16),"",Glucose!W16)</f>
        <v>4.8831793253699942</v>
      </c>
      <c r="X21" s="241">
        <f>IF(ISBLANK(Glucose!X16),"",Glucose!X16)</f>
        <v>1.8092105263157892E-2</v>
      </c>
      <c r="Y21" s="241">
        <f>IF(ISBLANK(Glucose!Y16),"",Glucose!Y16)</f>
        <v>22.166666666666668</v>
      </c>
      <c r="Z21" s="241">
        <f>IF(ISBLANK(Glucose!Z16),"",Glucose!Z16)</f>
        <v>0.28000000000000003</v>
      </c>
      <c r="AA21" s="241">
        <f>IF(ISBLANK(Glucose!AA16),"",Glucose!AA16)</f>
        <v>2.9</v>
      </c>
      <c r="AB21" s="241">
        <f>IF(ISBLANK(Glucose!AB16),"",Glucose!AB16)</f>
        <v>3.3075795923804452</v>
      </c>
      <c r="AC21" s="241">
        <f>IF(ISBLANK(Glucose!AC16),"",Glucose!AC16)</f>
        <v>0.60778088435663524</v>
      </c>
      <c r="AD21" s="241">
        <f>IF(ISBLANK(Glucose!AD16),"",Glucose!AD16)</f>
        <v>1.8700922467027521</v>
      </c>
      <c r="AE21" s="241">
        <f>IF(ISBLANK(Glucose!AE16),"",Glucose!AE16)</f>
        <v>0</v>
      </c>
      <c r="AF21" s="241">
        <f>IF(ISBLANK(Glucose!AF16),"",Glucose!AF16)</f>
        <v>2.0721201494244115</v>
      </c>
      <c r="AG21" s="241">
        <f>IF(ISBLANK(Glucose!AG16),"",Glucose!AG16)</f>
        <v>1.499418564881319</v>
      </c>
      <c r="AH21" s="241">
        <f>IF(ISBLANK(Glucose!AH16),"",Glucose!AH16)</f>
        <v>0.94430668185778432</v>
      </c>
      <c r="AI21" s="241">
        <f>IF(ISBLANK(Glucose!AI16),"",Glucose!AI16)</f>
        <v>6.59</v>
      </c>
      <c r="AJ21" s="241">
        <f>IF(ISBLANK(Glucose!AJ16),"",Glucose!AJ16)</f>
        <v>1.1931714994854412</v>
      </c>
      <c r="AK21" s="241">
        <f>IF(ISBLANK(Glucose!AK16),"",Glucose!AK16)</f>
        <v>2.4771996873099975</v>
      </c>
      <c r="AL21" s="241">
        <f>IF(ISBLANK(Glucose!AL16),"",Glucose!AL16)</f>
        <v>1.9859168331905985</v>
      </c>
      <c r="AM21" s="241">
        <f>IF(ISBLANK(Glucose!AM16),"",Glucose!AM16)</f>
        <v>2.2162525184687709</v>
      </c>
      <c r="AN21" s="241">
        <f>IF(ISBLANK(Glucose!AN16),"",Glucose!AN16)</f>
        <v>0.39612201929197477</v>
      </c>
      <c r="AO21" s="241">
        <f>IF(ISBLANK(Glucose!AO16),"",Glucose!AO16)</f>
        <v>0.57343120481262755</v>
      </c>
      <c r="AP21" s="241">
        <f>IF(ISBLANK(Glucose!AP16),"",Glucose!AP16)</f>
        <v>1.6722151088348272</v>
      </c>
      <c r="AQ21" s="241">
        <f>IF(ISBLANK(Glucose!BO16),"",Glucose!BO16)</f>
        <v>0</v>
      </c>
      <c r="AR21" s="241" t="str">
        <f>IF(ISBLANK(Glucose!BP16),"",Glucose!BP16)</f>
        <v/>
      </c>
      <c r="AS21" s="241" t="str">
        <f>IF(ISBLANK(Glucose!BQ16),"",Glucose!BQ16)</f>
        <v/>
      </c>
      <c r="AT21" s="241" t="str">
        <f>IF(ISBLANK(Glucose!BR16),"",Glucose!BR16)</f>
        <v/>
      </c>
      <c r="AU21" s="241" t="str">
        <f>IF(ISBLANK(Glucose!BS16),"",Glucose!BS16)</f>
        <v/>
      </c>
      <c r="AV21" s="241" t="str">
        <f>IF(ISBLANK(Glucose!BT16),"",Glucose!BT16)</f>
        <v/>
      </c>
      <c r="AW21" s="241" t="str">
        <f>IF(ISBLANK(Glucose!BU16),"",Glucose!BU16)</f>
        <v/>
      </c>
      <c r="AX21" s="241" t="str">
        <f>IF(ISBLANK(Glucose!BV16),"",Glucose!BV16)</f>
        <v/>
      </c>
      <c r="AY21" s="241" t="str">
        <f>IF(ISBLANK(Glucose!BW16),"",Glucose!BW16)</f>
        <v/>
      </c>
      <c r="AZ21" s="241" t="str">
        <f>IF(ISBLANK(Glucose!BX16),"",Glucose!BX16)</f>
        <v/>
      </c>
      <c r="BA21" s="241" t="str">
        <f>IF(ISBLANK(Glucose!BY16),"",Glucose!BY16)</f>
        <v/>
      </c>
      <c r="BB21" s="241" t="str">
        <f>IF(ISBLANK(Glucose!BZ16),"",Glucose!BZ16)</f>
        <v/>
      </c>
      <c r="BC21" s="241" t="str">
        <f>IF(ISBLANK(Glucose!CA16),"",Glucose!CA16)</f>
        <v/>
      </c>
      <c r="BD21" s="241" t="str">
        <f>IF(ISBLANK(Glucose!CB16),"",Glucose!CB16)</f>
        <v/>
      </c>
      <c r="BE21" s="241" t="str">
        <f>IF(ISBLANK(Glucose!CC16),"",Glucose!CC16)</f>
        <v/>
      </c>
      <c r="BF21" s="241" t="str">
        <f>IF(ISBLANK(Glucose!CD16),"",Glucose!CD16)</f>
        <v/>
      </c>
      <c r="BG21" s="241" t="str">
        <f>IF(ISBLANK(Glucose!CE16),"",Glucose!CE16)</f>
        <v/>
      </c>
      <c r="BH21" s="241" t="str">
        <f>IF(ISBLANK(Glucose!CF16),"",Glucose!CF16)</f>
        <v/>
      </c>
      <c r="BI21" s="241" t="str">
        <f>IF(ISBLANK(Glucose!CG16),"",Glucose!CG16)</f>
        <v/>
      </c>
      <c r="BJ21" s="241" t="str">
        <f>IF(ISBLANK(Glucose!CH16),"",Glucose!CH16)</f>
        <v/>
      </c>
      <c r="BK21" s="241" t="str">
        <f>IF(ISBLANK(Glucose!CI16),"",Glucose!CI16)</f>
        <v/>
      </c>
      <c r="BL21" s="241" t="str">
        <f>IF(ISBLANK(Glucose!CJ16),"",Glucose!CJ16)</f>
        <v/>
      </c>
      <c r="BM21" s="241" t="str">
        <f>IF(ISBLANK(Glucose!CK16),"",Glucose!CK16)</f>
        <v/>
      </c>
      <c r="BN21" s="241">
        <f>IF(ISBLANK('In Process Calc.'!B14),"",ROUND('In Process Calc.'!B14,2))</f>
        <v>10.88</v>
      </c>
      <c r="BO21" s="241">
        <f>IF(ISBLANK('In Process Calc.'!C14),"",ROUND('In Process Calc.'!C14,2))</f>
        <v>261.12</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670.9575927767803</v>
      </c>
      <c r="BU21" s="241">
        <f>IF(ISBLANK('In Process Calc.'!K14),"",'In Process Calc.'!K14)</f>
        <v>3077.8333304326629</v>
      </c>
      <c r="BV21" s="246">
        <f>IF(ISBLANK('In Process Calc.'!L14),"",'In Process Calc.'!L14)</f>
        <v>0</v>
      </c>
      <c r="BW21" s="246">
        <f>IF(ISBLANK('In Process Calc.'!M14),"",'In Process Calc.'!M14)</f>
        <v>585.39397999999983</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26.06432222222222</v>
      </c>
      <c r="CD21" s="246">
        <f>IF(ISBLANK('In Process Calc.'!T14),"",'In Process Calc.'!T14)</f>
        <v>-0.12726399999999996</v>
      </c>
      <c r="CE21" s="246">
        <f>IF(ISBLANK('In Process Calc.'!U14),"",'In Process Calc.'!U14)</f>
        <v>-0.69949400000000028</v>
      </c>
      <c r="CF21" s="246" t="str">
        <f>IF(ISBLANK('In Process Calc.'!V14),"",'In Process Calc.'!V14)</f>
        <v/>
      </c>
      <c r="CG21" s="246" t="str">
        <f>IF(ISBLANK('In Process Calc.'!W14),"",'In Process Calc.'!W14)</f>
        <v/>
      </c>
      <c r="CH21" s="246" t="str">
        <f>IF(ISBLANK('In Process Calc.'!X14),"",'In Process Calc.'!X14)</f>
        <v/>
      </c>
      <c r="CI21" s="246">
        <f>IF(ISBLANK('In Process Calc.'!Y14),"",'In Process Calc.'!Y14)</f>
        <v>-0.44256216696270034</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6.3398700000000003</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2.4416915443634265E-3</v>
      </c>
      <c r="DB21" s="246">
        <f>IF(ISBLANK('In Process Calc.'!AR14),"",'In Process Calc.'!AR14)</f>
        <v>2.336099236285809E-3</v>
      </c>
      <c r="DC21" s="246">
        <f>IF(ISBLANK('In Process Calc.'!AS14),"",'In Process Calc.'!AS14)</f>
        <v>-1.0559230807761755E-4</v>
      </c>
      <c r="DD21" s="246">
        <f>IF(ISBLANK('In Process Calc.'!AT14),"",'In Process Calc.'!AT14)</f>
        <v>1.0915973582736322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6.266577427126413E-2</v>
      </c>
      <c r="DK21" s="246">
        <f>IF(ISBLANK('In Process Calc.'!BA14),"",'In Process Calc.'!BA14)</f>
        <v>1.2128859536373717E-4</v>
      </c>
      <c r="DL21" s="246">
        <f>IF(ISBLANK('In Process Calc.'!BB14),"",'In Process Calc.'!BB14)</f>
        <v>1.2128859536373691E-3</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2.6929084228183176E-3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4.3663894330945438E-3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4.2972554861628376E-2</v>
      </c>
      <c r="EH21" s="246">
        <f>IF(ISBLANK('In Process Calc.'!BX14),"",'In Process Calc.'!BX14)</f>
        <v>0</v>
      </c>
      <c r="EI21" s="246">
        <f>IF(ISBLANK('In Process Calc.'!BY14),"",'In Process Calc.'!BY14)</f>
        <v>1.9354838709677443E-3</v>
      </c>
      <c r="EJ21" s="246">
        <f>IF(ISBLANK('In Process Calc.'!BZ14),"",'In Process Calc.'!BZ14)</f>
        <v>36.000000000000043</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IF(Glucose!#REF!&lt;&gt;0,Glucose!$B$1,"")</f>
        <v>#REF!</v>
      </c>
      <c r="B22" s="241" t="e">
        <f>IF(ISBLANK(Glucose!#REF!),"",Glucose!#REF!)</f>
        <v>#REF!</v>
      </c>
      <c r="C22" s="248" t="e">
        <f>IF(ISBLANK(Glucose!#REF!),"",Glucose!#REF!)</f>
        <v>#REF!</v>
      </c>
      <c r="D22" s="249" t="e">
        <f>IF(ISBLANK(Glucose!#REF!),"",Glucose!#REF!)</f>
        <v>#REF!</v>
      </c>
      <c r="E22" s="241" t="e">
        <f>IF(ISBLANK(Glucose!#REF!),"",Glucose!#REF!)</f>
        <v>#REF!</v>
      </c>
      <c r="F22" s="241" t="e">
        <f>IF(ISBLANK(Glucose!#REF!),"",Glucose!#REF!)</f>
        <v>#REF!</v>
      </c>
      <c r="G22" s="241" t="e">
        <f>IF(ISBLANK(Glucose!#REF!),"",Glucose!#REF!)</f>
        <v>#REF!</v>
      </c>
      <c r="H22" s="241" t="e">
        <f>IF(ISBLANK(Glucose!#REF!),"",Glucose!#REF!)</f>
        <v>#REF!</v>
      </c>
      <c r="I22" s="241" t="e">
        <f>IF(ISBLANK(Glucose!#REF!),"",Glucose!#REF!)</f>
        <v>#REF!</v>
      </c>
      <c r="J22" s="241" t="e">
        <f>IF(ISBLANK(Glucose!#REF!),"",Glucose!#REF!)</f>
        <v>#REF!</v>
      </c>
      <c r="K22" s="241" t="e">
        <f>IF(ISBLANK(Glucose!#REF!),"",Glucose!#REF!)</f>
        <v>#REF!</v>
      </c>
      <c r="L22" s="241" t="e">
        <f>IF(ISBLANK(Glucose!#REF!),"",Glucose!#REF!)</f>
        <v>#REF!</v>
      </c>
      <c r="M22" s="241" t="e">
        <f>IF(ISBLANK(Glucose!#REF!),"",Glucose!#REF!)</f>
        <v>#REF!</v>
      </c>
      <c r="N22" s="241" t="e">
        <f>IF(ISBLANK(Glucose!#REF!),"",Glucose!#REF!)</f>
        <v>#REF!</v>
      </c>
      <c r="O22" s="241" t="e">
        <f>IF(ISBLANK(Glucose!#REF!),"",Glucose!#REF!)</f>
        <v>#REF!</v>
      </c>
      <c r="P22" s="241" t="e">
        <f>IF(ISBLANK(Glucose!#REF!),"",Glucose!#REF!)</f>
        <v>#REF!</v>
      </c>
      <c r="Q22" s="241" t="e">
        <f>IF(ISBLANK(Glucose!#REF!),"",Glucose!#REF!)</f>
        <v>#REF!</v>
      </c>
      <c r="R22" s="241" t="e">
        <f>IF(ISBLANK(Glucose!#REF!),"",Glucose!#REF!)</f>
        <v>#REF!</v>
      </c>
      <c r="S22" s="241" t="e">
        <f>IF(ISBLANK(Glucose!#REF!),"",Glucose!#REF!)</f>
        <v>#REF!</v>
      </c>
      <c r="T22" s="241" t="e">
        <f>IF(ISBLANK(Glucose!#REF!),"",Glucose!#REF!)</f>
        <v>#REF!</v>
      </c>
      <c r="U22" s="241" t="e">
        <f>IF(ISBLANK(Glucose!#REF!),"",Glucose!#REF!)</f>
        <v>#REF!</v>
      </c>
      <c r="V22" s="241" t="e">
        <f>IF(ISBLANK(Glucose!#REF!),"",Glucose!#REF!)</f>
        <v>#REF!</v>
      </c>
      <c r="W22" s="241" t="e">
        <f>IF(ISBLANK(Glucose!#REF!),"",Glucose!#REF!)</f>
        <v>#REF!</v>
      </c>
      <c r="X22" s="241" t="e">
        <f>IF(ISBLANK(Glucose!#REF!),"",Glucose!#REF!)</f>
        <v>#REF!</v>
      </c>
      <c r="Y22" s="241" t="e">
        <f>IF(ISBLANK(Glucose!#REF!),"",Glucose!#REF!)</f>
        <v>#REF!</v>
      </c>
      <c r="Z22" s="241" t="e">
        <f>IF(ISBLANK(Glucose!#REF!),"",Glucose!#REF!)</f>
        <v>#REF!</v>
      </c>
      <c r="AA22" s="241" t="e">
        <f>IF(ISBLANK(Glucose!#REF!),"",Glucose!#REF!)</f>
        <v>#REF!</v>
      </c>
      <c r="AB22" s="241" t="e">
        <f>IF(ISBLANK(Glucose!#REF!),"",Glucose!#REF!)</f>
        <v>#REF!</v>
      </c>
      <c r="AC22" s="241" t="e">
        <f>IF(ISBLANK(Glucose!#REF!),"",Glucose!#REF!)</f>
        <v>#REF!</v>
      </c>
      <c r="AD22" s="241" t="e">
        <f>IF(ISBLANK(Glucose!#REF!),"",Glucose!#REF!)</f>
        <v>#REF!</v>
      </c>
      <c r="AE22" s="241" t="e">
        <f>IF(ISBLANK(Glucose!#REF!),"",Glucose!#REF!)</f>
        <v>#REF!</v>
      </c>
      <c r="AF22" s="241" t="e">
        <f>IF(ISBLANK(Glucose!#REF!),"",Glucose!#REF!)</f>
        <v>#REF!</v>
      </c>
      <c r="AG22" s="241" t="e">
        <f>IF(ISBLANK(Glucose!#REF!),"",Glucose!#REF!)</f>
        <v>#REF!</v>
      </c>
      <c r="AH22" s="241" t="e">
        <f>IF(ISBLANK(Glucose!#REF!),"",Glucose!#REF!)</f>
        <v>#REF!</v>
      </c>
      <c r="AI22" s="241" t="e">
        <f>IF(ISBLANK(Glucose!#REF!),"",Glucose!#REF!)</f>
        <v>#REF!</v>
      </c>
      <c r="AJ22" s="241" t="e">
        <f>IF(ISBLANK(Glucose!#REF!),"",Glucose!#REF!)</f>
        <v>#REF!</v>
      </c>
      <c r="AK22" s="241" t="e">
        <f>IF(ISBLANK(Glucose!#REF!),"",Glucose!#REF!)</f>
        <v>#REF!</v>
      </c>
      <c r="AL22" s="241" t="e">
        <f>IF(ISBLANK(Glucose!#REF!),"",Glucose!#REF!)</f>
        <v>#REF!</v>
      </c>
      <c r="AM22" s="241" t="e">
        <f>IF(ISBLANK(Glucose!#REF!),"",Glucose!#REF!)</f>
        <v>#REF!</v>
      </c>
      <c r="AN22" s="241" t="e">
        <f>IF(ISBLANK(Glucose!#REF!),"",Glucose!#REF!)</f>
        <v>#REF!</v>
      </c>
      <c r="AO22" s="241" t="e">
        <f>IF(ISBLANK(Glucose!#REF!),"",Glucose!#REF!)</f>
        <v>#REF!</v>
      </c>
      <c r="AP22" s="241" t="e">
        <f>IF(ISBLANK(Glucose!#REF!),"",Glucose!#REF!)</f>
        <v>#REF!</v>
      </c>
      <c r="AQ22" s="241" t="e">
        <f>IF(ISBLANK(Glucose!#REF!),"",Glucose!#REF!)</f>
        <v>#REF!</v>
      </c>
      <c r="AR22" s="241" t="e">
        <f>IF(ISBLANK(Glucose!#REF!),"",Glucose!#REF!)</f>
        <v>#REF!</v>
      </c>
      <c r="AS22" s="241" t="e">
        <f>IF(ISBLANK(Glucose!#REF!),"",Glucose!#REF!)</f>
        <v>#REF!</v>
      </c>
      <c r="AT22" s="241" t="e">
        <f>IF(ISBLANK(Glucose!#REF!),"",Glucose!#REF!)</f>
        <v>#REF!</v>
      </c>
      <c r="AU22" s="241" t="e">
        <f>IF(ISBLANK(Glucose!#REF!),"",Glucose!#REF!)</f>
        <v>#REF!</v>
      </c>
      <c r="AV22" s="241" t="e">
        <f>IF(ISBLANK(Glucose!#REF!),"",Glucose!#REF!)</f>
        <v>#REF!</v>
      </c>
      <c r="AW22" s="241" t="e">
        <f>IF(ISBLANK(Glucose!#REF!),"",Glucose!#REF!)</f>
        <v>#REF!</v>
      </c>
      <c r="AX22" s="241" t="e">
        <f>IF(ISBLANK(Glucose!#REF!),"",Glucose!#REF!)</f>
        <v>#REF!</v>
      </c>
      <c r="AY22" s="241" t="e">
        <f>IF(ISBLANK(Glucose!#REF!),"",Glucose!#REF!)</f>
        <v>#REF!</v>
      </c>
      <c r="AZ22" s="241" t="e">
        <f>IF(ISBLANK(Glucose!#REF!),"",Glucose!#REF!)</f>
        <v>#REF!</v>
      </c>
      <c r="BA22" s="241" t="e">
        <f>IF(ISBLANK(Glucose!#REF!),"",Glucose!#REF!)</f>
        <v>#REF!</v>
      </c>
      <c r="BB22" s="241" t="e">
        <f>IF(ISBLANK(Glucose!#REF!),"",Glucose!#REF!)</f>
        <v>#REF!</v>
      </c>
      <c r="BC22" s="241" t="e">
        <f>IF(ISBLANK(Glucose!#REF!),"",Glucose!#REF!)</f>
        <v>#REF!</v>
      </c>
      <c r="BD22" s="241" t="e">
        <f>IF(ISBLANK(Glucose!#REF!),"",Glucose!#REF!)</f>
        <v>#REF!</v>
      </c>
      <c r="BE22" s="241" t="e">
        <f>IF(ISBLANK(Glucose!#REF!),"",Glucose!#REF!)</f>
        <v>#REF!</v>
      </c>
      <c r="BF22" s="241" t="e">
        <f>IF(ISBLANK(Glucose!#REF!),"",Glucose!#REF!)</f>
        <v>#REF!</v>
      </c>
      <c r="BG22" s="241" t="e">
        <f>IF(ISBLANK(Glucose!#REF!),"",Glucose!#REF!)</f>
        <v>#REF!</v>
      </c>
      <c r="BH22" s="241" t="e">
        <f>IF(ISBLANK(Glucose!#REF!),"",Glucose!#REF!)</f>
        <v>#REF!</v>
      </c>
      <c r="BI22" s="241" t="e">
        <f>IF(ISBLANK(Glucose!#REF!),"",Glucose!#REF!)</f>
        <v>#REF!</v>
      </c>
      <c r="BJ22" s="241" t="e">
        <f>IF(ISBLANK(Glucose!#REF!),"",Glucose!#REF!)</f>
        <v>#REF!</v>
      </c>
      <c r="BK22" s="241" t="e">
        <f>IF(ISBLANK(Glucose!#REF!),"",Glucose!#REF!)</f>
        <v>#REF!</v>
      </c>
      <c r="BL22" s="241" t="e">
        <f>IF(ISBLANK(Glucose!#REF!),"",Glucose!#REF!)</f>
        <v>#REF!</v>
      </c>
      <c r="BM22" s="241" t="e">
        <f>IF(ISBLANK(Glucose!#REF!),"",Glucose!#REF!)</f>
        <v>#REF!</v>
      </c>
      <c r="BN22" s="241">
        <f>IF(ISBLANK('In Process Calc.'!B15),"",ROUND('In Process Calc.'!B15,2))</f>
        <v>12.01</v>
      </c>
      <c r="BO22" s="241">
        <f>IF(ISBLANK('In Process Calc.'!C15),"",ROUND('In Process Calc.'!C15,2))</f>
        <v>288.32</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767.30303204541417</v>
      </c>
      <c r="BU22" s="241">
        <f>IF(ISBLANK('In Process Calc.'!K15),"",'In Process Calc.'!K15)</f>
        <v>3108.0440810601808</v>
      </c>
      <c r="BV22" s="246">
        <f>IF(ISBLANK('In Process Calc.'!L15),"",'In Process Calc.'!L15)</f>
        <v>0</v>
      </c>
      <c r="BW22" s="246">
        <f>IF(ISBLANK('In Process Calc.'!M15),"",'In Process Calc.'!M15)</f>
        <v>658.30785999999989</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30.488511111111109</v>
      </c>
      <c r="CD22" s="246">
        <f>IF(ISBLANK('In Process Calc.'!T15),"",'In Process Calc.'!T15)</f>
        <v>-0.17109999999999997</v>
      </c>
      <c r="CE22" s="246">
        <f>IF(ISBLANK('In Process Calc.'!U15),"",'In Process Calc.'!U15)</f>
        <v>-0.57529200000000025</v>
      </c>
      <c r="CF22" s="246" t="str">
        <f>IF(ISBLANK('In Process Calc.'!V15),"",'In Process Calc.'!V15)</f>
        <v/>
      </c>
      <c r="CG22" s="246" t="str">
        <f>IF(ISBLANK('In Process Calc.'!W15),"",'In Process Calc.'!W15)</f>
        <v/>
      </c>
      <c r="CH22" s="246" t="str">
        <f>IF(ISBLANK('In Process Calc.'!X15),"",'In Process Calc.'!X15)</f>
        <v/>
      </c>
      <c r="CI22" s="246">
        <f>IF(ISBLANK('In Process Calc.'!Y15),"",'In Process Calc.'!Y15)</f>
        <v>-0.44256216696270034</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6.493296</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4.0387952771052496E-4</v>
      </c>
      <c r="DB22" s="246">
        <f>IF(ISBLANK('In Process Calc.'!AR15),"",'In Process Calc.'!AR15)</f>
        <v>9.7782819107825676E-4</v>
      </c>
      <c r="DC22" s="246">
        <f>IF(ISBLANK('In Process Calc.'!AS15),"",'In Process Calc.'!AS15)</f>
        <v>5.7394866336773175E-4</v>
      </c>
      <c r="DD22" s="246">
        <f>IF(ISBLANK('In Process Calc.'!AT15),"",'In Process Calc.'!AT15)</f>
        <v>0.97476635986390914</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5.9145810078582724E-2</v>
      </c>
      <c r="DK22" s="246">
        <f>IF(ISBLANK('In Process Calc.'!BA15),"",'In Process Calc.'!BA15)</f>
        <v>-5.8603187967770057E-4</v>
      </c>
      <c r="DL22" s="246">
        <f>IF(ISBLANK('In Process Calc.'!BB15),"",'In Process Calc.'!BB15)</f>
        <v>1.6604236590868184E-3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0</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2.0511115788719465E-3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0</v>
      </c>
      <c r="EH22" s="246">
        <f>IF(ISBLANK('In Process Calc.'!BX15),"",'In Process Calc.'!BX15)</f>
        <v>0</v>
      </c>
      <c r="EI22" s="246">
        <f>IF(ISBLANK('In Process Calc.'!BY15),"",'In Process Calc.'!BY15)</f>
        <v>-9.9082568807339483E-3</v>
      </c>
      <c r="EJ22" s="246">
        <f>IF(ISBLANK('In Process Calc.'!BZ15),"",'In Process Calc.'!BZ15)</f>
        <v>-3.4999999999999907</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IF(Glucose!B17&lt;&gt;0,Glucose!$B$1,"")</f>
        <v>NIIMBL-FB01-B2</v>
      </c>
      <c r="B23" s="241">
        <f>IF(ISBLANK(Glucose!A17),"",Glucose!A17)</f>
        <v>10</v>
      </c>
      <c r="C23" s="248">
        <f>IF(ISBLANK(Glucose!B17),"",Glucose!B17)</f>
        <v>43710</v>
      </c>
      <c r="D23" s="249">
        <f>IF(ISBLANK(Glucose!C17),"",Glucose!C17)</f>
        <v>0.4993055555555555</v>
      </c>
      <c r="E23" s="241">
        <f>IF(ISBLANK(Glucose!D17),"",Glucose!D17)</f>
        <v>11</v>
      </c>
      <c r="F23" s="241" t="str">
        <f>IF(ISBLANK(Glucose!E17),"",Glucose!E17)</f>
        <v/>
      </c>
      <c r="G23" s="241" t="str">
        <f>IF(ISBLANK(Glucose!G17),"",Glucose!G17)</f>
        <v/>
      </c>
      <c r="H23" s="241">
        <f>IF(ISBLANK(Glucose!H17),"",Glucose!H17)</f>
        <v>3.5421117378234865</v>
      </c>
      <c r="I23" s="241">
        <f>IF(ISBLANK(Glucose!I17),"",Glucose!I17)</f>
        <v>0.12623197464046187</v>
      </c>
      <c r="J23" s="241">
        <f>IF(ISBLANK(Glucose!J17),"",Glucose!J17)</f>
        <v>3.6683437124639484</v>
      </c>
      <c r="K23" s="241">
        <f>IF(ISBLANK(Glucose!K17),"",Glucose!K17)</f>
        <v>96.558883666992188</v>
      </c>
      <c r="L23" s="241">
        <f>IF(ISBLANK(Glucose!L17),"",Glucose!L17)</f>
        <v>7.0119999999999996</v>
      </c>
      <c r="M23" s="241">
        <f>IF(ISBLANK(Glucose!M17),"",Glucose!M17)</f>
        <v>58.9</v>
      </c>
      <c r="N23" s="241" t="str">
        <f>IF(ISBLANK(Glucose!N17),"",Glucose!N17)</f>
        <v/>
      </c>
      <c r="O23" s="241" t="str">
        <f>IF(ISBLANK(Glucose!O17),"",Glucose!O17)</f>
        <v/>
      </c>
      <c r="P23" s="241" t="str">
        <f>IF(ISBLANK(Glucose!P17),"",Glucose!P17)</f>
        <v/>
      </c>
      <c r="Q23" s="241" t="str">
        <f>IF(ISBLANK(Glucose!Q17),"",Glucose!Q17)</f>
        <v/>
      </c>
      <c r="R23" s="241">
        <f>IF(ISBLANK(Glucose!R17),"",Glucose!R17)</f>
        <v>325</v>
      </c>
      <c r="S23" s="241">
        <f>IF(ISBLANK(Glucose!S17),"",Glucose!S17)</f>
        <v>619.79999999999995</v>
      </c>
      <c r="T23" s="241" t="str">
        <f>IF(ISBLANK(Glucose!T17),"",Glucose!T17)</f>
        <v/>
      </c>
      <c r="U23" s="241" t="str">
        <f>IF(ISBLANK(Glucose!U17),"",Glucose!U17)</f>
        <v/>
      </c>
      <c r="V23" s="241" t="str">
        <f>IF(ISBLANK(Glucose!V17),"",Glucose!V17)</f>
        <v/>
      </c>
      <c r="W23" s="241" t="str">
        <f>IF(ISBLANK(Glucose!W17),"",Glucose!W17)</f>
        <v/>
      </c>
      <c r="X23" s="241" t="str">
        <f>IF(ISBLANK(Glucose!X17),"",Glucose!X17)</f>
        <v/>
      </c>
      <c r="Y23" s="241">
        <f>IF(ISBLANK(Glucose!Y17),"",Glucose!Y17)</f>
        <v>16.111111111111111</v>
      </c>
      <c r="Z23" s="241">
        <f>IF(ISBLANK(Glucose!Z17),"",Glucose!Z17)</f>
        <v>0.25</v>
      </c>
      <c r="AA23" s="241">
        <f>IF(ISBLANK(Glucose!AA17),"",Glucose!AA17)</f>
        <v>2.89</v>
      </c>
      <c r="AB23" s="241" t="str">
        <f>IF(ISBLANK(Glucose!AB17),"",Glucose!AB17)</f>
        <v/>
      </c>
      <c r="AC23" s="241" t="str">
        <f>IF(ISBLANK(Glucose!AC17),"",Glucose!AC17)</f>
        <v/>
      </c>
      <c r="AD23" s="241" t="str">
        <f>IF(ISBLANK(Glucose!AD17),"",Glucose!AD17)</f>
        <v/>
      </c>
      <c r="AE23" s="241">
        <f>IF(ISBLANK(Glucose!AE17),"",Glucose!AE17)</f>
        <v>0.77708703374777988</v>
      </c>
      <c r="AF23" s="241" t="str">
        <f>IF(ISBLANK(Glucose!AF17),"",Glucose!AF17)</f>
        <v/>
      </c>
      <c r="AG23" s="241" t="str">
        <f>IF(ISBLANK(Glucose!AG17),"",Glucose!AG17)</f>
        <v/>
      </c>
      <c r="AH23" s="241" t="str">
        <f>IF(ISBLANK(Glucose!AH17),"",Glucose!AH17)</f>
        <v/>
      </c>
      <c r="AI23" s="241">
        <f>IF(ISBLANK(Glucose!AI17),"",Glucose!AI17)</f>
        <v>7.54</v>
      </c>
      <c r="AJ23" s="241" t="str">
        <f>IF(ISBLANK(Glucose!AJ17),"",Glucose!AJ17)</f>
        <v/>
      </c>
      <c r="AK23" s="241" t="str">
        <f>IF(ISBLANK(Glucose!AK17),"",Glucose!AK17)</f>
        <v/>
      </c>
      <c r="AL23" s="241" t="str">
        <f>IF(ISBLANK(Glucose!AL17),"",Glucose!AL17)</f>
        <v/>
      </c>
      <c r="AM23" s="241" t="str">
        <f>IF(ISBLANK(Glucose!AM17),"",Glucose!AM17)</f>
        <v/>
      </c>
      <c r="AN23" s="241" t="str">
        <f>IF(ISBLANK(Glucose!AN17),"",Glucose!AN17)</f>
        <v/>
      </c>
      <c r="AO23" s="241" t="str">
        <f>IF(ISBLANK(Glucose!AO17),"",Glucose!AO17)</f>
        <v/>
      </c>
      <c r="AP23" s="241" t="str">
        <f>IF(ISBLANK(Glucose!AP17),"",Glucose!AP17)</f>
        <v/>
      </c>
      <c r="AQ23" s="241">
        <f>IF(ISBLANK(Glucose!BO17),"",Glucose!BO17)</f>
        <v>0</v>
      </c>
      <c r="AR23" s="241" t="str">
        <f>IF(ISBLANK(Glucose!BP17),"",Glucose!BP17)</f>
        <v/>
      </c>
      <c r="AS23" s="241" t="str">
        <f>IF(ISBLANK(Glucose!BQ17),"",Glucose!BQ17)</f>
        <v/>
      </c>
      <c r="AT23" s="241" t="str">
        <f>IF(ISBLANK(Glucose!BR17),"",Glucose!BR17)</f>
        <v/>
      </c>
      <c r="AU23" s="241" t="str">
        <f>IF(ISBLANK(Glucose!BS17),"",Glucose!BS17)</f>
        <v/>
      </c>
      <c r="AV23" s="241" t="str">
        <f>IF(ISBLANK(Glucose!BT17),"",Glucose!BT17)</f>
        <v/>
      </c>
      <c r="AW23" s="241" t="str">
        <f>IF(ISBLANK(Glucose!BU17),"",Glucose!BU17)</f>
        <v/>
      </c>
      <c r="AX23" s="241" t="str">
        <f>IF(ISBLANK(Glucose!BV17),"",Glucose!BV17)</f>
        <v/>
      </c>
      <c r="AY23" s="241" t="str">
        <f>IF(ISBLANK(Glucose!BW17),"",Glucose!BW17)</f>
        <v/>
      </c>
      <c r="AZ23" s="241" t="str">
        <f>IF(ISBLANK(Glucose!BX17),"",Glucose!BX17)</f>
        <v/>
      </c>
      <c r="BA23" s="241" t="str">
        <f>IF(ISBLANK(Glucose!BY17),"",Glucose!BY17)</f>
        <v/>
      </c>
      <c r="BB23" s="241" t="str">
        <f>IF(ISBLANK(Glucose!BZ17),"",Glucose!BZ17)</f>
        <v/>
      </c>
      <c r="BC23" s="241" t="str">
        <f>IF(ISBLANK(Glucose!CA17),"",Glucose!CA17)</f>
        <v/>
      </c>
      <c r="BD23" s="241" t="str">
        <f>IF(ISBLANK(Glucose!CB17),"",Glucose!CB17)</f>
        <v/>
      </c>
      <c r="BE23" s="241" t="str">
        <f>IF(ISBLANK(Glucose!CC17),"",Glucose!CC17)</f>
        <v/>
      </c>
      <c r="BF23" s="241" t="str">
        <f>IF(ISBLANK(Glucose!CD17),"",Glucose!CD17)</f>
        <v/>
      </c>
      <c r="BG23" s="241" t="str">
        <f>IF(ISBLANK(Glucose!CE17),"",Glucose!CE17)</f>
        <v/>
      </c>
      <c r="BH23" s="241" t="str">
        <f>IF(ISBLANK(Glucose!CF17),"",Glucose!CF17)</f>
        <v/>
      </c>
      <c r="BI23" s="241" t="str">
        <f>IF(ISBLANK(Glucose!CG17),"",Glucose!CG17)</f>
        <v/>
      </c>
      <c r="BJ23" s="241" t="str">
        <f>IF(ISBLANK(Glucose!CH17),"",Glucose!CH17)</f>
        <v/>
      </c>
      <c r="BK23" s="241" t="str">
        <f>IF(ISBLANK(Glucose!CI17),"",Glucose!CI17)</f>
        <v/>
      </c>
      <c r="BL23" s="241" t="str">
        <f>IF(ISBLANK(Glucose!CJ17),"",Glucose!CJ17)</f>
        <v/>
      </c>
      <c r="BM23" s="241" t="str">
        <f>IF(ISBLANK(Glucose!CK17),"",Glucose!CK17)</f>
        <v/>
      </c>
      <c r="BN23" s="241">
        <f>IF(ISBLANK('In Process Calc.'!B16),"",ROUND('In Process Calc.'!B16,2))</f>
        <v>12.78</v>
      </c>
      <c r="BO23" s="241">
        <f>IF(ISBLANK('In Process Calc.'!C16),"",ROUND('In Process Calc.'!C16,2))</f>
        <v>306.82</v>
      </c>
      <c r="BP23" s="241">
        <f>IF(ISBLANK('In Process Calc.'!D16),"",'In Process Calc.'!D16)</f>
        <v>727.78</v>
      </c>
      <c r="BQ23" s="241">
        <f>IF(ISBLANK('In Process Calc.'!E16),"",'In Process Calc.'!E16)</f>
        <v>0</v>
      </c>
      <c r="BR23" s="241">
        <f>IF(ISBLANK('In Process Calc.'!G16),"",'In Process Calc.'!G16)</f>
        <v>0</v>
      </c>
      <c r="BS23" s="241">
        <f>IF(ISBLANK('In Process Calc.'!I16),"",'In Process Calc.'!I16)</f>
        <v>716.78</v>
      </c>
      <c r="BT23" s="241">
        <f>IF(ISBLANK('In Process Calc.'!J16),"",'In Process Calc.'!J16)</f>
        <v>836.55638122165749</v>
      </c>
      <c r="BU23" s="241">
        <f>IF(ISBLANK('In Process Calc.'!K16),"",'In Process Calc.'!K16)</f>
        <v>2903.7937285775452</v>
      </c>
      <c r="BV23" s="246">
        <f>IF(ISBLANK('In Process Calc.'!L16),"",'In Process Calc.'!L16)</f>
        <v>0</v>
      </c>
      <c r="BW23" s="246">
        <f>IF(ISBLANK('In Process Calc.'!M16),"",'In Process Calc.'!M16)</f>
        <v>660.19981799999994</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33.593528888888883</v>
      </c>
      <c r="CD23" s="246">
        <f>IF(ISBLANK('In Process Calc.'!T16),"",'In Process Calc.'!T16)</f>
        <v>-9.3498199999999976E-2</v>
      </c>
      <c r="CE23" s="246">
        <f>IF(ISBLANK('In Process Calc.'!U16),"",'In Process Calc.'!U16)</f>
        <v>-0.59672360000000035</v>
      </c>
      <c r="CF23" s="246" t="str">
        <f>IF(ISBLANK('In Process Calc.'!V16),"",'In Process Calc.'!V16)</f>
        <v/>
      </c>
      <c r="CG23" s="246" t="str">
        <f>IF(ISBLANK('In Process Calc.'!W16),"",'In Process Calc.'!W16)</f>
        <v/>
      </c>
      <c r="CH23" s="246" t="str">
        <f>IF(ISBLANK('In Process Calc.'!X16),"",'In Process Calc.'!X16)</f>
        <v/>
      </c>
      <c r="CI23" s="246">
        <f>IF(ISBLANK('In Process Calc.'!Y16),"",'In Process Calc.'!Y16)</f>
        <v>-1.161523090586146</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6.8725811999999991</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-4.2117053953931692E-3</v>
      </c>
      <c r="DB23" s="246">
        <f>IF(ISBLANK('In Process Calc.'!AR16),"",'In Process Calc.'!AR16)</f>
        <v>-4.3452696028276703E-3</v>
      </c>
      <c r="DC23" s="246">
        <f>IF(ISBLANK('In Process Calc.'!AS16),"",'In Process Calc.'!AS16)</f>
        <v>-1.3356420743450078E-4</v>
      </c>
      <c r="DD23" s="246">
        <f>IF(ISBLANK('In Process Calc.'!AT16),"",'In Process Calc.'!AT16)</f>
        <v>3.9012758703243312E-2</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6.3650560713505791E-2</v>
      </c>
      <c r="DK23" s="246">
        <f>IF(ISBLANK('In Process Calc.'!BA16),"",'In Process Calc.'!BA16)</f>
        <v>1.5907793242692489E-3</v>
      </c>
      <c r="DL23" s="246">
        <f>IF(ISBLANK('In Process Calc.'!BB16),"",'In Process Calc.'!BB16)</f>
        <v>-4.3933189907977661E-4</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-1.4738165509791011E-2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7.7750651938656781E-3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-0.23154808605894608</v>
      </c>
      <c r="EH23" s="246">
        <f>IF(ISBLANK('In Process Calc.'!BX16),"",'In Process Calc.'!BX16)</f>
        <v>0</v>
      </c>
      <c r="EI23" s="246">
        <f>IF(ISBLANK('In Process Calc.'!BY16),"",'In Process Calc.'!BY16)</f>
        <v>2.499238508564634E-2</v>
      </c>
      <c r="EJ23" s="246">
        <f>IF(ISBLANK('In Process Calc.'!BZ16),"",'In Process Calc.'!BZ16)</f>
        <v>4.8875825045295231</v>
      </c>
      <c r="EK23" s="246">
        <f>IF(ISBLANK('Post Process Calc.'!A23),"",'Post Process Calc.'!A23)</f>
        <v>0.52159817513465889</v>
      </c>
      <c r="EL23" s="246" t="str">
        <f>IF(ISBLANK('Post Process Calc.'!B23),"",'Post Process Calc.'!B23)</f>
        <v/>
      </c>
      <c r="EM23" s="246">
        <f>IF(ISBLANK('Post Process Calc.'!C23),"",'Post Process Calc.'!C23)</f>
        <v>0.12501518578430806</v>
      </c>
      <c r="EN23" s="246">
        <f>IF(ISBLANK('Post Process Calc.'!D23),"",'Post Process Calc.'!D23)</f>
        <v>6.2209208108002657E-2</v>
      </c>
      <c r="EO23" s="246">
        <f>IF(ISBLANK('Post Process Calc.'!E23),"",'Post Process Calc.'!E23)</f>
        <v>-4.4652001741607977E-3</v>
      </c>
      <c r="EP23" s="246">
        <f>IF(ISBLANK('Post Process Calc.'!F23),"",'Post Process Calc.'!F23)</f>
        <v>4.1444882784510625E-2</v>
      </c>
      <c r="EQ23" s="246">
        <f>IF(ISBLANK('Post Process Calc.'!G23),"",'Post Process Calc.'!G23)</f>
        <v>1.7269187109418991E-3</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IF(Glucose!B18&lt;&gt;0,Glucose!$B$1,"")</f>
        <v>NIIMBL-FB01-B2</v>
      </c>
      <c r="B24" s="241">
        <f>IF(ISBLANK(Glucose!A18),"",Glucose!A18)</f>
        <v>11</v>
      </c>
      <c r="C24" s="248">
        <f>IF(ISBLANK(Glucose!B18),"",Glucose!B18)</f>
        <v>43711</v>
      </c>
      <c r="D24" s="249">
        <f>IF(ISBLANK(Glucose!C18),"",Glucose!C18)</f>
        <v>0.44236111111111115</v>
      </c>
      <c r="E24" s="241">
        <f>IF(ISBLANK(Glucose!D18),"",Glucose!D18)</f>
        <v>11</v>
      </c>
      <c r="F24" s="241" t="str">
        <f>IF(ISBLANK(Glucose!E18),"",Glucose!E18)</f>
        <v/>
      </c>
      <c r="G24" s="241" t="str">
        <f>IF(ISBLANK(Glucose!G18),"",Glucose!G18)</f>
        <v/>
      </c>
      <c r="H24" s="241">
        <f>IF(ISBLANK(Glucose!H18),"",Glucose!H18)</f>
        <v>3.7434242797851565</v>
      </c>
      <c r="I24" s="241">
        <f>IF(ISBLANK(Glucose!I18),"",Glucose!I18)</f>
        <v>0.11752610186149592</v>
      </c>
      <c r="J24" s="241">
        <f>IF(ISBLANK(Glucose!J18),"",Glucose!J18)</f>
        <v>3.8609503816466524</v>
      </c>
      <c r="K24" s="241">
        <f>IF(ISBLANK(Glucose!K18),"",Glucose!K18)</f>
        <v>96.956031799316406</v>
      </c>
      <c r="L24" s="241">
        <f>IF(ISBLANK(Glucose!L18),"",Glucose!L18)</f>
        <v>6.9880000000000004</v>
      </c>
      <c r="M24" s="241">
        <f>IF(ISBLANK(Glucose!M18),"",Glucose!M18)</f>
        <v>57.5</v>
      </c>
      <c r="N24" s="241" t="str">
        <f>IF(ISBLANK(Glucose!N18),"",Glucose!N18)</f>
        <v/>
      </c>
      <c r="O24" s="241" t="str">
        <f>IF(ISBLANK(Glucose!O18),"",Glucose!O18)</f>
        <v/>
      </c>
      <c r="P24" s="241" t="str">
        <f>IF(ISBLANK(Glucose!P18),"",Glucose!P18)</f>
        <v/>
      </c>
      <c r="Q24" s="241" t="str">
        <f>IF(ISBLANK(Glucose!Q18),"",Glucose!Q18)</f>
        <v/>
      </c>
      <c r="R24" s="241">
        <f>IF(ISBLANK(Glucose!R18),"",Glucose!R18)</f>
        <v>319</v>
      </c>
      <c r="S24" s="241">
        <f>IF(ISBLANK(Glucose!S18),"",Glucose!S18)</f>
        <v>709.8</v>
      </c>
      <c r="T24" s="241" t="str">
        <f>IF(ISBLANK(Glucose!T18),"",Glucose!T18)</f>
        <v/>
      </c>
      <c r="U24" s="241" t="str">
        <f>IF(ISBLANK(Glucose!U18),"",Glucose!U18)</f>
        <v/>
      </c>
      <c r="V24" s="241" t="str">
        <f>IF(ISBLANK(Glucose!V18),"",Glucose!V18)</f>
        <v/>
      </c>
      <c r="W24" s="241" t="str">
        <f>IF(ISBLANK(Glucose!W18),"",Glucose!W18)</f>
        <v/>
      </c>
      <c r="X24" s="241" t="str">
        <f>IF(ISBLANK(Glucose!X18),"",Glucose!X18)</f>
        <v/>
      </c>
      <c r="Y24" s="241">
        <f>IF(ISBLANK(Glucose!Y18),"",Glucose!Y18)</f>
        <v>10.944444444444445</v>
      </c>
      <c r="Z24" s="241">
        <f>IF(ISBLANK(Glucose!Z18),"",Glucose!Z18)</f>
        <v>0.24</v>
      </c>
      <c r="AA24" s="241">
        <f>IF(ISBLANK(Glucose!AA18),"",Glucose!AA18)</f>
        <v>2.79</v>
      </c>
      <c r="AB24" s="241" t="str">
        <f>IF(ISBLANK(Glucose!AB18),"",Glucose!AB18)</f>
        <v/>
      </c>
      <c r="AC24" s="241" t="str">
        <f>IF(ISBLANK(Glucose!AC18),"",Glucose!AC18)</f>
        <v/>
      </c>
      <c r="AD24" s="241" t="str">
        <f>IF(ISBLANK(Glucose!AD18),"",Glucose!AD18)</f>
        <v/>
      </c>
      <c r="AE24" s="241">
        <f>IF(ISBLANK(Glucose!AE18),"",Glucose!AE18)</f>
        <v>0.9991119005328597</v>
      </c>
      <c r="AF24" s="241" t="str">
        <f>IF(ISBLANK(Glucose!AF18),"",Glucose!AF18)</f>
        <v/>
      </c>
      <c r="AG24" s="241" t="str">
        <f>IF(ISBLANK(Glucose!AG18),"",Glucose!AG18)</f>
        <v/>
      </c>
      <c r="AH24" s="241" t="str">
        <f>IF(ISBLANK(Glucose!AH18),"",Glucose!AH18)</f>
        <v/>
      </c>
      <c r="AI24" s="241">
        <f>IF(ISBLANK(Glucose!AI18),"",Glucose!AI18)</f>
        <v>7.9</v>
      </c>
      <c r="AJ24" s="241" t="str">
        <f>IF(ISBLANK(Glucose!AJ18),"",Glucose!AJ18)</f>
        <v/>
      </c>
      <c r="AK24" s="241" t="str">
        <f>IF(ISBLANK(Glucose!AK18),"",Glucose!AK18)</f>
        <v/>
      </c>
      <c r="AL24" s="241" t="str">
        <f>IF(ISBLANK(Glucose!AL18),"",Glucose!AL18)</f>
        <v/>
      </c>
      <c r="AM24" s="241" t="str">
        <f>IF(ISBLANK(Glucose!AM18),"",Glucose!AM18)</f>
        <v/>
      </c>
      <c r="AN24" s="241" t="str">
        <f>IF(ISBLANK(Glucose!AN18),"",Glucose!AN18)</f>
        <v/>
      </c>
      <c r="AO24" s="241" t="str">
        <f>IF(ISBLANK(Glucose!AO18),"",Glucose!AO18)</f>
        <v/>
      </c>
      <c r="AP24" s="241" t="str">
        <f>IF(ISBLANK(Glucose!AP18),"",Glucose!AP18)</f>
        <v/>
      </c>
      <c r="AQ24" s="241">
        <f>IF(ISBLANK(Glucose!BO18),"",Glucose!BO18)</f>
        <v>0</v>
      </c>
      <c r="AR24" s="241" t="str">
        <f>IF(ISBLANK(Glucose!BP18),"",Glucose!BP18)</f>
        <v/>
      </c>
      <c r="AS24" s="241" t="str">
        <f>IF(ISBLANK(Glucose!BQ18),"",Glucose!BQ18)</f>
        <v/>
      </c>
      <c r="AT24" s="241" t="str">
        <f>IF(ISBLANK(Glucose!BR18),"",Glucose!BR18)</f>
        <v/>
      </c>
      <c r="AU24" s="241" t="str">
        <f>IF(ISBLANK(Glucose!BS18),"",Glucose!BS18)</f>
        <v/>
      </c>
      <c r="AV24" s="241" t="str">
        <f>IF(ISBLANK(Glucose!BT18),"",Glucose!BT18)</f>
        <v/>
      </c>
      <c r="AW24" s="241" t="str">
        <f>IF(ISBLANK(Glucose!BU18),"",Glucose!BU18)</f>
        <v/>
      </c>
      <c r="AX24" s="241" t="str">
        <f>IF(ISBLANK(Glucose!BV18),"",Glucose!BV18)</f>
        <v/>
      </c>
      <c r="AY24" s="241" t="str">
        <f>IF(ISBLANK(Glucose!BW18),"",Glucose!BW18)</f>
        <v/>
      </c>
      <c r="AZ24" s="241" t="str">
        <f>IF(ISBLANK(Glucose!BX18),"",Glucose!BX18)</f>
        <v/>
      </c>
      <c r="BA24" s="241" t="str">
        <f>IF(ISBLANK(Glucose!BY18),"",Glucose!BY18)</f>
        <v/>
      </c>
      <c r="BB24" s="241" t="str">
        <f>IF(ISBLANK(Glucose!BZ18),"",Glucose!BZ18)</f>
        <v/>
      </c>
      <c r="BC24" s="241" t="str">
        <f>IF(ISBLANK(Glucose!CA18),"",Glucose!CA18)</f>
        <v/>
      </c>
      <c r="BD24" s="241" t="str">
        <f>IF(ISBLANK(Glucose!CB18),"",Glucose!CB18)</f>
        <v/>
      </c>
      <c r="BE24" s="241" t="str">
        <f>IF(ISBLANK(Glucose!CC18),"",Glucose!CC18)</f>
        <v/>
      </c>
      <c r="BF24" s="241" t="str">
        <f>IF(ISBLANK(Glucose!CD18),"",Glucose!CD18)</f>
        <v/>
      </c>
      <c r="BG24" s="241" t="str">
        <f>IF(ISBLANK(Glucose!CE18),"",Glucose!CE18)</f>
        <v/>
      </c>
      <c r="BH24" s="241" t="str">
        <f>IF(ISBLANK(Glucose!CF18),"",Glucose!CF18)</f>
        <v/>
      </c>
      <c r="BI24" s="241" t="str">
        <f>IF(ISBLANK(Glucose!CG18),"",Glucose!CG18)</f>
        <v/>
      </c>
      <c r="BJ24" s="241" t="str">
        <f>IF(ISBLANK(Glucose!CH18),"",Glucose!CH18)</f>
        <v/>
      </c>
      <c r="BK24" s="241" t="str">
        <f>IF(ISBLANK(Glucose!CI18),"",Glucose!CI18)</f>
        <v/>
      </c>
      <c r="BL24" s="241" t="str">
        <f>IF(ISBLANK(Glucose!CJ18),"",Glucose!CJ18)</f>
        <v/>
      </c>
      <c r="BM24" s="241" t="str">
        <f>IF(ISBLANK(Glucose!CK18),"",Glucose!CK18)</f>
        <v/>
      </c>
      <c r="BN24" s="241">
        <f>IF(ISBLANK('In Process Calc.'!B17),"",ROUND('In Process Calc.'!B17,2))</f>
        <v>14</v>
      </c>
      <c r="BO24" s="241">
        <f>IF(ISBLANK('In Process Calc.'!C17),"",ROUND('In Process Calc.'!C17,2))</f>
        <v>335.91</v>
      </c>
      <c r="BP24" s="241">
        <f>IF(ISBLANK('In Process Calc.'!D17),"",'In Process Calc.'!D17)</f>
        <v>716.78</v>
      </c>
      <c r="BQ24" s="241">
        <f>IF(ISBLANK('In Process Calc.'!E17),"",'In Process Calc.'!E17)</f>
        <v>0</v>
      </c>
      <c r="BR24" s="241">
        <f>IF(ISBLANK('In Process Calc.'!G17),"",'In Process Calc.'!G17)</f>
        <v>0</v>
      </c>
      <c r="BS24" s="241">
        <f>IF(ISBLANK('In Process Calc.'!I17),"",'In Process Calc.'!I17)</f>
        <v>705.78</v>
      </c>
      <c r="BT24" s="241">
        <f>IF(ISBLANK('In Process Calc.'!J17),"",'In Process Calc.'!J17)</f>
        <v>946.63025073226652</v>
      </c>
      <c r="BU24" s="241">
        <f>IF(ISBLANK('In Process Calc.'!K17),"",'In Process Calc.'!K17)</f>
        <v>3000.5115133017798</v>
      </c>
      <c r="BV24" s="246">
        <f>IF(ISBLANK('In Process Calc.'!L17),"",'In Process Calc.'!L17)</f>
        <v>0</v>
      </c>
      <c r="BW24" s="246">
        <f>IF(ISBLANK('In Process Calc.'!M17),"",'In Process Calc.'!M17)</f>
        <v>825.91935399999977</v>
      </c>
      <c r="BX24" s="246">
        <f>IF(ISBLANK('In Process Calc.'!N17),"",'In Process Calc.'!N17)</f>
        <v>0.38924983724323725</v>
      </c>
      <c r="BY24" s="246">
        <f>IF(ISBLANK('In Process Calc.'!O17),"",'In Process Calc.'!O17)</f>
        <v>0.83949688691159552</v>
      </c>
      <c r="BZ24" s="246">
        <f>IF(ISBLANK('In Process Calc.'!P17),"",'In Process Calc.'!P17)</f>
        <v>5.4329320466242805</v>
      </c>
      <c r="CA24" s="246">
        <f>IF(ISBLANK('In Process Calc.'!Q17),"",'In Process Calc.'!Q17)</f>
        <v>5.3964789121778969</v>
      </c>
      <c r="CB24" s="246">
        <f>IF(ISBLANK('In Process Calc.'!R17),"",'In Process Calc.'!R17)</f>
        <v>0.96163256578947398</v>
      </c>
      <c r="CC24" s="246">
        <f>IF(ISBLANK('In Process Calc.'!S17),"",'In Process Calc.'!S17)</f>
        <v>37.416355555555548</v>
      </c>
      <c r="CD24" s="246">
        <f>IF(ISBLANK('In Process Calc.'!T17),"",'In Process Calc.'!T17)</f>
        <v>-0.10783379999999998</v>
      </c>
      <c r="CE24" s="246">
        <f>IF(ISBLANK('In Process Calc.'!U17),"",'In Process Calc.'!U17)</f>
        <v>-0.3243472000000005</v>
      </c>
      <c r="CF24" s="246">
        <f>IF(ISBLANK('In Process Calc.'!V17),"",'In Process Calc.'!V17)</f>
        <v>-2.6549005461569197</v>
      </c>
      <c r="CG24" s="246">
        <f>IF(ISBLANK('In Process Calc.'!W17),"",'In Process Calc.'!W17)</f>
        <v>8.1080444923966488E-2</v>
      </c>
      <c r="CH24" s="246">
        <f>IF(ISBLANK('In Process Calc.'!X17),"",'In Process Calc.'!X17)</f>
        <v>1.6802795761225904</v>
      </c>
      <c r="CI24" s="246">
        <f>IF(ISBLANK('In Process Calc.'!Y17),"",'In Process Calc.'!Y17)</f>
        <v>-0.76366563055062198</v>
      </c>
      <c r="CJ24" s="246">
        <f>IF(ISBLANK('In Process Calc.'!Z17),"",'In Process Calc.'!Z17)</f>
        <v>3.0707022642372497</v>
      </c>
      <c r="CK24" s="246">
        <f>IF(ISBLANK('In Process Calc.'!AA17),"",'In Process Calc.'!AA17)</f>
        <v>1.425919994527669</v>
      </c>
      <c r="CL24" s="246">
        <f>IF(ISBLANK('In Process Calc.'!AB17),"",'In Process Calc.'!AB17)</f>
        <v>0.47493969573084882</v>
      </c>
      <c r="CM24" s="246">
        <f>IF(ISBLANK('In Process Calc.'!AC17),"",'In Process Calc.'!AC17)</f>
        <v>7.2739779999999996</v>
      </c>
      <c r="CN24" s="246">
        <f>IF(ISBLANK('In Process Calc.'!AD17),"",'In Process Calc.'!AD17)</f>
        <v>0.7249963920334157</v>
      </c>
      <c r="CO24" s="246">
        <f>IF(ISBLANK('In Process Calc.'!AE17),"",'In Process Calc.'!AE17)</f>
        <v>1.1285446017545377</v>
      </c>
      <c r="CP24" s="246">
        <f>IF(ISBLANK('In Process Calc.'!AF17),"",'In Process Calc.'!AF17)</f>
        <v>4.5391126843657812</v>
      </c>
      <c r="CQ24" s="246">
        <f>IF(ISBLANK('In Process Calc.'!AG17),"",'In Process Calc.'!AG17)</f>
        <v>1.325276091336467</v>
      </c>
      <c r="CR24" s="246">
        <f>IF(ISBLANK('In Process Calc.'!AH17),"",'In Process Calc.'!AH17)</f>
        <v>0.38054782353229211</v>
      </c>
      <c r="CS24" s="246">
        <f>IF(ISBLANK('In Process Calc.'!AI17),"",'In Process Calc.'!AI17)</f>
        <v>0.25801384182350029</v>
      </c>
      <c r="CT24" s="246">
        <f>IF(ISBLANK('In Process Calc.'!AJ17),"",'In Process Calc.'!AJ17)</f>
        <v>1.9520533162612037</v>
      </c>
      <c r="CU24" s="246">
        <f>IF(ISBLANK('In Process Calc.'!AK17),"",'In Process Calc.'!AK17)</f>
        <v>0</v>
      </c>
      <c r="CV24" s="246">
        <f>IF(ISBLANK('In Process Calc.'!AL17),"",'In Process Calc.'!AL17)</f>
        <v>30.474047610295521</v>
      </c>
      <c r="CW24" s="246">
        <f>IF(ISBLANK('In Process Calc.'!AM17),"",'In Process Calc.'!AM17)</f>
        <v>38.137275447538755</v>
      </c>
      <c r="CX24" s="246">
        <f>IF(ISBLANK('In Process Calc.'!AN17),"",'In Process Calc.'!AN17)</f>
        <v>132.76310727698404</v>
      </c>
      <c r="CY24" s="246">
        <f>IF(ISBLANK('In Process Calc.'!AO17),"",'In Process Calc.'!AO17)</f>
        <v>0</v>
      </c>
      <c r="CZ24" s="246">
        <f>IF(ISBLANK('In Process Calc.'!AP17),"",'In Process Calc.'!AP17)</f>
        <v>0</v>
      </c>
      <c r="DA24" s="246">
        <f>IF(ISBLANK('In Process Calc.'!AQ17),"",'In Process Calc.'!AQ17)</f>
        <v>1.3146738287025906E-3</v>
      </c>
      <c r="DB24" s="246">
        <f>IF(ISBLANK('In Process Calc.'!AR17),"",'In Process Calc.'!AR17)</f>
        <v>1.6645542992378777E-3</v>
      </c>
      <c r="DC24" s="246">
        <f>IF(ISBLANK('In Process Calc.'!AS17),"",'In Process Calc.'!AS17)</f>
        <v>3.4988047053528701E-4</v>
      </c>
      <c r="DD24" s="246">
        <f>IF(ISBLANK('In Process Calc.'!AT17),"",'In Process Calc.'!AT17)</f>
        <v>2.2526067724268857</v>
      </c>
      <c r="DE24" s="246">
        <f>IF(ISBLANK('In Process Calc.'!AU17),"",'In Process Calc.'!AU17)</f>
        <v>1.0980123302829622E-3</v>
      </c>
      <c r="DF24" s="246">
        <f>IF(ISBLANK('In Process Calc.'!AV17),"",'In Process Calc.'!AV17)</f>
        <v>8.9768824487857358E-4</v>
      </c>
      <c r="DG24" s="246">
        <f>IF(ISBLANK('In Process Calc.'!AW17),"",'In Process Calc.'!AW17)</f>
        <v>1.9796195587076827E-3</v>
      </c>
      <c r="DH24" s="246">
        <f>IF(ISBLANK('In Process Calc.'!AX17),"",'In Process Calc.'!AX17)</f>
        <v>8.2218572375347826E-3</v>
      </c>
      <c r="DI24" s="246">
        <f>IF(ISBLANK('In Process Calc.'!AY17),"",'In Process Calc.'!AY17)</f>
        <v>1.5107165570933594E-4</v>
      </c>
      <c r="DJ24" s="246">
        <f>IF(ISBLANK('In Process Calc.'!AZ17),"",'In Process Calc.'!AZ17)</f>
        <v>5.1963247345487573E-2</v>
      </c>
      <c r="DK24" s="246">
        <f>IF(ISBLANK('In Process Calc.'!BA17),"",'In Process Calc.'!BA17)</f>
        <v>-1.9486217754557857E-4</v>
      </c>
      <c r="DL24" s="246">
        <f>IF(ISBLANK('In Process Calc.'!BB17),"",'In Process Calc.'!BB17)</f>
        <v>3.7023813733659907E-3</v>
      </c>
      <c r="DM24" s="246">
        <f>IF(ISBLANK('In Process Calc.'!BC17),"",'In Process Calc.'!BC17)</f>
        <v>-2.532739350067158E-3</v>
      </c>
      <c r="DN24" s="246">
        <f>IF(ISBLANK('In Process Calc.'!BD17),"",'In Process Calc.'!BD17)</f>
        <v>1.0064004763066623E-4</v>
      </c>
      <c r="DO24" s="246">
        <f>IF(ISBLANK('In Process Calc.'!BE17),"",'In Process Calc.'!BE17)</f>
        <v>1.9501914552070149E-3</v>
      </c>
      <c r="DP24" s="246">
        <f>IF(ISBLANK('In Process Calc.'!BF17),"",'In Process Calc.'!BF17)</f>
        <v>5.408031126375959E-3</v>
      </c>
      <c r="DQ24" s="246">
        <f>IF(ISBLANK('In Process Calc.'!BG17),"",'In Process Calc.'!BG17)</f>
        <v>3.3121743565993475E-3</v>
      </c>
      <c r="DR24" s="246">
        <f>IF(ISBLANK('In Process Calc.'!BH17),"",'In Process Calc.'!BH17)</f>
        <v>1.5833227170915648E-3</v>
      </c>
      <c r="DS24" s="246">
        <f>IF(ISBLANK('In Process Calc.'!BI17),"",'In Process Calc.'!BI17)</f>
        <v>4.6784525615019019E-4</v>
      </c>
      <c r="DT24" s="246">
        <f>IF(ISBLANK('In Process Calc.'!BJ17),"",'In Process Calc.'!BJ17)</f>
        <v>5.456140971276207E-3</v>
      </c>
      <c r="DU24" s="246">
        <f>IF(ISBLANK('In Process Calc.'!BK17),"",'In Process Calc.'!BK17)</f>
        <v>6.8531421951902537E-4</v>
      </c>
      <c r="DV24" s="246">
        <f>IF(ISBLANK('In Process Calc.'!BL17),"",'In Process Calc.'!BL17)</f>
        <v>1.1767659240869658E-3</v>
      </c>
      <c r="DW24" s="246">
        <f>IF(ISBLANK('In Process Calc.'!BM17),"",'In Process Calc.'!BM17)</f>
        <v>3.898163358586846E-3</v>
      </c>
      <c r="DX24" s="246">
        <f>IF(ISBLANK('In Process Calc.'!BN17),"",'In Process Calc.'!BN17)</f>
        <v>1.6308433807064213E-3</v>
      </c>
      <c r="DY24" s="246">
        <f>IF(ISBLANK('In Process Calc.'!BO17),"",'In Process Calc.'!BO17)</f>
        <v>3.8115949054451614E-4</v>
      </c>
      <c r="DZ24" s="246">
        <f>IF(ISBLANK('In Process Calc.'!BP17),"",'In Process Calc.'!BP17)</f>
        <v>-4.1061741268134971E-4</v>
      </c>
      <c r="EA24" s="246">
        <f>IF(ISBLANK('In Process Calc.'!BQ17),"",'In Process Calc.'!BQ17)</f>
        <v>2.2482660472034526E-3</v>
      </c>
      <c r="EB24" s="246">
        <f>IF(ISBLANK('In Process Calc.'!BR17),"",'In Process Calc.'!BR17)</f>
        <v>0</v>
      </c>
      <c r="EC24" s="246">
        <f>IF(ISBLANK('In Process Calc.'!BS17),"",'In Process Calc.'!BS17)</f>
        <v>3.1153381670385765E-2</v>
      </c>
      <c r="ED24" s="246">
        <f>IF(ISBLANK('In Process Calc.'!BT17),"",'In Process Calc.'!BT17)</f>
        <v>3.5511510311379009E-2</v>
      </c>
      <c r="EE24" s="246">
        <f>IF(ISBLANK('In Process Calc.'!BU17),"",'In Process Calc.'!BU17)</f>
        <v>0.14622175127699191</v>
      </c>
      <c r="EF24" s="246">
        <f>IF(ISBLANK('In Process Calc.'!BV17),"",'In Process Calc.'!BV17)</f>
        <v>0.15595709757898626</v>
      </c>
      <c r="EG24" s="246">
        <f>IF(ISBLANK('In Process Calc.'!BW17),"",'In Process Calc.'!BW17)</f>
        <v>0.1040741563055063</v>
      </c>
      <c r="EH24" s="246">
        <f>IF(ISBLANK('In Process Calc.'!BX17),"",'In Process Calc.'!BX17)</f>
        <v>0</v>
      </c>
      <c r="EI24" s="246">
        <f>IF(ISBLANK('In Process Calc.'!BY17),"",'In Process Calc.'!BY17)</f>
        <v>-3.7500000000000033E-3</v>
      </c>
      <c r="EJ24" s="246">
        <f>IF(ISBLANK('In Process Calc.'!BZ17),"",'In Process Calc.'!BZ17)</f>
        <v>-28.000000000000036</v>
      </c>
      <c r="EK24" s="246">
        <f>IF(ISBLANK('Post Process Calc.'!A24),"",'Post Process Calc.'!A24)</f>
        <v>0.79335063049430843</v>
      </c>
      <c r="EL24" s="246" t="str">
        <f>IF(ISBLANK('Post Process Calc.'!B24),"",'Post Process Calc.'!B24)</f>
        <v/>
      </c>
      <c r="EM24" s="246">
        <f>IF(ISBLANK('Post Process Calc.'!C24),"",'Post Process Calc.'!C24)</f>
        <v>7.818917708457418E-2</v>
      </c>
      <c r="EN24" s="246">
        <f>IF(ISBLANK('Post Process Calc.'!D24),"",'Post Process Calc.'!D24)</f>
        <v>5.707198923870737E-2</v>
      </c>
      <c r="EO24" s="246">
        <f>IF(ISBLANK('Post Process Calc.'!E24),"",'Post Process Calc.'!E24)</f>
        <v>-2.4267961832385564E-3</v>
      </c>
      <c r="EP24" s="246">
        <f>IF(ISBLANK('Post Process Calc.'!F24),"",'Post Process Calc.'!F24)</f>
        <v>3.6890012939458344E-2</v>
      </c>
      <c r="EQ24" s="246">
        <f>IF(ISBLANK('Post Process Calc.'!G24),"",'Post Process Calc.'!G24)</f>
        <v>2.7893084283421425E-3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IF(Glucose!B19&lt;&gt;0,Glucose!$B$1,"")</f>
        <v>NIIMBL-FB01-B2</v>
      </c>
      <c r="B25" s="241">
        <f>IF(ISBLANK(Glucose!A19),"",Glucose!A19)</f>
        <v>12</v>
      </c>
      <c r="C25" s="248">
        <f>IF(ISBLANK(Glucose!B19),"",Glucose!B19)</f>
        <v>43712</v>
      </c>
      <c r="D25" s="249">
        <f>IF(ISBLANK(Glucose!C19),"",Glucose!C19)</f>
        <v>0.5756944444444444</v>
      </c>
      <c r="E25" s="241">
        <f>IF(ISBLANK(Glucose!D19),"",Glucose!D19)</f>
        <v>11</v>
      </c>
      <c r="F25" s="241" t="str">
        <f>IF(ISBLANK(Glucose!E19),"",Glucose!E19)</f>
        <v/>
      </c>
      <c r="G25" s="241" t="str">
        <f>IF(ISBLANK(Glucose!G19),"",Glucose!G19)</f>
        <v/>
      </c>
      <c r="H25" s="241">
        <f>IF(ISBLANK(Glucose!H19),"",Glucose!H19)</f>
        <v>3.7847748828887942</v>
      </c>
      <c r="I25" s="241">
        <f>IF(ISBLANK(Glucose!I19),"",Glucose!I19)</f>
        <v>0.17628897978036129</v>
      </c>
      <c r="J25" s="241">
        <f>IF(ISBLANK(Glucose!J19),"",Glucose!J19)</f>
        <v>3.9610638626691554</v>
      </c>
      <c r="K25" s="241">
        <f>IF(ISBLANK(Glucose!K19),"",Glucose!K19)</f>
        <v>95.549453735351562</v>
      </c>
      <c r="L25" s="241">
        <f>IF(ISBLANK(Glucose!L19),"",Glucose!L19)</f>
        <v>7.0350000000000001</v>
      </c>
      <c r="M25" s="241">
        <f>IF(ISBLANK(Glucose!M19),"",Glucose!M19)</f>
        <v>44.6</v>
      </c>
      <c r="N25" s="241" t="str">
        <f>IF(ISBLANK(Glucose!N19),"",Glucose!N19)</f>
        <v/>
      </c>
      <c r="O25" s="241" t="str">
        <f>IF(ISBLANK(Glucose!O19),"",Glucose!O19)</f>
        <v/>
      </c>
      <c r="P25" s="241" t="str">
        <f>IF(ISBLANK(Glucose!P19),"",Glucose!P19)</f>
        <v/>
      </c>
      <c r="Q25" s="241" t="str">
        <f>IF(ISBLANK(Glucose!Q19),"",Glucose!Q19)</f>
        <v/>
      </c>
      <c r="R25" s="241">
        <f>IF(ISBLANK(Glucose!R19),"",Glucose!R19)</f>
        <v>315</v>
      </c>
      <c r="S25" s="241">
        <f>IF(ISBLANK(Glucose!S19),"",Glucose!S19)</f>
        <v>809.59999999999991</v>
      </c>
      <c r="T25" s="241" t="str">
        <f>IF(ISBLANK(Glucose!T19),"",Glucose!T19)</f>
        <v/>
      </c>
      <c r="U25" s="241" t="str">
        <f>IF(ISBLANK(Glucose!U19),"",Glucose!U19)</f>
        <v/>
      </c>
      <c r="V25" s="241" t="str">
        <f>IF(ISBLANK(Glucose!V19),"",Glucose!V19)</f>
        <v/>
      </c>
      <c r="W25" s="241" t="str">
        <f>IF(ISBLANK(Glucose!W19),"",Glucose!W19)</f>
        <v/>
      </c>
      <c r="X25" s="241" t="str">
        <f>IF(ISBLANK(Glucose!X19),"",Glucose!X19)</f>
        <v/>
      </c>
      <c r="Y25" s="241">
        <f>IF(ISBLANK(Glucose!Y19),"",Glucose!Y19)</f>
        <v>4.8888888888888884</v>
      </c>
      <c r="Z25" s="241">
        <f>IF(ISBLANK(Glucose!Z19),"",Glucose!Z19)</f>
        <v>0.3</v>
      </c>
      <c r="AA25" s="241">
        <f>IF(ISBLANK(Glucose!AA19),"",Glucose!AA19)</f>
        <v>2.62</v>
      </c>
      <c r="AB25" s="241" t="str">
        <f>IF(ISBLANK(Glucose!AB19),"",Glucose!AB19)</f>
        <v/>
      </c>
      <c r="AC25" s="241" t="str">
        <f>IF(ISBLANK(Glucose!AC19),"",Glucose!AC19)</f>
        <v/>
      </c>
      <c r="AD25" s="241" t="str">
        <f>IF(ISBLANK(Glucose!AD19),"",Glucose!AD19)</f>
        <v/>
      </c>
      <c r="AE25" s="241">
        <f>IF(ISBLANK(Glucose!AE19),"",Glucose!AE19)</f>
        <v>0.9991119005328597</v>
      </c>
      <c r="AF25" s="241" t="str">
        <f>IF(ISBLANK(Glucose!AF19),"",Glucose!AF19)</f>
        <v/>
      </c>
      <c r="AG25" s="241" t="str">
        <f>IF(ISBLANK(Glucose!AG19),"",Glucose!AG19)</f>
        <v/>
      </c>
      <c r="AH25" s="241" t="str">
        <f>IF(ISBLANK(Glucose!AH19),"",Glucose!AH19)</f>
        <v/>
      </c>
      <c r="AI25" s="241">
        <f>IF(ISBLANK(Glucose!AI19),"",Glucose!AI19)</f>
        <v>8.11</v>
      </c>
      <c r="AJ25" s="241" t="str">
        <f>IF(ISBLANK(Glucose!AJ19),"",Glucose!AJ19)</f>
        <v/>
      </c>
      <c r="AK25" s="241" t="str">
        <f>IF(ISBLANK(Glucose!AK19),"",Glucose!AK19)</f>
        <v/>
      </c>
      <c r="AL25" s="241" t="str">
        <f>IF(ISBLANK(Glucose!AL19),"",Glucose!AL19)</f>
        <v/>
      </c>
      <c r="AM25" s="241" t="str">
        <f>IF(ISBLANK(Glucose!AM19),"",Glucose!AM19)</f>
        <v/>
      </c>
      <c r="AN25" s="241" t="str">
        <f>IF(ISBLANK(Glucose!AN19),"",Glucose!AN19)</f>
        <v/>
      </c>
      <c r="AO25" s="241" t="str">
        <f>IF(ISBLANK(Glucose!AO19),"",Glucose!AO19)</f>
        <v/>
      </c>
      <c r="AP25" s="241" t="str">
        <f>IF(ISBLANK(Glucose!AP19),"",Glucose!AP19)</f>
        <v/>
      </c>
      <c r="AQ25" s="241">
        <f>IF(ISBLANK(Glucose!BO19),"",Glucose!BO19)</f>
        <v>0</v>
      </c>
      <c r="AR25" s="241" t="str">
        <f>IF(ISBLANK(Glucose!BP19),"",Glucose!BP19)</f>
        <v/>
      </c>
      <c r="AS25" s="241" t="str">
        <f>IF(ISBLANK(Glucose!BQ19),"",Glucose!BQ19)</f>
        <v/>
      </c>
      <c r="AT25" s="241" t="str">
        <f>IF(ISBLANK(Glucose!BR19),"",Glucose!BR19)</f>
        <v/>
      </c>
      <c r="AU25" s="241" t="str">
        <f>IF(ISBLANK(Glucose!BS19),"",Glucose!BS19)</f>
        <v/>
      </c>
      <c r="AV25" s="241" t="str">
        <f>IF(ISBLANK(Glucose!BT19),"",Glucose!BT19)</f>
        <v/>
      </c>
      <c r="AW25" s="241" t="str">
        <f>IF(ISBLANK(Glucose!BU19),"",Glucose!BU19)</f>
        <v/>
      </c>
      <c r="AX25" s="241" t="str">
        <f>IF(ISBLANK(Glucose!BV19),"",Glucose!BV19)</f>
        <v/>
      </c>
      <c r="AY25" s="241" t="str">
        <f>IF(ISBLANK(Glucose!BW19),"",Glucose!BW19)</f>
        <v/>
      </c>
      <c r="AZ25" s="241" t="str">
        <f>IF(ISBLANK(Glucose!BX19),"",Glucose!BX19)</f>
        <v/>
      </c>
      <c r="BA25" s="241" t="str">
        <f>IF(ISBLANK(Glucose!BY19),"",Glucose!BY19)</f>
        <v/>
      </c>
      <c r="BB25" s="241" t="str">
        <f>IF(ISBLANK(Glucose!BZ19),"",Glucose!BZ19)</f>
        <v/>
      </c>
      <c r="BC25" s="241" t="str">
        <f>IF(ISBLANK(Glucose!CA19),"",Glucose!CA19)</f>
        <v/>
      </c>
      <c r="BD25" s="241" t="str">
        <f>IF(ISBLANK(Glucose!CB19),"",Glucose!CB19)</f>
        <v/>
      </c>
      <c r="BE25" s="241" t="str">
        <f>IF(ISBLANK(Glucose!CC19),"",Glucose!CC19)</f>
        <v/>
      </c>
      <c r="BF25" s="241" t="str">
        <f>IF(ISBLANK(Glucose!CD19),"",Glucose!CD19)</f>
        <v/>
      </c>
      <c r="BG25" s="241" t="str">
        <f>IF(ISBLANK(Glucose!CE19),"",Glucose!CE19)</f>
        <v/>
      </c>
      <c r="BH25" s="241" t="str">
        <f>IF(ISBLANK(Glucose!CF19),"",Glucose!CF19)</f>
        <v/>
      </c>
      <c r="BI25" s="241" t="str">
        <f>IF(ISBLANK(Glucose!CG19),"",Glucose!CG19)</f>
        <v/>
      </c>
      <c r="BJ25" s="241" t="str">
        <f>IF(ISBLANK(Glucose!CH19),"",Glucose!CH19)</f>
        <v/>
      </c>
      <c r="BK25" s="241" t="str">
        <f>IF(ISBLANK(Glucose!CI19),"",Glucose!CI19)</f>
        <v/>
      </c>
      <c r="BL25" s="241" t="str">
        <f>IF(ISBLANK(Glucose!CJ19),"",Glucose!CJ19)</f>
        <v/>
      </c>
      <c r="BM25" s="241" t="str">
        <f>IF(ISBLANK(Glucose!CK19),"",Glucose!CK19)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1.1303870549406052</v>
      </c>
      <c r="EL25" s="246" t="str">
        <f>IF(ISBLANK('Post Process Calc.'!B25),"",'Post Process Calc.'!B25)</f>
        <v/>
      </c>
      <c r="EM25" s="246">
        <f>IF(ISBLANK('Post Process Calc.'!C25),"",'Post Process Calc.'!C25)</f>
        <v>5.668945004875095E-2</v>
      </c>
      <c r="EN25" s="246">
        <f>IF(ISBLANK('Post Process Calc.'!D25),"",'Post Process Calc.'!D25)</f>
        <v>1.6910597565437169E-2</v>
      </c>
      <c r="EO25" s="246">
        <f>IF(ISBLANK('Post Process Calc.'!E25),"",'Post Process Calc.'!E25)</f>
        <v>-1.3195797190447556E-3</v>
      </c>
      <c r="EP25" s="246">
        <f>IF(ISBLANK('Post Process Calc.'!F25),"",'Post Process Calc.'!F25)</f>
        <v>2.9405528407328241E-2</v>
      </c>
      <c r="EQ25" s="246">
        <f>IF(ISBLANK('Post Process Calc.'!G25),"",'Post Process Calc.'!G25)</f>
        <v>4.4391365012228625E-3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IF(Glucose!#REF!&lt;&gt;0,Glucose!$B$1,"")</f>
        <v>#REF!</v>
      </c>
      <c r="B26" s="241" t="e">
        <f>IF(ISBLANK(Glucose!#REF!),"",Glucose!#REF!)</f>
        <v>#REF!</v>
      </c>
      <c r="C26" s="248" t="e">
        <f>IF(ISBLANK(Glucose!#REF!),"",Glucose!#REF!)</f>
        <v>#REF!</v>
      </c>
      <c r="D26" s="249" t="e">
        <f>IF(ISBLANK(Glucose!#REF!),"",Glucose!#REF!)</f>
        <v>#REF!</v>
      </c>
      <c r="E26" s="241" t="e">
        <f>IF(ISBLANK(Glucose!#REF!),"",Glucose!#REF!)</f>
        <v>#REF!</v>
      </c>
      <c r="F26" s="241" t="e">
        <f>IF(ISBLANK(Glucose!#REF!),"",Glucose!#REF!)</f>
        <v>#REF!</v>
      </c>
      <c r="G26" s="241" t="e">
        <f>IF(ISBLANK(Glucose!#REF!),"",Glucose!#REF!)</f>
        <v>#REF!</v>
      </c>
      <c r="H26" s="241" t="e">
        <f>IF(ISBLANK(Glucose!#REF!),"",Glucose!#REF!)</f>
        <v>#REF!</v>
      </c>
      <c r="I26" s="241" t="e">
        <f>IF(ISBLANK(Glucose!#REF!),"",Glucose!#REF!)</f>
        <v>#REF!</v>
      </c>
      <c r="J26" s="241" t="e">
        <f>IF(ISBLANK(Glucose!#REF!),"",Glucose!#REF!)</f>
        <v>#REF!</v>
      </c>
      <c r="K26" s="241" t="e">
        <f>IF(ISBLANK(Glucose!#REF!),"",Glucose!#REF!)</f>
        <v>#REF!</v>
      </c>
      <c r="L26" s="241" t="e">
        <f>IF(ISBLANK(Glucose!#REF!),"",Glucose!#REF!)</f>
        <v>#REF!</v>
      </c>
      <c r="M26" s="241" t="e">
        <f>IF(ISBLANK(Glucose!#REF!),"",Glucose!#REF!)</f>
        <v>#REF!</v>
      </c>
      <c r="N26" s="241" t="e">
        <f>IF(ISBLANK(Glucose!#REF!),"",Glucose!#REF!)</f>
        <v>#REF!</v>
      </c>
      <c r="O26" s="241" t="e">
        <f>IF(ISBLANK(Glucose!#REF!),"",Glucose!#REF!)</f>
        <v>#REF!</v>
      </c>
      <c r="P26" s="241" t="e">
        <f>IF(ISBLANK(Glucose!#REF!),"",Glucose!#REF!)</f>
        <v>#REF!</v>
      </c>
      <c r="Q26" s="241" t="e">
        <f>IF(ISBLANK(Glucose!#REF!),"",Glucose!#REF!)</f>
        <v>#REF!</v>
      </c>
      <c r="R26" s="241" t="e">
        <f>IF(ISBLANK(Glucose!#REF!),"",Glucose!#REF!)</f>
        <v>#REF!</v>
      </c>
      <c r="S26" s="241" t="e">
        <f>IF(ISBLANK(Glucose!#REF!),"",Glucose!#REF!)</f>
        <v>#REF!</v>
      </c>
      <c r="T26" s="241" t="e">
        <f>IF(ISBLANK(Glucose!#REF!),"",Glucose!#REF!)</f>
        <v>#REF!</v>
      </c>
      <c r="U26" s="241" t="e">
        <f>IF(ISBLANK(Glucose!#REF!),"",Glucose!#REF!)</f>
        <v>#REF!</v>
      </c>
      <c r="V26" s="241" t="e">
        <f>IF(ISBLANK(Glucose!#REF!),"",Glucose!#REF!)</f>
        <v>#REF!</v>
      </c>
      <c r="W26" s="241" t="e">
        <f>IF(ISBLANK(Glucose!#REF!),"",Glucose!#REF!)</f>
        <v>#REF!</v>
      </c>
      <c r="X26" s="241" t="e">
        <f>IF(ISBLANK(Glucose!#REF!),"",Glucose!#REF!)</f>
        <v>#REF!</v>
      </c>
      <c r="Y26" s="241" t="e">
        <f>IF(ISBLANK(Glucose!#REF!),"",Glucose!#REF!)</f>
        <v>#REF!</v>
      </c>
      <c r="Z26" s="241" t="e">
        <f>IF(ISBLANK(Glucose!#REF!),"",Glucose!#REF!)</f>
        <v>#REF!</v>
      </c>
      <c r="AA26" s="241" t="e">
        <f>IF(ISBLANK(Glucose!#REF!),"",Glucose!#REF!)</f>
        <v>#REF!</v>
      </c>
      <c r="AB26" s="241" t="e">
        <f>IF(ISBLANK(Glucose!#REF!),"",Glucose!#REF!)</f>
        <v>#REF!</v>
      </c>
      <c r="AC26" s="241" t="e">
        <f>IF(ISBLANK(Glucose!#REF!),"",Glucose!#REF!)</f>
        <v>#REF!</v>
      </c>
      <c r="AD26" s="241" t="e">
        <f>IF(ISBLANK(Glucose!#REF!),"",Glucose!#REF!)</f>
        <v>#REF!</v>
      </c>
      <c r="AE26" s="241" t="e">
        <f>IF(ISBLANK(Glucose!#REF!),"",Glucose!#REF!)</f>
        <v>#REF!</v>
      </c>
      <c r="AF26" s="241" t="e">
        <f>IF(ISBLANK(Glucose!#REF!),"",Glucose!#REF!)</f>
        <v>#REF!</v>
      </c>
      <c r="AG26" s="241" t="e">
        <f>IF(ISBLANK(Glucose!#REF!),"",Glucose!#REF!)</f>
        <v>#REF!</v>
      </c>
      <c r="AH26" s="241" t="e">
        <f>IF(ISBLANK(Glucose!#REF!),"",Glucose!#REF!)</f>
        <v>#REF!</v>
      </c>
      <c r="AI26" s="241" t="e">
        <f>IF(ISBLANK(Glucose!#REF!),"",Glucose!#REF!)</f>
        <v>#REF!</v>
      </c>
      <c r="AJ26" s="241" t="e">
        <f>IF(ISBLANK(Glucose!#REF!),"",Glucose!#REF!)</f>
        <v>#REF!</v>
      </c>
      <c r="AK26" s="241" t="e">
        <f>IF(ISBLANK(Glucose!#REF!),"",Glucose!#REF!)</f>
        <v>#REF!</v>
      </c>
      <c r="AL26" s="241" t="e">
        <f>IF(ISBLANK(Glucose!#REF!),"",Glucose!#REF!)</f>
        <v>#REF!</v>
      </c>
      <c r="AM26" s="241" t="e">
        <f>IF(ISBLANK(Glucose!#REF!),"",Glucose!#REF!)</f>
        <v>#REF!</v>
      </c>
      <c r="AN26" s="241" t="e">
        <f>IF(ISBLANK(Glucose!#REF!),"",Glucose!#REF!)</f>
        <v>#REF!</v>
      </c>
      <c r="AO26" s="241" t="e">
        <f>IF(ISBLANK(Glucose!#REF!),"",Glucose!#REF!)</f>
        <v>#REF!</v>
      </c>
      <c r="AP26" s="241" t="e">
        <f>IF(ISBLANK(Glucose!#REF!),"",Glucose!#REF!)</f>
        <v>#REF!</v>
      </c>
      <c r="AQ26" s="241" t="e">
        <f>IF(ISBLANK(Glucose!#REF!),"",Glucose!#REF!)</f>
        <v>#REF!</v>
      </c>
      <c r="AR26" s="241" t="e">
        <f>IF(ISBLANK(Glucose!#REF!),"",Glucose!#REF!)</f>
        <v>#REF!</v>
      </c>
      <c r="AS26" s="241" t="e">
        <f>IF(ISBLANK(Glucose!#REF!),"",Glucose!#REF!)</f>
        <v>#REF!</v>
      </c>
      <c r="AT26" s="241" t="e">
        <f>IF(ISBLANK(Glucose!#REF!),"",Glucose!#REF!)</f>
        <v>#REF!</v>
      </c>
      <c r="AU26" s="241" t="e">
        <f>IF(ISBLANK(Glucose!#REF!),"",Glucose!#REF!)</f>
        <v>#REF!</v>
      </c>
      <c r="AV26" s="241" t="e">
        <f>IF(ISBLANK(Glucose!#REF!),"",Glucose!#REF!)</f>
        <v>#REF!</v>
      </c>
      <c r="AW26" s="241" t="e">
        <f>IF(ISBLANK(Glucose!#REF!),"",Glucose!#REF!)</f>
        <v>#REF!</v>
      </c>
      <c r="AX26" s="241" t="e">
        <f>IF(ISBLANK(Glucose!#REF!),"",Glucose!#REF!)</f>
        <v>#REF!</v>
      </c>
      <c r="AY26" s="241" t="e">
        <f>IF(ISBLANK(Glucose!#REF!),"",Glucose!#REF!)</f>
        <v>#REF!</v>
      </c>
      <c r="AZ26" s="241" t="e">
        <f>IF(ISBLANK(Glucose!#REF!),"",Glucose!#REF!)</f>
        <v>#REF!</v>
      </c>
      <c r="BA26" s="241" t="e">
        <f>IF(ISBLANK(Glucose!#REF!),"",Glucose!#REF!)</f>
        <v>#REF!</v>
      </c>
      <c r="BB26" s="241" t="e">
        <f>IF(ISBLANK(Glucose!#REF!),"",Glucose!#REF!)</f>
        <v>#REF!</v>
      </c>
      <c r="BC26" s="241" t="e">
        <f>IF(ISBLANK(Glucose!#REF!),"",Glucose!#REF!)</f>
        <v>#REF!</v>
      </c>
      <c r="BD26" s="241" t="e">
        <f>IF(ISBLANK(Glucose!#REF!),"",Glucose!#REF!)</f>
        <v>#REF!</v>
      </c>
      <c r="BE26" s="241" t="e">
        <f>IF(ISBLANK(Glucose!#REF!),"",Glucose!#REF!)</f>
        <v>#REF!</v>
      </c>
      <c r="BF26" s="241" t="e">
        <f>IF(ISBLANK(Glucose!#REF!),"",Glucose!#REF!)</f>
        <v>#REF!</v>
      </c>
      <c r="BG26" s="241" t="e">
        <f>IF(ISBLANK(Glucose!#REF!),"",Glucose!#REF!)</f>
        <v>#REF!</v>
      </c>
      <c r="BH26" s="241" t="e">
        <f>IF(ISBLANK(Glucose!#REF!),"",Glucose!#REF!)</f>
        <v>#REF!</v>
      </c>
      <c r="BI26" s="241" t="e">
        <f>IF(ISBLANK(Glucose!#REF!),"",Glucose!#REF!)</f>
        <v>#REF!</v>
      </c>
      <c r="BJ26" s="241" t="e">
        <f>IF(ISBLANK(Glucose!#REF!),"",Glucose!#REF!)</f>
        <v>#REF!</v>
      </c>
      <c r="BK26" s="241" t="e">
        <f>IF(ISBLANK(Glucose!#REF!),"",Glucose!#REF!)</f>
        <v>#REF!</v>
      </c>
      <c r="BL26" s="241" t="e">
        <f>IF(ISBLANK(Glucose!#REF!),"",Glucose!#REF!)</f>
        <v>#REF!</v>
      </c>
      <c r="BM26" s="241" t="e">
        <f>IF(ISBLANK(Glucose!#REF!),"",Glucose!#REF!)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1.6486136209354401</v>
      </c>
      <c r="EL26" s="246" t="str">
        <f>IF(ISBLANK('Post Process Calc.'!B26),"",'Post Process Calc.'!B26)</f>
        <v/>
      </c>
      <c r="EM26" s="246">
        <f>IF(ISBLANK('Post Process Calc.'!C26),"",'Post Process Calc.'!C26)</f>
        <v>4.3393882061590006E-2</v>
      </c>
      <c r="EN26" s="246">
        <f>IF(ISBLANK('Post Process Calc.'!D26),"",'Post Process Calc.'!D26)</f>
        <v>-1.0126087104025804E-2</v>
      </c>
      <c r="EO26" s="246">
        <f>IF(ISBLANK('Post Process Calc.'!E26),"",'Post Process Calc.'!E26)</f>
        <v>-6.564281404216226E-4</v>
      </c>
      <c r="EP26" s="246">
        <f>IF(ISBLANK('Post Process Calc.'!F26),"",'Post Process Calc.'!F26)</f>
        <v>1.9894180409043224E-2</v>
      </c>
      <c r="EQ26" s="246">
        <f>IF(ISBLANK('Post Process Calc.'!G26),"",'Post Process Calc.'!G26)</f>
        <v>5.4353922647273675E-3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IF(Glucose!B20&lt;&gt;0,Glucose!$B$1,"")</f>
        <v>NIIMBL-FB01-B2</v>
      </c>
      <c r="B27" s="241">
        <f>IF(ISBLANK(Glucose!A20),"",Glucose!A20)</f>
        <v>13</v>
      </c>
      <c r="C27" s="248">
        <f>IF(ISBLANK(Glucose!B20),"",Glucose!B20)</f>
        <v>43713</v>
      </c>
      <c r="D27" s="249">
        <f>IF(ISBLANK(Glucose!C20),"",Glucose!C20)</f>
        <v>0.34652777777777777</v>
      </c>
      <c r="E27" s="241">
        <f>IF(ISBLANK(Glucose!D20),"",Glucose!D20)</f>
        <v>11</v>
      </c>
      <c r="F27" s="241" t="str">
        <f>IF(ISBLANK(Glucose!E20),"",Glucose!E20)</f>
        <v/>
      </c>
      <c r="G27" s="241" t="str">
        <f>IF(ISBLANK(Glucose!G20),"",Glucose!G20)</f>
        <v/>
      </c>
      <c r="H27" s="241">
        <f>IF(ISBLANK(Glucose!H20),"",Glucose!H20)</f>
        <v>3.4615868164062502</v>
      </c>
      <c r="I27" s="241">
        <f>IF(ISBLANK(Glucose!I20),"",Glucose!I20)</f>
        <v>0.16540745320683925</v>
      </c>
      <c r="J27" s="241">
        <f>IF(ISBLANK(Glucose!J20),"",Glucose!J20)</f>
        <v>3.6269942696130895</v>
      </c>
      <c r="K27" s="241">
        <f>IF(ISBLANK(Glucose!K20),"",Glucose!K20)</f>
        <v>95.439544677734375</v>
      </c>
      <c r="L27" s="241">
        <f>IF(ISBLANK(Glucose!L20),"",Glucose!L20)</f>
        <v>6.9939999999999998</v>
      </c>
      <c r="M27" s="241">
        <f>IF(ISBLANK(Glucose!M20),"",Glucose!M20)</f>
        <v>48.4</v>
      </c>
      <c r="N27" s="241" t="str">
        <f>IF(ISBLANK(Glucose!N20),"",Glucose!N20)</f>
        <v/>
      </c>
      <c r="O27" s="241" t="str">
        <f>IF(ISBLANK(Glucose!O20),"",Glucose!O20)</f>
        <v/>
      </c>
      <c r="P27" s="241" t="str">
        <f>IF(ISBLANK(Glucose!P20),"",Glucose!P20)</f>
        <v/>
      </c>
      <c r="Q27" s="241" t="str">
        <f>IF(ISBLANK(Glucose!Q20),"",Glucose!Q20)</f>
        <v/>
      </c>
      <c r="R27" s="241">
        <f>IF(ISBLANK(Glucose!R20),"",Glucose!R20)</f>
        <v>335</v>
      </c>
      <c r="S27" s="241">
        <f>IF(ISBLANK(Glucose!S20),"",Glucose!S20)</f>
        <v>803.1</v>
      </c>
      <c r="T27" s="241" t="str">
        <f>IF(ISBLANK(Glucose!T20),"",Glucose!T20)</f>
        <v/>
      </c>
      <c r="U27" s="241" t="str">
        <f>IF(ISBLANK(Glucose!U20),"",Glucose!U20)</f>
        <v/>
      </c>
      <c r="V27" s="241" t="str">
        <f>IF(ISBLANK(Glucose!V20),"",Glucose!V20)</f>
        <v/>
      </c>
      <c r="W27" s="241" t="str">
        <f>IF(ISBLANK(Glucose!W20),"",Glucose!W20)</f>
        <v/>
      </c>
      <c r="X27" s="241" t="str">
        <f>IF(ISBLANK(Glucose!X20),"",Glucose!X20)</f>
        <v/>
      </c>
      <c r="Y27" s="241">
        <f>IF(ISBLANK(Glucose!Y20),"",Glucose!Y20)</f>
        <v>28.666666666666668</v>
      </c>
      <c r="Z27" s="241">
        <f>IF(ISBLANK(Glucose!Z20),"",Glucose!Z20)</f>
        <v>0.19</v>
      </c>
      <c r="AA27" s="241">
        <f>IF(ISBLANK(Glucose!AA20),"",Glucose!AA20)</f>
        <v>2.62</v>
      </c>
      <c r="AB27" s="241" t="str">
        <f>IF(ISBLANK(Glucose!AB20),"",Glucose!AB20)</f>
        <v/>
      </c>
      <c r="AC27" s="241" t="str">
        <f>IF(ISBLANK(Glucose!AC20),"",Glucose!AC20)</f>
        <v/>
      </c>
      <c r="AD27" s="241" t="str">
        <f>IF(ISBLANK(Glucose!AD20),"",Glucose!AD20)</f>
        <v/>
      </c>
      <c r="AE27" s="241">
        <f>IF(ISBLANK(Glucose!AE20),"",Glucose!AE20)</f>
        <v>0</v>
      </c>
      <c r="AF27" s="241" t="str">
        <f>IF(ISBLANK(Glucose!AF20),"",Glucose!AF20)</f>
        <v/>
      </c>
      <c r="AG27" s="241" t="str">
        <f>IF(ISBLANK(Glucose!AG20),"",Glucose!AG20)</f>
        <v/>
      </c>
      <c r="AH27" s="241" t="str">
        <f>IF(ISBLANK(Glucose!AH20),"",Glucose!AH20)</f>
        <v/>
      </c>
      <c r="AI27" s="241">
        <f>IF(ISBLANK(Glucose!AI20),"",Glucose!AI20)</f>
        <v>8.5399999999999991</v>
      </c>
      <c r="AJ27" s="241" t="str">
        <f>IF(ISBLANK(Glucose!AJ20),"",Glucose!AJ20)</f>
        <v/>
      </c>
      <c r="AK27" s="241" t="str">
        <f>IF(ISBLANK(Glucose!AK20),"",Glucose!AK20)</f>
        <v/>
      </c>
      <c r="AL27" s="241" t="str">
        <f>IF(ISBLANK(Glucose!AL20),"",Glucose!AL20)</f>
        <v/>
      </c>
      <c r="AM27" s="241" t="str">
        <f>IF(ISBLANK(Glucose!AM20),"",Glucose!AM20)</f>
        <v/>
      </c>
      <c r="AN27" s="241" t="str">
        <f>IF(ISBLANK(Glucose!AN20),"",Glucose!AN20)</f>
        <v/>
      </c>
      <c r="AO27" s="241" t="str">
        <f>IF(ISBLANK(Glucose!AO20),"",Glucose!AO20)</f>
        <v/>
      </c>
      <c r="AP27" s="241" t="str">
        <f>IF(ISBLANK(Glucose!AP20),"",Glucose!AP20)</f>
        <v/>
      </c>
      <c r="AQ27" s="241">
        <f>IF(ISBLANK(Glucose!BO20),"",Glucose!BO20)</f>
        <v>0</v>
      </c>
      <c r="AR27" s="241" t="str">
        <f>IF(ISBLANK(Glucose!BP20),"",Glucose!BP20)</f>
        <v/>
      </c>
      <c r="AS27" s="241" t="str">
        <f>IF(ISBLANK(Glucose!BQ20),"",Glucose!BQ20)</f>
        <v/>
      </c>
      <c r="AT27" s="241" t="str">
        <f>IF(ISBLANK(Glucose!BR20),"",Glucose!BR20)</f>
        <v/>
      </c>
      <c r="AU27" s="241" t="str">
        <f>IF(ISBLANK(Glucose!BS20),"",Glucose!BS20)</f>
        <v/>
      </c>
      <c r="AV27" s="241" t="str">
        <f>IF(ISBLANK(Glucose!BT20),"",Glucose!BT20)</f>
        <v/>
      </c>
      <c r="AW27" s="241" t="str">
        <f>IF(ISBLANK(Glucose!BU20),"",Glucose!BU20)</f>
        <v/>
      </c>
      <c r="AX27" s="241" t="str">
        <f>IF(ISBLANK(Glucose!BV20),"",Glucose!BV20)</f>
        <v/>
      </c>
      <c r="AY27" s="241" t="str">
        <f>IF(ISBLANK(Glucose!BW20),"",Glucose!BW20)</f>
        <v/>
      </c>
      <c r="AZ27" s="241" t="str">
        <f>IF(ISBLANK(Glucose!BX20),"",Glucose!BX20)</f>
        <v/>
      </c>
      <c r="BA27" s="241" t="str">
        <f>IF(ISBLANK(Glucose!BY20),"",Glucose!BY20)</f>
        <v/>
      </c>
      <c r="BB27" s="241" t="str">
        <f>IF(ISBLANK(Glucose!BZ20),"",Glucose!BZ20)</f>
        <v/>
      </c>
      <c r="BC27" s="241" t="str">
        <f>IF(ISBLANK(Glucose!CA20),"",Glucose!CA20)</f>
        <v/>
      </c>
      <c r="BD27" s="241" t="str">
        <f>IF(ISBLANK(Glucose!CB20),"",Glucose!CB20)</f>
        <v/>
      </c>
      <c r="BE27" s="241" t="str">
        <f>IF(ISBLANK(Glucose!CC20),"",Glucose!CC20)</f>
        <v/>
      </c>
      <c r="BF27" s="241" t="str">
        <f>IF(ISBLANK(Glucose!CD20),"",Glucose!CD20)</f>
        <v/>
      </c>
      <c r="BG27" s="241" t="str">
        <f>IF(ISBLANK(Glucose!CE20),"",Glucose!CE20)</f>
        <v/>
      </c>
      <c r="BH27" s="241" t="str">
        <f>IF(ISBLANK(Glucose!CF20),"",Glucose!CF20)</f>
        <v/>
      </c>
      <c r="BI27" s="241" t="str">
        <f>IF(ISBLANK(Glucose!CG20),"",Glucose!CG20)</f>
        <v/>
      </c>
      <c r="BJ27" s="241" t="str">
        <f>IF(ISBLANK(Glucose!CH20),"",Glucose!CH20)</f>
        <v/>
      </c>
      <c r="BK27" s="241" t="str">
        <f>IF(ISBLANK(Glucose!CI20),"",Glucose!CI20)</f>
        <v/>
      </c>
      <c r="BL27" s="241" t="str">
        <f>IF(ISBLANK(Glucose!CJ20),"",Glucose!CJ20)</f>
        <v/>
      </c>
      <c r="BM27" s="241" t="str">
        <f>IF(ISBLANK(Glucose!CK20),"",Glucose!CK20)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2.0567261175710678</v>
      </c>
      <c r="EL27" s="246" t="str">
        <f>IF(ISBLANK('Post Process Calc.'!B27),"",'Post Process Calc.'!B27)</f>
        <v/>
      </c>
      <c r="EM27" s="246">
        <f>IF(ISBLANK('Post Process Calc.'!C27),"",'Post Process Calc.'!C27)</f>
        <v>3.9259460333855037E-2</v>
      </c>
      <c r="EN27" s="246">
        <f>IF(ISBLANK('Post Process Calc.'!D27),"",'Post Process Calc.'!D27)</f>
        <v>-1.7622556700887214E-2</v>
      </c>
      <c r="EO27" s="246">
        <f>IF(ISBLANK('Post Process Calc.'!E27),"",'Post Process Calc.'!E27)</f>
        <v>-3.7865092280243496E-4</v>
      </c>
      <c r="EP27" s="246">
        <f>IF(ISBLANK('Post Process Calc.'!F27),"",'Post Process Calc.'!F27)</f>
        <v>1.4474747005560411E-2</v>
      </c>
      <c r="EQ27" s="246">
        <f>IF(ISBLANK('Post Process Calc.'!G27),"",'Post Process Calc.'!G27)</f>
        <v>6.1433570393676752E-3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IF(Glucose!B21&lt;&gt;0,Glucose!$B$1,"")</f>
        <v>NIIMBL-FB01-B2</v>
      </c>
      <c r="B28" s="241">
        <f>IF(ISBLANK(Glucose!A21),"",Glucose!A21)</f>
        <v>14</v>
      </c>
      <c r="C28" s="248">
        <f>IF(ISBLANK(Glucose!B21),"",Glucose!B21)</f>
        <v>43714</v>
      </c>
      <c r="D28" s="249">
        <f>IF(ISBLANK(Glucose!C21),"",Glucose!C21)</f>
        <v>0.55833333333333335</v>
      </c>
      <c r="E28" s="241">
        <f>IF(ISBLANK(Glucose!D21),"",Glucose!D21)</f>
        <v>11</v>
      </c>
      <c r="F28" s="241" t="str">
        <f>IF(ISBLANK(Glucose!E21),"",Glucose!E21)</f>
        <v/>
      </c>
      <c r="G28" s="241" t="str">
        <f>IF(ISBLANK(Glucose!G21),"",Glucose!G21)</f>
        <v/>
      </c>
      <c r="H28" s="241">
        <f>IF(ISBLANK(Glucose!H21),"",Glucose!H21)</f>
        <v>3.5965205265045168</v>
      </c>
      <c r="I28" s="241">
        <f>IF(ISBLANK(Glucose!I21),"",Glucose!I21)</f>
        <v>0.20131801060102106</v>
      </c>
      <c r="J28" s="241">
        <f>IF(ISBLANK(Glucose!J21),"",Glucose!J21)</f>
        <v>3.7978385371055379</v>
      </c>
      <c r="K28" s="241">
        <f>IF(ISBLANK(Glucose!K21),"",Glucose!K21)</f>
        <v>94.699142456054688</v>
      </c>
      <c r="L28" s="241">
        <f>IF(ISBLANK(Glucose!L21),"",Glucose!L21)</f>
        <v>6.992</v>
      </c>
      <c r="M28" s="241">
        <f>IF(ISBLANK(Glucose!M21),"",Glucose!M21)</f>
        <v>39.5</v>
      </c>
      <c r="N28" s="241" t="str">
        <f>IF(ISBLANK(Glucose!N21),"",Glucose!N21)</f>
        <v/>
      </c>
      <c r="O28" s="241" t="str">
        <f>IF(ISBLANK(Glucose!O21),"",Glucose!O21)</f>
        <v/>
      </c>
      <c r="P28" s="241" t="str">
        <f>IF(ISBLANK(Glucose!P21),"",Glucose!P21)</f>
        <v/>
      </c>
      <c r="Q28" s="241" t="str">
        <f>IF(ISBLANK(Glucose!Q21),"",Glucose!Q21)</f>
        <v/>
      </c>
      <c r="R28" s="241">
        <f>IF(ISBLANK(Glucose!R21),"",Glucose!R21)</f>
        <v>332</v>
      </c>
      <c r="S28" s="241">
        <f>IF(ISBLANK(Glucose!S21),"",Glucose!S21)</f>
        <v>1034.3</v>
      </c>
      <c r="T28" s="241">
        <f>IF(ISBLANK(Glucose!T21),"",Glucose!T21)</f>
        <v>0.79245706588842735</v>
      </c>
      <c r="U28" s="241">
        <f>IF(ISBLANK(Glucose!U21),"",Glucose!U21)</f>
        <v>1.9672789896670495</v>
      </c>
      <c r="V28" s="241">
        <f>IF(ISBLANK(Glucose!V21),"",Glucose!V21)</f>
        <v>0</v>
      </c>
      <c r="W28" s="241">
        <f>IF(ISBLANK(Glucose!W21),"",Glucose!W21)</f>
        <v>1.2899106002554279</v>
      </c>
      <c r="X28" s="241">
        <f>IF(ISBLANK(Glucose!X21),"",Glucose!X21)</f>
        <v>0</v>
      </c>
      <c r="Y28" s="241">
        <f>IF(ISBLANK(Glucose!Y21),"",Glucose!Y21)</f>
        <v>23.333333333333336</v>
      </c>
      <c r="Z28" s="241">
        <f>IF(ISBLANK(Glucose!Z21),"",Glucose!Z21)</f>
        <v>0.21</v>
      </c>
      <c r="AA28" s="241">
        <f>IF(ISBLANK(Glucose!AA21),"",Glucose!AA21)</f>
        <v>2.2400000000000002</v>
      </c>
      <c r="AB28" s="241">
        <f>IF(ISBLANK(Glucose!AB21),"",Glucose!AB21)</f>
        <v>4.8075129878779803</v>
      </c>
      <c r="AC28" s="241">
        <f>IF(ISBLANK(Glucose!AC21),"",Glucose!AC21)</f>
        <v>0.81982744952453879</v>
      </c>
      <c r="AD28" s="241">
        <f>IF(ISBLANK(Glucose!AD21),"",Glucose!AD21)</f>
        <v>1.4759472440344592</v>
      </c>
      <c r="AE28" s="241">
        <f>IF(ISBLANK(Glucose!AE21),"",Glucose!AE21)</f>
        <v>0.55506216696269994</v>
      </c>
      <c r="AF28" s="241">
        <f>IF(ISBLANK(Glucose!AF21),"",Glucose!AF21)</f>
        <v>0.96515971639856679</v>
      </c>
      <c r="AG28" s="241">
        <f>IF(ISBLANK(Glucose!AG21),"",Glucose!AG21)</f>
        <v>1.0588959573158219</v>
      </c>
      <c r="AH28" s="241">
        <f>IF(ISBLANK(Glucose!AH21),"",Glucose!AH21)</f>
        <v>0.93559412907982031</v>
      </c>
      <c r="AI28" s="241">
        <f>IF(ISBLANK(Glucose!AI21),"",Glucose!AI21)</f>
        <v>9.1</v>
      </c>
      <c r="AJ28" s="241">
        <f>IF(ISBLANK(Glucose!AJ21),"",Glucose!AJ21)</f>
        <v>1.0497003450572069</v>
      </c>
      <c r="AK28" s="241">
        <f>IF(ISBLANK(Glucose!AK21),"",Glucose!AK21)</f>
        <v>2.3095631025796926</v>
      </c>
      <c r="AL28" s="241">
        <f>IF(ISBLANK(Glucose!AL21),"",Glucose!AL21)</f>
        <v>0.76886478256732338</v>
      </c>
      <c r="AM28" s="241">
        <f>IF(ISBLANK(Glucose!AM21),"",Glucose!AM21)</f>
        <v>1.9618871725990599</v>
      </c>
      <c r="AN28" s="241">
        <f>IF(ISBLANK(Glucose!AN21),"",Glucose!AN21)</f>
        <v>0.30406894187925382</v>
      </c>
      <c r="AO28" s="241">
        <f>IF(ISBLANK(Glucose!AO21),"",Glucose!AO21)</f>
        <v>0.76439097080412832</v>
      </c>
      <c r="AP28" s="241">
        <f>IF(ISBLANK(Glucose!AP21),"",Glucose!AP21)</f>
        <v>1.0055484421681604</v>
      </c>
      <c r="AQ28" s="241">
        <f>IF(ISBLANK(Glucose!BO21),"",Glucose!BO21)</f>
        <v>0</v>
      </c>
      <c r="AR28" s="241" t="str">
        <f>IF(ISBLANK(Glucose!BP21),"",Glucose!BP21)</f>
        <v/>
      </c>
      <c r="AS28" s="241" t="str">
        <f>IF(ISBLANK(Glucose!BQ21),"",Glucose!BQ21)</f>
        <v/>
      </c>
      <c r="AT28" s="241" t="str">
        <f>IF(ISBLANK(Glucose!BR21),"",Glucose!BR21)</f>
        <v/>
      </c>
      <c r="AU28" s="241" t="str">
        <f>IF(ISBLANK(Glucose!BS21),"",Glucose!BS21)</f>
        <v/>
      </c>
      <c r="AV28" s="241" t="str">
        <f>IF(ISBLANK(Glucose!BT21),"",Glucose!BT21)</f>
        <v/>
      </c>
      <c r="AW28" s="241" t="str">
        <f>IF(ISBLANK(Glucose!BU21),"",Glucose!BU21)</f>
        <v/>
      </c>
      <c r="AX28" s="241" t="str">
        <f>IF(ISBLANK(Glucose!BV21),"",Glucose!BV21)</f>
        <v/>
      </c>
      <c r="AY28" s="241" t="str">
        <f>IF(ISBLANK(Glucose!BW21),"",Glucose!BW21)</f>
        <v/>
      </c>
      <c r="AZ28" s="241" t="str">
        <f>IF(ISBLANK(Glucose!BX21),"",Glucose!BX21)</f>
        <v/>
      </c>
      <c r="BA28" s="241" t="str">
        <f>IF(ISBLANK(Glucose!BY21),"",Glucose!BY21)</f>
        <v/>
      </c>
      <c r="BB28" s="241" t="str">
        <f>IF(ISBLANK(Glucose!BZ21),"",Glucose!BZ21)</f>
        <v/>
      </c>
      <c r="BC28" s="241" t="str">
        <f>IF(ISBLANK(Glucose!CA21),"",Glucose!CA21)</f>
        <v/>
      </c>
      <c r="BD28" s="241" t="str">
        <f>IF(ISBLANK(Glucose!CB21),"",Glucose!CB21)</f>
        <v/>
      </c>
      <c r="BE28" s="241" t="str">
        <f>IF(ISBLANK(Glucose!CC21),"",Glucose!CC21)</f>
        <v/>
      </c>
      <c r="BF28" s="241" t="str">
        <f>IF(ISBLANK(Glucose!CD21),"",Glucose!CD21)</f>
        <v/>
      </c>
      <c r="BG28" s="241" t="str">
        <f>IF(ISBLANK(Glucose!CE21),"",Glucose!CE21)</f>
        <v/>
      </c>
      <c r="BH28" s="241" t="str">
        <f>IF(ISBLANK(Glucose!CF21),"",Glucose!CF21)</f>
        <v/>
      </c>
      <c r="BI28" s="241" t="str">
        <f>IF(ISBLANK(Glucose!CG21),"",Glucose!CG21)</f>
        <v/>
      </c>
      <c r="BJ28" s="241" t="str">
        <f>IF(ISBLANK(Glucose!CH21),"",Glucose!CH21)</f>
        <v/>
      </c>
      <c r="BK28" s="241" t="str">
        <f>IF(ISBLANK(Glucose!CI21),"",Glucose!CI21)</f>
        <v/>
      </c>
      <c r="BL28" s="241" t="str">
        <f>IF(ISBLANK(Glucose!CJ21),"",Glucose!CJ21)</f>
        <v/>
      </c>
      <c r="BM28" s="241" t="str">
        <f>IF(ISBLANK(Glucose!CK21),"",Glucose!CK21)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2.4960999267169957</v>
      </c>
      <c r="EL28" s="246" t="str">
        <f>IF(ISBLANK('Post Process Calc.'!B28),"",'Post Process Calc.'!B28)</f>
        <v/>
      </c>
      <c r="EM28" s="246">
        <f>IF(ISBLANK('Post Process Calc.'!C28),"",'Post Process Calc.'!C28)</f>
        <v>3.7444206816401655E-2</v>
      </c>
      <c r="EN28" s="246">
        <f>IF(ISBLANK('Post Process Calc.'!D28),"",'Post Process Calc.'!D28)</f>
        <v>-1.6632882423377689E-2</v>
      </c>
      <c r="EO28" s="246">
        <f>IF(ISBLANK('Post Process Calc.'!E28),"",'Post Process Calc.'!E28)</f>
        <v>-1.8870169911515593E-4</v>
      </c>
      <c r="EP28" s="246">
        <f>IF(ISBLANK('Post Process Calc.'!F28),"",'Post Process Calc.'!F28)</f>
        <v>9.7532833989789069E-3</v>
      </c>
      <c r="EQ28" s="246">
        <f>IF(ISBLANK('Post Process Calc.'!G28),"",'Post Process Calc.'!G28)</f>
        <v>6.7723556885588608E-3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IF(Glucose!B22&lt;&gt;0,Glucose!$B$1,"")</f>
        <v/>
      </c>
      <c r="B29" s="241" t="str">
        <f>IF(ISBLANK(Glucose!A22),"",Glucose!A22)</f>
        <v/>
      </c>
      <c r="C29" s="248" t="str">
        <f>IF(ISBLANK(Glucose!B22),"",Glucose!B22)</f>
        <v/>
      </c>
      <c r="D29" s="249" t="str">
        <f>IF(ISBLANK(Glucose!C22),"",Glucose!C22)</f>
        <v/>
      </c>
      <c r="E29" s="241" t="str">
        <f>IF(ISBLANK(Glucose!D22),"",Glucose!D22)</f>
        <v/>
      </c>
      <c r="F29" s="241" t="str">
        <f>IF(ISBLANK(Glucose!E22),"",Glucose!E22)</f>
        <v/>
      </c>
      <c r="G29" s="241" t="str">
        <f>IF(ISBLANK(Glucose!G22),"",Glucose!G22)</f>
        <v/>
      </c>
      <c r="H29" s="241" t="str">
        <f>IF(ISBLANK(Glucose!H22),"",Glucose!H22)</f>
        <v/>
      </c>
      <c r="I29" s="241" t="str">
        <f>IF(ISBLANK(Glucose!I22),"",Glucose!I22)</f>
        <v/>
      </c>
      <c r="J29" s="241" t="str">
        <f>IF(ISBLANK(Glucose!J22),"",Glucose!J22)</f>
        <v/>
      </c>
      <c r="K29" s="241" t="str">
        <f>IF(ISBLANK(Glucose!K22),"",Glucose!K22)</f>
        <v/>
      </c>
      <c r="L29" s="241" t="str">
        <f>IF(ISBLANK(Glucose!L22),"",Glucose!L22)</f>
        <v/>
      </c>
      <c r="M29" s="241" t="str">
        <f>IF(ISBLANK(Glucose!M22),"",Glucose!M22)</f>
        <v/>
      </c>
      <c r="N29" s="241" t="str">
        <f>IF(ISBLANK(Glucose!N22),"",Glucose!N22)</f>
        <v/>
      </c>
      <c r="O29" s="241" t="str">
        <f>IF(ISBLANK(Glucose!O22),"",Glucose!O22)</f>
        <v/>
      </c>
      <c r="P29" s="241" t="str">
        <f>IF(ISBLANK(Glucose!P22),"",Glucose!P22)</f>
        <v/>
      </c>
      <c r="Q29" s="241" t="str">
        <f>IF(ISBLANK(Glucose!Q22),"",Glucose!Q22)</f>
        <v/>
      </c>
      <c r="R29" s="241" t="str">
        <f>IF(ISBLANK(Glucose!R22),"",Glucose!R22)</f>
        <v/>
      </c>
      <c r="S29" s="241" t="str">
        <f>IF(ISBLANK(Glucose!S22),"",Glucose!S22)</f>
        <v/>
      </c>
      <c r="T29" s="241" t="str">
        <f>IF(ISBLANK(Glucose!T22),"",Glucose!T22)</f>
        <v/>
      </c>
      <c r="U29" s="241" t="str">
        <f>IF(ISBLANK(Glucose!U22),"",Glucose!U22)</f>
        <v/>
      </c>
      <c r="V29" s="241" t="str">
        <f>IF(ISBLANK(Glucose!V22),"",Glucose!V22)</f>
        <v/>
      </c>
      <c r="W29" s="241" t="str">
        <f>IF(ISBLANK(Glucose!W22),"",Glucose!W22)</f>
        <v/>
      </c>
      <c r="X29" s="241" t="str">
        <f>IF(ISBLANK(Glucose!X22),"",Glucose!X22)</f>
        <v/>
      </c>
      <c r="Y29" s="241" t="str">
        <f>IF(ISBLANK(Glucose!Y22),"",Glucose!Y22)</f>
        <v/>
      </c>
      <c r="Z29" s="241" t="str">
        <f>IF(ISBLANK(Glucose!Z22),"",Glucose!Z22)</f>
        <v/>
      </c>
      <c r="AA29" s="241" t="str">
        <f>IF(ISBLANK(Glucose!AA22),"",Glucose!AA22)</f>
        <v/>
      </c>
      <c r="AB29" s="241" t="str">
        <f>IF(ISBLANK(Glucose!AB22),"",Glucose!AB22)</f>
        <v/>
      </c>
      <c r="AC29" s="241" t="str">
        <f>IF(ISBLANK(Glucose!AC22),"",Glucose!AC22)</f>
        <v/>
      </c>
      <c r="AD29" s="241" t="str">
        <f>IF(ISBLANK(Glucose!AD22),"",Glucose!AD22)</f>
        <v/>
      </c>
      <c r="AE29" s="241" t="str">
        <f>IF(ISBLANK(Glucose!AE22),"",Glucose!AE22)</f>
        <v/>
      </c>
      <c r="AF29" s="241" t="str">
        <f>IF(ISBLANK(Glucose!AF22),"",Glucose!AF22)</f>
        <v/>
      </c>
      <c r="AG29" s="241" t="str">
        <f>IF(ISBLANK(Glucose!AG22),"",Glucose!AG22)</f>
        <v/>
      </c>
      <c r="AH29" s="241" t="str">
        <f>IF(ISBLANK(Glucose!AH22),"",Glucose!AH22)</f>
        <v/>
      </c>
      <c r="AI29" s="241" t="str">
        <f>IF(ISBLANK(Glucose!AI22),"",Glucose!AI22)</f>
        <v/>
      </c>
      <c r="AJ29" s="241" t="str">
        <f>IF(ISBLANK(Glucose!AJ22),"",Glucose!AJ22)</f>
        <v/>
      </c>
      <c r="AK29" s="241" t="str">
        <f>IF(ISBLANK(Glucose!AK22),"",Glucose!AK22)</f>
        <v/>
      </c>
      <c r="AL29" s="241" t="str">
        <f>IF(ISBLANK(Glucose!AL22),"",Glucose!AL22)</f>
        <v/>
      </c>
      <c r="AM29" s="241" t="str">
        <f>IF(ISBLANK(Glucose!AM22),"",Glucose!AM22)</f>
        <v/>
      </c>
      <c r="AN29" s="241" t="str">
        <f>IF(ISBLANK(Glucose!AN22),"",Glucose!AN22)</f>
        <v/>
      </c>
      <c r="AO29" s="241" t="str">
        <f>IF(ISBLANK(Glucose!AO22),"",Glucose!AO22)</f>
        <v/>
      </c>
      <c r="AP29" s="241" t="str">
        <f>IF(ISBLANK(Glucose!AP22),"",Glucose!AP22)</f>
        <v/>
      </c>
      <c r="AQ29" s="241" t="str">
        <f>IF(ISBLANK(Glucose!AR22),"",Glucose!AR22)</f>
        <v/>
      </c>
      <c r="AR29" s="241" t="str">
        <f>IF(ISBLANK(Glucose!AS22),"",Glucose!AS22)</f>
        <v/>
      </c>
      <c r="AS29" s="241" t="str">
        <f>IF(ISBLANK(Glucose!AT22),"",Glucose!AT22)</f>
        <v/>
      </c>
      <c r="AT29" s="241" t="str">
        <f>IF(ISBLANK(Glucose!AU22),"",Glucose!AU22)</f>
        <v/>
      </c>
      <c r="AU29" s="241" t="str">
        <f>IF(ISBLANK(Glucose!AV22),"",Glucose!AV22)</f>
        <v/>
      </c>
      <c r="AV29" s="241" t="str">
        <f>IF(ISBLANK(Glucose!AW22),"",Glucose!AW22)</f>
        <v/>
      </c>
      <c r="AW29" s="241" t="str">
        <f>IF(ISBLANK(Glucose!AX22),"",Glucose!AX22)</f>
        <v/>
      </c>
      <c r="AX29" s="241" t="str">
        <f>IF(ISBLANK(Glucose!AY22),"",Glucose!AY22)</f>
        <v/>
      </c>
      <c r="AY29" s="241" t="str">
        <f>IF(ISBLANK(Glucose!AZ22),"",Glucose!AZ22)</f>
        <v/>
      </c>
      <c r="AZ29" s="241" t="str">
        <f>IF(ISBLANK(Glucose!BA22),"",Glucose!BA22)</f>
        <v/>
      </c>
      <c r="BA29" s="241" t="str">
        <f>IF(ISBLANK(Glucose!BB22),"",Glucose!BB22)</f>
        <v/>
      </c>
      <c r="BB29" s="241" t="str">
        <f>IF(ISBLANK(Glucose!BC22),"",Glucose!BC22)</f>
        <v/>
      </c>
      <c r="BC29" s="241" t="str">
        <f>IF(ISBLANK(Glucose!BD22),"",Glucose!BD22)</f>
        <v/>
      </c>
      <c r="BD29" s="241" t="str">
        <f>IF(ISBLANK(Glucose!BE22),"",Glucose!BE22)</f>
        <v/>
      </c>
      <c r="BE29" s="241" t="str">
        <f>IF(ISBLANK(Glucose!BF22),"",Glucose!BF22)</f>
        <v/>
      </c>
      <c r="BF29" s="241" t="str">
        <f>IF(ISBLANK(Glucose!BG22),"",Glucose!BG22)</f>
        <v/>
      </c>
      <c r="BG29" s="241" t="str">
        <f>IF(ISBLANK(Glucose!BH22),"",Glucose!BH22)</f>
        <v/>
      </c>
      <c r="BH29" s="241" t="str">
        <f>IF(ISBLANK(Glucose!BI22),"",Glucose!BI22)</f>
        <v/>
      </c>
      <c r="BI29" s="241" t="str">
        <f>IF(ISBLANK(Glucose!BJ22),"",Glucose!BJ22)</f>
        <v/>
      </c>
      <c r="BJ29" s="241" t="str">
        <f>IF(ISBLANK(Glucose!BK22),"",Glucose!BK22)</f>
        <v/>
      </c>
      <c r="BK29" s="241" t="str">
        <f>IF(ISBLANK(Glucose!BL22),"",Glucose!BL22)</f>
        <v/>
      </c>
      <c r="BL29" s="241" t="str">
        <f>IF(ISBLANK(Glucose!BM22),"",Glucose!BM22)</f>
        <v/>
      </c>
      <c r="BM29" s="241" t="str">
        <f>IF(ISBLANK(Glucose!BN22),"",Glucose!BN22)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2.7871477767748649</v>
      </c>
      <c r="EL29" s="246" t="str">
        <f>IF(ISBLANK('Post Process Calc.'!B29),"",'Post Process Calc.'!B29)</f>
        <v/>
      </c>
      <c r="EM29" s="246">
        <f>IF(ISBLANK('Post Process Calc.'!C29),"",'Post Process Calc.'!C29)</f>
        <v>3.8773712937759532E-2</v>
      </c>
      <c r="EN29" s="246">
        <f>IF(ISBLANK('Post Process Calc.'!D29),"",'Post Process Calc.'!D29)</f>
        <v>-1.0912184100819376E-2</v>
      </c>
      <c r="EO29" s="246">
        <f>IF(ISBLANK('Post Process Calc.'!E29),"",'Post Process Calc.'!E29)</f>
        <v>-6.8822330075929181E-5</v>
      </c>
      <c r="EP29" s="246">
        <f>IF(ISBLANK('Post Process Calc.'!F29),"",'Post Process Calc.'!F29)</f>
        <v>6.2679705927433538E-3</v>
      </c>
      <c r="EQ29" s="246">
        <f>IF(ISBLANK('Post Process Calc.'!G29),"",'Post Process Calc.'!G29)</f>
        <v>7.5539237561360138E-3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IF(Glucose!B23&lt;&gt;0,Glucose!$B$1,"")</f>
        <v/>
      </c>
      <c r="B30" s="241" t="str">
        <f>IF(ISBLANK(Glucose!A23),"",Glucose!A23)</f>
        <v/>
      </c>
      <c r="C30" s="248" t="str">
        <f>IF(ISBLANK(Glucose!B23),"",Glucose!B23)</f>
        <v/>
      </c>
      <c r="D30" s="249" t="str">
        <f>IF(ISBLANK(Glucose!C23),"",Glucose!C23)</f>
        <v/>
      </c>
      <c r="E30" s="241" t="str">
        <f>IF(ISBLANK(Glucose!D23),"",Glucose!D23)</f>
        <v/>
      </c>
      <c r="F30" s="241" t="str">
        <f>IF(ISBLANK(Glucose!E23),"",Glucose!E23)</f>
        <v/>
      </c>
      <c r="G30" s="241" t="str">
        <f>IF(ISBLANK(Glucose!G23),"",Glucose!G23)</f>
        <v/>
      </c>
      <c r="H30" s="241" t="str">
        <f>IF(ISBLANK(Glucose!H23),"",Glucose!H23)</f>
        <v/>
      </c>
      <c r="I30" s="241" t="str">
        <f>IF(ISBLANK(Glucose!I23),"",Glucose!I23)</f>
        <v/>
      </c>
      <c r="J30" s="241" t="str">
        <f>IF(ISBLANK(Glucose!J23),"",Glucose!J23)</f>
        <v/>
      </c>
      <c r="K30" s="241" t="str">
        <f>IF(ISBLANK(Glucose!K23),"",Glucose!K23)</f>
        <v/>
      </c>
      <c r="L30" s="241" t="str">
        <f>IF(ISBLANK(Glucose!L23),"",Glucose!L23)</f>
        <v/>
      </c>
      <c r="M30" s="241" t="str">
        <f>IF(ISBLANK(Glucose!M23),"",Glucose!M23)</f>
        <v/>
      </c>
      <c r="N30" s="241" t="str">
        <f>IF(ISBLANK(Glucose!N23),"",Glucose!N23)</f>
        <v/>
      </c>
      <c r="O30" s="241" t="str">
        <f>IF(ISBLANK(Glucose!O23),"",Glucose!O23)</f>
        <v/>
      </c>
      <c r="P30" s="241" t="str">
        <f>IF(ISBLANK(Glucose!P23),"",Glucose!P23)</f>
        <v/>
      </c>
      <c r="Q30" s="241" t="str">
        <f>IF(ISBLANK(Glucose!Q23),"",Glucose!Q23)</f>
        <v/>
      </c>
      <c r="R30" s="241" t="str">
        <f>IF(ISBLANK(Glucose!R23),"",Glucose!R23)</f>
        <v/>
      </c>
      <c r="S30" s="241" t="str">
        <f>IF(ISBLANK(Glucose!S23),"",Glucose!S23)</f>
        <v/>
      </c>
      <c r="T30" s="241" t="str">
        <f>IF(ISBLANK(Glucose!T23),"",Glucose!T23)</f>
        <v/>
      </c>
      <c r="U30" s="241" t="str">
        <f>IF(ISBLANK(Glucose!U23),"",Glucose!U23)</f>
        <v/>
      </c>
      <c r="V30" s="241" t="str">
        <f>IF(ISBLANK(Glucose!V23),"",Glucose!V23)</f>
        <v/>
      </c>
      <c r="W30" s="241" t="str">
        <f>IF(ISBLANK(Glucose!W23),"",Glucose!W23)</f>
        <v/>
      </c>
      <c r="X30" s="241" t="str">
        <f>IF(ISBLANK(Glucose!X23),"",Glucose!X23)</f>
        <v/>
      </c>
      <c r="Y30" s="241" t="str">
        <f>IF(ISBLANK(Glucose!Y23),"",Glucose!Y23)</f>
        <v/>
      </c>
      <c r="Z30" s="241" t="str">
        <f>IF(ISBLANK(Glucose!Z23),"",Glucose!Z23)</f>
        <v/>
      </c>
      <c r="AA30" s="241" t="str">
        <f>IF(ISBLANK(Glucose!AA23),"",Glucose!AA23)</f>
        <v/>
      </c>
      <c r="AB30" s="241" t="str">
        <f>IF(ISBLANK(Glucose!AB23),"",Glucose!AB23)</f>
        <v/>
      </c>
      <c r="AC30" s="241" t="str">
        <f>IF(ISBLANK(Glucose!AC23),"",Glucose!AC23)</f>
        <v/>
      </c>
      <c r="AD30" s="241" t="str">
        <f>IF(ISBLANK(Glucose!AD23),"",Glucose!AD23)</f>
        <v/>
      </c>
      <c r="AE30" s="241" t="str">
        <f>IF(ISBLANK(Glucose!AE23),"",Glucose!AE23)</f>
        <v/>
      </c>
      <c r="AF30" s="241" t="str">
        <f>IF(ISBLANK(Glucose!AF23),"",Glucose!AF23)</f>
        <v/>
      </c>
      <c r="AG30" s="241" t="str">
        <f>IF(ISBLANK(Glucose!AG23),"",Glucose!AG23)</f>
        <v/>
      </c>
      <c r="AH30" s="241" t="str">
        <f>IF(ISBLANK(Glucose!AH23),"",Glucose!AH23)</f>
        <v/>
      </c>
      <c r="AI30" s="241" t="str">
        <f>IF(ISBLANK(Glucose!AI23),"",Glucose!AI23)</f>
        <v/>
      </c>
      <c r="AJ30" s="241" t="str">
        <f>IF(ISBLANK(Glucose!AJ23),"",Glucose!AJ23)</f>
        <v/>
      </c>
      <c r="AK30" s="241" t="str">
        <f>IF(ISBLANK(Glucose!AK23),"",Glucose!AK23)</f>
        <v/>
      </c>
      <c r="AL30" s="241" t="str">
        <f>IF(ISBLANK(Glucose!AL23),"",Glucose!AL23)</f>
        <v/>
      </c>
      <c r="AM30" s="241" t="str">
        <f>IF(ISBLANK(Glucose!AM23),"",Glucose!AM23)</f>
        <v/>
      </c>
      <c r="AN30" s="241" t="str">
        <f>IF(ISBLANK(Glucose!AN23),"",Glucose!AN23)</f>
        <v/>
      </c>
      <c r="AO30" s="241" t="str">
        <f>IF(ISBLANK(Glucose!AO23),"",Glucose!AO23)</f>
        <v/>
      </c>
      <c r="AP30" s="241" t="str">
        <f>IF(ISBLANK(Glucose!AP23),"",Glucose!AP23)</f>
        <v/>
      </c>
      <c r="AQ30" s="241" t="str">
        <f>IF(ISBLANK(Glucose!AR23),"",Glucose!AR23)</f>
        <v/>
      </c>
      <c r="AR30" s="241" t="str">
        <f>IF(ISBLANK(Glucose!AS23),"",Glucose!AS23)</f>
        <v/>
      </c>
      <c r="AS30" s="241" t="str">
        <f>IF(ISBLANK(Glucose!AT23),"",Glucose!AT23)</f>
        <v/>
      </c>
      <c r="AT30" s="241" t="str">
        <f>IF(ISBLANK(Glucose!AU23),"",Glucose!AU23)</f>
        <v/>
      </c>
      <c r="AU30" s="241" t="str">
        <f>IF(ISBLANK(Glucose!AV23),"",Glucose!AV23)</f>
        <v/>
      </c>
      <c r="AV30" s="241" t="str">
        <f>IF(ISBLANK(Glucose!AW23),"",Glucose!AW23)</f>
        <v/>
      </c>
      <c r="AW30" s="241" t="str">
        <f>IF(ISBLANK(Glucose!AX23),"",Glucose!AX23)</f>
        <v/>
      </c>
      <c r="AX30" s="241" t="str">
        <f>IF(ISBLANK(Glucose!AY23),"",Glucose!AY23)</f>
        <v/>
      </c>
      <c r="AY30" s="241" t="str">
        <f>IF(ISBLANK(Glucose!AZ23),"",Glucose!AZ23)</f>
        <v/>
      </c>
      <c r="AZ30" s="241" t="str">
        <f>IF(ISBLANK(Glucose!BA23),"",Glucose!BA23)</f>
        <v/>
      </c>
      <c r="BA30" s="241" t="str">
        <f>IF(ISBLANK(Glucose!BB23),"",Glucose!BB23)</f>
        <v/>
      </c>
      <c r="BB30" s="241" t="str">
        <f>IF(ISBLANK(Glucose!BC23),"",Glucose!BC23)</f>
        <v/>
      </c>
      <c r="BC30" s="241" t="str">
        <f>IF(ISBLANK(Glucose!BD23),"",Glucose!BD23)</f>
        <v/>
      </c>
      <c r="BD30" s="241" t="str">
        <f>IF(ISBLANK(Glucose!BE23),"",Glucose!BE23)</f>
        <v/>
      </c>
      <c r="BE30" s="241" t="str">
        <f>IF(ISBLANK(Glucose!BF23),"",Glucose!BF23)</f>
        <v/>
      </c>
      <c r="BF30" s="241" t="str">
        <f>IF(ISBLANK(Glucose!BG23),"",Glucose!BG23)</f>
        <v/>
      </c>
      <c r="BG30" s="241" t="str">
        <f>IF(ISBLANK(Glucose!BH23),"",Glucose!BH23)</f>
        <v/>
      </c>
      <c r="BH30" s="241" t="str">
        <f>IF(ISBLANK(Glucose!BI23),"",Glucose!BI23)</f>
        <v/>
      </c>
      <c r="BI30" s="241" t="str">
        <f>IF(ISBLANK(Glucose!BJ23),"",Glucose!BJ23)</f>
        <v/>
      </c>
      <c r="BJ30" s="241" t="str">
        <f>IF(ISBLANK(Glucose!BK23),"",Glucose!BK23)</f>
        <v/>
      </c>
      <c r="BK30" s="241" t="str">
        <f>IF(ISBLANK(Glucose!BL23),"",Glucose!BL23)</f>
        <v/>
      </c>
      <c r="BL30" s="241" t="str">
        <f>IF(ISBLANK(Glucose!BM23),"",Glucose!BM23)</f>
        <v/>
      </c>
      <c r="BM30" s="241" t="str">
        <f>IF(ISBLANK(Glucose!BN23),"",Glucose!BN23)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3.0341030410043337</v>
      </c>
      <c r="EL30" s="246" t="str">
        <f>IF(ISBLANK('Post Process Calc.'!B30),"",'Post Process Calc.'!B30)</f>
        <v/>
      </c>
      <c r="EM30" s="246">
        <f>IF(ISBLANK('Post Process Calc.'!C30),"",'Post Process Calc.'!C30)</f>
        <v>3.9852127130579271E-2</v>
      </c>
      <c r="EN30" s="246">
        <f>IF(ISBLANK('Post Process Calc.'!D30),"",'Post Process Calc.'!D30)</f>
        <v>-4.4672420033458589E-3</v>
      </c>
      <c r="EO30" s="246">
        <f>IF(ISBLANK('Post Process Calc.'!E30),"",'Post Process Calc.'!E30)</f>
        <v>5.6267616648078847E-6</v>
      </c>
      <c r="EP30" s="246">
        <f>IF(ISBLANK('Post Process Calc.'!F30),"",'Post Process Calc.'!F30)</f>
        <v>3.726771278684351E-3</v>
      </c>
      <c r="EQ30" s="246">
        <f>IF(ISBLANK('Post Process Calc.'!G30),"",'Post Process Calc.'!G30)</f>
        <v>7.9389539834582579E-3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IF(Glucose!B24&lt;&gt;0,Glucose!$B$1,"")</f>
        <v/>
      </c>
      <c r="B31" s="241" t="str">
        <f>IF(ISBLANK(Glucose!A24),"",Glucose!A24)</f>
        <v/>
      </c>
      <c r="C31" s="248" t="str">
        <f>IF(ISBLANK(Glucose!B24),"",Glucose!B24)</f>
        <v/>
      </c>
      <c r="D31" s="249" t="str">
        <f>IF(ISBLANK(Glucose!C24),"",Glucose!C24)</f>
        <v/>
      </c>
      <c r="E31" s="241" t="str">
        <f>IF(ISBLANK(Glucose!D24),"",Glucose!D24)</f>
        <v/>
      </c>
      <c r="F31" s="241" t="str">
        <f>IF(ISBLANK(Glucose!E24),"",Glucose!E24)</f>
        <v/>
      </c>
      <c r="G31" s="241" t="str">
        <f>IF(ISBLANK(Glucose!G24),"",Glucose!G24)</f>
        <v/>
      </c>
      <c r="H31" s="241" t="str">
        <f>IF(ISBLANK(Glucose!H24),"",Glucose!H24)</f>
        <v/>
      </c>
      <c r="I31" s="241" t="str">
        <f>IF(ISBLANK(Glucose!I24),"",Glucose!I24)</f>
        <v/>
      </c>
      <c r="J31" s="241" t="str">
        <f>IF(ISBLANK(Glucose!J24),"",Glucose!J24)</f>
        <v/>
      </c>
      <c r="K31" s="241" t="str">
        <f>IF(ISBLANK(Glucose!K24),"",Glucose!K24)</f>
        <v/>
      </c>
      <c r="L31" s="241" t="str">
        <f>IF(ISBLANK(Glucose!L24),"",Glucose!L24)</f>
        <v/>
      </c>
      <c r="M31" s="241" t="str">
        <f>IF(ISBLANK(Glucose!M24),"",Glucose!M24)</f>
        <v/>
      </c>
      <c r="N31" s="241" t="str">
        <f>IF(ISBLANK(Glucose!N24),"",Glucose!N24)</f>
        <v/>
      </c>
      <c r="O31" s="241" t="str">
        <f>IF(ISBLANK(Glucose!O24),"",Glucose!O24)</f>
        <v/>
      </c>
      <c r="P31" s="241" t="str">
        <f>IF(ISBLANK(Glucose!P24),"",Glucose!P24)</f>
        <v/>
      </c>
      <c r="Q31" s="241" t="str">
        <f>IF(ISBLANK(Glucose!Q24),"",Glucose!Q24)</f>
        <v/>
      </c>
      <c r="R31" s="241" t="str">
        <f>IF(ISBLANK(Glucose!R24),"",Glucose!R24)</f>
        <v/>
      </c>
      <c r="S31" s="241" t="str">
        <f>IF(ISBLANK(Glucose!S24),"",Glucose!S24)</f>
        <v/>
      </c>
      <c r="T31" s="241" t="str">
        <f>IF(ISBLANK(Glucose!T24),"",Glucose!T24)</f>
        <v/>
      </c>
      <c r="U31" s="241" t="str">
        <f>IF(ISBLANK(Glucose!U24),"",Glucose!U24)</f>
        <v/>
      </c>
      <c r="V31" s="241" t="str">
        <f>IF(ISBLANK(Glucose!V24),"",Glucose!V24)</f>
        <v/>
      </c>
      <c r="W31" s="241" t="str">
        <f>IF(ISBLANK(Glucose!W24),"",Glucose!W24)</f>
        <v/>
      </c>
      <c r="X31" s="241" t="str">
        <f>IF(ISBLANK(Glucose!X24),"",Glucose!X24)</f>
        <v/>
      </c>
      <c r="Y31" s="241" t="str">
        <f>IF(ISBLANK(Glucose!Y24),"",Glucose!Y24)</f>
        <v/>
      </c>
      <c r="Z31" s="241" t="str">
        <f>IF(ISBLANK(Glucose!Z24),"",Glucose!Z24)</f>
        <v/>
      </c>
      <c r="AA31" s="241" t="str">
        <f>IF(ISBLANK(Glucose!AA24),"",Glucose!AA24)</f>
        <v/>
      </c>
      <c r="AB31" s="241" t="str">
        <f>IF(ISBLANK(Glucose!AB24),"",Glucose!AB24)</f>
        <v/>
      </c>
      <c r="AC31" s="241" t="str">
        <f>IF(ISBLANK(Glucose!AC24),"",Glucose!AC24)</f>
        <v/>
      </c>
      <c r="AD31" s="241" t="str">
        <f>IF(ISBLANK(Glucose!AD24),"",Glucose!AD24)</f>
        <v/>
      </c>
      <c r="AE31" s="241" t="str">
        <f>IF(ISBLANK(Glucose!AE24),"",Glucose!AE24)</f>
        <v/>
      </c>
      <c r="AF31" s="241" t="str">
        <f>IF(ISBLANK(Glucose!AF24),"",Glucose!AF24)</f>
        <v/>
      </c>
      <c r="AG31" s="241" t="str">
        <f>IF(ISBLANK(Glucose!AG24),"",Glucose!AG24)</f>
        <v/>
      </c>
      <c r="AH31" s="241" t="str">
        <f>IF(ISBLANK(Glucose!AH24),"",Glucose!AH24)</f>
        <v/>
      </c>
      <c r="AI31" s="241" t="str">
        <f>IF(ISBLANK(Glucose!AI24),"",Glucose!AI24)</f>
        <v/>
      </c>
      <c r="AJ31" s="241" t="str">
        <f>IF(ISBLANK(Glucose!AJ24),"",Glucose!AJ24)</f>
        <v/>
      </c>
      <c r="AK31" s="241" t="str">
        <f>IF(ISBLANK(Glucose!AK24),"",Glucose!AK24)</f>
        <v/>
      </c>
      <c r="AL31" s="241" t="str">
        <f>IF(ISBLANK(Glucose!AL24),"",Glucose!AL24)</f>
        <v/>
      </c>
      <c r="AM31" s="241" t="str">
        <f>IF(ISBLANK(Glucose!AM24),"",Glucose!AM24)</f>
        <v/>
      </c>
      <c r="AN31" s="241" t="str">
        <f>IF(ISBLANK(Glucose!AN24),"",Glucose!AN24)</f>
        <v/>
      </c>
      <c r="AO31" s="241" t="str">
        <f>IF(ISBLANK(Glucose!AO24),"",Glucose!AO24)</f>
        <v/>
      </c>
      <c r="AP31" s="241" t="str">
        <f>IF(ISBLANK(Glucose!AP24),"",Glucose!AP24)</f>
        <v/>
      </c>
      <c r="AQ31" s="241" t="str">
        <f>IF(ISBLANK(Glucose!AR24),"",Glucose!AR24)</f>
        <v/>
      </c>
      <c r="AR31" s="241" t="str">
        <f>IF(ISBLANK(Glucose!AS24),"",Glucose!AS24)</f>
        <v/>
      </c>
      <c r="AS31" s="241" t="str">
        <f>IF(ISBLANK(Glucose!AT24),"",Glucose!AT24)</f>
        <v/>
      </c>
      <c r="AT31" s="241" t="str">
        <f>IF(ISBLANK(Glucose!AU24),"",Glucose!AU24)</f>
        <v/>
      </c>
      <c r="AU31" s="241" t="str">
        <f>IF(ISBLANK(Glucose!AV24),"",Glucose!AV24)</f>
        <v/>
      </c>
      <c r="AV31" s="241" t="str">
        <f>IF(ISBLANK(Glucose!AW24),"",Glucose!AW24)</f>
        <v/>
      </c>
      <c r="AW31" s="241" t="str">
        <f>IF(ISBLANK(Glucose!AX24),"",Glucose!AX24)</f>
        <v/>
      </c>
      <c r="AX31" s="241" t="str">
        <f>IF(ISBLANK(Glucose!AY24),"",Glucose!AY24)</f>
        <v/>
      </c>
      <c r="AY31" s="241" t="str">
        <f>IF(ISBLANK(Glucose!AZ24),"",Glucose!AZ24)</f>
        <v/>
      </c>
      <c r="AZ31" s="241" t="str">
        <f>IF(ISBLANK(Glucose!BA24),"",Glucose!BA24)</f>
        <v/>
      </c>
      <c r="BA31" s="241" t="str">
        <f>IF(ISBLANK(Glucose!BB24),"",Glucose!BB24)</f>
        <v/>
      </c>
      <c r="BB31" s="241" t="str">
        <f>IF(ISBLANK(Glucose!BC24),"",Glucose!BC24)</f>
        <v/>
      </c>
      <c r="BC31" s="241" t="str">
        <f>IF(ISBLANK(Glucose!BD24),"",Glucose!BD24)</f>
        <v/>
      </c>
      <c r="BD31" s="241" t="str">
        <f>IF(ISBLANK(Glucose!BE24),"",Glucose!BE24)</f>
        <v/>
      </c>
      <c r="BE31" s="241" t="str">
        <f>IF(ISBLANK(Glucose!BF24),"",Glucose!BF24)</f>
        <v/>
      </c>
      <c r="BF31" s="241" t="str">
        <f>IF(ISBLANK(Glucose!BG24),"",Glucose!BG24)</f>
        <v/>
      </c>
      <c r="BG31" s="241" t="str">
        <f>IF(ISBLANK(Glucose!BH24),"",Glucose!BH24)</f>
        <v/>
      </c>
      <c r="BH31" s="241" t="str">
        <f>IF(ISBLANK(Glucose!BI24),"",Glucose!BI24)</f>
        <v/>
      </c>
      <c r="BI31" s="241" t="str">
        <f>IF(ISBLANK(Glucose!BJ24),"",Glucose!BJ24)</f>
        <v/>
      </c>
      <c r="BJ31" s="241" t="str">
        <f>IF(ISBLANK(Glucose!BK24),"",Glucose!BK24)</f>
        <v/>
      </c>
      <c r="BK31" s="241" t="str">
        <f>IF(ISBLANK(Glucose!BL24),"",Glucose!BL24)</f>
        <v/>
      </c>
      <c r="BL31" s="241" t="str">
        <f>IF(ISBLANK(Glucose!BM24),"",Glucose!BM24)</f>
        <v/>
      </c>
      <c r="BM31" s="241" t="str">
        <f>IF(ISBLANK(Glucose!BN24),"",Glucose!BN24)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2.9697472172669981</v>
      </c>
      <c r="EL31" s="246" t="str">
        <f>IF(ISBLANK('Post Process Calc.'!B31),"",'Post Process Calc.'!B31)</f>
        <v/>
      </c>
      <c r="EM31" s="246">
        <f>IF(ISBLANK('Post Process Calc.'!C31),"",'Post Process Calc.'!C31)</f>
        <v>4.5144599906958412E-2</v>
      </c>
      <c r="EN31" s="246">
        <f>IF(ISBLANK('Post Process Calc.'!D31),"",'Post Process Calc.'!D31)</f>
        <v>1.2829712132575828E-3</v>
      </c>
      <c r="EO31" s="246">
        <f>IF(ISBLANK('Post Process Calc.'!E31),"",'Post Process Calc.'!E31)</f>
        <v>7.0433639789814316E-5</v>
      </c>
      <c r="EP31" s="246">
        <f>IF(ISBLANK('Post Process Calc.'!F31),"",'Post Process Calc.'!F31)</f>
        <v>1.7676499680085204E-3</v>
      </c>
      <c r="EQ31" s="246">
        <f>IF(ISBLANK('Post Process Calc.'!G31),"",'Post Process Calc.'!G31)</f>
        <v>8.9069529517121111E-3</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IF(Glucose!B25&lt;&gt;0,Glucose!$B$1,"")</f>
        <v/>
      </c>
      <c r="B32" s="241" t="str">
        <f>IF(ISBLANK(Glucose!A25),"",Glucose!A25)</f>
        <v/>
      </c>
      <c r="C32" s="248" t="str">
        <f>IF(ISBLANK(Glucose!B25),"",Glucose!B25)</f>
        <v/>
      </c>
      <c r="D32" s="249" t="str">
        <f>IF(ISBLANK(Glucose!C25),"",Glucose!C25)</f>
        <v/>
      </c>
      <c r="E32" s="241" t="str">
        <f>IF(ISBLANK(Glucose!D25),"",Glucose!D25)</f>
        <v/>
      </c>
      <c r="F32" s="241" t="str">
        <f>IF(ISBLANK(Glucose!E25),"",Glucose!E25)</f>
        <v/>
      </c>
      <c r="G32" s="241" t="str">
        <f>IF(ISBLANK(Glucose!G25),"",Glucose!G25)</f>
        <v/>
      </c>
      <c r="H32" s="241" t="str">
        <f>IF(ISBLANK(Glucose!H25),"",Glucose!H25)</f>
        <v/>
      </c>
      <c r="I32" s="241" t="str">
        <f>IF(ISBLANK(Glucose!I25),"",Glucose!I25)</f>
        <v/>
      </c>
      <c r="J32" s="241" t="str">
        <f>IF(ISBLANK(Glucose!J25),"",Glucose!J25)</f>
        <v/>
      </c>
      <c r="K32" s="241" t="str">
        <f>IF(ISBLANK(Glucose!K25),"",Glucose!K25)</f>
        <v/>
      </c>
      <c r="L32" s="241" t="str">
        <f>IF(ISBLANK(Glucose!L25),"",Glucose!L25)</f>
        <v/>
      </c>
      <c r="M32" s="241" t="str">
        <f>IF(ISBLANK(Glucose!M25),"",Glucose!M25)</f>
        <v/>
      </c>
      <c r="N32" s="241" t="str">
        <f>IF(ISBLANK(Glucose!N25),"",Glucose!N25)</f>
        <v/>
      </c>
      <c r="O32" s="241" t="str">
        <f>IF(ISBLANK(Glucose!O25),"",Glucose!O25)</f>
        <v/>
      </c>
      <c r="P32" s="241" t="str">
        <f>IF(ISBLANK(Glucose!P25),"",Glucose!P25)</f>
        <v/>
      </c>
      <c r="Q32" s="241" t="str">
        <f>IF(ISBLANK(Glucose!Q25),"",Glucose!Q25)</f>
        <v/>
      </c>
      <c r="R32" s="241" t="str">
        <f>IF(ISBLANK(Glucose!R25),"",Glucose!R25)</f>
        <v/>
      </c>
      <c r="S32" s="241" t="str">
        <f>IF(ISBLANK(Glucose!S25),"",Glucose!S25)</f>
        <v/>
      </c>
      <c r="T32" s="241" t="str">
        <f>IF(ISBLANK(Glucose!T25),"",Glucose!T25)</f>
        <v/>
      </c>
      <c r="U32" s="241" t="str">
        <f>IF(ISBLANK(Glucose!U25),"",Glucose!U25)</f>
        <v/>
      </c>
      <c r="V32" s="241" t="str">
        <f>IF(ISBLANK(Glucose!V25),"",Glucose!V25)</f>
        <v/>
      </c>
      <c r="W32" s="241" t="str">
        <f>IF(ISBLANK(Glucose!W25),"",Glucose!W25)</f>
        <v/>
      </c>
      <c r="X32" s="241" t="str">
        <f>IF(ISBLANK(Glucose!X25),"",Glucose!X25)</f>
        <v/>
      </c>
      <c r="Y32" s="241" t="str">
        <f>IF(ISBLANK(Glucose!Y25),"",Glucose!Y25)</f>
        <v/>
      </c>
      <c r="Z32" s="241" t="str">
        <f>IF(ISBLANK(Glucose!Z25),"",Glucose!Z25)</f>
        <v/>
      </c>
      <c r="AA32" s="241" t="str">
        <f>IF(ISBLANK(Glucose!AA25),"",Glucose!AA25)</f>
        <v/>
      </c>
      <c r="AB32" s="241" t="str">
        <f>IF(ISBLANK(Glucose!AB25),"",Glucose!AB25)</f>
        <v/>
      </c>
      <c r="AC32" s="241" t="str">
        <f>IF(ISBLANK(Glucose!AC25),"",Glucose!AC25)</f>
        <v/>
      </c>
      <c r="AD32" s="241" t="str">
        <f>IF(ISBLANK(Glucose!AD25),"",Glucose!AD25)</f>
        <v/>
      </c>
      <c r="AE32" s="241" t="str">
        <f>IF(ISBLANK(Glucose!AE25),"",Glucose!AE25)</f>
        <v/>
      </c>
      <c r="AF32" s="241" t="str">
        <f>IF(ISBLANK(Glucose!AF25),"",Glucose!AF25)</f>
        <v/>
      </c>
      <c r="AG32" s="241" t="str">
        <f>IF(ISBLANK(Glucose!AG25),"",Glucose!AG25)</f>
        <v/>
      </c>
      <c r="AH32" s="241" t="str">
        <f>IF(ISBLANK(Glucose!AH25),"",Glucose!AH25)</f>
        <v/>
      </c>
      <c r="AI32" s="241" t="str">
        <f>IF(ISBLANK(Glucose!AI25),"",Glucose!AI25)</f>
        <v/>
      </c>
      <c r="AJ32" s="241" t="str">
        <f>IF(ISBLANK(Glucose!AJ25),"",Glucose!AJ25)</f>
        <v/>
      </c>
      <c r="AK32" s="241" t="str">
        <f>IF(ISBLANK(Glucose!AK25),"",Glucose!AK25)</f>
        <v/>
      </c>
      <c r="AL32" s="241" t="str">
        <f>IF(ISBLANK(Glucose!AL25),"",Glucose!AL25)</f>
        <v/>
      </c>
      <c r="AM32" s="241" t="str">
        <f>IF(ISBLANK(Glucose!AM25),"",Glucose!AM25)</f>
        <v/>
      </c>
      <c r="AN32" s="241" t="str">
        <f>IF(ISBLANK(Glucose!AN25),"",Glucose!AN25)</f>
        <v/>
      </c>
      <c r="AO32" s="241" t="str">
        <f>IF(ISBLANK(Glucose!AO25),"",Glucose!AO25)</f>
        <v/>
      </c>
      <c r="AP32" s="241" t="str">
        <f>IF(ISBLANK(Glucose!AP25),"",Glucose!AP25)</f>
        <v/>
      </c>
      <c r="AQ32" s="241" t="str">
        <f>IF(ISBLANK(Glucose!AR25),"",Glucose!AR25)</f>
        <v/>
      </c>
      <c r="AR32" s="241" t="str">
        <f>IF(ISBLANK(Glucose!AS25),"",Glucose!AS25)</f>
        <v/>
      </c>
      <c r="AS32" s="241" t="str">
        <f>IF(ISBLANK(Glucose!AT25),"",Glucose!AT25)</f>
        <v/>
      </c>
      <c r="AT32" s="241" t="str">
        <f>IF(ISBLANK(Glucose!AU25),"",Glucose!AU25)</f>
        <v/>
      </c>
      <c r="AU32" s="241" t="str">
        <f>IF(ISBLANK(Glucose!AV25),"",Glucose!AV25)</f>
        <v/>
      </c>
      <c r="AV32" s="241" t="str">
        <f>IF(ISBLANK(Glucose!AW25),"",Glucose!AW25)</f>
        <v/>
      </c>
      <c r="AW32" s="241" t="str">
        <f>IF(ISBLANK(Glucose!AX25),"",Glucose!AX25)</f>
        <v/>
      </c>
      <c r="AX32" s="241" t="str">
        <f>IF(ISBLANK(Glucose!AY25),"",Glucose!AY25)</f>
        <v/>
      </c>
      <c r="AY32" s="241" t="str">
        <f>IF(ISBLANK(Glucose!AZ25),"",Glucose!AZ25)</f>
        <v/>
      </c>
      <c r="AZ32" s="241" t="str">
        <f>IF(ISBLANK(Glucose!BA25),"",Glucose!BA25)</f>
        <v/>
      </c>
      <c r="BA32" s="241" t="str">
        <f>IF(ISBLANK(Glucose!BB25),"",Glucose!BB25)</f>
        <v/>
      </c>
      <c r="BB32" s="241" t="str">
        <f>IF(ISBLANK(Glucose!BC25),"",Glucose!BC25)</f>
        <v/>
      </c>
      <c r="BC32" s="241" t="str">
        <f>IF(ISBLANK(Glucose!BD25),"",Glucose!BD25)</f>
        <v/>
      </c>
      <c r="BD32" s="241" t="str">
        <f>IF(ISBLANK(Glucose!BE25),"",Glucose!BE25)</f>
        <v/>
      </c>
      <c r="BE32" s="241" t="str">
        <f>IF(ISBLANK(Glucose!BF25),"",Glucose!BF25)</f>
        <v/>
      </c>
      <c r="BF32" s="241" t="str">
        <f>IF(ISBLANK(Glucose!BG25),"",Glucose!BG25)</f>
        <v/>
      </c>
      <c r="BG32" s="241" t="str">
        <f>IF(ISBLANK(Glucose!BH25),"",Glucose!BH25)</f>
        <v/>
      </c>
      <c r="BH32" s="241" t="str">
        <f>IF(ISBLANK(Glucose!BI25),"",Glucose!BI25)</f>
        <v/>
      </c>
      <c r="BI32" s="241" t="str">
        <f>IF(ISBLANK(Glucose!BJ25),"",Glucose!BJ25)</f>
        <v/>
      </c>
      <c r="BJ32" s="241" t="str">
        <f>IF(ISBLANK(Glucose!BK25),"",Glucose!BK25)</f>
        <v/>
      </c>
      <c r="BK32" s="241" t="str">
        <f>IF(ISBLANK(Glucose!BL25),"",Glucose!BL25)</f>
        <v/>
      </c>
      <c r="BL32" s="241" t="str">
        <f>IF(ISBLANK(Glucose!BM25),"",Glucose!BM25)</f>
        <v/>
      </c>
      <c r="BM32" s="241" t="str">
        <f>IF(ISBLANK(Glucose!BN25),"",Glucose!BN25)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2.7739139733449556</v>
      </c>
      <c r="EL32" s="246" t="str">
        <f>IF(ISBLANK('Post Process Calc.'!B32),"",'Post Process Calc.'!B32)</f>
        <v/>
      </c>
      <c r="EM32" s="246">
        <f>IF(ISBLANK('Post Process Calc.'!C32),"",'Post Process Calc.'!C32)</f>
        <v>5.2655087395792395E-2</v>
      </c>
      <c r="EN32" s="246">
        <f>IF(ISBLANK('Post Process Calc.'!D32),"",'Post Process Calc.'!D32)</f>
        <v>4.5798082871160526E-3</v>
      </c>
      <c r="EO32" s="246">
        <f>IF(ISBLANK('Post Process Calc.'!E32),"",'Post Process Calc.'!E32)</f>
        <v>1.3498427769960373E-4</v>
      </c>
      <c r="EP32" s="246">
        <f>IF(ISBLANK('Post Process Calc.'!F32),"",'Post Process Calc.'!F32)</f>
        <v>1.6756360064504655E-4</v>
      </c>
      <c r="EQ32" s="246">
        <f>IF(ISBLANK('Post Process Calc.'!G32),"",'Post Process Calc.'!G32)</f>
        <v>9.9243748938539645E-3</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IF(Glucose!B26&lt;&gt;0,Glucose!$B$1,"")</f>
        <v/>
      </c>
      <c r="B33" s="241" t="str">
        <f>IF(ISBLANK(Glucose!A26),"",Glucose!A26)</f>
        <v/>
      </c>
      <c r="C33" s="248" t="str">
        <f>IF(ISBLANK(Glucose!B26),"",Glucose!B26)</f>
        <v/>
      </c>
      <c r="D33" s="249" t="str">
        <f>IF(ISBLANK(Glucose!C26),"",Glucose!C26)</f>
        <v/>
      </c>
      <c r="E33" s="241" t="str">
        <f>IF(ISBLANK(Glucose!D26),"",Glucose!D26)</f>
        <v/>
      </c>
      <c r="F33" s="241" t="str">
        <f>IF(ISBLANK(Glucose!E26),"",Glucose!E26)</f>
        <v/>
      </c>
      <c r="G33" s="241" t="str">
        <f>IF(ISBLANK(Glucose!G26),"",Glucose!G26)</f>
        <v/>
      </c>
      <c r="H33" s="241" t="str">
        <f>IF(ISBLANK(Glucose!H26),"",Glucose!H26)</f>
        <v/>
      </c>
      <c r="I33" s="241" t="str">
        <f>IF(ISBLANK(Glucose!I26),"",Glucose!I26)</f>
        <v/>
      </c>
      <c r="J33" s="241" t="str">
        <f>IF(ISBLANK(Glucose!J26),"",Glucose!J26)</f>
        <v/>
      </c>
      <c r="K33" s="241" t="str">
        <f>IF(ISBLANK(Glucose!K26),"",Glucose!K26)</f>
        <v/>
      </c>
      <c r="L33" s="241" t="str">
        <f>IF(ISBLANK(Glucose!L26),"",Glucose!L26)</f>
        <v/>
      </c>
      <c r="M33" s="241" t="str">
        <f>IF(ISBLANK(Glucose!M26),"",Glucose!M26)</f>
        <v/>
      </c>
      <c r="N33" s="241" t="str">
        <f>IF(ISBLANK(Glucose!N26),"",Glucose!N26)</f>
        <v/>
      </c>
      <c r="O33" s="241" t="str">
        <f>IF(ISBLANK(Glucose!O26),"",Glucose!O26)</f>
        <v/>
      </c>
      <c r="P33" s="241" t="str">
        <f>IF(ISBLANK(Glucose!P26),"",Glucose!P26)</f>
        <v/>
      </c>
      <c r="Q33" s="241" t="str">
        <f>IF(ISBLANK(Glucose!Q26),"",Glucose!Q26)</f>
        <v/>
      </c>
      <c r="R33" s="241" t="str">
        <f>IF(ISBLANK(Glucose!R26),"",Glucose!R26)</f>
        <v/>
      </c>
      <c r="S33" s="241" t="str">
        <f>IF(ISBLANK(Glucose!S26),"",Glucose!S26)</f>
        <v/>
      </c>
      <c r="T33" s="241" t="str">
        <f>IF(ISBLANK(Glucose!T26),"",Glucose!T26)</f>
        <v/>
      </c>
      <c r="U33" s="241" t="str">
        <f>IF(ISBLANK(Glucose!U26),"",Glucose!U26)</f>
        <v/>
      </c>
      <c r="V33" s="241" t="str">
        <f>IF(ISBLANK(Glucose!V26),"",Glucose!V26)</f>
        <v/>
      </c>
      <c r="W33" s="241" t="str">
        <f>IF(ISBLANK(Glucose!W26),"",Glucose!W26)</f>
        <v/>
      </c>
      <c r="X33" s="241" t="str">
        <f>IF(ISBLANK(Glucose!X26),"",Glucose!X26)</f>
        <v/>
      </c>
      <c r="Y33" s="241" t="str">
        <f>IF(ISBLANK(Glucose!Y26),"",Glucose!Y26)</f>
        <v/>
      </c>
      <c r="Z33" s="241" t="str">
        <f>IF(ISBLANK(Glucose!Z26),"",Glucose!Z26)</f>
        <v/>
      </c>
      <c r="AA33" s="241" t="str">
        <f>IF(ISBLANK(Glucose!AA26),"",Glucose!AA26)</f>
        <v/>
      </c>
      <c r="AB33" s="241" t="str">
        <f>IF(ISBLANK(Glucose!AB26),"",Glucose!AB26)</f>
        <v/>
      </c>
      <c r="AC33" s="241" t="str">
        <f>IF(ISBLANK(Glucose!AC26),"",Glucose!AC26)</f>
        <v/>
      </c>
      <c r="AD33" s="241" t="str">
        <f>IF(ISBLANK(Glucose!AD26),"",Glucose!AD26)</f>
        <v/>
      </c>
      <c r="AE33" s="241" t="str">
        <f>IF(ISBLANK(Glucose!AE26),"",Glucose!AE26)</f>
        <v/>
      </c>
      <c r="AF33" s="241" t="str">
        <f>IF(ISBLANK(Glucose!AF26),"",Glucose!AF26)</f>
        <v/>
      </c>
      <c r="AG33" s="241" t="str">
        <f>IF(ISBLANK(Glucose!AG26),"",Glucose!AG26)</f>
        <v/>
      </c>
      <c r="AH33" s="241" t="str">
        <f>IF(ISBLANK(Glucose!AH26),"",Glucose!AH26)</f>
        <v/>
      </c>
      <c r="AI33" s="241" t="str">
        <f>IF(ISBLANK(Glucose!AI26),"",Glucose!AI26)</f>
        <v/>
      </c>
      <c r="AJ33" s="241" t="str">
        <f>IF(ISBLANK(Glucose!AJ26),"",Glucose!AJ26)</f>
        <v/>
      </c>
      <c r="AK33" s="241" t="str">
        <f>IF(ISBLANK(Glucose!AK26),"",Glucose!AK26)</f>
        <v/>
      </c>
      <c r="AL33" s="241" t="str">
        <f>IF(ISBLANK(Glucose!AL26),"",Glucose!AL26)</f>
        <v/>
      </c>
      <c r="AM33" s="241" t="str">
        <f>IF(ISBLANK(Glucose!AM26),"",Glucose!AM26)</f>
        <v/>
      </c>
      <c r="AN33" s="241" t="str">
        <f>IF(ISBLANK(Glucose!AN26),"",Glucose!AN26)</f>
        <v/>
      </c>
      <c r="AO33" s="241" t="str">
        <f>IF(ISBLANK(Glucose!AO26),"",Glucose!AO26)</f>
        <v/>
      </c>
      <c r="AP33" s="241" t="str">
        <f>IF(ISBLANK(Glucose!AP26),"",Glucose!AP26)</f>
        <v/>
      </c>
      <c r="AQ33" s="241" t="str">
        <f>IF(ISBLANK(Glucose!AR26),"",Glucose!AR26)</f>
        <v/>
      </c>
      <c r="AR33" s="241" t="str">
        <f>IF(ISBLANK(Glucose!AS26),"",Glucose!AS26)</f>
        <v/>
      </c>
      <c r="AS33" s="241" t="str">
        <f>IF(ISBLANK(Glucose!AT26),"",Glucose!AT26)</f>
        <v/>
      </c>
      <c r="AT33" s="241" t="str">
        <f>IF(ISBLANK(Glucose!AU26),"",Glucose!AU26)</f>
        <v/>
      </c>
      <c r="AU33" s="241" t="str">
        <f>IF(ISBLANK(Glucose!AV26),"",Glucose!AV26)</f>
        <v/>
      </c>
      <c r="AV33" s="241" t="str">
        <f>IF(ISBLANK(Glucose!AW26),"",Glucose!AW26)</f>
        <v/>
      </c>
      <c r="AW33" s="241" t="str">
        <f>IF(ISBLANK(Glucose!AX26),"",Glucose!AX26)</f>
        <v/>
      </c>
      <c r="AX33" s="241" t="str">
        <f>IF(ISBLANK(Glucose!AY26),"",Glucose!AY26)</f>
        <v/>
      </c>
      <c r="AY33" s="241" t="str">
        <f>IF(ISBLANK(Glucose!AZ26),"",Glucose!AZ26)</f>
        <v/>
      </c>
      <c r="AZ33" s="241" t="str">
        <f>IF(ISBLANK(Glucose!BA26),"",Glucose!BA26)</f>
        <v/>
      </c>
      <c r="BA33" s="241" t="str">
        <f>IF(ISBLANK(Glucose!BB26),"",Glucose!BB26)</f>
        <v/>
      </c>
      <c r="BB33" s="241" t="str">
        <f>IF(ISBLANK(Glucose!BC26),"",Glucose!BC26)</f>
        <v/>
      </c>
      <c r="BC33" s="241" t="str">
        <f>IF(ISBLANK(Glucose!BD26),"",Glucose!BD26)</f>
        <v/>
      </c>
      <c r="BD33" s="241" t="str">
        <f>IF(ISBLANK(Glucose!BE26),"",Glucose!BE26)</f>
        <v/>
      </c>
      <c r="BE33" s="241" t="str">
        <f>IF(ISBLANK(Glucose!BF26),"",Glucose!BF26)</f>
        <v/>
      </c>
      <c r="BF33" s="241" t="str">
        <f>IF(ISBLANK(Glucose!BG26),"",Glucose!BG26)</f>
        <v/>
      </c>
      <c r="BG33" s="241" t="str">
        <f>IF(ISBLANK(Glucose!BH26),"",Glucose!BH26)</f>
        <v/>
      </c>
      <c r="BH33" s="241" t="str">
        <f>IF(ISBLANK(Glucose!BI26),"",Glucose!BI26)</f>
        <v/>
      </c>
      <c r="BI33" s="241" t="str">
        <f>IF(ISBLANK(Glucose!BJ26),"",Glucose!BJ26)</f>
        <v/>
      </c>
      <c r="BJ33" s="241" t="str">
        <f>IF(ISBLANK(Glucose!BK26),"",Glucose!BK26)</f>
        <v/>
      </c>
      <c r="BK33" s="241" t="str">
        <f>IF(ISBLANK(Glucose!BL26),"",Glucose!BL26)</f>
        <v/>
      </c>
      <c r="BL33" s="241" t="str">
        <f>IF(ISBLANK(Glucose!BM26),"",Glucose!BM26)</f>
        <v/>
      </c>
      <c r="BM33" s="241" t="str">
        <f>IF(ISBLANK(Glucose!BN26),"",Glucose!BN26)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2.7014767553292849</v>
      </c>
      <c r="EL33" s="246" t="str">
        <f>IF(ISBLANK('Post Process Calc.'!B33),"",'Post Process Calc.'!B33)</f>
        <v/>
      </c>
      <c r="EM33" s="246">
        <f>IF(ISBLANK('Post Process Calc.'!C33),"",'Post Process Calc.'!C33)</f>
        <v>5.7237314407418818E-2</v>
      </c>
      <c r="EN33" s="246">
        <f>IF(ISBLANK('Post Process Calc.'!D33),"",'Post Process Calc.'!D33)</f>
        <v>2.8247512533024037E-3</v>
      </c>
      <c r="EO33" s="246">
        <f>IF(ISBLANK('Post Process Calc.'!E33),"",'Post Process Calc.'!E33)</f>
        <v>1.8387193613999883E-4</v>
      </c>
      <c r="EP33" s="246">
        <f>IF(ISBLANK('Post Process Calc.'!F33),"",'Post Process Calc.'!F33)</f>
        <v>-5.8959310094998699E-4</v>
      </c>
      <c r="EQ33" s="246">
        <f>IF(ISBLANK('Post Process Calc.'!G33),"",'Post Process Calc.'!G33)</f>
        <v>9.9119322682767637E-3</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IF(Glucose!B27&lt;&gt;0,Glucose!$B$1,"")</f>
        <v/>
      </c>
      <c r="B34" s="241" t="str">
        <f>IF(ISBLANK(Glucose!A27),"",Glucose!A27)</f>
        <v/>
      </c>
      <c r="C34" s="248" t="str">
        <f>IF(ISBLANK(Glucose!B27),"",Glucose!B27)</f>
        <v/>
      </c>
      <c r="D34" s="249" t="str">
        <f>IF(ISBLANK(Glucose!C27),"",Glucose!C27)</f>
        <v/>
      </c>
      <c r="E34" s="241" t="str">
        <f>IF(ISBLANK(Glucose!D27),"",Glucose!D27)</f>
        <v/>
      </c>
      <c r="F34" s="241" t="str">
        <f>IF(ISBLANK(Glucose!E27),"",Glucose!E27)</f>
        <v/>
      </c>
      <c r="G34" s="241" t="str">
        <f>IF(ISBLANK(Glucose!G27),"",Glucose!G27)</f>
        <v/>
      </c>
      <c r="H34" s="241" t="str">
        <f>IF(ISBLANK(Glucose!H27),"",Glucose!H27)</f>
        <v/>
      </c>
      <c r="I34" s="241" t="str">
        <f>IF(ISBLANK(Glucose!I27),"",Glucose!I27)</f>
        <v/>
      </c>
      <c r="J34" s="241" t="str">
        <f>IF(ISBLANK(Glucose!J27),"",Glucose!J27)</f>
        <v/>
      </c>
      <c r="K34" s="241" t="str">
        <f>IF(ISBLANK(Glucose!K27),"",Glucose!K27)</f>
        <v/>
      </c>
      <c r="L34" s="241" t="str">
        <f>IF(ISBLANK(Glucose!L27),"",Glucose!L27)</f>
        <v/>
      </c>
      <c r="M34" s="241" t="str">
        <f>IF(ISBLANK(Glucose!M27),"",Glucose!M27)</f>
        <v/>
      </c>
      <c r="N34" s="241" t="str">
        <f>IF(ISBLANK(Glucose!N27),"",Glucose!N27)</f>
        <v/>
      </c>
      <c r="O34" s="241" t="str">
        <f>IF(ISBLANK(Glucose!O27),"",Glucose!O27)</f>
        <v/>
      </c>
      <c r="P34" s="241" t="str">
        <f>IF(ISBLANK(Glucose!P27),"",Glucose!P27)</f>
        <v/>
      </c>
      <c r="Q34" s="241" t="str">
        <f>IF(ISBLANK(Glucose!Q27),"",Glucose!Q27)</f>
        <v/>
      </c>
      <c r="R34" s="241" t="str">
        <f>IF(ISBLANK(Glucose!R27),"",Glucose!R27)</f>
        <v/>
      </c>
      <c r="S34" s="241" t="str">
        <f>IF(ISBLANK(Glucose!S27),"",Glucose!S27)</f>
        <v/>
      </c>
      <c r="T34" s="241" t="str">
        <f>IF(ISBLANK(Glucose!T27),"",Glucose!T27)</f>
        <v/>
      </c>
      <c r="U34" s="241" t="str">
        <f>IF(ISBLANK(Glucose!U27),"",Glucose!U27)</f>
        <v/>
      </c>
      <c r="V34" s="241" t="str">
        <f>IF(ISBLANK(Glucose!V27),"",Glucose!V27)</f>
        <v/>
      </c>
      <c r="W34" s="241" t="str">
        <f>IF(ISBLANK(Glucose!W27),"",Glucose!W27)</f>
        <v/>
      </c>
      <c r="X34" s="241" t="str">
        <f>IF(ISBLANK(Glucose!X27),"",Glucose!X27)</f>
        <v/>
      </c>
      <c r="Y34" s="241" t="str">
        <f>IF(ISBLANK(Glucose!Y27),"",Glucose!Y27)</f>
        <v/>
      </c>
      <c r="Z34" s="241" t="str">
        <f>IF(ISBLANK(Glucose!Z27),"",Glucose!Z27)</f>
        <v/>
      </c>
      <c r="AA34" s="241" t="str">
        <f>IF(ISBLANK(Glucose!AA27),"",Glucose!AA27)</f>
        <v/>
      </c>
      <c r="AB34" s="241" t="str">
        <f>IF(ISBLANK(Glucose!AB27),"",Glucose!AB27)</f>
        <v/>
      </c>
      <c r="AC34" s="241" t="str">
        <f>IF(ISBLANK(Glucose!AC27),"",Glucose!AC27)</f>
        <v/>
      </c>
      <c r="AD34" s="241" t="str">
        <f>IF(ISBLANK(Glucose!AD27),"",Glucose!AD27)</f>
        <v/>
      </c>
      <c r="AE34" s="241" t="str">
        <f>IF(ISBLANK(Glucose!AE27),"",Glucose!AE27)</f>
        <v/>
      </c>
      <c r="AF34" s="241" t="str">
        <f>IF(ISBLANK(Glucose!AF27),"",Glucose!AF27)</f>
        <v/>
      </c>
      <c r="AG34" s="241" t="str">
        <f>IF(ISBLANK(Glucose!AG27),"",Glucose!AG27)</f>
        <v/>
      </c>
      <c r="AH34" s="241" t="str">
        <f>IF(ISBLANK(Glucose!AH27),"",Glucose!AH27)</f>
        <v/>
      </c>
      <c r="AI34" s="241" t="str">
        <f>IF(ISBLANK(Glucose!AI27),"",Glucose!AI27)</f>
        <v/>
      </c>
      <c r="AJ34" s="241" t="str">
        <f>IF(ISBLANK(Glucose!AJ27),"",Glucose!AJ27)</f>
        <v/>
      </c>
      <c r="AK34" s="241" t="str">
        <f>IF(ISBLANK(Glucose!AK27),"",Glucose!AK27)</f>
        <v/>
      </c>
      <c r="AL34" s="241" t="str">
        <f>IF(ISBLANK(Glucose!AL27),"",Glucose!AL27)</f>
        <v/>
      </c>
      <c r="AM34" s="241" t="str">
        <f>IF(ISBLANK(Glucose!AM27),"",Glucose!AM27)</f>
        <v/>
      </c>
      <c r="AN34" s="241" t="str">
        <f>IF(ISBLANK(Glucose!AN27),"",Glucose!AN27)</f>
        <v/>
      </c>
      <c r="AO34" s="241" t="str">
        <f>IF(ISBLANK(Glucose!AO27),"",Glucose!AO27)</f>
        <v/>
      </c>
      <c r="AP34" s="241" t="str">
        <f>IF(ISBLANK(Glucose!AP27),"",Glucose!AP27)</f>
        <v/>
      </c>
      <c r="AQ34" s="241" t="str">
        <f>IF(ISBLANK(Glucose!AR27),"",Glucose!AR27)</f>
        <v/>
      </c>
      <c r="AR34" s="241" t="str">
        <f>IF(ISBLANK(Glucose!AS27),"",Glucose!AS27)</f>
        <v/>
      </c>
      <c r="AS34" s="241" t="str">
        <f>IF(ISBLANK(Glucose!AT27),"",Glucose!AT27)</f>
        <v/>
      </c>
      <c r="AT34" s="241" t="str">
        <f>IF(ISBLANK(Glucose!AU27),"",Glucose!AU27)</f>
        <v/>
      </c>
      <c r="AU34" s="241" t="str">
        <f>IF(ISBLANK(Glucose!AV27),"",Glucose!AV27)</f>
        <v/>
      </c>
      <c r="AV34" s="241" t="str">
        <f>IF(ISBLANK(Glucose!AW27),"",Glucose!AW27)</f>
        <v/>
      </c>
      <c r="AW34" s="241" t="str">
        <f>IF(ISBLANK(Glucose!AX27),"",Glucose!AX27)</f>
        <v/>
      </c>
      <c r="AX34" s="241" t="str">
        <f>IF(ISBLANK(Glucose!AY27),"",Glucose!AY27)</f>
        <v/>
      </c>
      <c r="AY34" s="241" t="str">
        <f>IF(ISBLANK(Glucose!AZ27),"",Glucose!AZ27)</f>
        <v/>
      </c>
      <c r="AZ34" s="241" t="str">
        <f>IF(ISBLANK(Glucose!BA27),"",Glucose!BA27)</f>
        <v/>
      </c>
      <c r="BA34" s="241" t="str">
        <f>IF(ISBLANK(Glucose!BB27),"",Glucose!BB27)</f>
        <v/>
      </c>
      <c r="BB34" s="241" t="str">
        <f>IF(ISBLANK(Glucose!BC27),"",Glucose!BC27)</f>
        <v/>
      </c>
      <c r="BC34" s="241" t="str">
        <f>IF(ISBLANK(Glucose!BD27),"",Glucose!BD27)</f>
        <v/>
      </c>
      <c r="BD34" s="241" t="str">
        <f>IF(ISBLANK(Glucose!BE27),"",Glucose!BE27)</f>
        <v/>
      </c>
      <c r="BE34" s="241" t="str">
        <f>IF(ISBLANK(Glucose!BF27),"",Glucose!BF27)</f>
        <v/>
      </c>
      <c r="BF34" s="241" t="str">
        <f>IF(ISBLANK(Glucose!BG27),"",Glucose!BG27)</f>
        <v/>
      </c>
      <c r="BG34" s="241" t="str">
        <f>IF(ISBLANK(Glucose!BH27),"",Glucose!BH27)</f>
        <v/>
      </c>
      <c r="BH34" s="241" t="str">
        <f>IF(ISBLANK(Glucose!BI27),"",Glucose!BI27)</f>
        <v/>
      </c>
      <c r="BI34" s="241" t="str">
        <f>IF(ISBLANK(Glucose!BJ27),"",Glucose!BJ27)</f>
        <v/>
      </c>
      <c r="BJ34" s="241" t="str">
        <f>IF(ISBLANK(Glucose!BK27),"",Glucose!BK27)</f>
        <v/>
      </c>
      <c r="BK34" s="241" t="str">
        <f>IF(ISBLANK(Glucose!BL27),"",Glucose!BL27)</f>
        <v/>
      </c>
      <c r="BL34" s="241" t="str">
        <f>IF(ISBLANK(Glucose!BM27),"",Glucose!BM27)</f>
        <v/>
      </c>
      <c r="BM34" s="241" t="str">
        <f>IF(ISBLANK(Glucose!BN27),"",Glucose!BN27)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2.7500511541247943</v>
      </c>
      <c r="EL34" s="246" t="str">
        <f>IF(ISBLANK('Post Process Calc.'!B34),"",'Post Process Calc.'!B34)</f>
        <v/>
      </c>
      <c r="EM34" s="246">
        <f>IF(ISBLANK('Post Process Calc.'!C34),"",'Post Process Calc.'!C34)</f>
        <v>5.7855694562577144E-2</v>
      </c>
      <c r="EN34" s="246">
        <f>IF(ISBLANK('Post Process Calc.'!D34),"",'Post Process Calc.'!D34)</f>
        <v>-2.8707350768233091E-3</v>
      </c>
      <c r="EO34" s="246">
        <f>IF(ISBLANK('Post Process Calc.'!E34),"",'Post Process Calc.'!E34)</f>
        <v>2.1213895834624512E-4</v>
      </c>
      <c r="EP34" s="246">
        <f>IF(ISBLANK('Post Process Calc.'!F34),"",'Post Process Calc.'!F34)</f>
        <v>-2.3043032203278607E-5</v>
      </c>
      <c r="EQ34" s="246">
        <f>IF(ISBLANK('Post Process Calc.'!G34),"",'Post Process Calc.'!G34)</f>
        <v>8.6404638443488609E-3</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IF(Glucose!B28&lt;&gt;0,Glucose!$B$1,"")</f>
        <v/>
      </c>
      <c r="B35" s="241" t="str">
        <f>IF(ISBLANK(Glucose!A28),"",Glucose!A28)</f>
        <v/>
      </c>
      <c r="C35" s="248" t="str">
        <f>IF(ISBLANK(Glucose!B28),"",Glucose!B28)</f>
        <v/>
      </c>
      <c r="D35" s="249" t="str">
        <f>IF(ISBLANK(Glucose!C28),"",Glucose!C28)</f>
        <v/>
      </c>
      <c r="E35" s="241" t="str">
        <f>IF(ISBLANK(Glucose!D28),"",Glucose!D28)</f>
        <v/>
      </c>
      <c r="F35" s="241" t="str">
        <f>IF(ISBLANK(Glucose!E28),"",Glucose!E28)</f>
        <v/>
      </c>
      <c r="G35" s="241" t="str">
        <f>IF(ISBLANK(Glucose!G28),"",Glucose!G28)</f>
        <v/>
      </c>
      <c r="H35" s="241" t="str">
        <f>IF(ISBLANK(Glucose!H28),"",Glucose!H28)</f>
        <v/>
      </c>
      <c r="I35" s="241" t="str">
        <f>IF(ISBLANK(Glucose!I28),"",Glucose!I28)</f>
        <v/>
      </c>
      <c r="J35" s="241" t="str">
        <f>IF(ISBLANK(Glucose!J28),"",Glucose!J28)</f>
        <v/>
      </c>
      <c r="K35" s="241" t="str">
        <f>IF(ISBLANK(Glucose!K28),"",Glucose!K28)</f>
        <v/>
      </c>
      <c r="L35" s="241" t="str">
        <f>IF(ISBLANK(Glucose!L28),"",Glucose!L28)</f>
        <v/>
      </c>
      <c r="M35" s="241" t="str">
        <f>IF(ISBLANK(Glucose!M28),"",Glucose!M28)</f>
        <v/>
      </c>
      <c r="N35" s="241" t="str">
        <f>IF(ISBLANK(Glucose!N28),"",Glucose!N28)</f>
        <v/>
      </c>
      <c r="O35" s="241" t="str">
        <f>IF(ISBLANK(Glucose!O28),"",Glucose!O28)</f>
        <v/>
      </c>
      <c r="P35" s="241" t="str">
        <f>IF(ISBLANK(Glucose!P28),"",Glucose!P28)</f>
        <v/>
      </c>
      <c r="Q35" s="241" t="str">
        <f>IF(ISBLANK(Glucose!Q28),"",Glucose!Q28)</f>
        <v/>
      </c>
      <c r="R35" s="241" t="str">
        <f>IF(ISBLANK(Glucose!R28),"",Glucose!R28)</f>
        <v/>
      </c>
      <c r="S35" s="241" t="str">
        <f>IF(ISBLANK(Glucose!S28),"",Glucose!S28)</f>
        <v/>
      </c>
      <c r="T35" s="241" t="str">
        <f>IF(ISBLANK(Glucose!T28),"",Glucose!T28)</f>
        <v/>
      </c>
      <c r="U35" s="241" t="str">
        <f>IF(ISBLANK(Glucose!U28),"",Glucose!U28)</f>
        <v/>
      </c>
      <c r="V35" s="241" t="str">
        <f>IF(ISBLANK(Glucose!V28),"",Glucose!V28)</f>
        <v/>
      </c>
      <c r="W35" s="241" t="str">
        <f>IF(ISBLANK(Glucose!W28),"",Glucose!W28)</f>
        <v/>
      </c>
      <c r="X35" s="241" t="str">
        <f>IF(ISBLANK(Glucose!X28),"",Glucose!X28)</f>
        <v/>
      </c>
      <c r="Y35" s="241" t="str">
        <f>IF(ISBLANK(Glucose!Y28),"",Glucose!Y28)</f>
        <v/>
      </c>
      <c r="Z35" s="241" t="str">
        <f>IF(ISBLANK(Glucose!Z28),"",Glucose!Z28)</f>
        <v/>
      </c>
      <c r="AA35" s="241" t="str">
        <f>IF(ISBLANK(Glucose!AA28),"",Glucose!AA28)</f>
        <v/>
      </c>
      <c r="AB35" s="241" t="str">
        <f>IF(ISBLANK(Glucose!AB28),"",Glucose!AB28)</f>
        <v/>
      </c>
      <c r="AC35" s="241" t="str">
        <f>IF(ISBLANK(Glucose!AC28),"",Glucose!AC28)</f>
        <v/>
      </c>
      <c r="AD35" s="241" t="str">
        <f>IF(ISBLANK(Glucose!AD28),"",Glucose!AD28)</f>
        <v/>
      </c>
      <c r="AE35" s="241" t="str">
        <f>IF(ISBLANK(Glucose!AE28),"",Glucose!AE28)</f>
        <v/>
      </c>
      <c r="AF35" s="241" t="str">
        <f>IF(ISBLANK(Glucose!AF28),"",Glucose!AF28)</f>
        <v/>
      </c>
      <c r="AG35" s="241" t="str">
        <f>IF(ISBLANK(Glucose!AG28),"",Glucose!AG28)</f>
        <v/>
      </c>
      <c r="AH35" s="241" t="str">
        <f>IF(ISBLANK(Glucose!AH28),"",Glucose!AH28)</f>
        <v/>
      </c>
      <c r="AI35" s="241" t="str">
        <f>IF(ISBLANK(Glucose!AI28),"",Glucose!AI28)</f>
        <v/>
      </c>
      <c r="AJ35" s="241" t="str">
        <f>IF(ISBLANK(Glucose!AJ28),"",Glucose!AJ28)</f>
        <v/>
      </c>
      <c r="AK35" s="241" t="str">
        <f>IF(ISBLANK(Glucose!AK28),"",Glucose!AK28)</f>
        <v/>
      </c>
      <c r="AL35" s="241" t="str">
        <f>IF(ISBLANK(Glucose!AL28),"",Glucose!AL28)</f>
        <v/>
      </c>
      <c r="AM35" s="241" t="str">
        <f>IF(ISBLANK(Glucose!AM28),"",Glucose!AM28)</f>
        <v/>
      </c>
      <c r="AN35" s="241" t="str">
        <f>IF(ISBLANK(Glucose!AN28),"",Glucose!AN28)</f>
        <v/>
      </c>
      <c r="AO35" s="241" t="str">
        <f>IF(ISBLANK(Glucose!AO28),"",Glucose!AO28)</f>
        <v/>
      </c>
      <c r="AP35" s="241" t="str">
        <f>IF(ISBLANK(Glucose!AP28),"",Glucose!AP28)</f>
        <v/>
      </c>
      <c r="AQ35" s="241" t="str">
        <f>IF(ISBLANK(Glucose!AR28),"",Glucose!AR28)</f>
        <v/>
      </c>
      <c r="AR35" s="241" t="str">
        <f>IF(ISBLANK(Glucose!AS28),"",Glucose!AS28)</f>
        <v/>
      </c>
      <c r="AS35" s="241" t="str">
        <f>IF(ISBLANK(Glucose!AT28),"",Glucose!AT28)</f>
        <v/>
      </c>
      <c r="AT35" s="241" t="str">
        <f>IF(ISBLANK(Glucose!AU28),"",Glucose!AU28)</f>
        <v/>
      </c>
      <c r="AU35" s="241" t="str">
        <f>IF(ISBLANK(Glucose!AV28),"",Glucose!AV28)</f>
        <v/>
      </c>
      <c r="AV35" s="241" t="str">
        <f>IF(ISBLANK(Glucose!AW28),"",Glucose!AW28)</f>
        <v/>
      </c>
      <c r="AW35" s="241" t="str">
        <f>IF(ISBLANK(Glucose!AX28),"",Glucose!AX28)</f>
        <v/>
      </c>
      <c r="AX35" s="241" t="str">
        <f>IF(ISBLANK(Glucose!AY28),"",Glucose!AY28)</f>
        <v/>
      </c>
      <c r="AY35" s="241" t="str">
        <f>IF(ISBLANK(Glucose!AZ28),"",Glucose!AZ28)</f>
        <v/>
      </c>
      <c r="AZ35" s="241" t="str">
        <f>IF(ISBLANK(Glucose!BA28),"",Glucose!BA28)</f>
        <v/>
      </c>
      <c r="BA35" s="241" t="str">
        <f>IF(ISBLANK(Glucose!BB28),"",Glucose!BB28)</f>
        <v/>
      </c>
      <c r="BB35" s="241" t="str">
        <f>IF(ISBLANK(Glucose!BC28),"",Glucose!BC28)</f>
        <v/>
      </c>
      <c r="BC35" s="241" t="str">
        <f>IF(ISBLANK(Glucose!BD28),"",Glucose!BD28)</f>
        <v/>
      </c>
      <c r="BD35" s="241" t="str">
        <f>IF(ISBLANK(Glucose!BE28),"",Glucose!BE28)</f>
        <v/>
      </c>
      <c r="BE35" s="241" t="str">
        <f>IF(ISBLANK(Glucose!BF28),"",Glucose!BF28)</f>
        <v/>
      </c>
      <c r="BF35" s="241" t="str">
        <f>IF(ISBLANK(Glucose!BG28),"",Glucose!BG28)</f>
        <v/>
      </c>
      <c r="BG35" s="241" t="str">
        <f>IF(ISBLANK(Glucose!BH28),"",Glucose!BH28)</f>
        <v/>
      </c>
      <c r="BH35" s="241" t="str">
        <f>IF(ISBLANK(Glucose!BI28),"",Glucose!BI28)</f>
        <v/>
      </c>
      <c r="BI35" s="241" t="str">
        <f>IF(ISBLANK(Glucose!BJ28),"",Glucose!BJ28)</f>
        <v/>
      </c>
      <c r="BJ35" s="241" t="str">
        <f>IF(ISBLANK(Glucose!BK28),"",Glucose!BK28)</f>
        <v/>
      </c>
      <c r="BK35" s="241" t="str">
        <f>IF(ISBLANK(Glucose!BL28),"",Glucose!BL28)</f>
        <v/>
      </c>
      <c r="BL35" s="241" t="str">
        <f>IF(ISBLANK(Glucose!BM28),"",Glucose!BM28)</f>
        <v/>
      </c>
      <c r="BM35" s="241" t="str">
        <f>IF(ISBLANK(Glucose!BN28),"",Glucose!BN28)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2.6213988294854591</v>
      </c>
      <c r="EL35" s="246" t="str">
        <f>IF(ISBLANK('Post Process Calc.'!B35),"",'Post Process Calc.'!B35)</f>
        <v/>
      </c>
      <c r="EM35" s="246">
        <f>IF(ISBLANK('Post Process Calc.'!C35),"",'Post Process Calc.'!C35)</f>
        <v>6.0416834232430223E-2</v>
      </c>
      <c r="EN35" s="246">
        <f>IF(ISBLANK('Post Process Calc.'!D35),"",'Post Process Calc.'!D35)</f>
        <v>-6.9222401495457973E-3</v>
      </c>
      <c r="EO35" s="246">
        <f>IF(ISBLANK('Post Process Calc.'!E35),"",'Post Process Calc.'!E35)</f>
        <v>2.3973733262353482E-4</v>
      </c>
      <c r="EP35" s="246">
        <f>IF(ISBLANK('Post Process Calc.'!F35),"",'Post Process Calc.'!F35)</f>
        <v>2.0764706965186661E-3</v>
      </c>
      <c r="EQ35" s="246">
        <f>IF(ISBLANK('Post Process Calc.'!G35),"",'Post Process Calc.'!G35)</f>
        <v>7.1137148728800228E-3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IF(Glucose!B29&lt;&gt;0,Glucose!$B$1,"")</f>
        <v/>
      </c>
      <c r="B36" s="241" t="str">
        <f>IF(ISBLANK(Glucose!A29),"",Glucose!A29)</f>
        <v/>
      </c>
      <c r="C36" s="248" t="str">
        <f>IF(ISBLANK(Glucose!B29),"",Glucose!B29)</f>
        <v/>
      </c>
      <c r="D36" s="249" t="str">
        <f>IF(ISBLANK(Glucose!C29),"",Glucose!C29)</f>
        <v/>
      </c>
      <c r="E36" s="241" t="str">
        <f>IF(ISBLANK(Glucose!D29),"",Glucose!D29)</f>
        <v/>
      </c>
      <c r="F36" s="241" t="str">
        <f>IF(ISBLANK(Glucose!E29),"",Glucose!E29)</f>
        <v/>
      </c>
      <c r="G36" s="241" t="str">
        <f>IF(ISBLANK(Glucose!G29),"",Glucose!G29)</f>
        <v/>
      </c>
      <c r="H36" s="241" t="str">
        <f>IF(ISBLANK(Glucose!H29),"",Glucose!H29)</f>
        <v/>
      </c>
      <c r="I36" s="241" t="str">
        <f>IF(ISBLANK(Glucose!I29),"",Glucose!I29)</f>
        <v/>
      </c>
      <c r="J36" s="241" t="str">
        <f>IF(ISBLANK(Glucose!J29),"",Glucose!J29)</f>
        <v/>
      </c>
      <c r="K36" s="241" t="str">
        <f>IF(ISBLANK(Glucose!K29),"",Glucose!K29)</f>
        <v/>
      </c>
      <c r="L36" s="241" t="str">
        <f>IF(ISBLANK(Glucose!L29),"",Glucose!L29)</f>
        <v/>
      </c>
      <c r="M36" s="241" t="str">
        <f>IF(ISBLANK(Glucose!M29),"",Glucose!M29)</f>
        <v/>
      </c>
      <c r="N36" s="241" t="str">
        <f>IF(ISBLANK(Glucose!N29),"",Glucose!N29)</f>
        <v/>
      </c>
      <c r="O36" s="241" t="str">
        <f>IF(ISBLANK(Glucose!O29),"",Glucose!O29)</f>
        <v/>
      </c>
      <c r="P36" s="241" t="str">
        <f>IF(ISBLANK(Glucose!P29),"",Glucose!P29)</f>
        <v/>
      </c>
      <c r="Q36" s="241" t="str">
        <f>IF(ISBLANK(Glucose!Q29),"",Glucose!Q29)</f>
        <v/>
      </c>
      <c r="R36" s="241" t="str">
        <f>IF(ISBLANK(Glucose!R29),"",Glucose!R29)</f>
        <v/>
      </c>
      <c r="S36" s="241" t="str">
        <f>IF(ISBLANK(Glucose!S29),"",Glucose!S29)</f>
        <v/>
      </c>
      <c r="T36" s="241" t="str">
        <f>IF(ISBLANK(Glucose!T29),"",Glucose!T29)</f>
        <v/>
      </c>
      <c r="U36" s="241" t="str">
        <f>IF(ISBLANK(Glucose!U29),"",Glucose!U29)</f>
        <v/>
      </c>
      <c r="V36" s="241" t="str">
        <f>IF(ISBLANK(Glucose!V29),"",Glucose!V29)</f>
        <v/>
      </c>
      <c r="W36" s="241" t="str">
        <f>IF(ISBLANK(Glucose!W29),"",Glucose!W29)</f>
        <v/>
      </c>
      <c r="X36" s="241" t="str">
        <f>IF(ISBLANK(Glucose!X29),"",Glucose!X29)</f>
        <v/>
      </c>
      <c r="Y36" s="241" t="str">
        <f>IF(ISBLANK(Glucose!Y29),"",Glucose!Y29)</f>
        <v/>
      </c>
      <c r="Z36" s="241" t="str">
        <f>IF(ISBLANK(Glucose!Z29),"",Glucose!Z29)</f>
        <v/>
      </c>
      <c r="AA36" s="241" t="str">
        <f>IF(ISBLANK(Glucose!AA29),"",Glucose!AA29)</f>
        <v/>
      </c>
      <c r="AB36" s="241" t="str">
        <f>IF(ISBLANK(Glucose!AB29),"",Glucose!AB29)</f>
        <v/>
      </c>
      <c r="AC36" s="241" t="str">
        <f>IF(ISBLANK(Glucose!AC29),"",Glucose!AC29)</f>
        <v/>
      </c>
      <c r="AD36" s="241" t="str">
        <f>IF(ISBLANK(Glucose!AD29),"",Glucose!AD29)</f>
        <v/>
      </c>
      <c r="AE36" s="241" t="str">
        <f>IF(ISBLANK(Glucose!AE29),"",Glucose!AE29)</f>
        <v/>
      </c>
      <c r="AF36" s="241" t="str">
        <f>IF(ISBLANK(Glucose!AF29),"",Glucose!AF29)</f>
        <v/>
      </c>
      <c r="AG36" s="241" t="str">
        <f>IF(ISBLANK(Glucose!AG29),"",Glucose!AG29)</f>
        <v/>
      </c>
      <c r="AH36" s="241" t="str">
        <f>IF(ISBLANK(Glucose!AH29),"",Glucose!AH29)</f>
        <v/>
      </c>
      <c r="AI36" s="241" t="str">
        <f>IF(ISBLANK(Glucose!AI29),"",Glucose!AI29)</f>
        <v/>
      </c>
      <c r="AJ36" s="241" t="str">
        <f>IF(ISBLANK(Glucose!AJ29),"",Glucose!AJ29)</f>
        <v/>
      </c>
      <c r="AK36" s="241" t="str">
        <f>IF(ISBLANK(Glucose!AK29),"",Glucose!AK29)</f>
        <v/>
      </c>
      <c r="AL36" s="241" t="str">
        <f>IF(ISBLANK(Glucose!AL29),"",Glucose!AL29)</f>
        <v/>
      </c>
      <c r="AM36" s="241" t="str">
        <f>IF(ISBLANK(Glucose!AM29),"",Glucose!AM29)</f>
        <v/>
      </c>
      <c r="AN36" s="241" t="str">
        <f>IF(ISBLANK(Glucose!AN29),"",Glucose!AN29)</f>
        <v/>
      </c>
      <c r="AO36" s="241" t="str">
        <f>IF(ISBLANK(Glucose!AO29),"",Glucose!AO29)</f>
        <v/>
      </c>
      <c r="AP36" s="241" t="str">
        <f>IF(ISBLANK(Glucose!AP29),"",Glucose!AP29)</f>
        <v/>
      </c>
      <c r="AQ36" s="241" t="str">
        <f>IF(ISBLANK(Glucose!AR29),"",Glucose!AR29)</f>
        <v/>
      </c>
      <c r="AR36" s="241" t="str">
        <f>IF(ISBLANK(Glucose!AS29),"",Glucose!AS29)</f>
        <v/>
      </c>
      <c r="AS36" s="241" t="str">
        <f>IF(ISBLANK(Glucose!AT29),"",Glucose!AT29)</f>
        <v/>
      </c>
      <c r="AT36" s="241" t="str">
        <f>IF(ISBLANK(Glucose!AU29),"",Glucose!AU29)</f>
        <v/>
      </c>
      <c r="AU36" s="241" t="str">
        <f>IF(ISBLANK(Glucose!AV29),"",Glucose!AV29)</f>
        <v/>
      </c>
      <c r="AV36" s="241" t="str">
        <f>IF(ISBLANK(Glucose!AW29),"",Glucose!AW29)</f>
        <v/>
      </c>
      <c r="AW36" s="241" t="str">
        <f>IF(ISBLANK(Glucose!AX29),"",Glucose!AX29)</f>
        <v/>
      </c>
      <c r="AX36" s="241" t="str">
        <f>IF(ISBLANK(Glucose!AY29),"",Glucose!AY29)</f>
        <v/>
      </c>
      <c r="AY36" s="241" t="str">
        <f>IF(ISBLANK(Glucose!AZ29),"",Glucose!AZ29)</f>
        <v/>
      </c>
      <c r="AZ36" s="241" t="str">
        <f>IF(ISBLANK(Glucose!BA29),"",Glucose!BA29)</f>
        <v/>
      </c>
      <c r="BA36" s="241" t="str">
        <f>IF(ISBLANK(Glucose!BB29),"",Glucose!BB29)</f>
        <v/>
      </c>
      <c r="BB36" s="241" t="str">
        <f>IF(ISBLANK(Glucose!BC29),"",Glucose!BC29)</f>
        <v/>
      </c>
      <c r="BC36" s="241" t="str">
        <f>IF(ISBLANK(Glucose!BD29),"",Glucose!BD29)</f>
        <v/>
      </c>
      <c r="BD36" s="241" t="str">
        <f>IF(ISBLANK(Glucose!BE29),"",Glucose!BE29)</f>
        <v/>
      </c>
      <c r="BE36" s="241" t="str">
        <f>IF(ISBLANK(Glucose!BF29),"",Glucose!BF29)</f>
        <v/>
      </c>
      <c r="BF36" s="241" t="str">
        <f>IF(ISBLANK(Glucose!BG29),"",Glucose!BG29)</f>
        <v/>
      </c>
      <c r="BG36" s="241" t="str">
        <f>IF(ISBLANK(Glucose!BH29),"",Glucose!BH29)</f>
        <v/>
      </c>
      <c r="BH36" s="241" t="str">
        <f>IF(ISBLANK(Glucose!BI29),"",Glucose!BI29)</f>
        <v/>
      </c>
      <c r="BI36" s="241" t="str">
        <f>IF(ISBLANK(Glucose!BJ29),"",Glucose!BJ29)</f>
        <v/>
      </c>
      <c r="BJ36" s="241" t="str">
        <f>IF(ISBLANK(Glucose!BK29),"",Glucose!BK29)</f>
        <v/>
      </c>
      <c r="BK36" s="241" t="str">
        <f>IF(ISBLANK(Glucose!BL29),"",Glucose!BL29)</f>
        <v/>
      </c>
      <c r="BL36" s="241" t="str">
        <f>IF(ISBLANK(Glucose!BM29),"",Glucose!BM29)</f>
        <v/>
      </c>
      <c r="BM36" s="241" t="str">
        <f>IF(ISBLANK(Glucose!BN29),"",Glucose!BN29)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2.5295550906257893</v>
      </c>
      <c r="EL36" s="246" t="str">
        <f>IF(ISBLANK('Post Process Calc.'!B36),"",'Post Process Calc.'!B36)</f>
        <v/>
      </c>
      <c r="EM36" s="246">
        <f>IF(ISBLANK('Post Process Calc.'!C36),"",'Post Process Calc.'!C36)</f>
        <v>5.9960822968252787E-2</v>
      </c>
      <c r="EN36" s="246">
        <f>IF(ISBLANK('Post Process Calc.'!D36),"",'Post Process Calc.'!D36)</f>
        <v>6.026737424968475E-4</v>
      </c>
      <c r="EO36" s="246">
        <f>IF(ISBLANK('Post Process Calc.'!E36),"",'Post Process Calc.'!E36)</f>
        <v>2.5315083159954899E-4</v>
      </c>
      <c r="EP36" s="246">
        <f>IF(ISBLANK('Post Process Calc.'!F36),"",'Post Process Calc.'!F36)</f>
        <v>6.4136857906284999E-3</v>
      </c>
      <c r="EQ36" s="246">
        <f>IF(ISBLANK('Post Process Calc.'!G36),"",'Post Process Calc.'!G36)</f>
        <v>4.1825396307655603E-3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IF(Glucose!B30&lt;&gt;0,Glucose!$B$1,"")</f>
        <v/>
      </c>
      <c r="B37" s="241" t="str">
        <f>IF(ISBLANK(Glucose!A30),"",Glucose!A30)</f>
        <v/>
      </c>
      <c r="C37" s="248" t="str">
        <f>IF(ISBLANK(Glucose!B30),"",Glucose!B30)</f>
        <v/>
      </c>
      <c r="D37" s="249" t="str">
        <f>IF(ISBLANK(Glucose!C30),"",Glucose!C30)</f>
        <v/>
      </c>
      <c r="E37" s="241" t="str">
        <f>IF(ISBLANK(Glucose!D30),"",Glucose!D30)</f>
        <v/>
      </c>
      <c r="F37" s="241" t="str">
        <f>IF(ISBLANK(Glucose!E30),"",Glucose!E30)</f>
        <v/>
      </c>
      <c r="G37" s="241" t="str">
        <f>IF(ISBLANK(Glucose!G30),"",Glucose!G30)</f>
        <v/>
      </c>
      <c r="H37" s="241" t="str">
        <f>IF(ISBLANK(Glucose!H30),"",Glucose!H30)</f>
        <v/>
      </c>
      <c r="I37" s="241" t="str">
        <f>IF(ISBLANK(Glucose!I30),"",Glucose!I30)</f>
        <v/>
      </c>
      <c r="J37" s="241" t="str">
        <f>IF(ISBLANK(Glucose!J30),"",Glucose!J30)</f>
        <v/>
      </c>
      <c r="K37" s="241" t="str">
        <f>IF(ISBLANK(Glucose!K30),"",Glucose!K30)</f>
        <v/>
      </c>
      <c r="L37" s="241" t="str">
        <f>IF(ISBLANK(Glucose!L30),"",Glucose!L30)</f>
        <v/>
      </c>
      <c r="M37" s="241" t="str">
        <f>IF(ISBLANK(Glucose!M30),"",Glucose!M30)</f>
        <v/>
      </c>
      <c r="N37" s="241" t="str">
        <f>IF(ISBLANK(Glucose!N30),"",Glucose!N30)</f>
        <v/>
      </c>
      <c r="O37" s="241" t="str">
        <f>IF(ISBLANK(Glucose!O30),"",Glucose!O30)</f>
        <v/>
      </c>
      <c r="P37" s="241" t="str">
        <f>IF(ISBLANK(Glucose!P30),"",Glucose!P30)</f>
        <v/>
      </c>
      <c r="Q37" s="241" t="str">
        <f>IF(ISBLANK(Glucose!Q30),"",Glucose!Q30)</f>
        <v/>
      </c>
      <c r="R37" s="241" t="str">
        <f>IF(ISBLANK(Glucose!R30),"",Glucose!R30)</f>
        <v/>
      </c>
      <c r="S37" s="241" t="str">
        <f>IF(ISBLANK(Glucose!S30),"",Glucose!S30)</f>
        <v/>
      </c>
      <c r="T37" s="241" t="str">
        <f>IF(ISBLANK(Glucose!T30),"",Glucose!T30)</f>
        <v/>
      </c>
      <c r="U37" s="241" t="str">
        <f>IF(ISBLANK(Glucose!U30),"",Glucose!U30)</f>
        <v/>
      </c>
      <c r="V37" s="241" t="str">
        <f>IF(ISBLANK(Glucose!V30),"",Glucose!V30)</f>
        <v/>
      </c>
      <c r="W37" s="241" t="str">
        <f>IF(ISBLANK(Glucose!W30),"",Glucose!W30)</f>
        <v/>
      </c>
      <c r="X37" s="241" t="str">
        <f>IF(ISBLANK(Glucose!X30),"",Glucose!X30)</f>
        <v/>
      </c>
      <c r="Y37" s="241" t="str">
        <f>IF(ISBLANK(Glucose!Y30),"",Glucose!Y30)</f>
        <v/>
      </c>
      <c r="Z37" s="241" t="str">
        <f>IF(ISBLANK(Glucose!Z30),"",Glucose!Z30)</f>
        <v/>
      </c>
      <c r="AA37" s="241" t="str">
        <f>IF(ISBLANK(Glucose!AA30),"",Glucose!AA30)</f>
        <v/>
      </c>
      <c r="AB37" s="241" t="str">
        <f>IF(ISBLANK(Glucose!AB30),"",Glucose!AB30)</f>
        <v/>
      </c>
      <c r="AC37" s="241" t="str">
        <f>IF(ISBLANK(Glucose!AC30),"",Glucose!AC30)</f>
        <v/>
      </c>
      <c r="AD37" s="241" t="str">
        <f>IF(ISBLANK(Glucose!AD30),"",Glucose!AD30)</f>
        <v/>
      </c>
      <c r="AE37" s="241" t="str">
        <f>IF(ISBLANK(Glucose!AE30),"",Glucose!AE30)</f>
        <v/>
      </c>
      <c r="AF37" s="241" t="str">
        <f>IF(ISBLANK(Glucose!AF30),"",Glucose!AF30)</f>
        <v/>
      </c>
      <c r="AG37" s="241" t="str">
        <f>IF(ISBLANK(Glucose!AG30),"",Glucose!AG30)</f>
        <v/>
      </c>
      <c r="AH37" s="241" t="str">
        <f>IF(ISBLANK(Glucose!AH30),"",Glucose!AH30)</f>
        <v/>
      </c>
      <c r="AI37" s="241" t="str">
        <f>IF(ISBLANK(Glucose!AI30),"",Glucose!AI30)</f>
        <v/>
      </c>
      <c r="AJ37" s="241" t="str">
        <f>IF(ISBLANK(Glucose!AJ30),"",Glucose!AJ30)</f>
        <v/>
      </c>
      <c r="AK37" s="241" t="str">
        <f>IF(ISBLANK(Glucose!AK30),"",Glucose!AK30)</f>
        <v/>
      </c>
      <c r="AL37" s="241" t="str">
        <f>IF(ISBLANK(Glucose!AL30),"",Glucose!AL30)</f>
        <v/>
      </c>
      <c r="AM37" s="241" t="str">
        <f>IF(ISBLANK(Glucose!AM30),"",Glucose!AM30)</f>
        <v/>
      </c>
      <c r="AN37" s="241" t="str">
        <f>IF(ISBLANK(Glucose!AN30),"",Glucose!AN30)</f>
        <v/>
      </c>
      <c r="AO37" s="241" t="str">
        <f>IF(ISBLANK(Glucose!AO30),"",Glucose!AO30)</f>
        <v/>
      </c>
      <c r="AP37" s="241" t="str">
        <f>IF(ISBLANK(Glucose!AP30),"",Glucose!AP30)</f>
        <v/>
      </c>
      <c r="AQ37" s="241" t="str">
        <f>IF(ISBLANK(Glucose!AR30),"",Glucose!AR30)</f>
        <v/>
      </c>
      <c r="AR37" s="241" t="str">
        <f>IF(ISBLANK(Glucose!AS30),"",Glucose!AS30)</f>
        <v/>
      </c>
      <c r="AS37" s="241" t="str">
        <f>IF(ISBLANK(Glucose!AT30),"",Glucose!AT30)</f>
        <v/>
      </c>
      <c r="AT37" s="241" t="str">
        <f>IF(ISBLANK(Glucose!AU30),"",Glucose!AU30)</f>
        <v/>
      </c>
      <c r="AU37" s="241" t="str">
        <f>IF(ISBLANK(Glucose!AV30),"",Glucose!AV30)</f>
        <v/>
      </c>
      <c r="AV37" s="241" t="str">
        <f>IF(ISBLANK(Glucose!AW30),"",Glucose!AW30)</f>
        <v/>
      </c>
      <c r="AW37" s="241" t="str">
        <f>IF(ISBLANK(Glucose!AX30),"",Glucose!AX30)</f>
        <v/>
      </c>
      <c r="AX37" s="241" t="str">
        <f>IF(ISBLANK(Glucose!AY30),"",Glucose!AY30)</f>
        <v/>
      </c>
      <c r="AY37" s="241" t="str">
        <f>IF(ISBLANK(Glucose!AZ30),"",Glucose!AZ30)</f>
        <v/>
      </c>
      <c r="AZ37" s="241" t="str">
        <f>IF(ISBLANK(Glucose!BA30),"",Glucose!BA30)</f>
        <v/>
      </c>
      <c r="BA37" s="241" t="str">
        <f>IF(ISBLANK(Glucose!BB30),"",Glucose!BB30)</f>
        <v/>
      </c>
      <c r="BB37" s="241" t="str">
        <f>IF(ISBLANK(Glucose!BC30),"",Glucose!BC30)</f>
        <v/>
      </c>
      <c r="BC37" s="241" t="str">
        <f>IF(ISBLANK(Glucose!BD30),"",Glucose!BD30)</f>
        <v/>
      </c>
      <c r="BD37" s="241" t="str">
        <f>IF(ISBLANK(Glucose!BE30),"",Glucose!BE30)</f>
        <v/>
      </c>
      <c r="BE37" s="241" t="str">
        <f>IF(ISBLANK(Glucose!BF30),"",Glucose!BF30)</f>
        <v/>
      </c>
      <c r="BF37" s="241" t="str">
        <f>IF(ISBLANK(Glucose!BG30),"",Glucose!BG30)</f>
        <v/>
      </c>
      <c r="BG37" s="241" t="str">
        <f>IF(ISBLANK(Glucose!BH30),"",Glucose!BH30)</f>
        <v/>
      </c>
      <c r="BH37" s="241" t="str">
        <f>IF(ISBLANK(Glucose!BI30),"",Glucose!BI30)</f>
        <v/>
      </c>
      <c r="BI37" s="241" t="str">
        <f>IF(ISBLANK(Glucose!BJ30),"",Glucose!BJ30)</f>
        <v/>
      </c>
      <c r="BJ37" s="241" t="str">
        <f>IF(ISBLANK(Glucose!BK30),"",Glucose!BK30)</f>
        <v/>
      </c>
      <c r="BK37" s="241" t="str">
        <f>IF(ISBLANK(Glucose!BL30),"",Glucose!BL30)</f>
        <v/>
      </c>
      <c r="BL37" s="241" t="str">
        <f>IF(ISBLANK(Glucose!BM30),"",Glucose!BM30)</f>
        <v/>
      </c>
      <c r="BM37" s="241" t="str">
        <f>IF(ISBLANK(Glucose!BN30),"",Glucose!BN30)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1.2691761285981789</v>
      </c>
      <c r="EL37" s="246" t="str">
        <f>IF(ISBLANK('Post Process Calc.'!B37),"",'Post Process Calc.'!B37)</f>
        <v/>
      </c>
      <c r="EM37" s="246">
        <f>IF(ISBLANK('Post Process Calc.'!C37),"",'Post Process Calc.'!C37)</f>
        <v>5.4098178840425983E-2</v>
      </c>
      <c r="EN37" s="246">
        <f>IF(ISBLANK('Post Process Calc.'!D37),"",'Post Process Calc.'!D37)</f>
        <v>2.5563643610238551E-3</v>
      </c>
      <c r="EO37" s="246">
        <f>IF(ISBLANK('Post Process Calc.'!E37),"",'Post Process Calc.'!E37)</f>
        <v>-1.9986623115847424E-3</v>
      </c>
      <c r="EP37" s="246">
        <f>IF(ISBLANK('Post Process Calc.'!F37),"",'Post Process Calc.'!F37)</f>
        <v>1.2804677690979628E-2</v>
      </c>
      <c r="EQ37" s="246">
        <f>IF(ISBLANK('Post Process Calc.'!G37),"",'Post Process Calc.'!G37)</f>
        <v>5.624845405112894E-4</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IF(Glucose!B31&lt;&gt;0,Glucose!$B$1,"")</f>
        <v/>
      </c>
      <c r="B38" s="241" t="str">
        <f>IF(ISBLANK(Glucose!A31),"",Glucose!A31)</f>
        <v/>
      </c>
      <c r="C38" s="248" t="str">
        <f>IF(ISBLANK(Glucose!B31),"",Glucose!B31)</f>
        <v/>
      </c>
      <c r="D38" s="249" t="str">
        <f>IF(ISBLANK(Glucose!C31),"",Glucose!C31)</f>
        <v/>
      </c>
      <c r="E38" s="241" t="str">
        <f>IF(ISBLANK(Glucose!D31),"",Glucose!D31)</f>
        <v/>
      </c>
      <c r="F38" s="241" t="str">
        <f>IF(ISBLANK(Glucose!E31),"",Glucose!E31)</f>
        <v/>
      </c>
      <c r="G38" s="241" t="str">
        <f>IF(ISBLANK(Glucose!G31),"",Glucose!G31)</f>
        <v/>
      </c>
      <c r="H38" s="241" t="str">
        <f>IF(ISBLANK(Glucose!H31),"",Glucose!H31)</f>
        <v/>
      </c>
      <c r="I38" s="241" t="str">
        <f>IF(ISBLANK(Glucose!I31),"",Glucose!I31)</f>
        <v/>
      </c>
      <c r="J38" s="241" t="str">
        <f>IF(ISBLANK(Glucose!J31),"",Glucose!J31)</f>
        <v/>
      </c>
      <c r="K38" s="241" t="str">
        <f>IF(ISBLANK(Glucose!K31),"",Glucose!K31)</f>
        <v/>
      </c>
      <c r="L38" s="241" t="str">
        <f>IF(ISBLANK(Glucose!L31),"",Glucose!L31)</f>
        <v/>
      </c>
      <c r="M38" s="241" t="str">
        <f>IF(ISBLANK(Glucose!M31),"",Glucose!M31)</f>
        <v/>
      </c>
      <c r="N38" s="241" t="str">
        <f>IF(ISBLANK(Glucose!N31),"",Glucose!N31)</f>
        <v/>
      </c>
      <c r="O38" s="241" t="str">
        <f>IF(ISBLANK(Glucose!O31),"",Glucose!O31)</f>
        <v/>
      </c>
      <c r="P38" s="241" t="str">
        <f>IF(ISBLANK(Glucose!P31),"",Glucose!P31)</f>
        <v/>
      </c>
      <c r="Q38" s="241" t="str">
        <f>IF(ISBLANK(Glucose!Q31),"",Glucose!Q31)</f>
        <v/>
      </c>
      <c r="R38" s="241" t="str">
        <f>IF(ISBLANK(Glucose!R31),"",Glucose!R31)</f>
        <v/>
      </c>
      <c r="S38" s="241" t="str">
        <f>IF(ISBLANK(Glucose!S31),"",Glucose!S31)</f>
        <v/>
      </c>
      <c r="T38" s="241" t="str">
        <f>IF(ISBLANK(Glucose!T31),"",Glucose!T31)</f>
        <v/>
      </c>
      <c r="U38" s="241" t="str">
        <f>IF(ISBLANK(Glucose!U31),"",Glucose!U31)</f>
        <v/>
      </c>
      <c r="V38" s="241" t="str">
        <f>IF(ISBLANK(Glucose!V31),"",Glucose!V31)</f>
        <v/>
      </c>
      <c r="W38" s="241" t="str">
        <f>IF(ISBLANK(Glucose!W31),"",Glucose!W31)</f>
        <v/>
      </c>
      <c r="X38" s="241" t="str">
        <f>IF(ISBLANK(Glucose!X31),"",Glucose!X31)</f>
        <v/>
      </c>
      <c r="Y38" s="241" t="str">
        <f>IF(ISBLANK(Glucose!Y31),"",Glucose!Y31)</f>
        <v/>
      </c>
      <c r="Z38" s="241" t="str">
        <f>IF(ISBLANK(Glucose!Z31),"",Glucose!Z31)</f>
        <v/>
      </c>
      <c r="AA38" s="241" t="str">
        <f>IF(ISBLANK(Glucose!AA31),"",Glucose!AA31)</f>
        <v/>
      </c>
      <c r="AB38" s="241" t="str">
        <f>IF(ISBLANK(Glucose!AB31),"",Glucose!AB31)</f>
        <v/>
      </c>
      <c r="AC38" s="241" t="str">
        <f>IF(ISBLANK(Glucose!AC31),"",Glucose!AC31)</f>
        <v/>
      </c>
      <c r="AD38" s="241" t="str">
        <f>IF(ISBLANK(Glucose!AD31),"",Glucose!AD31)</f>
        <v/>
      </c>
      <c r="AE38" s="241" t="str">
        <f>IF(ISBLANK(Glucose!AE31),"",Glucose!AE31)</f>
        <v/>
      </c>
      <c r="AF38" s="241" t="str">
        <f>IF(ISBLANK(Glucose!AF31),"",Glucose!AF31)</f>
        <v/>
      </c>
      <c r="AG38" s="241" t="str">
        <f>IF(ISBLANK(Glucose!AG31),"",Glucose!AG31)</f>
        <v/>
      </c>
      <c r="AH38" s="241" t="str">
        <f>IF(ISBLANK(Glucose!AH31),"",Glucose!AH31)</f>
        <v/>
      </c>
      <c r="AI38" s="241" t="str">
        <f>IF(ISBLANK(Glucose!AI31),"",Glucose!AI31)</f>
        <v/>
      </c>
      <c r="AJ38" s="241" t="str">
        <f>IF(ISBLANK(Glucose!AJ31),"",Glucose!AJ31)</f>
        <v/>
      </c>
      <c r="AK38" s="241" t="str">
        <f>IF(ISBLANK(Glucose!AK31),"",Glucose!AK31)</f>
        <v/>
      </c>
      <c r="AL38" s="241" t="str">
        <f>IF(ISBLANK(Glucose!AL31),"",Glucose!AL31)</f>
        <v/>
      </c>
      <c r="AM38" s="241" t="str">
        <f>IF(ISBLANK(Glucose!AM31),"",Glucose!AM31)</f>
        <v/>
      </c>
      <c r="AN38" s="241" t="str">
        <f>IF(ISBLANK(Glucose!AN31),"",Glucose!AN31)</f>
        <v/>
      </c>
      <c r="AO38" s="241" t="str">
        <f>IF(ISBLANK(Glucose!AO31),"",Glucose!AO31)</f>
        <v/>
      </c>
      <c r="AP38" s="241" t="str">
        <f>IF(ISBLANK(Glucose!AP31),"",Glucose!AP31)</f>
        <v/>
      </c>
      <c r="AQ38" s="241" t="str">
        <f>IF(ISBLANK(Glucose!AR31),"",Glucose!AR31)</f>
        <v/>
      </c>
      <c r="AR38" s="241" t="str">
        <f>IF(ISBLANK(Glucose!AS31),"",Glucose!AS31)</f>
        <v/>
      </c>
      <c r="AS38" s="241" t="str">
        <f>IF(ISBLANK(Glucose!AT31),"",Glucose!AT31)</f>
        <v/>
      </c>
      <c r="AT38" s="241" t="str">
        <f>IF(ISBLANK(Glucose!AU31),"",Glucose!AU31)</f>
        <v/>
      </c>
      <c r="AU38" s="241" t="str">
        <f>IF(ISBLANK(Glucose!AV31),"",Glucose!AV31)</f>
        <v/>
      </c>
      <c r="AV38" s="241" t="str">
        <f>IF(ISBLANK(Glucose!AW31),"",Glucose!AW31)</f>
        <v/>
      </c>
      <c r="AW38" s="241" t="str">
        <f>IF(ISBLANK(Glucose!AX31),"",Glucose!AX31)</f>
        <v/>
      </c>
      <c r="AX38" s="241" t="str">
        <f>IF(ISBLANK(Glucose!AY31),"",Glucose!AY31)</f>
        <v/>
      </c>
      <c r="AY38" s="241" t="str">
        <f>IF(ISBLANK(Glucose!AZ31),"",Glucose!AZ31)</f>
        <v/>
      </c>
      <c r="AZ38" s="241" t="str">
        <f>IF(ISBLANK(Glucose!BA31),"",Glucose!BA31)</f>
        <v/>
      </c>
      <c r="BA38" s="241" t="str">
        <f>IF(ISBLANK(Glucose!BB31),"",Glucose!BB31)</f>
        <v/>
      </c>
      <c r="BB38" s="241" t="str">
        <f>IF(ISBLANK(Glucose!BC31),"",Glucose!BC31)</f>
        <v/>
      </c>
      <c r="BC38" s="241" t="str">
        <f>IF(ISBLANK(Glucose!BD31),"",Glucose!BD31)</f>
        <v/>
      </c>
      <c r="BD38" s="241" t="str">
        <f>IF(ISBLANK(Glucose!BE31),"",Glucose!BE31)</f>
        <v/>
      </c>
      <c r="BE38" s="241" t="str">
        <f>IF(ISBLANK(Glucose!BF31),"",Glucose!BF31)</f>
        <v/>
      </c>
      <c r="BF38" s="241" t="str">
        <f>IF(ISBLANK(Glucose!BG31),"",Glucose!BG31)</f>
        <v/>
      </c>
      <c r="BG38" s="241" t="str">
        <f>IF(ISBLANK(Glucose!BH31),"",Glucose!BH31)</f>
        <v/>
      </c>
      <c r="BH38" s="241" t="str">
        <f>IF(ISBLANK(Glucose!BI31),"",Glucose!BI31)</f>
        <v/>
      </c>
      <c r="BI38" s="241" t="str">
        <f>IF(ISBLANK(Glucose!BJ31),"",Glucose!BJ31)</f>
        <v/>
      </c>
      <c r="BJ38" s="241" t="str">
        <f>IF(ISBLANK(Glucose!BK31),"",Glucose!BK31)</f>
        <v/>
      </c>
      <c r="BK38" s="241" t="str">
        <f>IF(ISBLANK(Glucose!BL31),"",Glucose!BL31)</f>
        <v/>
      </c>
      <c r="BL38" s="241" t="str">
        <f>IF(ISBLANK(Glucose!BM31),"",Glucose!BM31)</f>
        <v/>
      </c>
      <c r="BM38" s="241" t="str">
        <f>IF(ISBLANK(Glucose!BN31),"",Glucose!BN31)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IF(Glucose!B32&lt;&gt;0,Glucose!$B$1,"")</f>
        <v/>
      </c>
      <c r="B39" s="241" t="str">
        <f>IF(ISBLANK(Glucose!A32),"",Glucose!A32)</f>
        <v/>
      </c>
      <c r="C39" s="248" t="str">
        <f>IF(ISBLANK(Glucose!B32),"",Glucose!B32)</f>
        <v/>
      </c>
      <c r="D39" s="249" t="str">
        <f>IF(ISBLANK(Glucose!C32),"",Glucose!C32)</f>
        <v/>
      </c>
      <c r="E39" s="241" t="str">
        <f>IF(ISBLANK(Glucose!D32),"",Glucose!D32)</f>
        <v/>
      </c>
      <c r="F39" s="241" t="str">
        <f>IF(ISBLANK(Glucose!E32),"",Glucose!E32)</f>
        <v/>
      </c>
      <c r="G39" s="241" t="str">
        <f>IF(ISBLANK(Glucose!G32),"",Glucose!G32)</f>
        <v/>
      </c>
      <c r="H39" s="241" t="str">
        <f>IF(ISBLANK(Glucose!H32),"",Glucose!H32)</f>
        <v/>
      </c>
      <c r="I39" s="241" t="str">
        <f>IF(ISBLANK(Glucose!I32),"",Glucose!I32)</f>
        <v/>
      </c>
      <c r="J39" s="241" t="str">
        <f>IF(ISBLANK(Glucose!J32),"",Glucose!J32)</f>
        <v/>
      </c>
      <c r="K39" s="241" t="str">
        <f>IF(ISBLANK(Glucose!K32),"",Glucose!K32)</f>
        <v/>
      </c>
      <c r="L39" s="241" t="str">
        <f>IF(ISBLANK(Glucose!L32),"",Glucose!L32)</f>
        <v/>
      </c>
      <c r="M39" s="241" t="str">
        <f>IF(ISBLANK(Glucose!M32),"",Glucose!M32)</f>
        <v/>
      </c>
      <c r="N39" s="241" t="str">
        <f>IF(ISBLANK(Glucose!N32),"",Glucose!N32)</f>
        <v/>
      </c>
      <c r="O39" s="241" t="str">
        <f>IF(ISBLANK(Glucose!O32),"",Glucose!O32)</f>
        <v/>
      </c>
      <c r="P39" s="241" t="str">
        <f>IF(ISBLANK(Glucose!P32),"",Glucose!P32)</f>
        <v/>
      </c>
      <c r="Q39" s="241" t="str">
        <f>IF(ISBLANK(Glucose!Q32),"",Glucose!Q32)</f>
        <v/>
      </c>
      <c r="R39" s="241" t="str">
        <f>IF(ISBLANK(Glucose!R32),"",Glucose!R32)</f>
        <v/>
      </c>
      <c r="S39" s="241" t="str">
        <f>IF(ISBLANK(Glucose!S32),"",Glucose!S32)</f>
        <v/>
      </c>
      <c r="T39" s="241" t="str">
        <f>IF(ISBLANK(Glucose!T32),"",Glucose!T32)</f>
        <v/>
      </c>
      <c r="U39" s="241" t="str">
        <f>IF(ISBLANK(Glucose!U32),"",Glucose!U32)</f>
        <v/>
      </c>
      <c r="V39" s="241" t="str">
        <f>IF(ISBLANK(Glucose!V32),"",Glucose!V32)</f>
        <v/>
      </c>
      <c r="W39" s="241" t="str">
        <f>IF(ISBLANK(Glucose!W32),"",Glucose!W32)</f>
        <v/>
      </c>
      <c r="X39" s="241" t="str">
        <f>IF(ISBLANK(Glucose!X32),"",Glucose!X32)</f>
        <v/>
      </c>
      <c r="Y39" s="241" t="str">
        <f>IF(ISBLANK(Glucose!Y32),"",Glucose!Y32)</f>
        <v/>
      </c>
      <c r="Z39" s="241" t="str">
        <f>IF(ISBLANK(Glucose!Z32),"",Glucose!Z32)</f>
        <v/>
      </c>
      <c r="AA39" s="241" t="str">
        <f>IF(ISBLANK(Glucose!AA32),"",Glucose!AA32)</f>
        <v/>
      </c>
      <c r="AB39" s="241" t="str">
        <f>IF(ISBLANK(Glucose!AB32),"",Glucose!AB32)</f>
        <v/>
      </c>
      <c r="AC39" s="241" t="str">
        <f>IF(ISBLANK(Glucose!AC32),"",Glucose!AC32)</f>
        <v/>
      </c>
      <c r="AD39" s="241" t="str">
        <f>IF(ISBLANK(Glucose!AD32),"",Glucose!AD32)</f>
        <v/>
      </c>
      <c r="AE39" s="241" t="str">
        <f>IF(ISBLANK(Glucose!AE32),"",Glucose!AE32)</f>
        <v/>
      </c>
      <c r="AF39" s="241" t="str">
        <f>IF(ISBLANK(Glucose!AF32),"",Glucose!AF32)</f>
        <v/>
      </c>
      <c r="AG39" s="241" t="str">
        <f>IF(ISBLANK(Glucose!AG32),"",Glucose!AG32)</f>
        <v/>
      </c>
      <c r="AH39" s="241" t="str">
        <f>IF(ISBLANK(Glucose!AH32),"",Glucose!AH32)</f>
        <v/>
      </c>
      <c r="AI39" s="241" t="str">
        <f>IF(ISBLANK(Glucose!AI32),"",Glucose!AI32)</f>
        <v/>
      </c>
      <c r="AJ39" s="241" t="str">
        <f>IF(ISBLANK(Glucose!AJ32),"",Glucose!AJ32)</f>
        <v/>
      </c>
      <c r="AK39" s="241" t="str">
        <f>IF(ISBLANK(Glucose!AK32),"",Glucose!AK32)</f>
        <v/>
      </c>
      <c r="AL39" s="241" t="str">
        <f>IF(ISBLANK(Glucose!AL32),"",Glucose!AL32)</f>
        <v/>
      </c>
      <c r="AM39" s="241" t="str">
        <f>IF(ISBLANK(Glucose!AM32),"",Glucose!AM32)</f>
        <v/>
      </c>
      <c r="AN39" s="241" t="str">
        <f>IF(ISBLANK(Glucose!AN32),"",Glucose!AN32)</f>
        <v/>
      </c>
      <c r="AO39" s="241" t="str">
        <f>IF(ISBLANK(Glucose!AO32),"",Glucose!AO32)</f>
        <v/>
      </c>
      <c r="AP39" s="241" t="str">
        <f>IF(ISBLANK(Glucose!AP32),"",Glucose!AP32)</f>
        <v/>
      </c>
      <c r="AQ39" s="241" t="str">
        <f>IF(ISBLANK(Glucose!AR32),"",Glucose!AR32)</f>
        <v/>
      </c>
      <c r="AR39" s="241" t="str">
        <f>IF(ISBLANK(Glucose!AS32),"",Glucose!AS32)</f>
        <v/>
      </c>
      <c r="AS39" s="241" t="str">
        <f>IF(ISBLANK(Glucose!AT32),"",Glucose!AT32)</f>
        <v/>
      </c>
      <c r="AT39" s="241" t="str">
        <f>IF(ISBLANK(Glucose!AU32),"",Glucose!AU32)</f>
        <v/>
      </c>
      <c r="AU39" s="241" t="str">
        <f>IF(ISBLANK(Glucose!AV32),"",Glucose!AV32)</f>
        <v/>
      </c>
      <c r="AV39" s="241" t="str">
        <f>IF(ISBLANK(Glucose!AW32),"",Glucose!AW32)</f>
        <v/>
      </c>
      <c r="AW39" s="241" t="str">
        <f>IF(ISBLANK(Glucose!AX32),"",Glucose!AX32)</f>
        <v/>
      </c>
      <c r="AX39" s="241" t="str">
        <f>IF(ISBLANK(Glucose!AY32),"",Glucose!AY32)</f>
        <v/>
      </c>
      <c r="AY39" s="241" t="str">
        <f>IF(ISBLANK(Glucose!AZ32),"",Glucose!AZ32)</f>
        <v/>
      </c>
      <c r="AZ39" s="241" t="str">
        <f>IF(ISBLANK(Glucose!BA32),"",Glucose!BA32)</f>
        <v/>
      </c>
      <c r="BA39" s="241" t="str">
        <f>IF(ISBLANK(Glucose!BB32),"",Glucose!BB32)</f>
        <v/>
      </c>
      <c r="BB39" s="241" t="str">
        <f>IF(ISBLANK(Glucose!BC32),"",Glucose!BC32)</f>
        <v/>
      </c>
      <c r="BC39" s="241" t="str">
        <f>IF(ISBLANK(Glucose!BD32),"",Glucose!BD32)</f>
        <v/>
      </c>
      <c r="BD39" s="241" t="str">
        <f>IF(ISBLANK(Glucose!BE32),"",Glucose!BE32)</f>
        <v/>
      </c>
      <c r="BE39" s="241" t="str">
        <f>IF(ISBLANK(Glucose!BF32),"",Glucose!BF32)</f>
        <v/>
      </c>
      <c r="BF39" s="241" t="str">
        <f>IF(ISBLANK(Glucose!BG32),"",Glucose!BG32)</f>
        <v/>
      </c>
      <c r="BG39" s="241" t="str">
        <f>IF(ISBLANK(Glucose!BH32),"",Glucose!BH32)</f>
        <v/>
      </c>
      <c r="BH39" s="241" t="str">
        <f>IF(ISBLANK(Glucose!BI32),"",Glucose!BI32)</f>
        <v/>
      </c>
      <c r="BI39" s="241" t="str">
        <f>IF(ISBLANK(Glucose!BJ32),"",Glucose!BJ32)</f>
        <v/>
      </c>
      <c r="BJ39" s="241" t="str">
        <f>IF(ISBLANK(Glucose!BK32),"",Glucose!BK32)</f>
        <v/>
      </c>
      <c r="BK39" s="241" t="str">
        <f>IF(ISBLANK(Glucose!BL32),"",Glucose!BL32)</f>
        <v/>
      </c>
      <c r="BL39" s="241" t="str">
        <f>IF(ISBLANK(Glucose!BM32),"",Glucose!BM32)</f>
        <v/>
      </c>
      <c r="BM39" s="241" t="str">
        <f>IF(ISBLANK(Glucose!BN32),"",Glucose!BN32)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IF(Glucose!B33&lt;&gt;0,Glucose!$B$1,"")</f>
        <v/>
      </c>
      <c r="B40" s="241" t="str">
        <f>IF(ISBLANK(Glucose!A33),"",Glucose!A33)</f>
        <v/>
      </c>
      <c r="C40" s="248" t="str">
        <f>IF(ISBLANK(Glucose!B33),"",Glucose!B33)</f>
        <v/>
      </c>
      <c r="D40" s="249" t="str">
        <f>IF(ISBLANK(Glucose!C33),"",Glucose!C33)</f>
        <v/>
      </c>
      <c r="E40" s="241" t="str">
        <f>IF(ISBLANK(Glucose!D33),"",Glucose!D33)</f>
        <v/>
      </c>
      <c r="F40" s="241" t="str">
        <f>IF(ISBLANK(Glucose!E33),"",Glucose!E33)</f>
        <v/>
      </c>
      <c r="G40" s="241" t="str">
        <f>IF(ISBLANK(Glucose!G33),"",Glucose!G33)</f>
        <v/>
      </c>
      <c r="H40" s="241" t="str">
        <f>IF(ISBLANK(Glucose!H33),"",Glucose!H33)</f>
        <v/>
      </c>
      <c r="I40" s="241" t="str">
        <f>IF(ISBLANK(Glucose!I33),"",Glucose!I33)</f>
        <v/>
      </c>
      <c r="J40" s="241" t="str">
        <f>IF(ISBLANK(Glucose!J33),"",Glucose!J33)</f>
        <v/>
      </c>
      <c r="K40" s="241" t="str">
        <f>IF(ISBLANK(Glucose!K33),"",Glucose!K33)</f>
        <v/>
      </c>
      <c r="L40" s="241" t="str">
        <f>IF(ISBLANK(Glucose!L33),"",Glucose!L33)</f>
        <v/>
      </c>
      <c r="M40" s="241" t="str">
        <f>IF(ISBLANK(Glucose!M33),"",Glucose!M33)</f>
        <v/>
      </c>
      <c r="N40" s="241" t="str">
        <f>IF(ISBLANK(Glucose!N33),"",Glucose!N33)</f>
        <v/>
      </c>
      <c r="O40" s="241" t="str">
        <f>IF(ISBLANK(Glucose!O33),"",Glucose!O33)</f>
        <v/>
      </c>
      <c r="P40" s="241" t="str">
        <f>IF(ISBLANK(Glucose!P33),"",Glucose!P33)</f>
        <v/>
      </c>
      <c r="Q40" s="241" t="str">
        <f>IF(ISBLANK(Glucose!Q33),"",Glucose!Q33)</f>
        <v/>
      </c>
      <c r="R40" s="241" t="str">
        <f>IF(ISBLANK(Glucose!R33),"",Glucose!R33)</f>
        <v/>
      </c>
      <c r="S40" s="241" t="str">
        <f>IF(ISBLANK(Glucose!S33),"",Glucose!S33)</f>
        <v/>
      </c>
      <c r="T40" s="241" t="str">
        <f>IF(ISBLANK(Glucose!T33),"",Glucose!T33)</f>
        <v/>
      </c>
      <c r="U40" s="241" t="str">
        <f>IF(ISBLANK(Glucose!U33),"",Glucose!U33)</f>
        <v/>
      </c>
      <c r="V40" s="241" t="str">
        <f>IF(ISBLANK(Glucose!V33),"",Glucose!V33)</f>
        <v/>
      </c>
      <c r="W40" s="241" t="str">
        <f>IF(ISBLANK(Glucose!W33),"",Glucose!W33)</f>
        <v/>
      </c>
      <c r="X40" s="241" t="str">
        <f>IF(ISBLANK(Glucose!X33),"",Glucose!X33)</f>
        <v/>
      </c>
      <c r="Y40" s="241" t="str">
        <f>IF(ISBLANK(Glucose!Y33),"",Glucose!Y33)</f>
        <v/>
      </c>
      <c r="Z40" s="241" t="str">
        <f>IF(ISBLANK(Glucose!Z33),"",Glucose!Z33)</f>
        <v/>
      </c>
      <c r="AA40" s="241" t="str">
        <f>IF(ISBLANK(Glucose!AA33),"",Glucose!AA33)</f>
        <v/>
      </c>
      <c r="AB40" s="241" t="str">
        <f>IF(ISBLANK(Glucose!AB33),"",Glucose!AB33)</f>
        <v/>
      </c>
      <c r="AC40" s="241" t="str">
        <f>IF(ISBLANK(Glucose!AC33),"",Glucose!AC33)</f>
        <v/>
      </c>
      <c r="AD40" s="241" t="str">
        <f>IF(ISBLANK(Glucose!AD33),"",Glucose!AD33)</f>
        <v/>
      </c>
      <c r="AE40" s="241" t="str">
        <f>IF(ISBLANK(Glucose!AE33),"",Glucose!AE33)</f>
        <v/>
      </c>
      <c r="AF40" s="241" t="str">
        <f>IF(ISBLANK(Glucose!AF33),"",Glucose!AF33)</f>
        <v/>
      </c>
      <c r="AG40" s="241" t="str">
        <f>IF(ISBLANK(Glucose!AG33),"",Glucose!AG33)</f>
        <v/>
      </c>
      <c r="AH40" s="241" t="str">
        <f>IF(ISBLANK(Glucose!AH33),"",Glucose!AH33)</f>
        <v/>
      </c>
      <c r="AI40" s="241" t="str">
        <f>IF(ISBLANK(Glucose!AI33),"",Glucose!AI33)</f>
        <v/>
      </c>
      <c r="AJ40" s="241" t="str">
        <f>IF(ISBLANK(Glucose!AJ33),"",Glucose!AJ33)</f>
        <v/>
      </c>
      <c r="AK40" s="241" t="str">
        <f>IF(ISBLANK(Glucose!AK33),"",Glucose!AK33)</f>
        <v/>
      </c>
      <c r="AL40" s="241" t="str">
        <f>IF(ISBLANK(Glucose!AL33),"",Glucose!AL33)</f>
        <v/>
      </c>
      <c r="AM40" s="241" t="str">
        <f>IF(ISBLANK(Glucose!AM33),"",Glucose!AM33)</f>
        <v/>
      </c>
      <c r="AN40" s="241" t="str">
        <f>IF(ISBLANK(Glucose!AN33),"",Glucose!AN33)</f>
        <v/>
      </c>
      <c r="AO40" s="241" t="str">
        <f>IF(ISBLANK(Glucose!AO33),"",Glucose!AO33)</f>
        <v/>
      </c>
      <c r="AP40" s="241" t="str">
        <f>IF(ISBLANK(Glucose!AP33),"",Glucose!AP33)</f>
        <v/>
      </c>
      <c r="AQ40" s="241" t="str">
        <f>IF(ISBLANK(Glucose!AR33),"",Glucose!AR33)</f>
        <v/>
      </c>
      <c r="AR40" s="241" t="str">
        <f>IF(ISBLANK(Glucose!AS33),"",Glucose!AS33)</f>
        <v/>
      </c>
      <c r="AS40" s="241" t="str">
        <f>IF(ISBLANK(Glucose!AT33),"",Glucose!AT33)</f>
        <v/>
      </c>
      <c r="AT40" s="241" t="str">
        <f>IF(ISBLANK(Glucose!AU33),"",Glucose!AU33)</f>
        <v/>
      </c>
      <c r="AU40" s="241" t="str">
        <f>IF(ISBLANK(Glucose!AV33),"",Glucose!AV33)</f>
        <v/>
      </c>
      <c r="AV40" s="241" t="str">
        <f>IF(ISBLANK(Glucose!AW33),"",Glucose!AW33)</f>
        <v/>
      </c>
      <c r="AW40" s="241" t="str">
        <f>IF(ISBLANK(Glucose!AX33),"",Glucose!AX33)</f>
        <v/>
      </c>
      <c r="AX40" s="241" t="str">
        <f>IF(ISBLANK(Glucose!AY33),"",Glucose!AY33)</f>
        <v/>
      </c>
      <c r="AY40" s="241" t="str">
        <f>IF(ISBLANK(Glucose!AZ33),"",Glucose!AZ33)</f>
        <v/>
      </c>
      <c r="AZ40" s="241" t="str">
        <f>IF(ISBLANK(Glucose!BA33),"",Glucose!BA33)</f>
        <v/>
      </c>
      <c r="BA40" s="241" t="str">
        <f>IF(ISBLANK(Glucose!BB33),"",Glucose!BB33)</f>
        <v/>
      </c>
      <c r="BB40" s="241" t="str">
        <f>IF(ISBLANK(Glucose!BC33),"",Glucose!BC33)</f>
        <v/>
      </c>
      <c r="BC40" s="241" t="str">
        <f>IF(ISBLANK(Glucose!BD33),"",Glucose!BD33)</f>
        <v/>
      </c>
      <c r="BD40" s="241" t="str">
        <f>IF(ISBLANK(Glucose!BE33),"",Glucose!BE33)</f>
        <v/>
      </c>
      <c r="BE40" s="241" t="str">
        <f>IF(ISBLANK(Glucose!BF33),"",Glucose!BF33)</f>
        <v/>
      </c>
      <c r="BF40" s="241" t="str">
        <f>IF(ISBLANK(Glucose!BG33),"",Glucose!BG33)</f>
        <v/>
      </c>
      <c r="BG40" s="241" t="str">
        <f>IF(ISBLANK(Glucose!BH33),"",Glucose!BH33)</f>
        <v/>
      </c>
      <c r="BH40" s="241" t="str">
        <f>IF(ISBLANK(Glucose!BI33),"",Glucose!BI33)</f>
        <v/>
      </c>
      <c r="BI40" s="241" t="str">
        <f>IF(ISBLANK(Glucose!BJ33),"",Glucose!BJ33)</f>
        <v/>
      </c>
      <c r="BJ40" s="241" t="str">
        <f>IF(ISBLANK(Glucose!BK33),"",Glucose!BK33)</f>
        <v/>
      </c>
      <c r="BK40" s="241" t="str">
        <f>IF(ISBLANK(Glucose!BL33),"",Glucose!BL33)</f>
        <v/>
      </c>
      <c r="BL40" s="241" t="str">
        <f>IF(ISBLANK(Glucose!BM33),"",Glucose!BM33)</f>
        <v/>
      </c>
      <c r="BM40" s="241" t="str">
        <f>IF(ISBLANK(Glucose!BN33),"",Glucose!BN33)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IF(Glucose!B34&lt;&gt;0,Glucose!$B$1,"")</f>
        <v/>
      </c>
      <c r="B41" s="241" t="str">
        <f>IF(ISBLANK(Glucose!A34),"",Glucose!A34)</f>
        <v/>
      </c>
      <c r="C41" s="248" t="str">
        <f>IF(ISBLANK(Glucose!B34),"",Glucose!B34)</f>
        <v/>
      </c>
      <c r="D41" s="249" t="str">
        <f>IF(ISBLANK(Glucose!C34),"",Glucose!C34)</f>
        <v/>
      </c>
      <c r="E41" s="241" t="str">
        <f>IF(ISBLANK(Glucose!D34),"",Glucose!D34)</f>
        <v/>
      </c>
      <c r="F41" s="241" t="str">
        <f>IF(ISBLANK(Glucose!E34),"",Glucose!E34)</f>
        <v/>
      </c>
      <c r="G41" s="241" t="str">
        <f>IF(ISBLANK(Glucose!G34),"",Glucose!G34)</f>
        <v/>
      </c>
      <c r="H41" s="241" t="str">
        <f>IF(ISBLANK(Glucose!H34),"",Glucose!H34)</f>
        <v/>
      </c>
      <c r="I41" s="241" t="str">
        <f>IF(ISBLANK(Glucose!I34),"",Glucose!I34)</f>
        <v/>
      </c>
      <c r="J41" s="241" t="str">
        <f>IF(ISBLANK(Glucose!J34),"",Glucose!J34)</f>
        <v/>
      </c>
      <c r="K41" s="241" t="str">
        <f>IF(ISBLANK(Glucose!K34),"",Glucose!K34)</f>
        <v/>
      </c>
      <c r="L41" s="241" t="str">
        <f>IF(ISBLANK(Glucose!L34),"",Glucose!L34)</f>
        <v/>
      </c>
      <c r="M41" s="241" t="str">
        <f>IF(ISBLANK(Glucose!M34),"",Glucose!M34)</f>
        <v/>
      </c>
      <c r="N41" s="241" t="str">
        <f>IF(ISBLANK(Glucose!N34),"",Glucose!N34)</f>
        <v/>
      </c>
      <c r="O41" s="241" t="str">
        <f>IF(ISBLANK(Glucose!O34),"",Glucose!O34)</f>
        <v/>
      </c>
      <c r="P41" s="241" t="str">
        <f>IF(ISBLANK(Glucose!P34),"",Glucose!P34)</f>
        <v/>
      </c>
      <c r="Q41" s="241" t="str">
        <f>IF(ISBLANK(Glucose!Q34),"",Glucose!Q34)</f>
        <v/>
      </c>
      <c r="R41" s="241" t="str">
        <f>IF(ISBLANK(Glucose!R34),"",Glucose!R34)</f>
        <v/>
      </c>
      <c r="S41" s="241" t="str">
        <f>IF(ISBLANK(Glucose!S34),"",Glucose!S34)</f>
        <v/>
      </c>
      <c r="T41" s="241" t="str">
        <f>IF(ISBLANK(Glucose!T34),"",Glucose!T34)</f>
        <v/>
      </c>
      <c r="U41" s="241" t="str">
        <f>IF(ISBLANK(Glucose!U34),"",Glucose!U34)</f>
        <v/>
      </c>
      <c r="V41" s="241" t="str">
        <f>IF(ISBLANK(Glucose!V34),"",Glucose!V34)</f>
        <v/>
      </c>
      <c r="W41" s="241" t="str">
        <f>IF(ISBLANK(Glucose!W34),"",Glucose!W34)</f>
        <v/>
      </c>
      <c r="X41" s="241" t="str">
        <f>IF(ISBLANK(Glucose!X34),"",Glucose!X34)</f>
        <v/>
      </c>
      <c r="Y41" s="241" t="str">
        <f>IF(ISBLANK(Glucose!Y34),"",Glucose!Y34)</f>
        <v/>
      </c>
      <c r="Z41" s="241" t="str">
        <f>IF(ISBLANK(Glucose!Z34),"",Glucose!Z34)</f>
        <v/>
      </c>
      <c r="AA41" s="241" t="str">
        <f>IF(ISBLANK(Glucose!AA34),"",Glucose!AA34)</f>
        <v/>
      </c>
      <c r="AB41" s="241" t="str">
        <f>IF(ISBLANK(Glucose!AB34),"",Glucose!AB34)</f>
        <v/>
      </c>
      <c r="AC41" s="241" t="str">
        <f>IF(ISBLANK(Glucose!AC34),"",Glucose!AC34)</f>
        <v/>
      </c>
      <c r="AD41" s="241" t="str">
        <f>IF(ISBLANK(Glucose!AD34),"",Glucose!AD34)</f>
        <v/>
      </c>
      <c r="AE41" s="241" t="str">
        <f>IF(ISBLANK(Glucose!AE34),"",Glucose!AE34)</f>
        <v/>
      </c>
      <c r="AF41" s="241" t="str">
        <f>IF(ISBLANK(Glucose!AF34),"",Glucose!AF34)</f>
        <v/>
      </c>
      <c r="AG41" s="241" t="str">
        <f>IF(ISBLANK(Glucose!AG34),"",Glucose!AG34)</f>
        <v/>
      </c>
      <c r="AH41" s="241" t="str">
        <f>IF(ISBLANK(Glucose!AH34),"",Glucose!AH34)</f>
        <v/>
      </c>
      <c r="AI41" s="241" t="str">
        <f>IF(ISBLANK(Glucose!AI34),"",Glucose!AI34)</f>
        <v/>
      </c>
      <c r="AJ41" s="241" t="str">
        <f>IF(ISBLANK(Glucose!AJ34),"",Glucose!AJ34)</f>
        <v/>
      </c>
      <c r="AK41" s="241" t="str">
        <f>IF(ISBLANK(Glucose!AK34),"",Glucose!AK34)</f>
        <v/>
      </c>
      <c r="AL41" s="241" t="str">
        <f>IF(ISBLANK(Glucose!AL34),"",Glucose!AL34)</f>
        <v/>
      </c>
      <c r="AM41" s="241" t="str">
        <f>IF(ISBLANK(Glucose!AM34),"",Glucose!AM34)</f>
        <v/>
      </c>
      <c r="AN41" s="241" t="str">
        <f>IF(ISBLANK(Glucose!AN34),"",Glucose!AN34)</f>
        <v/>
      </c>
      <c r="AO41" s="241" t="str">
        <f>IF(ISBLANK(Glucose!AO34),"",Glucose!AO34)</f>
        <v/>
      </c>
      <c r="AP41" s="241" t="str">
        <f>IF(ISBLANK(Glucose!AP34),"",Glucose!AP34)</f>
        <v/>
      </c>
      <c r="AQ41" s="241" t="str">
        <f>IF(ISBLANK(Glucose!AR34),"",Glucose!AR34)</f>
        <v/>
      </c>
      <c r="AR41" s="241" t="str">
        <f>IF(ISBLANK(Glucose!AS34),"",Glucose!AS34)</f>
        <v/>
      </c>
      <c r="AS41" s="241" t="str">
        <f>IF(ISBLANK(Glucose!AT34),"",Glucose!AT34)</f>
        <v/>
      </c>
      <c r="AT41" s="241" t="str">
        <f>IF(ISBLANK(Glucose!AU34),"",Glucose!AU34)</f>
        <v/>
      </c>
      <c r="AU41" s="241" t="str">
        <f>IF(ISBLANK(Glucose!AV34),"",Glucose!AV34)</f>
        <v/>
      </c>
      <c r="AV41" s="241" t="str">
        <f>IF(ISBLANK(Glucose!AW34),"",Glucose!AW34)</f>
        <v/>
      </c>
      <c r="AW41" s="241" t="str">
        <f>IF(ISBLANK(Glucose!AX34),"",Glucose!AX34)</f>
        <v/>
      </c>
      <c r="AX41" s="241" t="str">
        <f>IF(ISBLANK(Glucose!AY34),"",Glucose!AY34)</f>
        <v/>
      </c>
      <c r="AY41" s="241" t="str">
        <f>IF(ISBLANK(Glucose!AZ34),"",Glucose!AZ34)</f>
        <v/>
      </c>
      <c r="AZ41" s="241" t="str">
        <f>IF(ISBLANK(Glucose!BA34),"",Glucose!BA34)</f>
        <v/>
      </c>
      <c r="BA41" s="241" t="str">
        <f>IF(ISBLANK(Glucose!BB34),"",Glucose!BB34)</f>
        <v/>
      </c>
      <c r="BB41" s="241" t="str">
        <f>IF(ISBLANK(Glucose!BC34),"",Glucose!BC34)</f>
        <v/>
      </c>
      <c r="BC41" s="241" t="str">
        <f>IF(ISBLANK(Glucose!BD34),"",Glucose!BD34)</f>
        <v/>
      </c>
      <c r="BD41" s="241" t="str">
        <f>IF(ISBLANK(Glucose!BE34),"",Glucose!BE34)</f>
        <v/>
      </c>
      <c r="BE41" s="241" t="str">
        <f>IF(ISBLANK(Glucose!BF34),"",Glucose!BF34)</f>
        <v/>
      </c>
      <c r="BF41" s="241" t="str">
        <f>IF(ISBLANK(Glucose!BG34),"",Glucose!BG34)</f>
        <v/>
      </c>
      <c r="BG41" s="241" t="str">
        <f>IF(ISBLANK(Glucose!BH34),"",Glucose!BH34)</f>
        <v/>
      </c>
      <c r="BH41" s="241" t="str">
        <f>IF(ISBLANK(Glucose!BI34),"",Glucose!BI34)</f>
        <v/>
      </c>
      <c r="BI41" s="241" t="str">
        <f>IF(ISBLANK(Glucose!BJ34),"",Glucose!BJ34)</f>
        <v/>
      </c>
      <c r="BJ41" s="241" t="str">
        <f>IF(ISBLANK(Glucose!BK34),"",Glucose!BK34)</f>
        <v/>
      </c>
      <c r="BK41" s="241" t="str">
        <f>IF(ISBLANK(Glucose!BL34),"",Glucose!BL34)</f>
        <v/>
      </c>
      <c r="BL41" s="241" t="str">
        <f>IF(ISBLANK(Glucose!BM34),"",Glucose!BM34)</f>
        <v/>
      </c>
      <c r="BM41" s="241" t="str">
        <f>IF(ISBLANK(Glucose!BN34),"",Glucose!BN34)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IF(Glucose!B35&lt;&gt;0,Glucose!$B$1,"")</f>
        <v/>
      </c>
      <c r="B42" s="241" t="str">
        <f>IF(ISBLANK(Glucose!A35),"",Glucose!A35)</f>
        <v/>
      </c>
      <c r="C42" s="248" t="str">
        <f>IF(ISBLANK(Glucose!B35),"",Glucose!B35)</f>
        <v/>
      </c>
      <c r="D42" s="249" t="str">
        <f>IF(ISBLANK(Glucose!C35),"",Glucose!C35)</f>
        <v/>
      </c>
      <c r="E42" s="241" t="str">
        <f>IF(ISBLANK(Glucose!D35),"",Glucose!D35)</f>
        <v/>
      </c>
      <c r="F42" s="241" t="str">
        <f>IF(ISBLANK(Glucose!E35),"",Glucose!E35)</f>
        <v/>
      </c>
      <c r="G42" s="241" t="str">
        <f>IF(ISBLANK(Glucose!G35),"",Glucose!G35)</f>
        <v/>
      </c>
      <c r="H42" s="241" t="str">
        <f>IF(ISBLANK(Glucose!H35),"",Glucose!H35)</f>
        <v/>
      </c>
      <c r="I42" s="241" t="str">
        <f>IF(ISBLANK(Glucose!I35),"",Glucose!I35)</f>
        <v/>
      </c>
      <c r="J42" s="241" t="str">
        <f>IF(ISBLANK(Glucose!J35),"",Glucose!J35)</f>
        <v/>
      </c>
      <c r="K42" s="241" t="str">
        <f>IF(ISBLANK(Glucose!K35),"",Glucose!K35)</f>
        <v/>
      </c>
      <c r="L42" s="241" t="str">
        <f>IF(ISBLANK(Glucose!L35),"",Glucose!L35)</f>
        <v/>
      </c>
      <c r="M42" s="241" t="str">
        <f>IF(ISBLANK(Glucose!M35),"",Glucose!M35)</f>
        <v/>
      </c>
      <c r="N42" s="241" t="str">
        <f>IF(ISBLANK(Glucose!N35),"",Glucose!N35)</f>
        <v/>
      </c>
      <c r="O42" s="241" t="str">
        <f>IF(ISBLANK(Glucose!O35),"",Glucose!O35)</f>
        <v/>
      </c>
      <c r="P42" s="241" t="str">
        <f>IF(ISBLANK(Glucose!P35),"",Glucose!P35)</f>
        <v/>
      </c>
      <c r="Q42" s="241" t="str">
        <f>IF(ISBLANK(Glucose!Q35),"",Glucose!Q35)</f>
        <v/>
      </c>
      <c r="R42" s="241" t="str">
        <f>IF(ISBLANK(Glucose!R35),"",Glucose!R35)</f>
        <v/>
      </c>
      <c r="S42" s="241" t="str">
        <f>IF(ISBLANK(Glucose!S35),"",Glucose!S35)</f>
        <v/>
      </c>
      <c r="T42" s="241" t="str">
        <f>IF(ISBLANK(Glucose!T35),"",Glucose!T35)</f>
        <v/>
      </c>
      <c r="U42" s="241" t="str">
        <f>IF(ISBLANK(Glucose!U35),"",Glucose!U35)</f>
        <v/>
      </c>
      <c r="V42" s="241" t="str">
        <f>IF(ISBLANK(Glucose!V35),"",Glucose!V35)</f>
        <v/>
      </c>
      <c r="W42" s="241" t="str">
        <f>IF(ISBLANK(Glucose!W35),"",Glucose!W35)</f>
        <v/>
      </c>
      <c r="X42" s="241" t="str">
        <f>IF(ISBLANK(Glucose!X35),"",Glucose!X35)</f>
        <v/>
      </c>
      <c r="Y42" s="241" t="str">
        <f>IF(ISBLANK(Glucose!Y35),"",Glucose!Y35)</f>
        <v/>
      </c>
      <c r="Z42" s="241" t="str">
        <f>IF(ISBLANK(Glucose!Z35),"",Glucose!Z35)</f>
        <v/>
      </c>
      <c r="AA42" s="241" t="str">
        <f>IF(ISBLANK(Glucose!AA35),"",Glucose!AA35)</f>
        <v/>
      </c>
      <c r="AB42" s="241" t="str">
        <f>IF(ISBLANK(Glucose!AB35),"",Glucose!AB35)</f>
        <v/>
      </c>
      <c r="AC42" s="241" t="str">
        <f>IF(ISBLANK(Glucose!AC35),"",Glucose!AC35)</f>
        <v/>
      </c>
      <c r="AD42" s="241" t="str">
        <f>IF(ISBLANK(Glucose!AD35),"",Glucose!AD35)</f>
        <v/>
      </c>
      <c r="AE42" s="241" t="str">
        <f>IF(ISBLANK(Glucose!AE35),"",Glucose!AE35)</f>
        <v/>
      </c>
      <c r="AF42" s="241" t="str">
        <f>IF(ISBLANK(Glucose!AF35),"",Glucose!AF35)</f>
        <v/>
      </c>
      <c r="AG42" s="241" t="str">
        <f>IF(ISBLANK(Glucose!AG35),"",Glucose!AG35)</f>
        <v/>
      </c>
      <c r="AH42" s="241" t="str">
        <f>IF(ISBLANK(Glucose!AH35),"",Glucose!AH35)</f>
        <v/>
      </c>
      <c r="AI42" s="241" t="str">
        <f>IF(ISBLANK(Glucose!AI35),"",Glucose!AI35)</f>
        <v/>
      </c>
      <c r="AJ42" s="241" t="str">
        <f>IF(ISBLANK(Glucose!AJ35),"",Glucose!AJ35)</f>
        <v/>
      </c>
      <c r="AK42" s="241" t="str">
        <f>IF(ISBLANK(Glucose!AK35),"",Glucose!AK35)</f>
        <v/>
      </c>
      <c r="AL42" s="241" t="str">
        <f>IF(ISBLANK(Glucose!AL35),"",Glucose!AL35)</f>
        <v/>
      </c>
      <c r="AM42" s="241" t="str">
        <f>IF(ISBLANK(Glucose!AM35),"",Glucose!AM35)</f>
        <v/>
      </c>
      <c r="AN42" s="241" t="str">
        <f>IF(ISBLANK(Glucose!AN35),"",Glucose!AN35)</f>
        <v/>
      </c>
      <c r="AO42" s="241" t="str">
        <f>IF(ISBLANK(Glucose!AO35),"",Glucose!AO35)</f>
        <v/>
      </c>
      <c r="AP42" s="241" t="str">
        <f>IF(ISBLANK(Glucose!AP35),"",Glucose!AP35)</f>
        <v/>
      </c>
      <c r="AQ42" s="241" t="str">
        <f>IF(ISBLANK(Glucose!AR35),"",Glucose!AR35)</f>
        <v/>
      </c>
      <c r="AR42" s="241" t="str">
        <f>IF(ISBLANK(Glucose!AS35),"",Glucose!AS35)</f>
        <v/>
      </c>
      <c r="AS42" s="241" t="str">
        <f>IF(ISBLANK(Glucose!AT35),"",Glucose!AT35)</f>
        <v/>
      </c>
      <c r="AT42" s="241" t="str">
        <f>IF(ISBLANK(Glucose!AU35),"",Glucose!AU35)</f>
        <v/>
      </c>
      <c r="AU42" s="241" t="str">
        <f>IF(ISBLANK(Glucose!AV35),"",Glucose!AV35)</f>
        <v/>
      </c>
      <c r="AV42" s="241" t="str">
        <f>IF(ISBLANK(Glucose!AW35),"",Glucose!AW35)</f>
        <v/>
      </c>
      <c r="AW42" s="241" t="str">
        <f>IF(ISBLANK(Glucose!AX35),"",Glucose!AX35)</f>
        <v/>
      </c>
      <c r="AX42" s="241" t="str">
        <f>IF(ISBLANK(Glucose!AY35),"",Glucose!AY35)</f>
        <v/>
      </c>
      <c r="AY42" s="241" t="str">
        <f>IF(ISBLANK(Glucose!AZ35),"",Glucose!AZ35)</f>
        <v/>
      </c>
      <c r="AZ42" s="241" t="str">
        <f>IF(ISBLANK(Glucose!BA35),"",Glucose!BA35)</f>
        <v/>
      </c>
      <c r="BA42" s="241" t="str">
        <f>IF(ISBLANK(Glucose!BB35),"",Glucose!BB35)</f>
        <v/>
      </c>
      <c r="BB42" s="241" t="str">
        <f>IF(ISBLANK(Glucose!BC35),"",Glucose!BC35)</f>
        <v/>
      </c>
      <c r="BC42" s="241" t="str">
        <f>IF(ISBLANK(Glucose!BD35),"",Glucose!BD35)</f>
        <v/>
      </c>
      <c r="BD42" s="241" t="str">
        <f>IF(ISBLANK(Glucose!BE35),"",Glucose!BE35)</f>
        <v/>
      </c>
      <c r="BE42" s="241" t="str">
        <f>IF(ISBLANK(Glucose!BF35),"",Glucose!BF35)</f>
        <v/>
      </c>
      <c r="BF42" s="241" t="str">
        <f>IF(ISBLANK(Glucose!BG35),"",Glucose!BG35)</f>
        <v/>
      </c>
      <c r="BG42" s="241" t="str">
        <f>IF(ISBLANK(Glucose!BH35),"",Glucose!BH35)</f>
        <v/>
      </c>
      <c r="BH42" s="241" t="str">
        <f>IF(ISBLANK(Glucose!BI35),"",Glucose!BI35)</f>
        <v/>
      </c>
      <c r="BI42" s="241" t="str">
        <f>IF(ISBLANK(Glucose!BJ35),"",Glucose!BJ35)</f>
        <v/>
      </c>
      <c r="BJ42" s="241" t="str">
        <f>IF(ISBLANK(Glucose!BK35),"",Glucose!BK35)</f>
        <v/>
      </c>
      <c r="BK42" s="241" t="str">
        <f>IF(ISBLANK(Glucose!BL35),"",Glucose!BL35)</f>
        <v/>
      </c>
      <c r="BL42" s="241" t="str">
        <f>IF(ISBLANK(Glucose!BM35),"",Glucose!BM35)</f>
        <v/>
      </c>
      <c r="BM42" s="241" t="str">
        <f>IF(ISBLANK(Glucose!BN35),"",Glucose!BN35)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IF(Glucose!B36&lt;&gt;0,Glucose!$B$1,"")</f>
        <v/>
      </c>
      <c r="B43" s="241" t="str">
        <f>IF(ISBLANK(Glucose!A36),"",Glucose!A36)</f>
        <v/>
      </c>
      <c r="C43" s="248" t="str">
        <f>IF(ISBLANK(Glucose!B36),"",Glucose!B36)</f>
        <v/>
      </c>
      <c r="D43" s="249" t="str">
        <f>IF(ISBLANK(Glucose!C36),"",Glucose!C36)</f>
        <v/>
      </c>
      <c r="E43" s="241" t="str">
        <f>IF(ISBLANK(Glucose!D36),"",Glucose!D36)</f>
        <v/>
      </c>
      <c r="F43" s="241" t="str">
        <f>IF(ISBLANK(Glucose!E36),"",Glucose!E36)</f>
        <v/>
      </c>
      <c r="G43" s="241" t="str">
        <f>IF(ISBLANK(Glucose!G36),"",Glucose!G36)</f>
        <v/>
      </c>
      <c r="H43" s="241" t="str">
        <f>IF(ISBLANK(Glucose!H36),"",Glucose!H36)</f>
        <v/>
      </c>
      <c r="I43" s="241" t="str">
        <f>IF(ISBLANK(Glucose!I36),"",Glucose!I36)</f>
        <v/>
      </c>
      <c r="J43" s="241" t="str">
        <f>IF(ISBLANK(Glucose!J36),"",Glucose!J36)</f>
        <v/>
      </c>
      <c r="K43" s="241" t="str">
        <f>IF(ISBLANK(Glucose!K36),"",Glucose!K36)</f>
        <v/>
      </c>
      <c r="L43" s="241" t="str">
        <f>IF(ISBLANK(Glucose!L36),"",Glucose!L36)</f>
        <v/>
      </c>
      <c r="M43" s="241" t="str">
        <f>IF(ISBLANK(Glucose!M36),"",Glucose!M36)</f>
        <v/>
      </c>
      <c r="N43" s="241" t="str">
        <f>IF(ISBLANK(Glucose!N36),"",Glucose!N36)</f>
        <v/>
      </c>
      <c r="O43" s="241" t="str">
        <f>IF(ISBLANK(Glucose!O36),"",Glucose!O36)</f>
        <v/>
      </c>
      <c r="P43" s="241" t="str">
        <f>IF(ISBLANK(Glucose!P36),"",Glucose!P36)</f>
        <v/>
      </c>
      <c r="Q43" s="241" t="str">
        <f>IF(ISBLANK(Glucose!Q36),"",Glucose!Q36)</f>
        <v/>
      </c>
      <c r="R43" s="241" t="str">
        <f>IF(ISBLANK(Glucose!R36),"",Glucose!R36)</f>
        <v/>
      </c>
      <c r="S43" s="241" t="str">
        <f>IF(ISBLANK(Glucose!S36),"",Glucose!S36)</f>
        <v/>
      </c>
      <c r="T43" s="241" t="str">
        <f>IF(ISBLANK(Glucose!T36),"",Glucose!T36)</f>
        <v/>
      </c>
      <c r="U43" s="241" t="str">
        <f>IF(ISBLANK(Glucose!U36),"",Glucose!U36)</f>
        <v/>
      </c>
      <c r="V43" s="241" t="str">
        <f>IF(ISBLANK(Glucose!V36),"",Glucose!V36)</f>
        <v/>
      </c>
      <c r="W43" s="241" t="str">
        <f>IF(ISBLANK(Glucose!W36),"",Glucose!W36)</f>
        <v/>
      </c>
      <c r="X43" s="241" t="str">
        <f>IF(ISBLANK(Glucose!X36),"",Glucose!X36)</f>
        <v/>
      </c>
      <c r="Y43" s="241" t="str">
        <f>IF(ISBLANK(Glucose!Y36),"",Glucose!Y36)</f>
        <v/>
      </c>
      <c r="Z43" s="241" t="str">
        <f>IF(ISBLANK(Glucose!Z36),"",Glucose!Z36)</f>
        <v/>
      </c>
      <c r="AA43" s="241" t="str">
        <f>IF(ISBLANK(Glucose!AA36),"",Glucose!AA36)</f>
        <v/>
      </c>
      <c r="AB43" s="241" t="str">
        <f>IF(ISBLANK(Glucose!AB36),"",Glucose!AB36)</f>
        <v/>
      </c>
      <c r="AC43" s="241" t="str">
        <f>IF(ISBLANK(Glucose!AC36),"",Glucose!AC36)</f>
        <v/>
      </c>
      <c r="AD43" s="241" t="str">
        <f>IF(ISBLANK(Glucose!AD36),"",Glucose!AD36)</f>
        <v/>
      </c>
      <c r="AE43" s="241" t="str">
        <f>IF(ISBLANK(Glucose!AE36),"",Glucose!AE36)</f>
        <v/>
      </c>
      <c r="AF43" s="241" t="str">
        <f>IF(ISBLANK(Glucose!AF36),"",Glucose!AF36)</f>
        <v/>
      </c>
      <c r="AG43" s="241" t="str">
        <f>IF(ISBLANK(Glucose!AG36),"",Glucose!AG36)</f>
        <v/>
      </c>
      <c r="AH43" s="241" t="str">
        <f>IF(ISBLANK(Glucose!AH36),"",Glucose!AH36)</f>
        <v/>
      </c>
      <c r="AI43" s="241" t="str">
        <f>IF(ISBLANK(Glucose!AI36),"",Glucose!AI36)</f>
        <v/>
      </c>
      <c r="AJ43" s="241" t="str">
        <f>IF(ISBLANK(Glucose!AJ36),"",Glucose!AJ36)</f>
        <v/>
      </c>
      <c r="AK43" s="241" t="str">
        <f>IF(ISBLANK(Glucose!AK36),"",Glucose!AK36)</f>
        <v/>
      </c>
      <c r="AL43" s="241" t="str">
        <f>IF(ISBLANK(Glucose!AL36),"",Glucose!AL36)</f>
        <v/>
      </c>
      <c r="AM43" s="241" t="str">
        <f>IF(ISBLANK(Glucose!AM36),"",Glucose!AM36)</f>
        <v/>
      </c>
      <c r="AN43" s="241" t="str">
        <f>IF(ISBLANK(Glucose!AN36),"",Glucose!AN36)</f>
        <v/>
      </c>
      <c r="AO43" s="241" t="str">
        <f>IF(ISBLANK(Glucose!AO36),"",Glucose!AO36)</f>
        <v/>
      </c>
      <c r="AP43" s="241" t="str">
        <f>IF(ISBLANK(Glucose!AP36),"",Glucose!AP36)</f>
        <v/>
      </c>
      <c r="AQ43" s="241" t="str">
        <f>IF(ISBLANK(Glucose!AR36),"",Glucose!AR36)</f>
        <v/>
      </c>
      <c r="AR43" s="241" t="str">
        <f>IF(ISBLANK(Glucose!AS36),"",Glucose!AS36)</f>
        <v/>
      </c>
      <c r="AS43" s="241" t="str">
        <f>IF(ISBLANK(Glucose!AT36),"",Glucose!AT36)</f>
        <v/>
      </c>
      <c r="AT43" s="241" t="str">
        <f>IF(ISBLANK(Glucose!AU36),"",Glucose!AU36)</f>
        <v/>
      </c>
      <c r="AU43" s="241" t="str">
        <f>IF(ISBLANK(Glucose!AV36),"",Glucose!AV36)</f>
        <v/>
      </c>
      <c r="AV43" s="241" t="str">
        <f>IF(ISBLANK(Glucose!AW36),"",Glucose!AW36)</f>
        <v/>
      </c>
      <c r="AW43" s="241" t="str">
        <f>IF(ISBLANK(Glucose!AX36),"",Glucose!AX36)</f>
        <v/>
      </c>
      <c r="AX43" s="241" t="str">
        <f>IF(ISBLANK(Glucose!AY36),"",Glucose!AY36)</f>
        <v/>
      </c>
      <c r="AY43" s="241" t="str">
        <f>IF(ISBLANK(Glucose!AZ36),"",Glucose!AZ36)</f>
        <v/>
      </c>
      <c r="AZ43" s="241" t="str">
        <f>IF(ISBLANK(Glucose!BA36),"",Glucose!BA36)</f>
        <v/>
      </c>
      <c r="BA43" s="241" t="str">
        <f>IF(ISBLANK(Glucose!BB36),"",Glucose!BB36)</f>
        <v/>
      </c>
      <c r="BB43" s="241" t="str">
        <f>IF(ISBLANK(Glucose!BC36),"",Glucose!BC36)</f>
        <v/>
      </c>
      <c r="BC43" s="241" t="str">
        <f>IF(ISBLANK(Glucose!BD36),"",Glucose!BD36)</f>
        <v/>
      </c>
      <c r="BD43" s="241" t="str">
        <f>IF(ISBLANK(Glucose!BE36),"",Glucose!BE36)</f>
        <v/>
      </c>
      <c r="BE43" s="241" t="str">
        <f>IF(ISBLANK(Glucose!BF36),"",Glucose!BF36)</f>
        <v/>
      </c>
      <c r="BF43" s="241" t="str">
        <f>IF(ISBLANK(Glucose!BG36),"",Glucose!BG36)</f>
        <v/>
      </c>
      <c r="BG43" s="241" t="str">
        <f>IF(ISBLANK(Glucose!BH36),"",Glucose!BH36)</f>
        <v/>
      </c>
      <c r="BH43" s="241" t="str">
        <f>IF(ISBLANK(Glucose!BI36),"",Glucose!BI36)</f>
        <v/>
      </c>
      <c r="BI43" s="241" t="str">
        <f>IF(ISBLANK(Glucose!BJ36),"",Glucose!BJ36)</f>
        <v/>
      </c>
      <c r="BJ43" s="241" t="str">
        <f>IF(ISBLANK(Glucose!BK36),"",Glucose!BK36)</f>
        <v/>
      </c>
      <c r="BK43" s="241" t="str">
        <f>IF(ISBLANK(Glucose!BL36),"",Glucose!BL36)</f>
        <v/>
      </c>
      <c r="BL43" s="241" t="str">
        <f>IF(ISBLANK(Glucose!BM36),"",Glucose!BM36)</f>
        <v/>
      </c>
      <c r="BM43" s="241" t="str">
        <f>IF(ISBLANK(Glucose!BN36),"",Glucose!BN36)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IF(Glucose!B37&lt;&gt;0,Glucose!$B$1,"")</f>
        <v/>
      </c>
      <c r="B44" s="241" t="str">
        <f>IF(ISBLANK(Glucose!A37),"",Glucose!A37)</f>
        <v/>
      </c>
      <c r="C44" s="248" t="str">
        <f>IF(ISBLANK(Glucose!B37),"",Glucose!B37)</f>
        <v/>
      </c>
      <c r="D44" s="249" t="str">
        <f>IF(ISBLANK(Glucose!C37),"",Glucose!C37)</f>
        <v/>
      </c>
      <c r="E44" s="241" t="str">
        <f>IF(ISBLANK(Glucose!D37),"",Glucose!D37)</f>
        <v/>
      </c>
      <c r="F44" s="241" t="str">
        <f>IF(ISBLANK(Glucose!E37),"",Glucose!E37)</f>
        <v/>
      </c>
      <c r="G44" s="241" t="str">
        <f>IF(ISBLANK(Glucose!G37),"",Glucose!G37)</f>
        <v/>
      </c>
      <c r="H44" s="241" t="str">
        <f>IF(ISBLANK(Glucose!H37),"",Glucose!H37)</f>
        <v/>
      </c>
      <c r="I44" s="241" t="str">
        <f>IF(ISBLANK(Glucose!I37),"",Glucose!I37)</f>
        <v/>
      </c>
      <c r="J44" s="241" t="str">
        <f>IF(ISBLANK(Glucose!J37),"",Glucose!J37)</f>
        <v/>
      </c>
      <c r="K44" s="241" t="str">
        <f>IF(ISBLANK(Glucose!K37),"",Glucose!K37)</f>
        <v/>
      </c>
      <c r="L44" s="241" t="str">
        <f>IF(ISBLANK(Glucose!L37),"",Glucose!L37)</f>
        <v/>
      </c>
      <c r="M44" s="241" t="str">
        <f>IF(ISBLANK(Glucose!M37),"",Glucose!M37)</f>
        <v/>
      </c>
      <c r="N44" s="241" t="str">
        <f>IF(ISBLANK(Glucose!N37),"",Glucose!N37)</f>
        <v/>
      </c>
      <c r="O44" s="241" t="str">
        <f>IF(ISBLANK(Glucose!O37),"",Glucose!O37)</f>
        <v/>
      </c>
      <c r="P44" s="241" t="str">
        <f>IF(ISBLANK(Glucose!P37),"",Glucose!P37)</f>
        <v/>
      </c>
      <c r="Q44" s="241" t="str">
        <f>IF(ISBLANK(Glucose!Q37),"",Glucose!Q37)</f>
        <v/>
      </c>
      <c r="R44" s="241" t="str">
        <f>IF(ISBLANK(Glucose!R37),"",Glucose!R37)</f>
        <v/>
      </c>
      <c r="S44" s="241" t="str">
        <f>IF(ISBLANK(Glucose!S37),"",Glucose!S37)</f>
        <v/>
      </c>
      <c r="T44" s="241" t="str">
        <f>IF(ISBLANK(Glucose!T37),"",Glucose!T37)</f>
        <v/>
      </c>
      <c r="U44" s="241" t="str">
        <f>IF(ISBLANK(Glucose!U37),"",Glucose!U37)</f>
        <v/>
      </c>
      <c r="V44" s="241" t="str">
        <f>IF(ISBLANK(Glucose!V37),"",Glucose!V37)</f>
        <v/>
      </c>
      <c r="W44" s="241" t="str">
        <f>IF(ISBLANK(Glucose!W37),"",Glucose!W37)</f>
        <v/>
      </c>
      <c r="X44" s="241" t="str">
        <f>IF(ISBLANK(Glucose!X37),"",Glucose!X37)</f>
        <v/>
      </c>
      <c r="Y44" s="241" t="str">
        <f>IF(ISBLANK(Glucose!Y37),"",Glucose!Y37)</f>
        <v/>
      </c>
      <c r="Z44" s="241" t="str">
        <f>IF(ISBLANK(Glucose!Z37),"",Glucose!Z37)</f>
        <v/>
      </c>
      <c r="AA44" s="241" t="str">
        <f>IF(ISBLANK(Glucose!AA37),"",Glucose!AA37)</f>
        <v/>
      </c>
      <c r="AB44" s="241" t="str">
        <f>IF(ISBLANK(Glucose!AB37),"",Glucose!AB37)</f>
        <v/>
      </c>
      <c r="AC44" s="241" t="str">
        <f>IF(ISBLANK(Glucose!AC37),"",Glucose!AC37)</f>
        <v/>
      </c>
      <c r="AD44" s="241" t="str">
        <f>IF(ISBLANK(Glucose!AD37),"",Glucose!AD37)</f>
        <v/>
      </c>
      <c r="AE44" s="241" t="str">
        <f>IF(ISBLANK(Glucose!AE37),"",Glucose!AE37)</f>
        <v/>
      </c>
      <c r="AF44" s="241" t="str">
        <f>IF(ISBLANK(Glucose!AF37),"",Glucose!AF37)</f>
        <v/>
      </c>
      <c r="AG44" s="241" t="str">
        <f>IF(ISBLANK(Glucose!AG37),"",Glucose!AG37)</f>
        <v/>
      </c>
      <c r="AH44" s="241" t="str">
        <f>IF(ISBLANK(Glucose!AH37),"",Glucose!AH37)</f>
        <v/>
      </c>
      <c r="AI44" s="241" t="str">
        <f>IF(ISBLANK(Glucose!AI37),"",Glucose!AI37)</f>
        <v/>
      </c>
      <c r="AJ44" s="241" t="str">
        <f>IF(ISBLANK(Glucose!AJ37),"",Glucose!AJ37)</f>
        <v/>
      </c>
      <c r="AK44" s="241" t="str">
        <f>IF(ISBLANK(Glucose!AK37),"",Glucose!AK37)</f>
        <v/>
      </c>
      <c r="AL44" s="241" t="str">
        <f>IF(ISBLANK(Glucose!AL37),"",Glucose!AL37)</f>
        <v/>
      </c>
      <c r="AM44" s="241" t="str">
        <f>IF(ISBLANK(Glucose!AM37),"",Glucose!AM37)</f>
        <v/>
      </c>
      <c r="AN44" s="241" t="str">
        <f>IF(ISBLANK(Glucose!AN37),"",Glucose!AN37)</f>
        <v/>
      </c>
      <c r="AO44" s="241" t="str">
        <f>IF(ISBLANK(Glucose!AO37),"",Glucose!AO37)</f>
        <v/>
      </c>
      <c r="AP44" s="241" t="str">
        <f>IF(ISBLANK(Glucose!AP37),"",Glucose!AP37)</f>
        <v/>
      </c>
      <c r="AQ44" s="241" t="str">
        <f>IF(ISBLANK(Glucose!AR37),"",Glucose!AR37)</f>
        <v/>
      </c>
      <c r="AR44" s="241" t="str">
        <f>IF(ISBLANK(Glucose!AS37),"",Glucose!AS37)</f>
        <v/>
      </c>
      <c r="AS44" s="241" t="str">
        <f>IF(ISBLANK(Glucose!AT37),"",Glucose!AT37)</f>
        <v/>
      </c>
      <c r="AT44" s="241" t="str">
        <f>IF(ISBLANK(Glucose!AU37),"",Glucose!AU37)</f>
        <v/>
      </c>
      <c r="AU44" s="241" t="str">
        <f>IF(ISBLANK(Glucose!AV37),"",Glucose!AV37)</f>
        <v/>
      </c>
      <c r="AV44" s="241" t="str">
        <f>IF(ISBLANK(Glucose!AW37),"",Glucose!AW37)</f>
        <v/>
      </c>
      <c r="AW44" s="241" t="str">
        <f>IF(ISBLANK(Glucose!AX37),"",Glucose!AX37)</f>
        <v/>
      </c>
      <c r="AX44" s="241" t="str">
        <f>IF(ISBLANK(Glucose!AY37),"",Glucose!AY37)</f>
        <v/>
      </c>
      <c r="AY44" s="241" t="str">
        <f>IF(ISBLANK(Glucose!AZ37),"",Glucose!AZ37)</f>
        <v/>
      </c>
      <c r="AZ44" s="241" t="str">
        <f>IF(ISBLANK(Glucose!BA37),"",Glucose!BA37)</f>
        <v/>
      </c>
      <c r="BA44" s="241" t="str">
        <f>IF(ISBLANK(Glucose!BB37),"",Glucose!BB37)</f>
        <v/>
      </c>
      <c r="BB44" s="241" t="str">
        <f>IF(ISBLANK(Glucose!BC37),"",Glucose!BC37)</f>
        <v/>
      </c>
      <c r="BC44" s="241" t="str">
        <f>IF(ISBLANK(Glucose!BD37),"",Glucose!BD37)</f>
        <v/>
      </c>
      <c r="BD44" s="241" t="str">
        <f>IF(ISBLANK(Glucose!BE37),"",Glucose!BE37)</f>
        <v/>
      </c>
      <c r="BE44" s="241" t="str">
        <f>IF(ISBLANK(Glucose!BF37),"",Glucose!BF37)</f>
        <v/>
      </c>
      <c r="BF44" s="241" t="str">
        <f>IF(ISBLANK(Glucose!BG37),"",Glucose!BG37)</f>
        <v/>
      </c>
      <c r="BG44" s="241" t="str">
        <f>IF(ISBLANK(Glucose!BH37),"",Glucose!BH37)</f>
        <v/>
      </c>
      <c r="BH44" s="241" t="str">
        <f>IF(ISBLANK(Glucose!BI37),"",Glucose!BI37)</f>
        <v/>
      </c>
      <c r="BI44" s="241" t="str">
        <f>IF(ISBLANK(Glucose!BJ37),"",Glucose!BJ37)</f>
        <v/>
      </c>
      <c r="BJ44" s="241" t="str">
        <f>IF(ISBLANK(Glucose!BK37),"",Glucose!BK37)</f>
        <v/>
      </c>
      <c r="BK44" s="241" t="str">
        <f>IF(ISBLANK(Glucose!BL37),"",Glucose!BL37)</f>
        <v/>
      </c>
      <c r="BL44" s="241" t="str">
        <f>IF(ISBLANK(Glucose!BM37),"",Glucose!BM37)</f>
        <v/>
      </c>
      <c r="BM44" s="241" t="str">
        <f>IF(ISBLANK(Glucose!BN37),"",Glucose!BN37)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IF(Glucose!B38&lt;&gt;0,Glucose!$B$1,"")</f>
        <v/>
      </c>
      <c r="B45" s="241" t="str">
        <f>IF(ISBLANK(Glucose!A38),"",Glucose!A38)</f>
        <v/>
      </c>
      <c r="C45" s="248" t="str">
        <f>IF(ISBLANK(Glucose!B38),"",Glucose!B38)</f>
        <v/>
      </c>
      <c r="D45" s="249" t="str">
        <f>IF(ISBLANK(Glucose!C38),"",Glucose!C38)</f>
        <v/>
      </c>
      <c r="E45" s="241" t="str">
        <f>IF(ISBLANK(Glucose!D38),"",Glucose!D38)</f>
        <v/>
      </c>
      <c r="F45" s="241" t="str">
        <f>IF(ISBLANK(Glucose!E38),"",Glucose!E38)</f>
        <v/>
      </c>
      <c r="G45" s="241" t="str">
        <f>IF(ISBLANK(Glucose!G38),"",Glucose!G38)</f>
        <v/>
      </c>
      <c r="H45" s="241" t="str">
        <f>IF(ISBLANK(Glucose!H38),"",Glucose!H38)</f>
        <v/>
      </c>
      <c r="I45" s="241" t="str">
        <f>IF(ISBLANK(Glucose!I38),"",Glucose!I38)</f>
        <v/>
      </c>
      <c r="J45" s="241" t="str">
        <f>IF(ISBLANK(Glucose!J38),"",Glucose!J38)</f>
        <v/>
      </c>
      <c r="K45" s="241" t="str">
        <f>IF(ISBLANK(Glucose!K38),"",Glucose!K38)</f>
        <v/>
      </c>
      <c r="L45" s="241" t="str">
        <f>IF(ISBLANK(Glucose!L38),"",Glucose!L38)</f>
        <v/>
      </c>
      <c r="M45" s="241" t="str">
        <f>IF(ISBLANK(Glucose!M38),"",Glucose!M38)</f>
        <v/>
      </c>
      <c r="N45" s="241" t="str">
        <f>IF(ISBLANK(Glucose!N38),"",Glucose!N38)</f>
        <v/>
      </c>
      <c r="O45" s="241" t="str">
        <f>IF(ISBLANK(Glucose!O38),"",Glucose!O38)</f>
        <v/>
      </c>
      <c r="P45" s="241" t="str">
        <f>IF(ISBLANK(Glucose!P38),"",Glucose!P38)</f>
        <v/>
      </c>
      <c r="Q45" s="241" t="str">
        <f>IF(ISBLANK(Glucose!Q38),"",Glucose!Q38)</f>
        <v/>
      </c>
      <c r="R45" s="241" t="str">
        <f>IF(ISBLANK(Glucose!R38),"",Glucose!R38)</f>
        <v/>
      </c>
      <c r="S45" s="241" t="str">
        <f>IF(ISBLANK(Glucose!S38),"",Glucose!S38)</f>
        <v/>
      </c>
      <c r="T45" s="241" t="str">
        <f>IF(ISBLANK(Glucose!T38),"",Glucose!T38)</f>
        <v/>
      </c>
      <c r="U45" s="241" t="str">
        <f>IF(ISBLANK(Glucose!U38),"",Glucose!U38)</f>
        <v/>
      </c>
      <c r="V45" s="241" t="str">
        <f>IF(ISBLANK(Glucose!V38),"",Glucose!V38)</f>
        <v/>
      </c>
      <c r="W45" s="241" t="str">
        <f>IF(ISBLANK(Glucose!W38),"",Glucose!W38)</f>
        <v/>
      </c>
      <c r="X45" s="241" t="str">
        <f>IF(ISBLANK(Glucose!X38),"",Glucose!X38)</f>
        <v/>
      </c>
      <c r="Y45" s="241" t="str">
        <f>IF(ISBLANK(Glucose!Y38),"",Glucose!Y38)</f>
        <v/>
      </c>
      <c r="Z45" s="241" t="str">
        <f>IF(ISBLANK(Glucose!Z38),"",Glucose!Z38)</f>
        <v/>
      </c>
      <c r="AA45" s="241" t="str">
        <f>IF(ISBLANK(Glucose!AA38),"",Glucose!AA38)</f>
        <v/>
      </c>
      <c r="AB45" s="241" t="str">
        <f>IF(ISBLANK(Glucose!AB38),"",Glucose!AB38)</f>
        <v/>
      </c>
      <c r="AC45" s="241" t="str">
        <f>IF(ISBLANK(Glucose!AC38),"",Glucose!AC38)</f>
        <v/>
      </c>
      <c r="AD45" s="241" t="str">
        <f>IF(ISBLANK(Glucose!AD38),"",Glucose!AD38)</f>
        <v/>
      </c>
      <c r="AE45" s="241" t="str">
        <f>IF(ISBLANK(Glucose!AE38),"",Glucose!AE38)</f>
        <v/>
      </c>
      <c r="AF45" s="241" t="str">
        <f>IF(ISBLANK(Glucose!AF38),"",Glucose!AF38)</f>
        <v/>
      </c>
      <c r="AG45" s="241" t="str">
        <f>IF(ISBLANK(Glucose!AG38),"",Glucose!AG38)</f>
        <v/>
      </c>
      <c r="AH45" s="241" t="str">
        <f>IF(ISBLANK(Glucose!AH38),"",Glucose!AH38)</f>
        <v/>
      </c>
      <c r="AI45" s="241" t="str">
        <f>IF(ISBLANK(Glucose!AI38),"",Glucose!AI38)</f>
        <v/>
      </c>
      <c r="AJ45" s="241" t="str">
        <f>IF(ISBLANK(Glucose!AJ38),"",Glucose!AJ38)</f>
        <v/>
      </c>
      <c r="AK45" s="241" t="str">
        <f>IF(ISBLANK(Glucose!AK38),"",Glucose!AK38)</f>
        <v/>
      </c>
      <c r="AL45" s="241" t="str">
        <f>IF(ISBLANK(Glucose!AL38),"",Glucose!AL38)</f>
        <v/>
      </c>
      <c r="AM45" s="241" t="str">
        <f>IF(ISBLANK(Glucose!AM38),"",Glucose!AM38)</f>
        <v/>
      </c>
      <c r="AN45" s="241" t="str">
        <f>IF(ISBLANK(Glucose!AN38),"",Glucose!AN38)</f>
        <v/>
      </c>
      <c r="AO45" s="241" t="str">
        <f>IF(ISBLANK(Glucose!AO38),"",Glucose!AO38)</f>
        <v/>
      </c>
      <c r="AP45" s="241" t="str">
        <f>IF(ISBLANK(Glucose!AP38),"",Glucose!AP38)</f>
        <v/>
      </c>
      <c r="AQ45" s="241" t="str">
        <f>IF(ISBLANK(Glucose!AR38),"",Glucose!AR38)</f>
        <v/>
      </c>
      <c r="AR45" s="241" t="str">
        <f>IF(ISBLANK(Glucose!AS38),"",Glucose!AS38)</f>
        <v/>
      </c>
      <c r="AS45" s="241" t="str">
        <f>IF(ISBLANK(Glucose!AT38),"",Glucose!AT38)</f>
        <v/>
      </c>
      <c r="AT45" s="241" t="str">
        <f>IF(ISBLANK(Glucose!AU38),"",Glucose!AU38)</f>
        <v/>
      </c>
      <c r="AU45" s="241" t="str">
        <f>IF(ISBLANK(Glucose!AV38),"",Glucose!AV38)</f>
        <v/>
      </c>
      <c r="AV45" s="241" t="str">
        <f>IF(ISBLANK(Glucose!AW38),"",Glucose!AW38)</f>
        <v/>
      </c>
      <c r="AW45" s="241" t="str">
        <f>IF(ISBLANK(Glucose!AX38),"",Glucose!AX38)</f>
        <v/>
      </c>
      <c r="AX45" s="241" t="str">
        <f>IF(ISBLANK(Glucose!AY38),"",Glucose!AY38)</f>
        <v/>
      </c>
      <c r="AY45" s="241" t="str">
        <f>IF(ISBLANK(Glucose!AZ38),"",Glucose!AZ38)</f>
        <v/>
      </c>
      <c r="AZ45" s="241" t="str">
        <f>IF(ISBLANK(Glucose!BA38),"",Glucose!BA38)</f>
        <v/>
      </c>
      <c r="BA45" s="241" t="str">
        <f>IF(ISBLANK(Glucose!BB38),"",Glucose!BB38)</f>
        <v/>
      </c>
      <c r="BB45" s="241" t="str">
        <f>IF(ISBLANK(Glucose!BC38),"",Glucose!BC38)</f>
        <v/>
      </c>
      <c r="BC45" s="241" t="str">
        <f>IF(ISBLANK(Glucose!BD38),"",Glucose!BD38)</f>
        <v/>
      </c>
      <c r="BD45" s="241" t="str">
        <f>IF(ISBLANK(Glucose!BE38),"",Glucose!BE38)</f>
        <v/>
      </c>
      <c r="BE45" s="241" t="str">
        <f>IF(ISBLANK(Glucose!BF38),"",Glucose!BF38)</f>
        <v/>
      </c>
      <c r="BF45" s="241" t="str">
        <f>IF(ISBLANK(Glucose!BG38),"",Glucose!BG38)</f>
        <v/>
      </c>
      <c r="BG45" s="241" t="str">
        <f>IF(ISBLANK(Glucose!BH38),"",Glucose!BH38)</f>
        <v/>
      </c>
      <c r="BH45" s="241" t="str">
        <f>IF(ISBLANK(Glucose!BI38),"",Glucose!BI38)</f>
        <v/>
      </c>
      <c r="BI45" s="241" t="str">
        <f>IF(ISBLANK(Glucose!BJ38),"",Glucose!BJ38)</f>
        <v/>
      </c>
      <c r="BJ45" s="241" t="str">
        <f>IF(ISBLANK(Glucose!BK38),"",Glucose!BK38)</f>
        <v/>
      </c>
      <c r="BK45" s="241" t="str">
        <f>IF(ISBLANK(Glucose!BL38),"",Glucose!BL38)</f>
        <v/>
      </c>
      <c r="BL45" s="241" t="str">
        <f>IF(ISBLANK(Glucose!BM38),"",Glucose!BM38)</f>
        <v/>
      </c>
      <c r="BM45" s="241" t="str">
        <f>IF(ISBLANK(Glucose!BN38),"",Glucose!BN38)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IF(Glucose!B39&lt;&gt;0,Glucose!$B$1,"")</f>
        <v/>
      </c>
      <c r="B46" s="241" t="str">
        <f>IF(ISBLANK(Glucose!A39),"",Glucose!A39)</f>
        <v/>
      </c>
      <c r="C46" s="248" t="str">
        <f>IF(ISBLANK(Glucose!B39),"",Glucose!B39)</f>
        <v/>
      </c>
      <c r="D46" s="249" t="str">
        <f>IF(ISBLANK(Glucose!C39),"",Glucose!C39)</f>
        <v/>
      </c>
      <c r="E46" s="241" t="str">
        <f>IF(ISBLANK(Glucose!D39),"",Glucose!D39)</f>
        <v/>
      </c>
      <c r="F46" s="241" t="str">
        <f>IF(ISBLANK(Glucose!E39),"",Glucose!E39)</f>
        <v/>
      </c>
      <c r="G46" s="241" t="str">
        <f>IF(ISBLANK(Glucose!G39),"",Glucose!G39)</f>
        <v/>
      </c>
      <c r="H46" s="241" t="str">
        <f>IF(ISBLANK(Glucose!H39),"",Glucose!H39)</f>
        <v/>
      </c>
      <c r="I46" s="241" t="str">
        <f>IF(ISBLANK(Glucose!I39),"",Glucose!I39)</f>
        <v/>
      </c>
      <c r="J46" s="241" t="str">
        <f>IF(ISBLANK(Glucose!J39),"",Glucose!J39)</f>
        <v/>
      </c>
      <c r="K46" s="241" t="str">
        <f>IF(ISBLANK(Glucose!K39),"",Glucose!K39)</f>
        <v/>
      </c>
      <c r="L46" s="241" t="str">
        <f>IF(ISBLANK(Glucose!L39),"",Glucose!L39)</f>
        <v/>
      </c>
      <c r="M46" s="241" t="str">
        <f>IF(ISBLANK(Glucose!M39),"",Glucose!M39)</f>
        <v/>
      </c>
      <c r="N46" s="241" t="str">
        <f>IF(ISBLANK(Glucose!N39),"",Glucose!N39)</f>
        <v/>
      </c>
      <c r="O46" s="241" t="str">
        <f>IF(ISBLANK(Glucose!O39),"",Glucose!O39)</f>
        <v/>
      </c>
      <c r="P46" s="241" t="str">
        <f>IF(ISBLANK(Glucose!P39),"",Glucose!P39)</f>
        <v/>
      </c>
      <c r="Q46" s="241" t="str">
        <f>IF(ISBLANK(Glucose!Q39),"",Glucose!Q39)</f>
        <v/>
      </c>
      <c r="R46" s="241" t="str">
        <f>IF(ISBLANK(Glucose!R39),"",Glucose!R39)</f>
        <v/>
      </c>
      <c r="S46" s="241" t="str">
        <f>IF(ISBLANK(Glucose!S39),"",Glucose!S39)</f>
        <v/>
      </c>
      <c r="T46" s="241" t="str">
        <f>IF(ISBLANK(Glucose!T39),"",Glucose!T39)</f>
        <v/>
      </c>
      <c r="U46" s="241" t="str">
        <f>IF(ISBLANK(Glucose!U39),"",Glucose!U39)</f>
        <v/>
      </c>
      <c r="V46" s="241" t="str">
        <f>IF(ISBLANK(Glucose!V39),"",Glucose!V39)</f>
        <v/>
      </c>
      <c r="W46" s="241" t="str">
        <f>IF(ISBLANK(Glucose!W39),"",Glucose!W39)</f>
        <v/>
      </c>
      <c r="X46" s="241" t="str">
        <f>IF(ISBLANK(Glucose!X39),"",Glucose!X39)</f>
        <v/>
      </c>
      <c r="Y46" s="241" t="str">
        <f>IF(ISBLANK(Glucose!Y39),"",Glucose!Y39)</f>
        <v/>
      </c>
      <c r="Z46" s="241" t="str">
        <f>IF(ISBLANK(Glucose!Z39),"",Glucose!Z39)</f>
        <v/>
      </c>
      <c r="AA46" s="241" t="str">
        <f>IF(ISBLANK(Glucose!AA39),"",Glucose!AA39)</f>
        <v/>
      </c>
      <c r="AB46" s="241" t="str">
        <f>IF(ISBLANK(Glucose!AB39),"",Glucose!AB39)</f>
        <v/>
      </c>
      <c r="AC46" s="241" t="str">
        <f>IF(ISBLANK(Glucose!AC39),"",Glucose!AC39)</f>
        <v/>
      </c>
      <c r="AD46" s="241" t="str">
        <f>IF(ISBLANK(Glucose!AD39),"",Glucose!AD39)</f>
        <v/>
      </c>
      <c r="AE46" s="241" t="str">
        <f>IF(ISBLANK(Glucose!AE39),"",Glucose!AE39)</f>
        <v/>
      </c>
      <c r="AF46" s="241" t="str">
        <f>IF(ISBLANK(Glucose!AF39),"",Glucose!AF39)</f>
        <v/>
      </c>
      <c r="AG46" s="241" t="str">
        <f>IF(ISBLANK(Glucose!AG39),"",Glucose!AG39)</f>
        <v/>
      </c>
      <c r="AH46" s="241" t="str">
        <f>IF(ISBLANK(Glucose!AH39),"",Glucose!AH39)</f>
        <v/>
      </c>
      <c r="AI46" s="241" t="str">
        <f>IF(ISBLANK(Glucose!AI39),"",Glucose!AI39)</f>
        <v/>
      </c>
      <c r="AJ46" s="241" t="str">
        <f>IF(ISBLANK(Glucose!AJ39),"",Glucose!AJ39)</f>
        <v/>
      </c>
      <c r="AK46" s="241" t="str">
        <f>IF(ISBLANK(Glucose!AK39),"",Glucose!AK39)</f>
        <v/>
      </c>
      <c r="AL46" s="241" t="str">
        <f>IF(ISBLANK(Glucose!AL39),"",Glucose!AL39)</f>
        <v/>
      </c>
      <c r="AM46" s="241" t="str">
        <f>IF(ISBLANK(Glucose!AM39),"",Glucose!AM39)</f>
        <v/>
      </c>
      <c r="AN46" s="241" t="str">
        <f>IF(ISBLANK(Glucose!AN39),"",Glucose!AN39)</f>
        <v/>
      </c>
      <c r="AO46" s="241" t="str">
        <f>IF(ISBLANK(Glucose!AO39),"",Glucose!AO39)</f>
        <v/>
      </c>
      <c r="AP46" s="241" t="str">
        <f>IF(ISBLANK(Glucose!AP39),"",Glucose!AP39)</f>
        <v/>
      </c>
      <c r="AQ46" s="241" t="str">
        <f>IF(ISBLANK(Glucose!AR39),"",Glucose!AR39)</f>
        <v/>
      </c>
      <c r="AR46" s="241" t="str">
        <f>IF(ISBLANK(Glucose!AS39),"",Glucose!AS39)</f>
        <v/>
      </c>
      <c r="AS46" s="241" t="str">
        <f>IF(ISBLANK(Glucose!AT39),"",Glucose!AT39)</f>
        <v/>
      </c>
      <c r="AT46" s="241" t="str">
        <f>IF(ISBLANK(Glucose!AU39),"",Glucose!AU39)</f>
        <v/>
      </c>
      <c r="AU46" s="241" t="str">
        <f>IF(ISBLANK(Glucose!AV39),"",Glucose!AV39)</f>
        <v/>
      </c>
      <c r="AV46" s="241" t="str">
        <f>IF(ISBLANK(Glucose!AW39),"",Glucose!AW39)</f>
        <v/>
      </c>
      <c r="AW46" s="241" t="str">
        <f>IF(ISBLANK(Glucose!AX39),"",Glucose!AX39)</f>
        <v/>
      </c>
      <c r="AX46" s="241" t="str">
        <f>IF(ISBLANK(Glucose!AY39),"",Glucose!AY39)</f>
        <v/>
      </c>
      <c r="AY46" s="241" t="str">
        <f>IF(ISBLANK(Glucose!AZ39),"",Glucose!AZ39)</f>
        <v/>
      </c>
      <c r="AZ46" s="241" t="str">
        <f>IF(ISBLANK(Glucose!BA39),"",Glucose!BA39)</f>
        <v/>
      </c>
      <c r="BA46" s="241" t="str">
        <f>IF(ISBLANK(Glucose!BB39),"",Glucose!BB39)</f>
        <v/>
      </c>
      <c r="BB46" s="241" t="str">
        <f>IF(ISBLANK(Glucose!BC39),"",Glucose!BC39)</f>
        <v/>
      </c>
      <c r="BC46" s="241" t="str">
        <f>IF(ISBLANK(Glucose!BD39),"",Glucose!BD39)</f>
        <v/>
      </c>
      <c r="BD46" s="241" t="str">
        <f>IF(ISBLANK(Glucose!BE39),"",Glucose!BE39)</f>
        <v/>
      </c>
      <c r="BE46" s="241" t="str">
        <f>IF(ISBLANK(Glucose!BF39),"",Glucose!BF39)</f>
        <v/>
      </c>
      <c r="BF46" s="241" t="str">
        <f>IF(ISBLANK(Glucose!BG39),"",Glucose!BG39)</f>
        <v/>
      </c>
      <c r="BG46" s="241" t="str">
        <f>IF(ISBLANK(Glucose!BH39),"",Glucose!BH39)</f>
        <v/>
      </c>
      <c r="BH46" s="241" t="str">
        <f>IF(ISBLANK(Glucose!BI39),"",Glucose!BI39)</f>
        <v/>
      </c>
      <c r="BI46" s="241" t="str">
        <f>IF(ISBLANK(Glucose!BJ39),"",Glucose!BJ39)</f>
        <v/>
      </c>
      <c r="BJ46" s="241" t="str">
        <f>IF(ISBLANK(Glucose!BK39),"",Glucose!BK39)</f>
        <v/>
      </c>
      <c r="BK46" s="241" t="str">
        <f>IF(ISBLANK(Glucose!BL39),"",Glucose!BL39)</f>
        <v/>
      </c>
      <c r="BL46" s="241" t="str">
        <f>IF(ISBLANK(Glucose!BM39),"",Glucose!BM39)</f>
        <v/>
      </c>
      <c r="BM46" s="241" t="str">
        <f>IF(ISBLANK(Glucose!BN39),"",Glucose!BN39)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IF(Glucose!B40&lt;&gt;0,Glucose!$B$1,"")</f>
        <v/>
      </c>
      <c r="B47" s="241" t="str">
        <f>IF(ISBLANK(Glucose!A40),"",Glucose!A40)</f>
        <v/>
      </c>
      <c r="C47" s="248" t="str">
        <f>IF(ISBLANK(Glucose!B40),"",Glucose!B40)</f>
        <v/>
      </c>
      <c r="D47" s="249" t="str">
        <f>IF(ISBLANK(Glucose!C40),"",Glucose!C40)</f>
        <v/>
      </c>
      <c r="E47" s="241" t="str">
        <f>IF(ISBLANK(Glucose!D40),"",Glucose!D40)</f>
        <v/>
      </c>
      <c r="F47" s="241" t="str">
        <f>IF(ISBLANK(Glucose!E40),"",Glucose!E40)</f>
        <v/>
      </c>
      <c r="G47" s="241" t="str">
        <f>IF(ISBLANK(Glucose!G40),"",Glucose!G40)</f>
        <v/>
      </c>
      <c r="H47" s="241" t="str">
        <f>IF(ISBLANK(Glucose!H40),"",Glucose!H40)</f>
        <v/>
      </c>
      <c r="I47" s="241" t="str">
        <f>IF(ISBLANK(Glucose!I40),"",Glucose!I40)</f>
        <v/>
      </c>
      <c r="J47" s="241" t="str">
        <f>IF(ISBLANK(Glucose!J40),"",Glucose!J40)</f>
        <v/>
      </c>
      <c r="K47" s="241" t="str">
        <f>IF(ISBLANK(Glucose!K40),"",Glucose!K40)</f>
        <v/>
      </c>
      <c r="L47" s="241" t="str">
        <f>IF(ISBLANK(Glucose!L40),"",Glucose!L40)</f>
        <v/>
      </c>
      <c r="M47" s="241" t="str">
        <f>IF(ISBLANK(Glucose!M40),"",Glucose!M40)</f>
        <v/>
      </c>
      <c r="N47" s="241" t="str">
        <f>IF(ISBLANK(Glucose!N40),"",Glucose!N40)</f>
        <v/>
      </c>
      <c r="O47" s="241" t="str">
        <f>IF(ISBLANK(Glucose!O40),"",Glucose!O40)</f>
        <v/>
      </c>
      <c r="P47" s="241" t="str">
        <f>IF(ISBLANK(Glucose!P40),"",Glucose!P40)</f>
        <v/>
      </c>
      <c r="Q47" s="241" t="str">
        <f>IF(ISBLANK(Glucose!Q40),"",Glucose!Q40)</f>
        <v/>
      </c>
      <c r="R47" s="241" t="str">
        <f>IF(ISBLANK(Glucose!R40),"",Glucose!R40)</f>
        <v/>
      </c>
      <c r="S47" s="241" t="str">
        <f>IF(ISBLANK(Glucose!S40),"",Glucose!S40)</f>
        <v/>
      </c>
      <c r="T47" s="241" t="str">
        <f>IF(ISBLANK(Glucose!T40),"",Glucose!T40)</f>
        <v/>
      </c>
      <c r="U47" s="241" t="str">
        <f>IF(ISBLANK(Glucose!U40),"",Glucose!U40)</f>
        <v/>
      </c>
      <c r="V47" s="241" t="str">
        <f>IF(ISBLANK(Glucose!V40),"",Glucose!V40)</f>
        <v/>
      </c>
      <c r="W47" s="241" t="str">
        <f>IF(ISBLANK(Glucose!W40),"",Glucose!W40)</f>
        <v/>
      </c>
      <c r="X47" s="241" t="str">
        <f>IF(ISBLANK(Glucose!X40),"",Glucose!X40)</f>
        <v/>
      </c>
      <c r="Y47" s="241" t="str">
        <f>IF(ISBLANK(Glucose!Y40),"",Glucose!Y40)</f>
        <v/>
      </c>
      <c r="Z47" s="241" t="str">
        <f>IF(ISBLANK(Glucose!Z40),"",Glucose!Z40)</f>
        <v/>
      </c>
      <c r="AA47" s="241" t="str">
        <f>IF(ISBLANK(Glucose!AA40),"",Glucose!AA40)</f>
        <v/>
      </c>
      <c r="AB47" s="241" t="str">
        <f>IF(ISBLANK(Glucose!AB40),"",Glucose!AB40)</f>
        <v/>
      </c>
      <c r="AC47" s="241" t="str">
        <f>IF(ISBLANK(Glucose!AC40),"",Glucose!AC40)</f>
        <v/>
      </c>
      <c r="AD47" s="241" t="str">
        <f>IF(ISBLANK(Glucose!AD40),"",Glucose!AD40)</f>
        <v/>
      </c>
      <c r="AE47" s="241" t="str">
        <f>IF(ISBLANK(Glucose!AE40),"",Glucose!AE40)</f>
        <v/>
      </c>
      <c r="AF47" s="241" t="str">
        <f>IF(ISBLANK(Glucose!AF40),"",Glucose!AF40)</f>
        <v/>
      </c>
      <c r="AG47" s="241" t="str">
        <f>IF(ISBLANK(Glucose!AG40),"",Glucose!AG40)</f>
        <v/>
      </c>
      <c r="AH47" s="241" t="str">
        <f>IF(ISBLANK(Glucose!AH40),"",Glucose!AH40)</f>
        <v/>
      </c>
      <c r="AI47" s="241" t="str">
        <f>IF(ISBLANK(Glucose!AI40),"",Glucose!AI40)</f>
        <v/>
      </c>
      <c r="AJ47" s="241" t="str">
        <f>IF(ISBLANK(Glucose!AJ40),"",Glucose!AJ40)</f>
        <v/>
      </c>
      <c r="AK47" s="241" t="str">
        <f>IF(ISBLANK(Glucose!AK40),"",Glucose!AK40)</f>
        <v/>
      </c>
      <c r="AL47" s="241" t="str">
        <f>IF(ISBLANK(Glucose!AL40),"",Glucose!AL40)</f>
        <v/>
      </c>
      <c r="AM47" s="241" t="str">
        <f>IF(ISBLANK(Glucose!AM40),"",Glucose!AM40)</f>
        <v/>
      </c>
      <c r="AN47" s="241" t="str">
        <f>IF(ISBLANK(Glucose!AN40),"",Glucose!AN40)</f>
        <v/>
      </c>
      <c r="AO47" s="241" t="str">
        <f>IF(ISBLANK(Glucose!AO40),"",Glucose!AO40)</f>
        <v/>
      </c>
      <c r="AP47" s="241" t="str">
        <f>IF(ISBLANK(Glucose!AP40),"",Glucose!AP40)</f>
        <v/>
      </c>
      <c r="AQ47" s="241" t="str">
        <f>IF(ISBLANK(Glucose!AR40),"",Glucose!AR40)</f>
        <v/>
      </c>
      <c r="AR47" s="241" t="str">
        <f>IF(ISBLANK(Glucose!AS40),"",Glucose!AS40)</f>
        <v/>
      </c>
      <c r="AS47" s="241" t="str">
        <f>IF(ISBLANK(Glucose!AT40),"",Glucose!AT40)</f>
        <v/>
      </c>
      <c r="AT47" s="241" t="str">
        <f>IF(ISBLANK(Glucose!AU40),"",Glucose!AU40)</f>
        <v/>
      </c>
      <c r="AU47" s="241" t="str">
        <f>IF(ISBLANK(Glucose!AV40),"",Glucose!AV40)</f>
        <v/>
      </c>
      <c r="AV47" s="241" t="str">
        <f>IF(ISBLANK(Glucose!AW40),"",Glucose!AW40)</f>
        <v/>
      </c>
      <c r="AW47" s="241" t="str">
        <f>IF(ISBLANK(Glucose!AX40),"",Glucose!AX40)</f>
        <v/>
      </c>
      <c r="AX47" s="241" t="str">
        <f>IF(ISBLANK(Glucose!AY40),"",Glucose!AY40)</f>
        <v/>
      </c>
      <c r="AY47" s="241" t="str">
        <f>IF(ISBLANK(Glucose!AZ40),"",Glucose!AZ40)</f>
        <v/>
      </c>
      <c r="AZ47" s="241" t="str">
        <f>IF(ISBLANK(Glucose!BA40),"",Glucose!BA40)</f>
        <v/>
      </c>
      <c r="BA47" s="241" t="str">
        <f>IF(ISBLANK(Glucose!BB40),"",Glucose!BB40)</f>
        <v/>
      </c>
      <c r="BB47" s="241" t="str">
        <f>IF(ISBLANK(Glucose!BC40),"",Glucose!BC40)</f>
        <v/>
      </c>
      <c r="BC47" s="241" t="str">
        <f>IF(ISBLANK(Glucose!BD40),"",Glucose!BD40)</f>
        <v/>
      </c>
      <c r="BD47" s="241" t="str">
        <f>IF(ISBLANK(Glucose!BE40),"",Glucose!BE40)</f>
        <v/>
      </c>
      <c r="BE47" s="241" t="str">
        <f>IF(ISBLANK(Glucose!BF40),"",Glucose!BF40)</f>
        <v/>
      </c>
      <c r="BF47" s="241" t="str">
        <f>IF(ISBLANK(Glucose!BG40),"",Glucose!BG40)</f>
        <v/>
      </c>
      <c r="BG47" s="241" t="str">
        <f>IF(ISBLANK(Glucose!BH40),"",Glucose!BH40)</f>
        <v/>
      </c>
      <c r="BH47" s="241" t="str">
        <f>IF(ISBLANK(Glucose!BI40),"",Glucose!BI40)</f>
        <v/>
      </c>
      <c r="BI47" s="241" t="str">
        <f>IF(ISBLANK(Glucose!BJ40),"",Glucose!BJ40)</f>
        <v/>
      </c>
      <c r="BJ47" s="241" t="str">
        <f>IF(ISBLANK(Glucose!BK40),"",Glucose!BK40)</f>
        <v/>
      </c>
      <c r="BK47" s="241" t="str">
        <f>IF(ISBLANK(Glucose!BL40),"",Glucose!BL40)</f>
        <v/>
      </c>
      <c r="BL47" s="241" t="str">
        <f>IF(ISBLANK(Glucose!BM40),"",Glucose!BM40)</f>
        <v/>
      </c>
      <c r="BM47" s="241" t="str">
        <f>IF(ISBLANK(Glucose!BN40),"",Glucose!BN40)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IF(Glucose!B41&lt;&gt;0,Glucose!$B$1,"")</f>
        <v/>
      </c>
      <c r="B48" s="241" t="str">
        <f>IF(ISBLANK(Glucose!A41),"",Glucose!A41)</f>
        <v/>
      </c>
      <c r="C48" s="248" t="str">
        <f>IF(ISBLANK(Glucose!B41),"",Glucose!B41)</f>
        <v/>
      </c>
      <c r="D48" s="249" t="str">
        <f>IF(ISBLANK(Glucose!C41),"",Glucose!C41)</f>
        <v/>
      </c>
      <c r="E48" s="241" t="str">
        <f>IF(ISBLANK(Glucose!D41),"",Glucose!D41)</f>
        <v/>
      </c>
      <c r="F48" s="241" t="str">
        <f>IF(ISBLANK(Glucose!E41),"",Glucose!E41)</f>
        <v/>
      </c>
      <c r="G48" s="241" t="str">
        <f>IF(ISBLANK(Glucose!G41),"",Glucose!G41)</f>
        <v/>
      </c>
      <c r="H48" s="241" t="str">
        <f>IF(ISBLANK(Glucose!H41),"",Glucose!H41)</f>
        <v/>
      </c>
      <c r="I48" s="241" t="str">
        <f>IF(ISBLANK(Glucose!I41),"",Glucose!I41)</f>
        <v/>
      </c>
      <c r="J48" s="241" t="str">
        <f>IF(ISBLANK(Glucose!J41),"",Glucose!J41)</f>
        <v/>
      </c>
      <c r="K48" s="241" t="str">
        <f>IF(ISBLANK(Glucose!K41),"",Glucose!K41)</f>
        <v/>
      </c>
      <c r="L48" s="241" t="str">
        <f>IF(ISBLANK(Glucose!L41),"",Glucose!L41)</f>
        <v/>
      </c>
      <c r="M48" s="241" t="str">
        <f>IF(ISBLANK(Glucose!M41),"",Glucose!M41)</f>
        <v/>
      </c>
      <c r="N48" s="241" t="str">
        <f>IF(ISBLANK(Glucose!N41),"",Glucose!N41)</f>
        <v/>
      </c>
      <c r="O48" s="241" t="str">
        <f>IF(ISBLANK(Glucose!O41),"",Glucose!O41)</f>
        <v/>
      </c>
      <c r="P48" s="241" t="str">
        <f>IF(ISBLANK(Glucose!P41),"",Glucose!P41)</f>
        <v/>
      </c>
      <c r="Q48" s="241" t="str">
        <f>IF(ISBLANK(Glucose!Q41),"",Glucose!Q41)</f>
        <v/>
      </c>
      <c r="R48" s="241" t="str">
        <f>IF(ISBLANK(Glucose!R41),"",Glucose!R41)</f>
        <v/>
      </c>
      <c r="S48" s="241" t="str">
        <f>IF(ISBLANK(Glucose!S41),"",Glucose!S41)</f>
        <v/>
      </c>
      <c r="T48" s="241" t="str">
        <f>IF(ISBLANK(Glucose!T41),"",Glucose!T41)</f>
        <v/>
      </c>
      <c r="U48" s="241" t="str">
        <f>IF(ISBLANK(Glucose!U41),"",Glucose!U41)</f>
        <v/>
      </c>
      <c r="V48" s="241" t="str">
        <f>IF(ISBLANK(Glucose!V41),"",Glucose!V41)</f>
        <v/>
      </c>
      <c r="W48" s="241" t="str">
        <f>IF(ISBLANK(Glucose!W41),"",Glucose!W41)</f>
        <v/>
      </c>
      <c r="X48" s="241" t="str">
        <f>IF(ISBLANK(Glucose!X41),"",Glucose!X41)</f>
        <v/>
      </c>
      <c r="Y48" s="241" t="str">
        <f>IF(ISBLANK(Glucose!Y41),"",Glucose!Y41)</f>
        <v/>
      </c>
      <c r="Z48" s="241" t="str">
        <f>IF(ISBLANK(Glucose!Z41),"",Glucose!Z41)</f>
        <v/>
      </c>
      <c r="AA48" s="241" t="str">
        <f>IF(ISBLANK(Glucose!AA41),"",Glucose!AA41)</f>
        <v/>
      </c>
      <c r="AB48" s="241" t="str">
        <f>IF(ISBLANK(Glucose!AB41),"",Glucose!AB41)</f>
        <v/>
      </c>
      <c r="AC48" s="241" t="str">
        <f>IF(ISBLANK(Glucose!AC41),"",Glucose!AC41)</f>
        <v/>
      </c>
      <c r="AD48" s="241" t="str">
        <f>IF(ISBLANK(Glucose!AD41),"",Glucose!AD41)</f>
        <v/>
      </c>
      <c r="AE48" s="241" t="str">
        <f>IF(ISBLANK(Glucose!AE41),"",Glucose!AE41)</f>
        <v/>
      </c>
      <c r="AF48" s="241" t="str">
        <f>IF(ISBLANK(Glucose!AF41),"",Glucose!AF41)</f>
        <v/>
      </c>
      <c r="AG48" s="241" t="str">
        <f>IF(ISBLANK(Glucose!AG41),"",Glucose!AG41)</f>
        <v/>
      </c>
      <c r="AH48" s="241" t="str">
        <f>IF(ISBLANK(Glucose!AH41),"",Glucose!AH41)</f>
        <v/>
      </c>
      <c r="AI48" s="241" t="str">
        <f>IF(ISBLANK(Glucose!AI41),"",Glucose!AI41)</f>
        <v/>
      </c>
      <c r="AJ48" s="241" t="str">
        <f>IF(ISBLANK(Glucose!AJ41),"",Glucose!AJ41)</f>
        <v/>
      </c>
      <c r="AK48" s="241" t="str">
        <f>IF(ISBLANK(Glucose!AK41),"",Glucose!AK41)</f>
        <v/>
      </c>
      <c r="AL48" s="241" t="str">
        <f>IF(ISBLANK(Glucose!AL41),"",Glucose!AL41)</f>
        <v/>
      </c>
      <c r="AM48" s="241" t="str">
        <f>IF(ISBLANK(Glucose!AM41),"",Glucose!AM41)</f>
        <v/>
      </c>
      <c r="AN48" s="241" t="str">
        <f>IF(ISBLANK(Glucose!AN41),"",Glucose!AN41)</f>
        <v/>
      </c>
      <c r="AO48" s="241" t="str">
        <f>IF(ISBLANK(Glucose!AO41),"",Glucose!AO41)</f>
        <v/>
      </c>
      <c r="AP48" s="241" t="str">
        <f>IF(ISBLANK(Glucose!AP41),"",Glucose!AP41)</f>
        <v/>
      </c>
      <c r="AQ48" s="241" t="str">
        <f>IF(ISBLANK(Glucose!AR41),"",Glucose!AR41)</f>
        <v/>
      </c>
      <c r="AR48" s="241" t="str">
        <f>IF(ISBLANK(Glucose!AS41),"",Glucose!AS41)</f>
        <v/>
      </c>
      <c r="AS48" s="241" t="str">
        <f>IF(ISBLANK(Glucose!AT41),"",Glucose!AT41)</f>
        <v/>
      </c>
      <c r="AT48" s="241" t="str">
        <f>IF(ISBLANK(Glucose!AU41),"",Glucose!AU41)</f>
        <v/>
      </c>
      <c r="AU48" s="241" t="str">
        <f>IF(ISBLANK(Glucose!AV41),"",Glucose!AV41)</f>
        <v/>
      </c>
      <c r="AV48" s="241" t="str">
        <f>IF(ISBLANK(Glucose!AW41),"",Glucose!AW41)</f>
        <v/>
      </c>
      <c r="AW48" s="241" t="str">
        <f>IF(ISBLANK(Glucose!AX41),"",Glucose!AX41)</f>
        <v/>
      </c>
      <c r="AX48" s="241" t="str">
        <f>IF(ISBLANK(Glucose!AY41),"",Glucose!AY41)</f>
        <v/>
      </c>
      <c r="AY48" s="241" t="str">
        <f>IF(ISBLANK(Glucose!AZ41),"",Glucose!AZ41)</f>
        <v/>
      </c>
      <c r="AZ48" s="241" t="str">
        <f>IF(ISBLANK(Glucose!BA41),"",Glucose!BA41)</f>
        <v/>
      </c>
      <c r="BA48" s="241" t="str">
        <f>IF(ISBLANK(Glucose!BB41),"",Glucose!BB41)</f>
        <v/>
      </c>
      <c r="BB48" s="241" t="str">
        <f>IF(ISBLANK(Glucose!BC41),"",Glucose!BC41)</f>
        <v/>
      </c>
      <c r="BC48" s="241" t="str">
        <f>IF(ISBLANK(Glucose!BD41),"",Glucose!BD41)</f>
        <v/>
      </c>
      <c r="BD48" s="241" t="str">
        <f>IF(ISBLANK(Glucose!BE41),"",Glucose!BE41)</f>
        <v/>
      </c>
      <c r="BE48" s="241" t="str">
        <f>IF(ISBLANK(Glucose!BF41),"",Glucose!BF41)</f>
        <v/>
      </c>
      <c r="BF48" s="241" t="str">
        <f>IF(ISBLANK(Glucose!BG41),"",Glucose!BG41)</f>
        <v/>
      </c>
      <c r="BG48" s="241" t="str">
        <f>IF(ISBLANK(Glucose!BH41),"",Glucose!BH41)</f>
        <v/>
      </c>
      <c r="BH48" s="241" t="str">
        <f>IF(ISBLANK(Glucose!BI41),"",Glucose!BI41)</f>
        <v/>
      </c>
      <c r="BI48" s="241" t="str">
        <f>IF(ISBLANK(Glucose!BJ41),"",Glucose!BJ41)</f>
        <v/>
      </c>
      <c r="BJ48" s="241" t="str">
        <f>IF(ISBLANK(Glucose!BK41),"",Glucose!BK41)</f>
        <v/>
      </c>
      <c r="BK48" s="241" t="str">
        <f>IF(ISBLANK(Glucose!BL41),"",Glucose!BL41)</f>
        <v/>
      </c>
      <c r="BL48" s="241" t="str">
        <f>IF(ISBLANK(Glucose!BM41),"",Glucose!BM41)</f>
        <v/>
      </c>
      <c r="BM48" s="241" t="str">
        <f>IF(ISBLANK(Glucose!BN41),"",Glucose!BN41)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IF(Glucose!B42&lt;&gt;0,Glucose!$B$1,"")</f>
        <v/>
      </c>
      <c r="B49" s="241" t="str">
        <f>IF(ISBLANK(Glucose!A42),"",Glucose!A42)</f>
        <v/>
      </c>
      <c r="C49" s="248" t="str">
        <f>IF(ISBLANK(Glucose!B42),"",Glucose!B42)</f>
        <v/>
      </c>
      <c r="D49" s="249" t="str">
        <f>IF(ISBLANK(Glucose!C42),"",Glucose!C42)</f>
        <v/>
      </c>
      <c r="E49" s="241" t="str">
        <f>IF(ISBLANK(Glucose!D42),"",Glucose!D42)</f>
        <v/>
      </c>
      <c r="F49" s="241" t="str">
        <f>IF(ISBLANK(Glucose!E42),"",Glucose!E42)</f>
        <v/>
      </c>
      <c r="G49" s="241" t="str">
        <f>IF(ISBLANK(Glucose!G42),"",Glucose!G42)</f>
        <v/>
      </c>
      <c r="H49" s="241" t="str">
        <f>IF(ISBLANK(Glucose!H42),"",Glucose!H42)</f>
        <v/>
      </c>
      <c r="I49" s="241" t="str">
        <f>IF(ISBLANK(Glucose!I42),"",Glucose!I42)</f>
        <v/>
      </c>
      <c r="J49" s="241" t="str">
        <f>IF(ISBLANK(Glucose!J42),"",Glucose!J42)</f>
        <v/>
      </c>
      <c r="K49" s="241" t="str">
        <f>IF(ISBLANK(Glucose!K42),"",Glucose!K42)</f>
        <v/>
      </c>
      <c r="L49" s="241" t="str">
        <f>IF(ISBLANK(Glucose!L42),"",Glucose!L42)</f>
        <v/>
      </c>
      <c r="M49" s="241" t="str">
        <f>IF(ISBLANK(Glucose!M42),"",Glucose!M42)</f>
        <v/>
      </c>
      <c r="N49" s="241" t="str">
        <f>IF(ISBLANK(Glucose!N42),"",Glucose!N42)</f>
        <v/>
      </c>
      <c r="O49" s="241" t="str">
        <f>IF(ISBLANK(Glucose!O42),"",Glucose!O42)</f>
        <v/>
      </c>
      <c r="P49" s="241" t="str">
        <f>IF(ISBLANK(Glucose!P42),"",Glucose!P42)</f>
        <v/>
      </c>
      <c r="Q49" s="241" t="str">
        <f>IF(ISBLANK(Glucose!Q42),"",Glucose!Q42)</f>
        <v/>
      </c>
      <c r="R49" s="241" t="str">
        <f>IF(ISBLANK(Glucose!R42),"",Glucose!R42)</f>
        <v/>
      </c>
      <c r="S49" s="241" t="str">
        <f>IF(ISBLANK(Glucose!S42),"",Glucose!S42)</f>
        <v/>
      </c>
      <c r="T49" s="241" t="str">
        <f>IF(ISBLANK(Glucose!T42),"",Glucose!T42)</f>
        <v/>
      </c>
      <c r="U49" s="241" t="str">
        <f>IF(ISBLANK(Glucose!U42),"",Glucose!U42)</f>
        <v/>
      </c>
      <c r="V49" s="241" t="str">
        <f>IF(ISBLANK(Glucose!V42),"",Glucose!V42)</f>
        <v/>
      </c>
      <c r="W49" s="241" t="str">
        <f>IF(ISBLANK(Glucose!W42),"",Glucose!W42)</f>
        <v/>
      </c>
      <c r="X49" s="241" t="str">
        <f>IF(ISBLANK(Glucose!X42),"",Glucose!X42)</f>
        <v/>
      </c>
      <c r="Y49" s="241" t="str">
        <f>IF(ISBLANK(Glucose!Y42),"",Glucose!Y42)</f>
        <v/>
      </c>
      <c r="Z49" s="241" t="str">
        <f>IF(ISBLANK(Glucose!Z42),"",Glucose!Z42)</f>
        <v/>
      </c>
      <c r="AA49" s="241" t="str">
        <f>IF(ISBLANK(Glucose!AA42),"",Glucose!AA42)</f>
        <v/>
      </c>
      <c r="AB49" s="241" t="str">
        <f>IF(ISBLANK(Glucose!AB42),"",Glucose!AB42)</f>
        <v/>
      </c>
      <c r="AC49" s="241" t="str">
        <f>IF(ISBLANK(Glucose!AC42),"",Glucose!AC42)</f>
        <v/>
      </c>
      <c r="AD49" s="241" t="str">
        <f>IF(ISBLANK(Glucose!AD42),"",Glucose!AD42)</f>
        <v/>
      </c>
      <c r="AE49" s="241" t="str">
        <f>IF(ISBLANK(Glucose!AE42),"",Glucose!AE42)</f>
        <v/>
      </c>
      <c r="AF49" s="241" t="str">
        <f>IF(ISBLANK(Glucose!AF42),"",Glucose!AF42)</f>
        <v/>
      </c>
      <c r="AG49" s="241" t="str">
        <f>IF(ISBLANK(Glucose!AG42),"",Glucose!AG42)</f>
        <v/>
      </c>
      <c r="AH49" s="241" t="str">
        <f>IF(ISBLANK(Glucose!AH42),"",Glucose!AH42)</f>
        <v/>
      </c>
      <c r="AI49" s="241" t="str">
        <f>IF(ISBLANK(Glucose!AI42),"",Glucose!AI42)</f>
        <v/>
      </c>
      <c r="AJ49" s="241" t="str">
        <f>IF(ISBLANK(Glucose!AJ42),"",Glucose!AJ42)</f>
        <v/>
      </c>
      <c r="AK49" s="241" t="str">
        <f>IF(ISBLANK(Glucose!AK42),"",Glucose!AK42)</f>
        <v/>
      </c>
      <c r="AL49" s="241" t="str">
        <f>IF(ISBLANK(Glucose!AL42),"",Glucose!AL42)</f>
        <v/>
      </c>
      <c r="AM49" s="241" t="str">
        <f>IF(ISBLANK(Glucose!AM42),"",Glucose!AM42)</f>
        <v/>
      </c>
      <c r="AN49" s="241" t="str">
        <f>IF(ISBLANK(Glucose!AN42),"",Glucose!AN42)</f>
        <v/>
      </c>
      <c r="AO49" s="241" t="str">
        <f>IF(ISBLANK(Glucose!AO42),"",Glucose!AO42)</f>
        <v/>
      </c>
      <c r="AP49" s="241" t="str">
        <f>IF(ISBLANK(Glucose!AP42),"",Glucose!AP42)</f>
        <v/>
      </c>
      <c r="AQ49" s="241" t="str">
        <f>IF(ISBLANK(Glucose!AR42),"",Glucose!AR42)</f>
        <v/>
      </c>
      <c r="AR49" s="241" t="str">
        <f>IF(ISBLANK(Glucose!AS42),"",Glucose!AS42)</f>
        <v/>
      </c>
      <c r="AS49" s="241" t="str">
        <f>IF(ISBLANK(Glucose!AT42),"",Glucose!AT42)</f>
        <v/>
      </c>
      <c r="AT49" s="241" t="str">
        <f>IF(ISBLANK(Glucose!AU42),"",Glucose!AU42)</f>
        <v/>
      </c>
      <c r="AU49" s="241" t="str">
        <f>IF(ISBLANK(Glucose!AV42),"",Glucose!AV42)</f>
        <v/>
      </c>
      <c r="AV49" s="241" t="str">
        <f>IF(ISBLANK(Glucose!AW42),"",Glucose!AW42)</f>
        <v/>
      </c>
      <c r="AW49" s="241" t="str">
        <f>IF(ISBLANK(Glucose!AX42),"",Glucose!AX42)</f>
        <v/>
      </c>
      <c r="AX49" s="241" t="str">
        <f>IF(ISBLANK(Glucose!AY42),"",Glucose!AY42)</f>
        <v/>
      </c>
      <c r="AY49" s="241" t="str">
        <f>IF(ISBLANK(Glucose!AZ42),"",Glucose!AZ42)</f>
        <v/>
      </c>
      <c r="AZ49" s="241" t="str">
        <f>IF(ISBLANK(Glucose!BA42),"",Glucose!BA42)</f>
        <v/>
      </c>
      <c r="BA49" s="241" t="str">
        <f>IF(ISBLANK(Glucose!BB42),"",Glucose!BB42)</f>
        <v/>
      </c>
      <c r="BB49" s="241" t="str">
        <f>IF(ISBLANK(Glucose!BC42),"",Glucose!BC42)</f>
        <v/>
      </c>
      <c r="BC49" s="241" t="str">
        <f>IF(ISBLANK(Glucose!BD42),"",Glucose!BD42)</f>
        <v/>
      </c>
      <c r="BD49" s="241" t="str">
        <f>IF(ISBLANK(Glucose!BE42),"",Glucose!BE42)</f>
        <v/>
      </c>
      <c r="BE49" s="241" t="str">
        <f>IF(ISBLANK(Glucose!BF42),"",Glucose!BF42)</f>
        <v/>
      </c>
      <c r="BF49" s="241" t="str">
        <f>IF(ISBLANK(Glucose!BG42),"",Glucose!BG42)</f>
        <v/>
      </c>
      <c r="BG49" s="241" t="str">
        <f>IF(ISBLANK(Glucose!BH42),"",Glucose!BH42)</f>
        <v/>
      </c>
      <c r="BH49" s="241" t="str">
        <f>IF(ISBLANK(Glucose!BI42),"",Glucose!BI42)</f>
        <v/>
      </c>
      <c r="BI49" s="241" t="str">
        <f>IF(ISBLANK(Glucose!BJ42),"",Glucose!BJ42)</f>
        <v/>
      </c>
      <c r="BJ49" s="241" t="str">
        <f>IF(ISBLANK(Glucose!BK42),"",Glucose!BK42)</f>
        <v/>
      </c>
      <c r="BK49" s="241" t="str">
        <f>IF(ISBLANK(Glucose!BL42),"",Glucose!BL42)</f>
        <v/>
      </c>
      <c r="BL49" s="241" t="str">
        <f>IF(ISBLANK(Glucose!BM42),"",Glucose!BM42)</f>
        <v/>
      </c>
      <c r="BM49" s="241" t="str">
        <f>IF(ISBLANK(Glucose!BN42),"",Glucose!BN42)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IF(Glucose!B43&lt;&gt;0,Glucose!$B$1,"")</f>
        <v/>
      </c>
      <c r="B50" s="241" t="str">
        <f>IF(ISBLANK(Glucose!A43),"",Glucose!A43)</f>
        <v/>
      </c>
      <c r="C50" s="248" t="str">
        <f>IF(ISBLANK(Glucose!B43),"",Glucose!B43)</f>
        <v/>
      </c>
      <c r="D50" s="249" t="str">
        <f>IF(ISBLANK(Glucose!C43),"",Glucose!C43)</f>
        <v/>
      </c>
      <c r="E50" s="241" t="str">
        <f>IF(ISBLANK(Glucose!D43),"",Glucose!D43)</f>
        <v/>
      </c>
      <c r="F50" s="241" t="str">
        <f>IF(ISBLANK(Glucose!E43),"",Glucose!E43)</f>
        <v/>
      </c>
      <c r="G50" s="241" t="str">
        <f>IF(ISBLANK(Glucose!G43),"",Glucose!G43)</f>
        <v/>
      </c>
      <c r="H50" s="241" t="str">
        <f>IF(ISBLANK(Glucose!H43),"",Glucose!H43)</f>
        <v/>
      </c>
      <c r="I50" s="241" t="str">
        <f>IF(ISBLANK(Glucose!I43),"",Glucose!I43)</f>
        <v/>
      </c>
      <c r="J50" s="241" t="str">
        <f>IF(ISBLANK(Glucose!J43),"",Glucose!J43)</f>
        <v/>
      </c>
      <c r="K50" s="241" t="str">
        <f>IF(ISBLANK(Glucose!K43),"",Glucose!K43)</f>
        <v/>
      </c>
      <c r="L50" s="241" t="str">
        <f>IF(ISBLANK(Glucose!L43),"",Glucose!L43)</f>
        <v/>
      </c>
      <c r="M50" s="241" t="str">
        <f>IF(ISBLANK(Glucose!M43),"",Glucose!M43)</f>
        <v/>
      </c>
      <c r="N50" s="241" t="str">
        <f>IF(ISBLANK(Glucose!N43),"",Glucose!N43)</f>
        <v/>
      </c>
      <c r="O50" s="241" t="str">
        <f>IF(ISBLANK(Glucose!O43),"",Glucose!O43)</f>
        <v/>
      </c>
      <c r="P50" s="241" t="str">
        <f>IF(ISBLANK(Glucose!P43),"",Glucose!P43)</f>
        <v/>
      </c>
      <c r="Q50" s="241" t="str">
        <f>IF(ISBLANK(Glucose!Q43),"",Glucose!Q43)</f>
        <v/>
      </c>
      <c r="R50" s="241" t="str">
        <f>IF(ISBLANK(Glucose!R43),"",Glucose!R43)</f>
        <v/>
      </c>
      <c r="S50" s="241" t="str">
        <f>IF(ISBLANK(Glucose!S43),"",Glucose!S43)</f>
        <v/>
      </c>
      <c r="T50" s="241" t="str">
        <f>IF(ISBLANK(Glucose!T43),"",Glucose!T43)</f>
        <v/>
      </c>
      <c r="U50" s="241" t="str">
        <f>IF(ISBLANK(Glucose!U43),"",Glucose!U43)</f>
        <v/>
      </c>
      <c r="V50" s="241" t="str">
        <f>IF(ISBLANK(Glucose!V43),"",Glucose!V43)</f>
        <v/>
      </c>
      <c r="W50" s="241" t="str">
        <f>IF(ISBLANK(Glucose!W43),"",Glucose!W43)</f>
        <v/>
      </c>
      <c r="X50" s="241" t="str">
        <f>IF(ISBLANK(Glucose!X43),"",Glucose!X43)</f>
        <v/>
      </c>
      <c r="Y50" s="241" t="str">
        <f>IF(ISBLANK(Glucose!Y43),"",Glucose!Y43)</f>
        <v/>
      </c>
      <c r="Z50" s="241" t="str">
        <f>IF(ISBLANK(Glucose!Z43),"",Glucose!Z43)</f>
        <v/>
      </c>
      <c r="AA50" s="241" t="str">
        <f>IF(ISBLANK(Glucose!AA43),"",Glucose!AA43)</f>
        <v/>
      </c>
      <c r="AB50" s="241" t="str">
        <f>IF(ISBLANK(Glucose!AB43),"",Glucose!AB43)</f>
        <v/>
      </c>
      <c r="AC50" s="241" t="str">
        <f>IF(ISBLANK(Glucose!AC43),"",Glucose!AC43)</f>
        <v/>
      </c>
      <c r="AD50" s="241" t="str">
        <f>IF(ISBLANK(Glucose!AD43),"",Glucose!AD43)</f>
        <v/>
      </c>
      <c r="AE50" s="241" t="str">
        <f>IF(ISBLANK(Glucose!AE43),"",Glucose!AE43)</f>
        <v/>
      </c>
      <c r="AF50" s="241" t="str">
        <f>IF(ISBLANK(Glucose!AF43),"",Glucose!AF43)</f>
        <v/>
      </c>
      <c r="AG50" s="241" t="str">
        <f>IF(ISBLANK(Glucose!AG43),"",Glucose!AG43)</f>
        <v/>
      </c>
      <c r="AH50" s="241" t="str">
        <f>IF(ISBLANK(Glucose!AH43),"",Glucose!AH43)</f>
        <v/>
      </c>
      <c r="AI50" s="241" t="str">
        <f>IF(ISBLANK(Glucose!AI43),"",Glucose!AI43)</f>
        <v/>
      </c>
      <c r="AJ50" s="241" t="str">
        <f>IF(ISBLANK(Glucose!AJ43),"",Glucose!AJ43)</f>
        <v/>
      </c>
      <c r="AK50" s="241" t="str">
        <f>IF(ISBLANK(Glucose!AK43),"",Glucose!AK43)</f>
        <v/>
      </c>
      <c r="AL50" s="241" t="str">
        <f>IF(ISBLANK(Glucose!AL43),"",Glucose!AL43)</f>
        <v/>
      </c>
      <c r="AM50" s="241" t="str">
        <f>IF(ISBLANK(Glucose!AM43),"",Glucose!AM43)</f>
        <v/>
      </c>
      <c r="AN50" s="241" t="str">
        <f>IF(ISBLANK(Glucose!AN43),"",Glucose!AN43)</f>
        <v/>
      </c>
      <c r="AO50" s="241" t="str">
        <f>IF(ISBLANK(Glucose!AO43),"",Glucose!AO43)</f>
        <v/>
      </c>
      <c r="AP50" s="241" t="str">
        <f>IF(ISBLANK(Glucose!AP43),"",Glucose!AP43)</f>
        <v/>
      </c>
      <c r="AQ50" s="241" t="str">
        <f>IF(ISBLANK(Glucose!AR43),"",Glucose!AR43)</f>
        <v/>
      </c>
      <c r="AR50" s="241" t="str">
        <f>IF(ISBLANK(Glucose!AS43),"",Glucose!AS43)</f>
        <v/>
      </c>
      <c r="AS50" s="241" t="str">
        <f>IF(ISBLANK(Glucose!AT43),"",Glucose!AT43)</f>
        <v/>
      </c>
      <c r="AT50" s="241" t="str">
        <f>IF(ISBLANK(Glucose!AU43),"",Glucose!AU43)</f>
        <v/>
      </c>
      <c r="AU50" s="241" t="str">
        <f>IF(ISBLANK(Glucose!AV43),"",Glucose!AV43)</f>
        <v/>
      </c>
      <c r="AV50" s="241" t="str">
        <f>IF(ISBLANK(Glucose!AW43),"",Glucose!AW43)</f>
        <v/>
      </c>
      <c r="AW50" s="241" t="str">
        <f>IF(ISBLANK(Glucose!AX43),"",Glucose!AX43)</f>
        <v/>
      </c>
      <c r="AX50" s="241" t="str">
        <f>IF(ISBLANK(Glucose!AY43),"",Glucose!AY43)</f>
        <v/>
      </c>
      <c r="AY50" s="241" t="str">
        <f>IF(ISBLANK(Glucose!AZ43),"",Glucose!AZ43)</f>
        <v/>
      </c>
      <c r="AZ50" s="241" t="str">
        <f>IF(ISBLANK(Glucose!BA43),"",Glucose!BA43)</f>
        <v/>
      </c>
      <c r="BA50" s="241" t="str">
        <f>IF(ISBLANK(Glucose!BB43),"",Glucose!BB43)</f>
        <v/>
      </c>
      <c r="BB50" s="241" t="str">
        <f>IF(ISBLANK(Glucose!BC43),"",Glucose!BC43)</f>
        <v/>
      </c>
      <c r="BC50" s="241" t="str">
        <f>IF(ISBLANK(Glucose!BD43),"",Glucose!BD43)</f>
        <v/>
      </c>
      <c r="BD50" s="241" t="str">
        <f>IF(ISBLANK(Glucose!BE43),"",Glucose!BE43)</f>
        <v/>
      </c>
      <c r="BE50" s="241" t="str">
        <f>IF(ISBLANK(Glucose!BF43),"",Glucose!BF43)</f>
        <v/>
      </c>
      <c r="BF50" s="241" t="str">
        <f>IF(ISBLANK(Glucose!BG43),"",Glucose!BG43)</f>
        <v/>
      </c>
      <c r="BG50" s="241" t="str">
        <f>IF(ISBLANK(Glucose!BH43),"",Glucose!BH43)</f>
        <v/>
      </c>
      <c r="BH50" s="241" t="str">
        <f>IF(ISBLANK(Glucose!BI43),"",Glucose!BI43)</f>
        <v/>
      </c>
      <c r="BI50" s="241" t="str">
        <f>IF(ISBLANK(Glucose!BJ43),"",Glucose!BJ43)</f>
        <v/>
      </c>
      <c r="BJ50" s="241" t="str">
        <f>IF(ISBLANK(Glucose!BK43),"",Glucose!BK43)</f>
        <v/>
      </c>
      <c r="BK50" s="241" t="str">
        <f>IF(ISBLANK(Glucose!BL43),"",Glucose!BL43)</f>
        <v/>
      </c>
      <c r="BL50" s="241" t="str">
        <f>IF(ISBLANK(Glucose!BM43),"",Glucose!BM43)</f>
        <v/>
      </c>
      <c r="BM50" s="241" t="str">
        <f>IF(ISBLANK(Glucose!BN43),"",Glucose!BN43)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IF(Glucose!B44&lt;&gt;0,Glucose!$B$1,"")</f>
        <v/>
      </c>
      <c r="B51" s="241" t="str">
        <f>IF(ISBLANK(Glucose!A44),"",Glucose!A44)</f>
        <v/>
      </c>
      <c r="C51" s="248" t="str">
        <f>IF(ISBLANK(Glucose!B44),"",Glucose!B44)</f>
        <v/>
      </c>
      <c r="D51" s="249" t="str">
        <f>IF(ISBLANK(Glucose!C44),"",Glucose!C44)</f>
        <v/>
      </c>
      <c r="E51" s="241" t="str">
        <f>IF(ISBLANK(Glucose!D44),"",Glucose!D44)</f>
        <v/>
      </c>
      <c r="F51" s="241" t="str">
        <f>IF(ISBLANK(Glucose!E44),"",Glucose!E44)</f>
        <v/>
      </c>
      <c r="G51" s="241" t="str">
        <f>IF(ISBLANK(Glucose!G44),"",Glucose!G44)</f>
        <v/>
      </c>
      <c r="H51" s="241" t="str">
        <f>IF(ISBLANK(Glucose!H44),"",Glucose!H44)</f>
        <v/>
      </c>
      <c r="I51" s="241" t="str">
        <f>IF(ISBLANK(Glucose!I44),"",Glucose!I44)</f>
        <v/>
      </c>
      <c r="J51" s="241" t="str">
        <f>IF(ISBLANK(Glucose!J44),"",Glucose!J44)</f>
        <v/>
      </c>
      <c r="K51" s="241" t="str">
        <f>IF(ISBLANK(Glucose!K44),"",Glucose!K44)</f>
        <v/>
      </c>
      <c r="L51" s="241" t="str">
        <f>IF(ISBLANK(Glucose!L44),"",Glucose!L44)</f>
        <v/>
      </c>
      <c r="M51" s="241" t="str">
        <f>IF(ISBLANK(Glucose!M44),"",Glucose!M44)</f>
        <v/>
      </c>
      <c r="N51" s="241" t="str">
        <f>IF(ISBLANK(Glucose!N44),"",Glucose!N44)</f>
        <v/>
      </c>
      <c r="O51" s="241" t="str">
        <f>IF(ISBLANK(Glucose!O44),"",Glucose!O44)</f>
        <v/>
      </c>
      <c r="P51" s="241" t="str">
        <f>IF(ISBLANK(Glucose!P44),"",Glucose!P44)</f>
        <v/>
      </c>
      <c r="Q51" s="241" t="str">
        <f>IF(ISBLANK(Glucose!Q44),"",Glucose!Q44)</f>
        <v/>
      </c>
      <c r="R51" s="241" t="str">
        <f>IF(ISBLANK(Glucose!R44),"",Glucose!R44)</f>
        <v/>
      </c>
      <c r="S51" s="241" t="str">
        <f>IF(ISBLANK(Glucose!S44),"",Glucose!S44)</f>
        <v/>
      </c>
      <c r="T51" s="241" t="str">
        <f>IF(ISBLANK(Glucose!T44),"",Glucose!T44)</f>
        <v/>
      </c>
      <c r="U51" s="241" t="str">
        <f>IF(ISBLANK(Glucose!U44),"",Glucose!U44)</f>
        <v/>
      </c>
      <c r="V51" s="241" t="str">
        <f>IF(ISBLANK(Glucose!V44),"",Glucose!V44)</f>
        <v/>
      </c>
      <c r="W51" s="241" t="str">
        <f>IF(ISBLANK(Glucose!W44),"",Glucose!W44)</f>
        <v/>
      </c>
      <c r="X51" s="241" t="str">
        <f>IF(ISBLANK(Glucose!X44),"",Glucose!X44)</f>
        <v/>
      </c>
      <c r="Y51" s="241" t="str">
        <f>IF(ISBLANK(Glucose!Y44),"",Glucose!Y44)</f>
        <v/>
      </c>
      <c r="Z51" s="241" t="str">
        <f>IF(ISBLANK(Glucose!Z44),"",Glucose!Z44)</f>
        <v/>
      </c>
      <c r="AA51" s="241" t="str">
        <f>IF(ISBLANK(Glucose!AA44),"",Glucose!AA44)</f>
        <v/>
      </c>
      <c r="AB51" s="241" t="str">
        <f>IF(ISBLANK(Glucose!AB44),"",Glucose!AB44)</f>
        <v/>
      </c>
      <c r="AC51" s="241" t="str">
        <f>IF(ISBLANK(Glucose!AC44),"",Glucose!AC44)</f>
        <v/>
      </c>
      <c r="AD51" s="241" t="str">
        <f>IF(ISBLANK(Glucose!AD44),"",Glucose!AD44)</f>
        <v/>
      </c>
      <c r="AE51" s="241" t="str">
        <f>IF(ISBLANK(Glucose!AE44),"",Glucose!AE44)</f>
        <v/>
      </c>
      <c r="AF51" s="241" t="str">
        <f>IF(ISBLANK(Glucose!AF44),"",Glucose!AF44)</f>
        <v/>
      </c>
      <c r="AG51" s="241" t="str">
        <f>IF(ISBLANK(Glucose!AG44),"",Glucose!AG44)</f>
        <v/>
      </c>
      <c r="AH51" s="241" t="str">
        <f>IF(ISBLANK(Glucose!AH44),"",Glucose!AH44)</f>
        <v/>
      </c>
      <c r="AI51" s="241" t="str">
        <f>IF(ISBLANK(Glucose!AI44),"",Glucose!AI44)</f>
        <v/>
      </c>
      <c r="AJ51" s="241" t="str">
        <f>IF(ISBLANK(Glucose!AJ44),"",Glucose!AJ44)</f>
        <v/>
      </c>
      <c r="AK51" s="241" t="str">
        <f>IF(ISBLANK(Glucose!AK44),"",Glucose!AK44)</f>
        <v/>
      </c>
      <c r="AL51" s="241" t="str">
        <f>IF(ISBLANK(Glucose!AL44),"",Glucose!AL44)</f>
        <v/>
      </c>
      <c r="AM51" s="241" t="str">
        <f>IF(ISBLANK(Glucose!AM44),"",Glucose!AM44)</f>
        <v/>
      </c>
      <c r="AN51" s="241" t="str">
        <f>IF(ISBLANK(Glucose!AN44),"",Glucose!AN44)</f>
        <v/>
      </c>
      <c r="AO51" s="241" t="str">
        <f>IF(ISBLANK(Glucose!AO44),"",Glucose!AO44)</f>
        <v/>
      </c>
      <c r="AP51" s="241" t="str">
        <f>IF(ISBLANK(Glucose!AP44),"",Glucose!AP44)</f>
        <v/>
      </c>
      <c r="AQ51" s="241" t="str">
        <f>IF(ISBLANK(Glucose!AR44),"",Glucose!AR44)</f>
        <v/>
      </c>
      <c r="AR51" s="241" t="str">
        <f>IF(ISBLANK(Glucose!AS44),"",Glucose!AS44)</f>
        <v/>
      </c>
      <c r="AS51" s="241" t="str">
        <f>IF(ISBLANK(Glucose!AT44),"",Glucose!AT44)</f>
        <v/>
      </c>
      <c r="AT51" s="241" t="str">
        <f>IF(ISBLANK(Glucose!AU44),"",Glucose!AU44)</f>
        <v/>
      </c>
      <c r="AU51" s="241" t="str">
        <f>IF(ISBLANK(Glucose!AV44),"",Glucose!AV44)</f>
        <v/>
      </c>
      <c r="AV51" s="241" t="str">
        <f>IF(ISBLANK(Glucose!AW44),"",Glucose!AW44)</f>
        <v/>
      </c>
      <c r="AW51" s="241" t="str">
        <f>IF(ISBLANK(Glucose!AX44),"",Glucose!AX44)</f>
        <v/>
      </c>
      <c r="AX51" s="241" t="str">
        <f>IF(ISBLANK(Glucose!AY44),"",Glucose!AY44)</f>
        <v/>
      </c>
      <c r="AY51" s="241" t="str">
        <f>IF(ISBLANK(Glucose!AZ44),"",Glucose!AZ44)</f>
        <v/>
      </c>
      <c r="AZ51" s="241" t="str">
        <f>IF(ISBLANK(Glucose!BA44),"",Glucose!BA44)</f>
        <v/>
      </c>
      <c r="BA51" s="241" t="str">
        <f>IF(ISBLANK(Glucose!BB44),"",Glucose!BB44)</f>
        <v/>
      </c>
      <c r="BB51" s="241" t="str">
        <f>IF(ISBLANK(Glucose!BC44),"",Glucose!BC44)</f>
        <v/>
      </c>
      <c r="BC51" s="241" t="str">
        <f>IF(ISBLANK(Glucose!BD44),"",Glucose!BD44)</f>
        <v/>
      </c>
      <c r="BD51" s="241" t="str">
        <f>IF(ISBLANK(Glucose!BE44),"",Glucose!BE44)</f>
        <v/>
      </c>
      <c r="BE51" s="241" t="str">
        <f>IF(ISBLANK(Glucose!BF44),"",Glucose!BF44)</f>
        <v/>
      </c>
      <c r="BF51" s="241" t="str">
        <f>IF(ISBLANK(Glucose!BG44),"",Glucose!BG44)</f>
        <v/>
      </c>
      <c r="BG51" s="241" t="str">
        <f>IF(ISBLANK(Glucose!BH44),"",Glucose!BH44)</f>
        <v/>
      </c>
      <c r="BH51" s="241" t="str">
        <f>IF(ISBLANK(Glucose!BI44),"",Glucose!BI44)</f>
        <v/>
      </c>
      <c r="BI51" s="241" t="str">
        <f>IF(ISBLANK(Glucose!BJ44),"",Glucose!BJ44)</f>
        <v/>
      </c>
      <c r="BJ51" s="241" t="str">
        <f>IF(ISBLANK(Glucose!BK44),"",Glucose!BK44)</f>
        <v/>
      </c>
      <c r="BK51" s="241" t="str">
        <f>IF(ISBLANK(Glucose!BL44),"",Glucose!BL44)</f>
        <v/>
      </c>
      <c r="BL51" s="241" t="str">
        <f>IF(ISBLANK(Glucose!BM44),"",Glucose!BM44)</f>
        <v/>
      </c>
      <c r="BM51" s="241" t="str">
        <f>IF(ISBLANK(Glucose!BN44),"",Glucose!BN44)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IF(Glucose!B45&lt;&gt;0,Glucose!$B$1,"")</f>
        <v/>
      </c>
      <c r="B52" s="241" t="str">
        <f>IF(ISBLANK(Glucose!A45),"",Glucose!A45)</f>
        <v/>
      </c>
      <c r="C52" s="248" t="str">
        <f>IF(ISBLANK(Glucose!B45),"",Glucose!B45)</f>
        <v/>
      </c>
      <c r="D52" s="249" t="str">
        <f>IF(ISBLANK(Glucose!C45),"",Glucose!C45)</f>
        <v/>
      </c>
      <c r="E52" s="241" t="str">
        <f>IF(ISBLANK(Glucose!D45),"",Glucose!D45)</f>
        <v/>
      </c>
      <c r="F52" s="241" t="str">
        <f>IF(ISBLANK(Glucose!E45),"",Glucose!E45)</f>
        <v/>
      </c>
      <c r="G52" s="241" t="str">
        <f>IF(ISBLANK(Glucose!G45),"",Glucose!G45)</f>
        <v/>
      </c>
      <c r="H52" s="241" t="str">
        <f>IF(ISBLANK(Glucose!H45),"",Glucose!H45)</f>
        <v/>
      </c>
      <c r="I52" s="241" t="str">
        <f>IF(ISBLANK(Glucose!I45),"",Glucose!I45)</f>
        <v/>
      </c>
      <c r="J52" s="241" t="str">
        <f>IF(ISBLANK(Glucose!J45),"",Glucose!J45)</f>
        <v/>
      </c>
      <c r="K52" s="241" t="str">
        <f>IF(ISBLANK(Glucose!K45),"",Glucose!K45)</f>
        <v/>
      </c>
      <c r="L52" s="241" t="str">
        <f>IF(ISBLANK(Glucose!L45),"",Glucose!L45)</f>
        <v/>
      </c>
      <c r="M52" s="241" t="str">
        <f>IF(ISBLANK(Glucose!M45),"",Glucose!M45)</f>
        <v/>
      </c>
      <c r="N52" s="241" t="str">
        <f>IF(ISBLANK(Glucose!N45),"",Glucose!N45)</f>
        <v/>
      </c>
      <c r="O52" s="241" t="str">
        <f>IF(ISBLANK(Glucose!O45),"",Glucose!O45)</f>
        <v/>
      </c>
      <c r="P52" s="241" t="str">
        <f>IF(ISBLANK(Glucose!P45),"",Glucose!P45)</f>
        <v/>
      </c>
      <c r="Q52" s="241" t="str">
        <f>IF(ISBLANK(Glucose!Q45),"",Glucose!Q45)</f>
        <v/>
      </c>
      <c r="R52" s="241" t="str">
        <f>IF(ISBLANK(Glucose!R45),"",Glucose!R45)</f>
        <v/>
      </c>
      <c r="S52" s="241" t="str">
        <f>IF(ISBLANK(Glucose!S45),"",Glucose!S45)</f>
        <v/>
      </c>
      <c r="T52" s="241" t="str">
        <f>IF(ISBLANK(Glucose!T45),"",Glucose!T45)</f>
        <v/>
      </c>
      <c r="U52" s="241" t="str">
        <f>IF(ISBLANK(Glucose!U45),"",Glucose!U45)</f>
        <v/>
      </c>
      <c r="V52" s="241" t="str">
        <f>IF(ISBLANK(Glucose!V45),"",Glucose!V45)</f>
        <v/>
      </c>
      <c r="W52" s="241" t="str">
        <f>IF(ISBLANK(Glucose!W45),"",Glucose!W45)</f>
        <v/>
      </c>
      <c r="X52" s="241" t="str">
        <f>IF(ISBLANK(Glucose!X45),"",Glucose!X45)</f>
        <v/>
      </c>
      <c r="Y52" s="241" t="str">
        <f>IF(ISBLANK(Glucose!Y45),"",Glucose!Y45)</f>
        <v/>
      </c>
      <c r="Z52" s="241" t="str">
        <f>IF(ISBLANK(Glucose!Z45),"",Glucose!Z45)</f>
        <v/>
      </c>
      <c r="AA52" s="241" t="str">
        <f>IF(ISBLANK(Glucose!AA45),"",Glucose!AA45)</f>
        <v/>
      </c>
      <c r="AB52" s="241" t="str">
        <f>IF(ISBLANK(Glucose!AB45),"",Glucose!AB45)</f>
        <v/>
      </c>
      <c r="AC52" s="241" t="str">
        <f>IF(ISBLANK(Glucose!AC45),"",Glucose!AC45)</f>
        <v/>
      </c>
      <c r="AD52" s="241" t="str">
        <f>IF(ISBLANK(Glucose!AD45),"",Glucose!AD45)</f>
        <v/>
      </c>
      <c r="AE52" s="241" t="str">
        <f>IF(ISBLANK(Glucose!AE45),"",Glucose!AE45)</f>
        <v/>
      </c>
      <c r="AF52" s="241" t="str">
        <f>IF(ISBLANK(Glucose!AF45),"",Glucose!AF45)</f>
        <v/>
      </c>
      <c r="AG52" s="241" t="str">
        <f>IF(ISBLANK(Glucose!AG45),"",Glucose!AG45)</f>
        <v/>
      </c>
      <c r="AH52" s="241" t="str">
        <f>IF(ISBLANK(Glucose!AH45),"",Glucose!AH45)</f>
        <v/>
      </c>
      <c r="AI52" s="241" t="str">
        <f>IF(ISBLANK(Glucose!AI45),"",Glucose!AI45)</f>
        <v/>
      </c>
      <c r="AJ52" s="241" t="str">
        <f>IF(ISBLANK(Glucose!AJ45),"",Glucose!AJ45)</f>
        <v/>
      </c>
      <c r="AK52" s="241" t="str">
        <f>IF(ISBLANK(Glucose!AK45),"",Glucose!AK45)</f>
        <v/>
      </c>
      <c r="AL52" s="241" t="str">
        <f>IF(ISBLANK(Glucose!AL45),"",Glucose!AL45)</f>
        <v/>
      </c>
      <c r="AM52" s="241" t="str">
        <f>IF(ISBLANK(Glucose!AM45),"",Glucose!AM45)</f>
        <v/>
      </c>
      <c r="AN52" s="241" t="str">
        <f>IF(ISBLANK(Glucose!AN45),"",Glucose!AN45)</f>
        <v/>
      </c>
      <c r="AO52" s="241" t="str">
        <f>IF(ISBLANK(Glucose!AO45),"",Glucose!AO45)</f>
        <v/>
      </c>
      <c r="AP52" s="241" t="str">
        <f>IF(ISBLANK(Glucose!AP45),"",Glucose!AP45)</f>
        <v/>
      </c>
      <c r="AQ52" s="241" t="str">
        <f>IF(ISBLANK(Glucose!AR45),"",Glucose!AR45)</f>
        <v/>
      </c>
      <c r="AR52" s="241" t="str">
        <f>IF(ISBLANK(Glucose!AS45),"",Glucose!AS45)</f>
        <v/>
      </c>
      <c r="AS52" s="241" t="str">
        <f>IF(ISBLANK(Glucose!AT45),"",Glucose!AT45)</f>
        <v/>
      </c>
      <c r="AT52" s="241" t="str">
        <f>IF(ISBLANK(Glucose!AU45),"",Glucose!AU45)</f>
        <v/>
      </c>
      <c r="AU52" s="241" t="str">
        <f>IF(ISBLANK(Glucose!AV45),"",Glucose!AV45)</f>
        <v/>
      </c>
      <c r="AV52" s="241" t="str">
        <f>IF(ISBLANK(Glucose!AW45),"",Glucose!AW45)</f>
        <v/>
      </c>
      <c r="AW52" s="241" t="str">
        <f>IF(ISBLANK(Glucose!AX45),"",Glucose!AX45)</f>
        <v/>
      </c>
      <c r="AX52" s="241" t="str">
        <f>IF(ISBLANK(Glucose!AY45),"",Glucose!AY45)</f>
        <v/>
      </c>
      <c r="AY52" s="241" t="str">
        <f>IF(ISBLANK(Glucose!AZ45),"",Glucose!AZ45)</f>
        <v/>
      </c>
      <c r="AZ52" s="241" t="str">
        <f>IF(ISBLANK(Glucose!BA45),"",Glucose!BA45)</f>
        <v/>
      </c>
      <c r="BA52" s="241" t="str">
        <f>IF(ISBLANK(Glucose!BB45),"",Glucose!BB45)</f>
        <v/>
      </c>
      <c r="BB52" s="241" t="str">
        <f>IF(ISBLANK(Glucose!BC45),"",Glucose!BC45)</f>
        <v/>
      </c>
      <c r="BC52" s="241" t="str">
        <f>IF(ISBLANK(Glucose!BD45),"",Glucose!BD45)</f>
        <v/>
      </c>
      <c r="BD52" s="241" t="str">
        <f>IF(ISBLANK(Glucose!BE45),"",Glucose!BE45)</f>
        <v/>
      </c>
      <c r="BE52" s="241" t="str">
        <f>IF(ISBLANK(Glucose!BF45),"",Glucose!BF45)</f>
        <v/>
      </c>
      <c r="BF52" s="241" t="str">
        <f>IF(ISBLANK(Glucose!BG45),"",Glucose!BG45)</f>
        <v/>
      </c>
      <c r="BG52" s="241" t="str">
        <f>IF(ISBLANK(Glucose!BH45),"",Glucose!BH45)</f>
        <v/>
      </c>
      <c r="BH52" s="241" t="str">
        <f>IF(ISBLANK(Glucose!BI45),"",Glucose!BI45)</f>
        <v/>
      </c>
      <c r="BI52" s="241" t="str">
        <f>IF(ISBLANK(Glucose!BJ45),"",Glucose!BJ45)</f>
        <v/>
      </c>
      <c r="BJ52" s="241" t="str">
        <f>IF(ISBLANK(Glucose!BK45),"",Glucose!BK45)</f>
        <v/>
      </c>
      <c r="BK52" s="241" t="str">
        <f>IF(ISBLANK(Glucose!BL45),"",Glucose!BL45)</f>
        <v/>
      </c>
      <c r="BL52" s="241" t="str">
        <f>IF(ISBLANK(Glucose!BM45),"",Glucose!BM45)</f>
        <v/>
      </c>
      <c r="BM52" s="241" t="str">
        <f>IF(ISBLANK(Glucose!BN45),"",Glucose!BN45)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IF(Glucose!B46&lt;&gt;0,Glucose!$B$1,"")</f>
        <v/>
      </c>
      <c r="B53" s="241" t="str">
        <f>IF(ISBLANK(Glucose!A46),"",Glucose!A46)</f>
        <v/>
      </c>
      <c r="C53" s="248" t="str">
        <f>IF(ISBLANK(Glucose!B46),"",Glucose!B46)</f>
        <v/>
      </c>
      <c r="D53" s="249" t="str">
        <f>IF(ISBLANK(Glucose!C46),"",Glucose!C46)</f>
        <v/>
      </c>
      <c r="E53" s="241" t="str">
        <f>IF(ISBLANK(Glucose!D46),"",Glucose!D46)</f>
        <v/>
      </c>
      <c r="F53" s="241" t="str">
        <f>IF(ISBLANK(Glucose!E46),"",Glucose!E46)</f>
        <v/>
      </c>
      <c r="G53" s="241" t="str">
        <f>IF(ISBLANK(Glucose!G46),"",Glucose!G46)</f>
        <v/>
      </c>
      <c r="H53" s="241" t="str">
        <f>IF(ISBLANK(Glucose!H46),"",Glucose!H46)</f>
        <v/>
      </c>
      <c r="I53" s="241" t="str">
        <f>IF(ISBLANK(Glucose!I46),"",Glucose!I46)</f>
        <v/>
      </c>
      <c r="J53" s="241" t="str">
        <f>IF(ISBLANK(Glucose!J46),"",Glucose!J46)</f>
        <v/>
      </c>
      <c r="K53" s="241" t="str">
        <f>IF(ISBLANK(Glucose!K46),"",Glucose!K46)</f>
        <v/>
      </c>
      <c r="L53" s="241" t="str">
        <f>IF(ISBLANK(Glucose!L46),"",Glucose!L46)</f>
        <v/>
      </c>
      <c r="M53" s="241" t="str">
        <f>IF(ISBLANK(Glucose!M46),"",Glucose!M46)</f>
        <v/>
      </c>
      <c r="N53" s="241" t="str">
        <f>IF(ISBLANK(Glucose!N46),"",Glucose!N46)</f>
        <v/>
      </c>
      <c r="O53" s="241" t="str">
        <f>IF(ISBLANK(Glucose!O46),"",Glucose!O46)</f>
        <v/>
      </c>
      <c r="P53" s="241" t="str">
        <f>IF(ISBLANK(Glucose!P46),"",Glucose!P46)</f>
        <v/>
      </c>
      <c r="Q53" s="241" t="str">
        <f>IF(ISBLANK(Glucose!Q46),"",Glucose!Q46)</f>
        <v/>
      </c>
      <c r="R53" s="241" t="str">
        <f>IF(ISBLANK(Glucose!R46),"",Glucose!R46)</f>
        <v/>
      </c>
      <c r="S53" s="241" t="str">
        <f>IF(ISBLANK(Glucose!S46),"",Glucose!S46)</f>
        <v/>
      </c>
      <c r="T53" s="241" t="str">
        <f>IF(ISBLANK(Glucose!T46),"",Glucose!T46)</f>
        <v/>
      </c>
      <c r="U53" s="241" t="str">
        <f>IF(ISBLANK(Glucose!U46),"",Glucose!U46)</f>
        <v/>
      </c>
      <c r="V53" s="241" t="str">
        <f>IF(ISBLANK(Glucose!V46),"",Glucose!V46)</f>
        <v/>
      </c>
      <c r="W53" s="241" t="str">
        <f>IF(ISBLANK(Glucose!W46),"",Glucose!W46)</f>
        <v/>
      </c>
      <c r="X53" s="241" t="str">
        <f>IF(ISBLANK(Glucose!X46),"",Glucose!X46)</f>
        <v/>
      </c>
      <c r="Y53" s="241" t="str">
        <f>IF(ISBLANK(Glucose!Y46),"",Glucose!Y46)</f>
        <v/>
      </c>
      <c r="Z53" s="241" t="str">
        <f>IF(ISBLANK(Glucose!Z46),"",Glucose!Z46)</f>
        <v/>
      </c>
      <c r="AA53" s="241" t="str">
        <f>IF(ISBLANK(Glucose!AA46),"",Glucose!AA46)</f>
        <v/>
      </c>
      <c r="AB53" s="241" t="str">
        <f>IF(ISBLANK(Glucose!AB46),"",Glucose!AB46)</f>
        <v/>
      </c>
      <c r="AC53" s="241" t="str">
        <f>IF(ISBLANK(Glucose!AC46),"",Glucose!AC46)</f>
        <v/>
      </c>
      <c r="AD53" s="241" t="str">
        <f>IF(ISBLANK(Glucose!AD46),"",Glucose!AD46)</f>
        <v/>
      </c>
      <c r="AE53" s="241" t="str">
        <f>IF(ISBLANK(Glucose!AE46),"",Glucose!AE46)</f>
        <v/>
      </c>
      <c r="AF53" s="241" t="str">
        <f>IF(ISBLANK(Glucose!AF46),"",Glucose!AF46)</f>
        <v/>
      </c>
      <c r="AG53" s="241" t="str">
        <f>IF(ISBLANK(Glucose!AG46),"",Glucose!AG46)</f>
        <v/>
      </c>
      <c r="AH53" s="241" t="str">
        <f>IF(ISBLANK(Glucose!AH46),"",Glucose!AH46)</f>
        <v/>
      </c>
      <c r="AI53" s="241" t="str">
        <f>IF(ISBLANK(Glucose!AI46),"",Glucose!AI46)</f>
        <v/>
      </c>
      <c r="AJ53" s="241" t="str">
        <f>IF(ISBLANK(Glucose!AJ46),"",Glucose!AJ46)</f>
        <v/>
      </c>
      <c r="AK53" s="241" t="str">
        <f>IF(ISBLANK(Glucose!AK46),"",Glucose!AK46)</f>
        <v/>
      </c>
      <c r="AL53" s="241" t="str">
        <f>IF(ISBLANK(Glucose!AL46),"",Glucose!AL46)</f>
        <v/>
      </c>
      <c r="AM53" s="241" t="str">
        <f>IF(ISBLANK(Glucose!AM46),"",Glucose!AM46)</f>
        <v/>
      </c>
      <c r="AN53" s="241" t="str">
        <f>IF(ISBLANK(Glucose!AN46),"",Glucose!AN46)</f>
        <v/>
      </c>
      <c r="AO53" s="241" t="str">
        <f>IF(ISBLANK(Glucose!AO46),"",Glucose!AO46)</f>
        <v/>
      </c>
      <c r="AP53" s="241" t="str">
        <f>IF(ISBLANK(Glucose!AP46),"",Glucose!AP46)</f>
        <v/>
      </c>
      <c r="AQ53" s="241" t="str">
        <f>IF(ISBLANK(Glucose!AR46),"",Glucose!AR46)</f>
        <v/>
      </c>
      <c r="AR53" s="241" t="str">
        <f>IF(ISBLANK(Glucose!AS46),"",Glucose!AS46)</f>
        <v/>
      </c>
      <c r="AS53" s="241" t="str">
        <f>IF(ISBLANK(Glucose!AT46),"",Glucose!AT46)</f>
        <v/>
      </c>
      <c r="AT53" s="241" t="str">
        <f>IF(ISBLANK(Glucose!AU46),"",Glucose!AU46)</f>
        <v/>
      </c>
      <c r="AU53" s="241" t="str">
        <f>IF(ISBLANK(Glucose!AV46),"",Glucose!AV46)</f>
        <v/>
      </c>
      <c r="AV53" s="241" t="str">
        <f>IF(ISBLANK(Glucose!AW46),"",Glucose!AW46)</f>
        <v/>
      </c>
      <c r="AW53" s="241" t="str">
        <f>IF(ISBLANK(Glucose!AX46),"",Glucose!AX46)</f>
        <v/>
      </c>
      <c r="AX53" s="241" t="str">
        <f>IF(ISBLANK(Glucose!AY46),"",Glucose!AY46)</f>
        <v/>
      </c>
      <c r="AY53" s="241" t="str">
        <f>IF(ISBLANK(Glucose!AZ46),"",Glucose!AZ46)</f>
        <v/>
      </c>
      <c r="AZ53" s="241" t="str">
        <f>IF(ISBLANK(Glucose!BA46),"",Glucose!BA46)</f>
        <v/>
      </c>
      <c r="BA53" s="241" t="str">
        <f>IF(ISBLANK(Glucose!BB46),"",Glucose!BB46)</f>
        <v/>
      </c>
      <c r="BB53" s="241" t="str">
        <f>IF(ISBLANK(Glucose!BC46),"",Glucose!BC46)</f>
        <v/>
      </c>
      <c r="BC53" s="241" t="str">
        <f>IF(ISBLANK(Glucose!BD46),"",Glucose!BD46)</f>
        <v/>
      </c>
      <c r="BD53" s="241" t="str">
        <f>IF(ISBLANK(Glucose!BE46),"",Glucose!BE46)</f>
        <v/>
      </c>
      <c r="BE53" s="241" t="str">
        <f>IF(ISBLANK(Glucose!BF46),"",Glucose!BF46)</f>
        <v/>
      </c>
      <c r="BF53" s="241" t="str">
        <f>IF(ISBLANK(Glucose!BG46),"",Glucose!BG46)</f>
        <v/>
      </c>
      <c r="BG53" s="241" t="str">
        <f>IF(ISBLANK(Glucose!BH46),"",Glucose!BH46)</f>
        <v/>
      </c>
      <c r="BH53" s="241" t="str">
        <f>IF(ISBLANK(Glucose!BI46),"",Glucose!BI46)</f>
        <v/>
      </c>
      <c r="BI53" s="241" t="str">
        <f>IF(ISBLANK(Glucose!BJ46),"",Glucose!BJ46)</f>
        <v/>
      </c>
      <c r="BJ53" s="241" t="str">
        <f>IF(ISBLANK(Glucose!BK46),"",Glucose!BK46)</f>
        <v/>
      </c>
      <c r="BK53" s="241" t="str">
        <f>IF(ISBLANK(Glucose!BL46),"",Glucose!BL46)</f>
        <v/>
      </c>
      <c r="BL53" s="241" t="str">
        <f>IF(ISBLANK(Glucose!BM46),"",Glucose!BM46)</f>
        <v/>
      </c>
      <c r="BM53" s="241" t="str">
        <f>IF(ISBLANK(Glucose!BN46),"",Glucose!BN46)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IF(Glucose!B47&lt;&gt;0,Glucose!$B$1,"")</f>
        <v/>
      </c>
      <c r="B54" s="241" t="str">
        <f>IF(ISBLANK(Glucose!A47),"",Glucose!A47)</f>
        <v/>
      </c>
      <c r="C54" s="248" t="str">
        <f>IF(ISBLANK(Glucose!B47),"",Glucose!B47)</f>
        <v/>
      </c>
      <c r="D54" s="249" t="str">
        <f>IF(ISBLANK(Glucose!C47),"",Glucose!C47)</f>
        <v/>
      </c>
      <c r="E54" s="241" t="str">
        <f>IF(ISBLANK(Glucose!D47),"",Glucose!D47)</f>
        <v/>
      </c>
      <c r="F54" s="241" t="str">
        <f>IF(ISBLANK(Glucose!E47),"",Glucose!E47)</f>
        <v/>
      </c>
      <c r="G54" s="241" t="str">
        <f>IF(ISBLANK(Glucose!G47),"",Glucose!G47)</f>
        <v/>
      </c>
      <c r="H54" s="241" t="str">
        <f>IF(ISBLANK(Glucose!H47),"",Glucose!H47)</f>
        <v/>
      </c>
      <c r="I54" s="241" t="str">
        <f>IF(ISBLANK(Glucose!I47),"",Glucose!I47)</f>
        <v/>
      </c>
      <c r="J54" s="241" t="str">
        <f>IF(ISBLANK(Glucose!J47),"",Glucose!J47)</f>
        <v/>
      </c>
      <c r="K54" s="241" t="str">
        <f>IF(ISBLANK(Glucose!K47),"",Glucose!K47)</f>
        <v/>
      </c>
      <c r="L54" s="241" t="str">
        <f>IF(ISBLANK(Glucose!L47),"",Glucose!L47)</f>
        <v/>
      </c>
      <c r="M54" s="241" t="str">
        <f>IF(ISBLANK(Glucose!M47),"",Glucose!M47)</f>
        <v/>
      </c>
      <c r="N54" s="241" t="str">
        <f>IF(ISBLANK(Glucose!N47),"",Glucose!N47)</f>
        <v/>
      </c>
      <c r="O54" s="241" t="str">
        <f>IF(ISBLANK(Glucose!O47),"",Glucose!O47)</f>
        <v/>
      </c>
      <c r="P54" s="241" t="str">
        <f>IF(ISBLANK(Glucose!P47),"",Glucose!P47)</f>
        <v/>
      </c>
      <c r="Q54" s="241" t="str">
        <f>IF(ISBLANK(Glucose!Q47),"",Glucose!Q47)</f>
        <v/>
      </c>
      <c r="R54" s="241" t="str">
        <f>IF(ISBLANK(Glucose!R47),"",Glucose!R47)</f>
        <v/>
      </c>
      <c r="S54" s="241" t="str">
        <f>IF(ISBLANK(Glucose!S47),"",Glucose!S47)</f>
        <v/>
      </c>
      <c r="T54" s="241" t="str">
        <f>IF(ISBLANK(Glucose!T47),"",Glucose!T47)</f>
        <v/>
      </c>
      <c r="U54" s="241" t="str">
        <f>IF(ISBLANK(Glucose!U47),"",Glucose!U47)</f>
        <v/>
      </c>
      <c r="V54" s="241" t="str">
        <f>IF(ISBLANK(Glucose!V47),"",Glucose!V47)</f>
        <v/>
      </c>
      <c r="W54" s="241" t="str">
        <f>IF(ISBLANK(Glucose!W47),"",Glucose!W47)</f>
        <v/>
      </c>
      <c r="X54" s="241" t="str">
        <f>IF(ISBLANK(Glucose!X47),"",Glucose!X47)</f>
        <v/>
      </c>
      <c r="Y54" s="241" t="str">
        <f>IF(ISBLANK(Glucose!Y47),"",Glucose!Y47)</f>
        <v/>
      </c>
      <c r="Z54" s="241" t="str">
        <f>IF(ISBLANK(Glucose!Z47),"",Glucose!Z47)</f>
        <v/>
      </c>
      <c r="AA54" s="241" t="str">
        <f>IF(ISBLANK(Glucose!AA47),"",Glucose!AA47)</f>
        <v/>
      </c>
      <c r="AB54" s="241" t="str">
        <f>IF(ISBLANK(Glucose!AB47),"",Glucose!AB47)</f>
        <v/>
      </c>
      <c r="AC54" s="241" t="str">
        <f>IF(ISBLANK(Glucose!AC47),"",Glucose!AC47)</f>
        <v/>
      </c>
      <c r="AD54" s="241" t="str">
        <f>IF(ISBLANK(Glucose!AD47),"",Glucose!AD47)</f>
        <v/>
      </c>
      <c r="AE54" s="241" t="str">
        <f>IF(ISBLANK(Glucose!AE47),"",Glucose!AE47)</f>
        <v/>
      </c>
      <c r="AF54" s="241" t="str">
        <f>IF(ISBLANK(Glucose!AF47),"",Glucose!AF47)</f>
        <v/>
      </c>
      <c r="AG54" s="241" t="str">
        <f>IF(ISBLANK(Glucose!AG47),"",Glucose!AG47)</f>
        <v/>
      </c>
      <c r="AH54" s="241" t="str">
        <f>IF(ISBLANK(Glucose!AH47),"",Glucose!AH47)</f>
        <v/>
      </c>
      <c r="AI54" s="241" t="str">
        <f>IF(ISBLANK(Glucose!AI47),"",Glucose!AI47)</f>
        <v/>
      </c>
      <c r="AJ54" s="241" t="str">
        <f>IF(ISBLANK(Glucose!AJ47),"",Glucose!AJ47)</f>
        <v/>
      </c>
      <c r="AK54" s="241" t="str">
        <f>IF(ISBLANK(Glucose!AK47),"",Glucose!AK47)</f>
        <v/>
      </c>
      <c r="AL54" s="241" t="str">
        <f>IF(ISBLANK(Glucose!AL47),"",Glucose!AL47)</f>
        <v/>
      </c>
      <c r="AM54" s="241" t="str">
        <f>IF(ISBLANK(Glucose!AM47),"",Glucose!AM47)</f>
        <v/>
      </c>
      <c r="AN54" s="241" t="str">
        <f>IF(ISBLANK(Glucose!AN47),"",Glucose!AN47)</f>
        <v/>
      </c>
      <c r="AO54" s="241" t="str">
        <f>IF(ISBLANK(Glucose!AO47),"",Glucose!AO47)</f>
        <v/>
      </c>
      <c r="AP54" s="241" t="str">
        <f>IF(ISBLANK(Glucose!AP47),"",Glucose!AP47)</f>
        <v/>
      </c>
      <c r="AQ54" s="241" t="str">
        <f>IF(ISBLANK(Glucose!AR47),"",Glucose!AR47)</f>
        <v/>
      </c>
      <c r="AR54" s="241" t="str">
        <f>IF(ISBLANK(Glucose!AS47),"",Glucose!AS47)</f>
        <v/>
      </c>
      <c r="AS54" s="241" t="str">
        <f>IF(ISBLANK(Glucose!AT47),"",Glucose!AT47)</f>
        <v/>
      </c>
      <c r="AT54" s="241" t="str">
        <f>IF(ISBLANK(Glucose!AU47),"",Glucose!AU47)</f>
        <v/>
      </c>
      <c r="AU54" s="241" t="str">
        <f>IF(ISBLANK(Glucose!AV47),"",Glucose!AV47)</f>
        <v/>
      </c>
      <c r="AV54" s="241" t="str">
        <f>IF(ISBLANK(Glucose!AW47),"",Glucose!AW47)</f>
        <v/>
      </c>
      <c r="AW54" s="241" t="str">
        <f>IF(ISBLANK(Glucose!AX47),"",Glucose!AX47)</f>
        <v/>
      </c>
      <c r="AX54" s="241" t="str">
        <f>IF(ISBLANK(Glucose!AY47),"",Glucose!AY47)</f>
        <v/>
      </c>
      <c r="AY54" s="241" t="str">
        <f>IF(ISBLANK(Glucose!AZ47),"",Glucose!AZ47)</f>
        <v/>
      </c>
      <c r="AZ54" s="241" t="str">
        <f>IF(ISBLANK(Glucose!BA47),"",Glucose!BA47)</f>
        <v/>
      </c>
      <c r="BA54" s="241" t="str">
        <f>IF(ISBLANK(Glucose!BB47),"",Glucose!BB47)</f>
        <v/>
      </c>
      <c r="BB54" s="241" t="str">
        <f>IF(ISBLANK(Glucose!BC47),"",Glucose!BC47)</f>
        <v/>
      </c>
      <c r="BC54" s="241" t="str">
        <f>IF(ISBLANK(Glucose!BD47),"",Glucose!BD47)</f>
        <v/>
      </c>
      <c r="BD54" s="241" t="str">
        <f>IF(ISBLANK(Glucose!BE47),"",Glucose!BE47)</f>
        <v/>
      </c>
      <c r="BE54" s="241" t="str">
        <f>IF(ISBLANK(Glucose!BF47),"",Glucose!BF47)</f>
        <v/>
      </c>
      <c r="BF54" s="241" t="str">
        <f>IF(ISBLANK(Glucose!BG47),"",Glucose!BG47)</f>
        <v/>
      </c>
      <c r="BG54" s="241" t="str">
        <f>IF(ISBLANK(Glucose!BH47),"",Glucose!BH47)</f>
        <v/>
      </c>
      <c r="BH54" s="241" t="str">
        <f>IF(ISBLANK(Glucose!BI47),"",Glucose!BI47)</f>
        <v/>
      </c>
      <c r="BI54" s="241" t="str">
        <f>IF(ISBLANK(Glucose!BJ47),"",Glucose!BJ47)</f>
        <v/>
      </c>
      <c r="BJ54" s="241" t="str">
        <f>IF(ISBLANK(Glucose!BK47),"",Glucose!BK47)</f>
        <v/>
      </c>
      <c r="BK54" s="241" t="str">
        <f>IF(ISBLANK(Glucose!BL47),"",Glucose!BL47)</f>
        <v/>
      </c>
      <c r="BL54" s="241" t="str">
        <f>IF(ISBLANK(Glucose!BM47),"",Glucose!BM47)</f>
        <v/>
      </c>
      <c r="BM54" s="241" t="str">
        <f>IF(ISBLANK(Glucose!BN47),"",Glucose!BN47)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IF(Glucose!B48&lt;&gt;0,Glucose!$B$1,"")</f>
        <v/>
      </c>
      <c r="B55" s="241" t="str">
        <f>IF(ISBLANK(Glucose!A48),"",Glucose!A48)</f>
        <v/>
      </c>
      <c r="C55" s="248" t="str">
        <f>IF(ISBLANK(Glucose!B48),"",Glucose!B48)</f>
        <v/>
      </c>
      <c r="D55" s="249" t="str">
        <f>IF(ISBLANK(Glucose!C48),"",Glucose!C48)</f>
        <v/>
      </c>
      <c r="E55" s="241" t="str">
        <f>IF(ISBLANK(Glucose!D48),"",Glucose!D48)</f>
        <v/>
      </c>
      <c r="F55" s="241" t="str">
        <f>IF(ISBLANK(Glucose!E48),"",Glucose!E48)</f>
        <v/>
      </c>
      <c r="G55" s="241" t="str">
        <f>IF(ISBLANK(Glucose!G48),"",Glucose!G48)</f>
        <v/>
      </c>
      <c r="H55" s="241" t="str">
        <f>IF(ISBLANK(Glucose!H48),"",Glucose!H48)</f>
        <v/>
      </c>
      <c r="I55" s="241" t="str">
        <f>IF(ISBLANK(Glucose!I48),"",Glucose!I48)</f>
        <v/>
      </c>
      <c r="J55" s="241" t="str">
        <f>IF(ISBLANK(Glucose!J48),"",Glucose!J48)</f>
        <v/>
      </c>
      <c r="K55" s="241" t="str">
        <f>IF(ISBLANK(Glucose!K48),"",Glucose!K48)</f>
        <v/>
      </c>
      <c r="L55" s="241" t="str">
        <f>IF(ISBLANK(Glucose!L48),"",Glucose!L48)</f>
        <v/>
      </c>
      <c r="M55" s="241" t="str">
        <f>IF(ISBLANK(Glucose!M48),"",Glucose!M48)</f>
        <v/>
      </c>
      <c r="N55" s="241" t="str">
        <f>IF(ISBLANK(Glucose!N48),"",Glucose!N48)</f>
        <v/>
      </c>
      <c r="O55" s="241" t="str">
        <f>IF(ISBLANK(Glucose!O48),"",Glucose!O48)</f>
        <v/>
      </c>
      <c r="P55" s="241" t="str">
        <f>IF(ISBLANK(Glucose!P48),"",Glucose!P48)</f>
        <v/>
      </c>
      <c r="Q55" s="241" t="str">
        <f>IF(ISBLANK(Glucose!Q48),"",Glucose!Q48)</f>
        <v/>
      </c>
      <c r="R55" s="241" t="str">
        <f>IF(ISBLANK(Glucose!R48),"",Glucose!R48)</f>
        <v/>
      </c>
      <c r="S55" s="241" t="str">
        <f>IF(ISBLANK(Glucose!S48),"",Glucose!S48)</f>
        <v/>
      </c>
      <c r="T55" s="241" t="str">
        <f>IF(ISBLANK(Glucose!T48),"",Glucose!T48)</f>
        <v/>
      </c>
      <c r="U55" s="241" t="str">
        <f>IF(ISBLANK(Glucose!U48),"",Glucose!U48)</f>
        <v/>
      </c>
      <c r="V55" s="241" t="str">
        <f>IF(ISBLANK(Glucose!V48),"",Glucose!V48)</f>
        <v/>
      </c>
      <c r="W55" s="241" t="str">
        <f>IF(ISBLANK(Glucose!W48),"",Glucose!W48)</f>
        <v/>
      </c>
      <c r="X55" s="241" t="str">
        <f>IF(ISBLANK(Glucose!X48),"",Glucose!X48)</f>
        <v/>
      </c>
      <c r="Y55" s="241" t="str">
        <f>IF(ISBLANK(Glucose!Y48),"",Glucose!Y48)</f>
        <v/>
      </c>
      <c r="Z55" s="241" t="str">
        <f>IF(ISBLANK(Glucose!Z48),"",Glucose!Z48)</f>
        <v/>
      </c>
      <c r="AA55" s="241" t="str">
        <f>IF(ISBLANK(Glucose!AA48),"",Glucose!AA48)</f>
        <v/>
      </c>
      <c r="AB55" s="241" t="str">
        <f>IF(ISBLANK(Glucose!AB48),"",Glucose!AB48)</f>
        <v/>
      </c>
      <c r="AC55" s="241" t="str">
        <f>IF(ISBLANK(Glucose!AC48),"",Glucose!AC48)</f>
        <v/>
      </c>
      <c r="AD55" s="241" t="str">
        <f>IF(ISBLANK(Glucose!AD48),"",Glucose!AD48)</f>
        <v/>
      </c>
      <c r="AE55" s="241" t="str">
        <f>IF(ISBLANK(Glucose!AE48),"",Glucose!AE48)</f>
        <v/>
      </c>
      <c r="AF55" s="241" t="str">
        <f>IF(ISBLANK(Glucose!AF48),"",Glucose!AF48)</f>
        <v/>
      </c>
      <c r="AG55" s="241" t="str">
        <f>IF(ISBLANK(Glucose!AG48),"",Glucose!AG48)</f>
        <v/>
      </c>
      <c r="AH55" s="241" t="str">
        <f>IF(ISBLANK(Glucose!AH48),"",Glucose!AH48)</f>
        <v/>
      </c>
      <c r="AI55" s="241" t="str">
        <f>IF(ISBLANK(Glucose!AI48),"",Glucose!AI48)</f>
        <v/>
      </c>
      <c r="AJ55" s="241" t="str">
        <f>IF(ISBLANK(Glucose!AJ48),"",Glucose!AJ48)</f>
        <v/>
      </c>
      <c r="AK55" s="241" t="str">
        <f>IF(ISBLANK(Glucose!AK48),"",Glucose!AK48)</f>
        <v/>
      </c>
      <c r="AL55" s="241" t="str">
        <f>IF(ISBLANK(Glucose!AL48),"",Glucose!AL48)</f>
        <v/>
      </c>
      <c r="AM55" s="241" t="str">
        <f>IF(ISBLANK(Glucose!AM48),"",Glucose!AM48)</f>
        <v/>
      </c>
      <c r="AN55" s="241" t="str">
        <f>IF(ISBLANK(Glucose!AN48),"",Glucose!AN48)</f>
        <v/>
      </c>
      <c r="AO55" s="241" t="str">
        <f>IF(ISBLANK(Glucose!AO48),"",Glucose!AO48)</f>
        <v/>
      </c>
      <c r="AP55" s="241" t="str">
        <f>IF(ISBLANK(Glucose!AP48),"",Glucose!AP48)</f>
        <v/>
      </c>
      <c r="AQ55" s="241" t="str">
        <f>IF(ISBLANK(Glucose!AR48),"",Glucose!AR48)</f>
        <v/>
      </c>
      <c r="AR55" s="241" t="str">
        <f>IF(ISBLANK(Glucose!AS48),"",Glucose!AS48)</f>
        <v/>
      </c>
      <c r="AS55" s="241" t="str">
        <f>IF(ISBLANK(Glucose!AT48),"",Glucose!AT48)</f>
        <v/>
      </c>
      <c r="AT55" s="241" t="str">
        <f>IF(ISBLANK(Glucose!AU48),"",Glucose!AU48)</f>
        <v/>
      </c>
      <c r="AU55" s="241" t="str">
        <f>IF(ISBLANK(Glucose!AV48),"",Glucose!AV48)</f>
        <v/>
      </c>
      <c r="AV55" s="241" t="str">
        <f>IF(ISBLANK(Glucose!AW48),"",Glucose!AW48)</f>
        <v/>
      </c>
      <c r="AW55" s="241" t="str">
        <f>IF(ISBLANK(Glucose!AX48),"",Glucose!AX48)</f>
        <v/>
      </c>
      <c r="AX55" s="241" t="str">
        <f>IF(ISBLANK(Glucose!AY48),"",Glucose!AY48)</f>
        <v/>
      </c>
      <c r="AY55" s="241" t="str">
        <f>IF(ISBLANK(Glucose!AZ48),"",Glucose!AZ48)</f>
        <v/>
      </c>
      <c r="AZ55" s="241" t="str">
        <f>IF(ISBLANK(Glucose!BA48),"",Glucose!BA48)</f>
        <v/>
      </c>
      <c r="BA55" s="241" t="str">
        <f>IF(ISBLANK(Glucose!BB48),"",Glucose!BB48)</f>
        <v/>
      </c>
      <c r="BB55" s="241" t="str">
        <f>IF(ISBLANK(Glucose!BC48),"",Glucose!BC48)</f>
        <v/>
      </c>
      <c r="BC55" s="241" t="str">
        <f>IF(ISBLANK(Glucose!BD48),"",Glucose!BD48)</f>
        <v/>
      </c>
      <c r="BD55" s="241" t="str">
        <f>IF(ISBLANK(Glucose!BE48),"",Glucose!BE48)</f>
        <v/>
      </c>
      <c r="BE55" s="241" t="str">
        <f>IF(ISBLANK(Glucose!BF48),"",Glucose!BF48)</f>
        <v/>
      </c>
      <c r="BF55" s="241" t="str">
        <f>IF(ISBLANK(Glucose!BG48),"",Glucose!BG48)</f>
        <v/>
      </c>
      <c r="BG55" s="241" t="str">
        <f>IF(ISBLANK(Glucose!BH48),"",Glucose!BH48)</f>
        <v/>
      </c>
      <c r="BH55" s="241" t="str">
        <f>IF(ISBLANK(Glucose!BI48),"",Glucose!BI48)</f>
        <v/>
      </c>
      <c r="BI55" s="241" t="str">
        <f>IF(ISBLANK(Glucose!BJ48),"",Glucose!BJ48)</f>
        <v/>
      </c>
      <c r="BJ55" s="241" t="str">
        <f>IF(ISBLANK(Glucose!BK48),"",Glucose!BK48)</f>
        <v/>
      </c>
      <c r="BK55" s="241" t="str">
        <f>IF(ISBLANK(Glucose!BL48),"",Glucose!BL48)</f>
        <v/>
      </c>
      <c r="BL55" s="241" t="str">
        <f>IF(ISBLANK(Glucose!BM48),"",Glucose!BM48)</f>
        <v/>
      </c>
      <c r="BM55" s="241" t="str">
        <f>IF(ISBLANK(Glucose!BN48),"",Glucose!BN48)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IF(Glucose!B49&lt;&gt;0,Glucose!$B$1,"")</f>
        <v/>
      </c>
      <c r="B56" s="241" t="str">
        <f>IF(ISBLANK(Glucose!A49),"",Glucose!A49)</f>
        <v/>
      </c>
      <c r="C56" s="248" t="str">
        <f>IF(ISBLANK(Glucose!B49),"",Glucose!B49)</f>
        <v/>
      </c>
      <c r="D56" s="249" t="str">
        <f>IF(ISBLANK(Glucose!C49),"",Glucose!C49)</f>
        <v/>
      </c>
      <c r="E56" s="241" t="str">
        <f>IF(ISBLANK(Glucose!D49),"",Glucose!D49)</f>
        <v/>
      </c>
      <c r="F56" s="241" t="str">
        <f>IF(ISBLANK(Glucose!E49),"",Glucose!E49)</f>
        <v/>
      </c>
      <c r="G56" s="241" t="str">
        <f>IF(ISBLANK(Glucose!G49),"",Glucose!G49)</f>
        <v/>
      </c>
      <c r="H56" s="241" t="str">
        <f>IF(ISBLANK(Glucose!H49),"",Glucose!H49)</f>
        <v/>
      </c>
      <c r="I56" s="241" t="str">
        <f>IF(ISBLANK(Glucose!I49),"",Glucose!I49)</f>
        <v/>
      </c>
      <c r="J56" s="241" t="str">
        <f>IF(ISBLANK(Glucose!J49),"",Glucose!J49)</f>
        <v/>
      </c>
      <c r="K56" s="241" t="str">
        <f>IF(ISBLANK(Glucose!K49),"",Glucose!K49)</f>
        <v/>
      </c>
      <c r="L56" s="241" t="str">
        <f>IF(ISBLANK(Glucose!L49),"",Glucose!L49)</f>
        <v/>
      </c>
      <c r="M56" s="241" t="str">
        <f>IF(ISBLANK(Glucose!M49),"",Glucose!M49)</f>
        <v/>
      </c>
      <c r="N56" s="241" t="str">
        <f>IF(ISBLANK(Glucose!N49),"",Glucose!N49)</f>
        <v/>
      </c>
      <c r="O56" s="241" t="str">
        <f>IF(ISBLANK(Glucose!O49),"",Glucose!O49)</f>
        <v/>
      </c>
      <c r="P56" s="241" t="str">
        <f>IF(ISBLANK(Glucose!P49),"",Glucose!P49)</f>
        <v/>
      </c>
      <c r="Q56" s="241" t="str">
        <f>IF(ISBLANK(Glucose!Q49),"",Glucose!Q49)</f>
        <v/>
      </c>
      <c r="R56" s="241" t="str">
        <f>IF(ISBLANK(Glucose!R49),"",Glucose!R49)</f>
        <v/>
      </c>
      <c r="S56" s="241" t="str">
        <f>IF(ISBLANK(Glucose!S49),"",Glucose!S49)</f>
        <v/>
      </c>
      <c r="T56" s="241" t="str">
        <f>IF(ISBLANK(Glucose!T49),"",Glucose!T49)</f>
        <v/>
      </c>
      <c r="U56" s="241" t="str">
        <f>IF(ISBLANK(Glucose!U49),"",Glucose!U49)</f>
        <v/>
      </c>
      <c r="V56" s="241" t="str">
        <f>IF(ISBLANK(Glucose!V49),"",Glucose!V49)</f>
        <v/>
      </c>
      <c r="W56" s="241" t="str">
        <f>IF(ISBLANK(Glucose!W49),"",Glucose!W49)</f>
        <v/>
      </c>
      <c r="X56" s="241" t="str">
        <f>IF(ISBLANK(Glucose!X49),"",Glucose!X49)</f>
        <v/>
      </c>
      <c r="Y56" s="241" t="str">
        <f>IF(ISBLANK(Glucose!Y49),"",Glucose!Y49)</f>
        <v/>
      </c>
      <c r="Z56" s="241" t="str">
        <f>IF(ISBLANK(Glucose!Z49),"",Glucose!Z49)</f>
        <v/>
      </c>
      <c r="AA56" s="241" t="str">
        <f>IF(ISBLANK(Glucose!AA49),"",Glucose!AA49)</f>
        <v/>
      </c>
      <c r="AB56" s="241" t="str">
        <f>IF(ISBLANK(Glucose!AB49),"",Glucose!AB49)</f>
        <v/>
      </c>
      <c r="AC56" s="241" t="str">
        <f>IF(ISBLANK(Glucose!AC49),"",Glucose!AC49)</f>
        <v/>
      </c>
      <c r="AD56" s="241" t="str">
        <f>IF(ISBLANK(Glucose!AD49),"",Glucose!AD49)</f>
        <v/>
      </c>
      <c r="AE56" s="241" t="str">
        <f>IF(ISBLANK(Glucose!AE49),"",Glucose!AE49)</f>
        <v/>
      </c>
      <c r="AF56" s="241" t="str">
        <f>IF(ISBLANK(Glucose!AF49),"",Glucose!AF49)</f>
        <v/>
      </c>
      <c r="AG56" s="241" t="str">
        <f>IF(ISBLANK(Glucose!AG49),"",Glucose!AG49)</f>
        <v/>
      </c>
      <c r="AH56" s="241" t="str">
        <f>IF(ISBLANK(Glucose!AH49),"",Glucose!AH49)</f>
        <v/>
      </c>
      <c r="AI56" s="241" t="str">
        <f>IF(ISBLANK(Glucose!AI49),"",Glucose!AI49)</f>
        <v/>
      </c>
      <c r="AJ56" s="241" t="str">
        <f>IF(ISBLANK(Glucose!AJ49),"",Glucose!AJ49)</f>
        <v/>
      </c>
      <c r="AK56" s="241" t="str">
        <f>IF(ISBLANK(Glucose!AK49),"",Glucose!AK49)</f>
        <v/>
      </c>
      <c r="AL56" s="241" t="str">
        <f>IF(ISBLANK(Glucose!AL49),"",Glucose!AL49)</f>
        <v/>
      </c>
      <c r="AM56" s="241" t="str">
        <f>IF(ISBLANK(Glucose!AM49),"",Glucose!AM49)</f>
        <v/>
      </c>
      <c r="AN56" s="241" t="str">
        <f>IF(ISBLANK(Glucose!AN49),"",Glucose!AN49)</f>
        <v/>
      </c>
      <c r="AO56" s="241" t="str">
        <f>IF(ISBLANK(Glucose!AO49),"",Glucose!AO49)</f>
        <v/>
      </c>
      <c r="AP56" s="241" t="str">
        <f>IF(ISBLANK(Glucose!AP49),"",Glucose!AP49)</f>
        <v/>
      </c>
      <c r="AQ56" s="241" t="str">
        <f>IF(ISBLANK(Glucose!AR49),"",Glucose!AR49)</f>
        <v/>
      </c>
      <c r="AR56" s="241" t="str">
        <f>IF(ISBLANK(Glucose!AS49),"",Glucose!AS49)</f>
        <v/>
      </c>
      <c r="AS56" s="241" t="str">
        <f>IF(ISBLANK(Glucose!AT49),"",Glucose!AT49)</f>
        <v/>
      </c>
      <c r="AT56" s="241" t="str">
        <f>IF(ISBLANK(Glucose!AU49),"",Glucose!AU49)</f>
        <v/>
      </c>
      <c r="AU56" s="241" t="str">
        <f>IF(ISBLANK(Glucose!AV49),"",Glucose!AV49)</f>
        <v/>
      </c>
      <c r="AV56" s="241" t="str">
        <f>IF(ISBLANK(Glucose!AW49),"",Glucose!AW49)</f>
        <v/>
      </c>
      <c r="AW56" s="241" t="str">
        <f>IF(ISBLANK(Glucose!AX49),"",Glucose!AX49)</f>
        <v/>
      </c>
      <c r="AX56" s="241" t="str">
        <f>IF(ISBLANK(Glucose!AY49),"",Glucose!AY49)</f>
        <v/>
      </c>
      <c r="AY56" s="241" t="str">
        <f>IF(ISBLANK(Glucose!AZ49),"",Glucose!AZ49)</f>
        <v/>
      </c>
      <c r="AZ56" s="241" t="str">
        <f>IF(ISBLANK(Glucose!BA49),"",Glucose!BA49)</f>
        <v/>
      </c>
      <c r="BA56" s="241" t="str">
        <f>IF(ISBLANK(Glucose!BB49),"",Glucose!BB49)</f>
        <v/>
      </c>
      <c r="BB56" s="241" t="str">
        <f>IF(ISBLANK(Glucose!BC49),"",Glucose!BC49)</f>
        <v/>
      </c>
      <c r="BC56" s="241" t="str">
        <f>IF(ISBLANK(Glucose!BD49),"",Glucose!BD49)</f>
        <v/>
      </c>
      <c r="BD56" s="241" t="str">
        <f>IF(ISBLANK(Glucose!BE49),"",Glucose!BE49)</f>
        <v/>
      </c>
      <c r="BE56" s="241" t="str">
        <f>IF(ISBLANK(Glucose!BF49),"",Glucose!BF49)</f>
        <v/>
      </c>
      <c r="BF56" s="241" t="str">
        <f>IF(ISBLANK(Glucose!BG49),"",Glucose!BG49)</f>
        <v/>
      </c>
      <c r="BG56" s="241" t="str">
        <f>IF(ISBLANK(Glucose!BH49),"",Glucose!BH49)</f>
        <v/>
      </c>
      <c r="BH56" s="241" t="str">
        <f>IF(ISBLANK(Glucose!BI49),"",Glucose!BI49)</f>
        <v/>
      </c>
      <c r="BI56" s="241" t="str">
        <f>IF(ISBLANK(Glucose!BJ49),"",Glucose!BJ49)</f>
        <v/>
      </c>
      <c r="BJ56" s="241" t="str">
        <f>IF(ISBLANK(Glucose!BK49),"",Glucose!BK49)</f>
        <v/>
      </c>
      <c r="BK56" s="241" t="str">
        <f>IF(ISBLANK(Glucose!BL49),"",Glucose!BL49)</f>
        <v/>
      </c>
      <c r="BL56" s="241" t="str">
        <f>IF(ISBLANK(Glucose!BM49),"",Glucose!BM49)</f>
        <v/>
      </c>
      <c r="BM56" s="241" t="str">
        <f>IF(ISBLANK(Glucose!BN49),"",Glucose!BN49)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IF(Glucose!B50&lt;&gt;0,Glucose!$B$1,"")</f>
        <v/>
      </c>
      <c r="B57" s="241" t="str">
        <f>IF(ISBLANK(Glucose!A50),"",Glucose!A50)</f>
        <v/>
      </c>
      <c r="C57" s="248" t="str">
        <f>IF(ISBLANK(Glucose!B50),"",Glucose!B50)</f>
        <v/>
      </c>
      <c r="D57" s="249" t="str">
        <f>IF(ISBLANK(Glucose!C50),"",Glucose!C50)</f>
        <v/>
      </c>
      <c r="E57" s="241" t="str">
        <f>IF(ISBLANK(Glucose!D50),"",Glucose!D50)</f>
        <v/>
      </c>
      <c r="F57" s="241" t="str">
        <f>IF(ISBLANK(Glucose!E50),"",Glucose!E50)</f>
        <v/>
      </c>
      <c r="G57" s="241" t="str">
        <f>IF(ISBLANK(Glucose!G50),"",Glucose!G50)</f>
        <v/>
      </c>
      <c r="H57" s="241" t="str">
        <f>IF(ISBLANK(Glucose!H50),"",Glucose!H50)</f>
        <v/>
      </c>
      <c r="I57" s="241" t="str">
        <f>IF(ISBLANK(Glucose!I50),"",Glucose!I50)</f>
        <v/>
      </c>
      <c r="J57" s="241" t="str">
        <f>IF(ISBLANK(Glucose!J50),"",Glucose!J50)</f>
        <v/>
      </c>
      <c r="K57" s="241" t="str">
        <f>IF(ISBLANK(Glucose!K50),"",Glucose!K50)</f>
        <v/>
      </c>
      <c r="L57" s="241" t="str">
        <f>IF(ISBLANK(Glucose!L50),"",Glucose!L50)</f>
        <v/>
      </c>
      <c r="M57" s="241" t="str">
        <f>IF(ISBLANK(Glucose!M50),"",Glucose!M50)</f>
        <v/>
      </c>
      <c r="N57" s="241" t="str">
        <f>IF(ISBLANK(Glucose!N50),"",Glucose!N50)</f>
        <v/>
      </c>
      <c r="O57" s="241" t="str">
        <f>IF(ISBLANK(Glucose!O50),"",Glucose!O50)</f>
        <v/>
      </c>
      <c r="P57" s="241" t="str">
        <f>IF(ISBLANK(Glucose!P50),"",Glucose!P50)</f>
        <v/>
      </c>
      <c r="Q57" s="241" t="str">
        <f>IF(ISBLANK(Glucose!Q50),"",Glucose!Q50)</f>
        <v/>
      </c>
      <c r="R57" s="241" t="str">
        <f>IF(ISBLANK(Glucose!R50),"",Glucose!R50)</f>
        <v/>
      </c>
      <c r="S57" s="241" t="str">
        <f>IF(ISBLANK(Glucose!S50),"",Glucose!S50)</f>
        <v/>
      </c>
      <c r="T57" s="241" t="str">
        <f>IF(ISBLANK(Glucose!T50),"",Glucose!T50)</f>
        <v/>
      </c>
      <c r="U57" s="241" t="str">
        <f>IF(ISBLANK(Glucose!U50),"",Glucose!U50)</f>
        <v/>
      </c>
      <c r="V57" s="241" t="str">
        <f>IF(ISBLANK(Glucose!V50),"",Glucose!V50)</f>
        <v/>
      </c>
      <c r="W57" s="241" t="str">
        <f>IF(ISBLANK(Glucose!W50),"",Glucose!W50)</f>
        <v/>
      </c>
      <c r="X57" s="241" t="str">
        <f>IF(ISBLANK(Glucose!X50),"",Glucose!X50)</f>
        <v/>
      </c>
      <c r="Y57" s="241" t="str">
        <f>IF(ISBLANK(Glucose!Y50),"",Glucose!Y50)</f>
        <v/>
      </c>
      <c r="Z57" s="241" t="str">
        <f>IF(ISBLANK(Glucose!Z50),"",Glucose!Z50)</f>
        <v/>
      </c>
      <c r="AA57" s="241" t="str">
        <f>IF(ISBLANK(Glucose!AA50),"",Glucose!AA50)</f>
        <v/>
      </c>
      <c r="AB57" s="241" t="str">
        <f>IF(ISBLANK(Glucose!AB50),"",Glucose!AB50)</f>
        <v/>
      </c>
      <c r="AC57" s="241" t="str">
        <f>IF(ISBLANK(Glucose!AC50),"",Glucose!AC50)</f>
        <v/>
      </c>
      <c r="AD57" s="241" t="str">
        <f>IF(ISBLANK(Glucose!AD50),"",Glucose!AD50)</f>
        <v/>
      </c>
      <c r="AE57" s="241" t="str">
        <f>IF(ISBLANK(Glucose!AE50),"",Glucose!AE50)</f>
        <v/>
      </c>
      <c r="AF57" s="241" t="str">
        <f>IF(ISBLANK(Glucose!AF50),"",Glucose!AF50)</f>
        <v/>
      </c>
      <c r="AG57" s="241" t="str">
        <f>IF(ISBLANK(Glucose!AG50),"",Glucose!AG50)</f>
        <v/>
      </c>
      <c r="AH57" s="241" t="str">
        <f>IF(ISBLANK(Glucose!AH50),"",Glucose!AH50)</f>
        <v/>
      </c>
      <c r="AI57" s="241" t="str">
        <f>IF(ISBLANK(Glucose!AI50),"",Glucose!AI50)</f>
        <v/>
      </c>
      <c r="AJ57" s="241" t="str">
        <f>IF(ISBLANK(Glucose!AJ50),"",Glucose!AJ50)</f>
        <v/>
      </c>
      <c r="AK57" s="241" t="str">
        <f>IF(ISBLANK(Glucose!AK50),"",Glucose!AK50)</f>
        <v/>
      </c>
      <c r="AL57" s="241" t="str">
        <f>IF(ISBLANK(Glucose!AL50),"",Glucose!AL50)</f>
        <v/>
      </c>
      <c r="AM57" s="241" t="str">
        <f>IF(ISBLANK(Glucose!AM50),"",Glucose!AM50)</f>
        <v/>
      </c>
      <c r="AN57" s="241" t="str">
        <f>IF(ISBLANK(Glucose!AN50),"",Glucose!AN50)</f>
        <v/>
      </c>
      <c r="AO57" s="241" t="str">
        <f>IF(ISBLANK(Glucose!AO50),"",Glucose!AO50)</f>
        <v/>
      </c>
      <c r="AP57" s="241" t="str">
        <f>IF(ISBLANK(Glucose!AP50),"",Glucose!AP50)</f>
        <v/>
      </c>
      <c r="AQ57" s="241" t="str">
        <f>IF(ISBLANK(Glucose!AR50),"",Glucose!AR50)</f>
        <v/>
      </c>
      <c r="AR57" s="241" t="str">
        <f>IF(ISBLANK(Glucose!AS50),"",Glucose!AS50)</f>
        <v/>
      </c>
      <c r="AS57" s="241" t="str">
        <f>IF(ISBLANK(Glucose!AT50),"",Glucose!AT50)</f>
        <v/>
      </c>
      <c r="AT57" s="241" t="str">
        <f>IF(ISBLANK(Glucose!AU50),"",Glucose!AU50)</f>
        <v/>
      </c>
      <c r="AU57" s="241" t="str">
        <f>IF(ISBLANK(Glucose!AV50),"",Glucose!AV50)</f>
        <v/>
      </c>
      <c r="AV57" s="241" t="str">
        <f>IF(ISBLANK(Glucose!AW50),"",Glucose!AW50)</f>
        <v/>
      </c>
      <c r="AW57" s="241" t="str">
        <f>IF(ISBLANK(Glucose!AX50),"",Glucose!AX50)</f>
        <v/>
      </c>
      <c r="AX57" s="241" t="str">
        <f>IF(ISBLANK(Glucose!AY50),"",Glucose!AY50)</f>
        <v/>
      </c>
      <c r="AY57" s="241" t="str">
        <f>IF(ISBLANK(Glucose!AZ50),"",Glucose!AZ50)</f>
        <v/>
      </c>
      <c r="AZ57" s="241" t="str">
        <f>IF(ISBLANK(Glucose!BA50),"",Glucose!BA50)</f>
        <v/>
      </c>
      <c r="BA57" s="241" t="str">
        <f>IF(ISBLANK(Glucose!BB50),"",Glucose!BB50)</f>
        <v/>
      </c>
      <c r="BB57" s="241" t="str">
        <f>IF(ISBLANK(Glucose!BC50),"",Glucose!BC50)</f>
        <v/>
      </c>
      <c r="BC57" s="241" t="str">
        <f>IF(ISBLANK(Glucose!BD50),"",Glucose!BD50)</f>
        <v/>
      </c>
      <c r="BD57" s="241" t="str">
        <f>IF(ISBLANK(Glucose!BE50),"",Glucose!BE50)</f>
        <v/>
      </c>
      <c r="BE57" s="241" t="str">
        <f>IF(ISBLANK(Glucose!BF50),"",Glucose!BF50)</f>
        <v/>
      </c>
      <c r="BF57" s="241" t="str">
        <f>IF(ISBLANK(Glucose!BG50),"",Glucose!BG50)</f>
        <v/>
      </c>
      <c r="BG57" s="241" t="str">
        <f>IF(ISBLANK(Glucose!BH50),"",Glucose!BH50)</f>
        <v/>
      </c>
      <c r="BH57" s="241" t="str">
        <f>IF(ISBLANK(Glucose!BI50),"",Glucose!BI50)</f>
        <v/>
      </c>
      <c r="BI57" s="241" t="str">
        <f>IF(ISBLANK(Glucose!BJ50),"",Glucose!BJ50)</f>
        <v/>
      </c>
      <c r="BJ57" s="241" t="str">
        <f>IF(ISBLANK(Glucose!BK50),"",Glucose!BK50)</f>
        <v/>
      </c>
      <c r="BK57" s="241" t="str">
        <f>IF(ISBLANK(Glucose!BL50),"",Glucose!BL50)</f>
        <v/>
      </c>
      <c r="BL57" s="241" t="str">
        <f>IF(ISBLANK(Glucose!BM50),"",Glucose!BM50)</f>
        <v/>
      </c>
      <c r="BM57" s="241" t="str">
        <f>IF(ISBLANK(Glucose!BN50),"",Glucose!BN50)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IF(Glucose!B51&lt;&gt;0,Glucose!$B$1,"")</f>
        <v/>
      </c>
      <c r="B58" s="241" t="str">
        <f>IF(ISBLANK(Glucose!A51),"",Glucose!A51)</f>
        <v/>
      </c>
      <c r="C58" s="248" t="str">
        <f>IF(ISBLANK(Glucose!B51),"",Glucose!B51)</f>
        <v/>
      </c>
      <c r="D58" s="249" t="str">
        <f>IF(ISBLANK(Glucose!C51),"",Glucose!C51)</f>
        <v/>
      </c>
      <c r="E58" s="241" t="str">
        <f>IF(ISBLANK(Glucose!D51),"",Glucose!D51)</f>
        <v/>
      </c>
      <c r="F58" s="241" t="str">
        <f>IF(ISBLANK(Glucose!E51),"",Glucose!E51)</f>
        <v/>
      </c>
      <c r="G58" s="241" t="str">
        <f>IF(ISBLANK(Glucose!G51),"",Glucose!G51)</f>
        <v/>
      </c>
      <c r="H58" s="241" t="str">
        <f>IF(ISBLANK(Glucose!H51),"",Glucose!H51)</f>
        <v/>
      </c>
      <c r="I58" s="241" t="str">
        <f>IF(ISBLANK(Glucose!I51),"",Glucose!I51)</f>
        <v/>
      </c>
      <c r="J58" s="241" t="str">
        <f>IF(ISBLANK(Glucose!J51),"",Glucose!J51)</f>
        <v/>
      </c>
      <c r="K58" s="241" t="str">
        <f>IF(ISBLANK(Glucose!K51),"",Glucose!K51)</f>
        <v/>
      </c>
      <c r="L58" s="241" t="str">
        <f>IF(ISBLANK(Glucose!L51),"",Glucose!L51)</f>
        <v/>
      </c>
      <c r="M58" s="241" t="str">
        <f>IF(ISBLANK(Glucose!M51),"",Glucose!M51)</f>
        <v/>
      </c>
      <c r="N58" s="241" t="str">
        <f>IF(ISBLANK(Glucose!N51),"",Glucose!N51)</f>
        <v/>
      </c>
      <c r="O58" s="241" t="str">
        <f>IF(ISBLANK(Glucose!O51),"",Glucose!O51)</f>
        <v/>
      </c>
      <c r="P58" s="241" t="str">
        <f>IF(ISBLANK(Glucose!P51),"",Glucose!P51)</f>
        <v/>
      </c>
      <c r="Q58" s="241" t="str">
        <f>IF(ISBLANK(Glucose!Q51),"",Glucose!Q51)</f>
        <v/>
      </c>
      <c r="R58" s="241" t="str">
        <f>IF(ISBLANK(Glucose!R51),"",Glucose!R51)</f>
        <v/>
      </c>
      <c r="S58" s="241" t="str">
        <f>IF(ISBLANK(Glucose!S51),"",Glucose!S51)</f>
        <v/>
      </c>
      <c r="T58" s="241" t="str">
        <f>IF(ISBLANK(Glucose!T51),"",Glucose!T51)</f>
        <v/>
      </c>
      <c r="U58" s="241" t="str">
        <f>IF(ISBLANK(Glucose!U51),"",Glucose!U51)</f>
        <v/>
      </c>
      <c r="V58" s="241" t="str">
        <f>IF(ISBLANK(Glucose!V51),"",Glucose!V51)</f>
        <v/>
      </c>
      <c r="W58" s="241" t="str">
        <f>IF(ISBLANK(Glucose!W51),"",Glucose!W51)</f>
        <v/>
      </c>
      <c r="X58" s="241" t="str">
        <f>IF(ISBLANK(Glucose!X51),"",Glucose!X51)</f>
        <v/>
      </c>
      <c r="Y58" s="241" t="str">
        <f>IF(ISBLANK(Glucose!Y51),"",Glucose!Y51)</f>
        <v/>
      </c>
      <c r="Z58" s="241" t="str">
        <f>IF(ISBLANK(Glucose!Z51),"",Glucose!Z51)</f>
        <v/>
      </c>
      <c r="AA58" s="241" t="str">
        <f>IF(ISBLANK(Glucose!AA51),"",Glucose!AA51)</f>
        <v/>
      </c>
      <c r="AB58" s="241" t="str">
        <f>IF(ISBLANK(Glucose!AB51),"",Glucose!AB51)</f>
        <v/>
      </c>
      <c r="AC58" s="241" t="str">
        <f>IF(ISBLANK(Glucose!AC51),"",Glucose!AC51)</f>
        <v/>
      </c>
      <c r="AD58" s="241" t="str">
        <f>IF(ISBLANK(Glucose!AD51),"",Glucose!AD51)</f>
        <v/>
      </c>
      <c r="AE58" s="241" t="str">
        <f>IF(ISBLANK(Glucose!AE51),"",Glucose!AE51)</f>
        <v/>
      </c>
      <c r="AF58" s="241" t="str">
        <f>IF(ISBLANK(Glucose!AF51),"",Glucose!AF51)</f>
        <v/>
      </c>
      <c r="AG58" s="241" t="str">
        <f>IF(ISBLANK(Glucose!AG51),"",Glucose!AG51)</f>
        <v/>
      </c>
      <c r="AH58" s="241" t="str">
        <f>IF(ISBLANK(Glucose!AH51),"",Glucose!AH51)</f>
        <v/>
      </c>
      <c r="AI58" s="241" t="str">
        <f>IF(ISBLANK(Glucose!AI51),"",Glucose!AI51)</f>
        <v/>
      </c>
      <c r="AJ58" s="241" t="str">
        <f>IF(ISBLANK(Glucose!AJ51),"",Glucose!AJ51)</f>
        <v/>
      </c>
      <c r="AK58" s="241" t="str">
        <f>IF(ISBLANK(Glucose!AK51),"",Glucose!AK51)</f>
        <v/>
      </c>
      <c r="AL58" s="241" t="str">
        <f>IF(ISBLANK(Glucose!AL51),"",Glucose!AL51)</f>
        <v/>
      </c>
      <c r="AM58" s="241" t="str">
        <f>IF(ISBLANK(Glucose!AM51),"",Glucose!AM51)</f>
        <v/>
      </c>
      <c r="AN58" s="241" t="str">
        <f>IF(ISBLANK(Glucose!AN51),"",Glucose!AN51)</f>
        <v/>
      </c>
      <c r="AO58" s="241" t="str">
        <f>IF(ISBLANK(Glucose!AO51),"",Glucose!AO51)</f>
        <v/>
      </c>
      <c r="AP58" s="241" t="str">
        <f>IF(ISBLANK(Glucose!AP51),"",Glucose!AP51)</f>
        <v/>
      </c>
      <c r="AQ58" s="241" t="str">
        <f>IF(ISBLANK(Glucose!AR51),"",Glucose!AR51)</f>
        <v/>
      </c>
      <c r="AR58" s="241" t="str">
        <f>IF(ISBLANK(Glucose!AS51),"",Glucose!AS51)</f>
        <v/>
      </c>
      <c r="AS58" s="241" t="str">
        <f>IF(ISBLANK(Glucose!AT51),"",Glucose!AT51)</f>
        <v/>
      </c>
      <c r="AT58" s="241" t="str">
        <f>IF(ISBLANK(Glucose!AU51),"",Glucose!AU51)</f>
        <v/>
      </c>
      <c r="AU58" s="241" t="str">
        <f>IF(ISBLANK(Glucose!AV51),"",Glucose!AV51)</f>
        <v/>
      </c>
      <c r="AV58" s="241" t="str">
        <f>IF(ISBLANK(Glucose!AW51),"",Glucose!AW51)</f>
        <v/>
      </c>
      <c r="AW58" s="241" t="str">
        <f>IF(ISBLANK(Glucose!AX51),"",Glucose!AX51)</f>
        <v/>
      </c>
      <c r="AX58" s="241" t="str">
        <f>IF(ISBLANK(Glucose!AY51),"",Glucose!AY51)</f>
        <v/>
      </c>
      <c r="AY58" s="241" t="str">
        <f>IF(ISBLANK(Glucose!AZ51),"",Glucose!AZ51)</f>
        <v/>
      </c>
      <c r="AZ58" s="241" t="str">
        <f>IF(ISBLANK(Glucose!BA51),"",Glucose!BA51)</f>
        <v/>
      </c>
      <c r="BA58" s="241" t="str">
        <f>IF(ISBLANK(Glucose!BB51),"",Glucose!BB51)</f>
        <v/>
      </c>
      <c r="BB58" s="241" t="str">
        <f>IF(ISBLANK(Glucose!BC51),"",Glucose!BC51)</f>
        <v/>
      </c>
      <c r="BC58" s="241" t="str">
        <f>IF(ISBLANK(Glucose!BD51),"",Glucose!BD51)</f>
        <v/>
      </c>
      <c r="BD58" s="241" t="str">
        <f>IF(ISBLANK(Glucose!BE51),"",Glucose!BE51)</f>
        <v/>
      </c>
      <c r="BE58" s="241" t="str">
        <f>IF(ISBLANK(Glucose!BF51),"",Glucose!BF51)</f>
        <v/>
      </c>
      <c r="BF58" s="241" t="str">
        <f>IF(ISBLANK(Glucose!BG51),"",Glucose!BG51)</f>
        <v/>
      </c>
      <c r="BG58" s="241" t="str">
        <f>IF(ISBLANK(Glucose!BH51),"",Glucose!BH51)</f>
        <v/>
      </c>
      <c r="BH58" s="241" t="str">
        <f>IF(ISBLANK(Glucose!BI51),"",Glucose!BI51)</f>
        <v/>
      </c>
      <c r="BI58" s="241" t="str">
        <f>IF(ISBLANK(Glucose!BJ51),"",Glucose!BJ51)</f>
        <v/>
      </c>
      <c r="BJ58" s="241" t="str">
        <f>IF(ISBLANK(Glucose!BK51),"",Glucose!BK51)</f>
        <v/>
      </c>
      <c r="BK58" s="241" t="str">
        <f>IF(ISBLANK(Glucose!BL51),"",Glucose!BL51)</f>
        <v/>
      </c>
      <c r="BL58" s="241" t="str">
        <f>IF(ISBLANK(Glucose!BM51),"",Glucose!BM51)</f>
        <v/>
      </c>
      <c r="BM58" s="241" t="str">
        <f>IF(ISBLANK(Glucose!BN51),"",Glucose!BN51)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IF(Glucose!B52&lt;&gt;0,Glucose!$B$1,"")</f>
        <v/>
      </c>
      <c r="B59" s="241" t="str">
        <f>IF(ISBLANK(Glucose!A52),"",Glucose!A52)</f>
        <v/>
      </c>
      <c r="C59" s="248" t="str">
        <f>IF(ISBLANK(Glucose!B52),"",Glucose!B52)</f>
        <v/>
      </c>
      <c r="D59" s="249" t="str">
        <f>IF(ISBLANK(Glucose!C52),"",Glucose!C52)</f>
        <v/>
      </c>
      <c r="E59" s="241" t="str">
        <f>IF(ISBLANK(Glucose!D52),"",Glucose!D52)</f>
        <v/>
      </c>
      <c r="F59" s="241" t="str">
        <f>IF(ISBLANK(Glucose!E52),"",Glucose!E52)</f>
        <v/>
      </c>
      <c r="G59" s="241" t="str">
        <f>IF(ISBLANK(Glucose!G52),"",Glucose!G52)</f>
        <v/>
      </c>
      <c r="H59" s="241" t="str">
        <f>IF(ISBLANK(Glucose!H52),"",Glucose!H52)</f>
        <v/>
      </c>
      <c r="I59" s="241" t="str">
        <f>IF(ISBLANK(Glucose!I52),"",Glucose!I52)</f>
        <v/>
      </c>
      <c r="J59" s="241" t="str">
        <f>IF(ISBLANK(Glucose!J52),"",Glucose!J52)</f>
        <v/>
      </c>
      <c r="K59" s="241" t="str">
        <f>IF(ISBLANK(Glucose!K52),"",Glucose!K52)</f>
        <v/>
      </c>
      <c r="L59" s="241" t="str">
        <f>IF(ISBLANK(Glucose!L52),"",Glucose!L52)</f>
        <v/>
      </c>
      <c r="M59" s="241" t="str">
        <f>IF(ISBLANK(Glucose!M52),"",Glucose!M52)</f>
        <v/>
      </c>
      <c r="N59" s="241" t="str">
        <f>IF(ISBLANK(Glucose!N52),"",Glucose!N52)</f>
        <v/>
      </c>
      <c r="O59" s="241" t="str">
        <f>IF(ISBLANK(Glucose!O52),"",Glucose!O52)</f>
        <v/>
      </c>
      <c r="P59" s="241" t="str">
        <f>IF(ISBLANK(Glucose!P52),"",Glucose!P52)</f>
        <v/>
      </c>
      <c r="Q59" s="241" t="str">
        <f>IF(ISBLANK(Glucose!Q52),"",Glucose!Q52)</f>
        <v/>
      </c>
      <c r="R59" s="241" t="str">
        <f>IF(ISBLANK(Glucose!R52),"",Glucose!R52)</f>
        <v/>
      </c>
      <c r="S59" s="241" t="str">
        <f>IF(ISBLANK(Glucose!S52),"",Glucose!S52)</f>
        <v/>
      </c>
      <c r="T59" s="241" t="str">
        <f>IF(ISBLANK(Glucose!T52),"",Glucose!T52)</f>
        <v/>
      </c>
      <c r="U59" s="241" t="str">
        <f>IF(ISBLANK(Glucose!U52),"",Glucose!U52)</f>
        <v/>
      </c>
      <c r="V59" s="241" t="str">
        <f>IF(ISBLANK(Glucose!V52),"",Glucose!V52)</f>
        <v/>
      </c>
      <c r="W59" s="241" t="str">
        <f>IF(ISBLANK(Glucose!W52),"",Glucose!W52)</f>
        <v/>
      </c>
      <c r="X59" s="241" t="str">
        <f>IF(ISBLANK(Glucose!X52),"",Glucose!X52)</f>
        <v/>
      </c>
      <c r="Y59" s="241" t="str">
        <f>IF(ISBLANK(Glucose!Y52),"",Glucose!Y52)</f>
        <v/>
      </c>
      <c r="Z59" s="241" t="str">
        <f>IF(ISBLANK(Glucose!Z52),"",Glucose!Z52)</f>
        <v/>
      </c>
      <c r="AA59" s="241" t="str">
        <f>IF(ISBLANK(Glucose!AA52),"",Glucose!AA52)</f>
        <v/>
      </c>
      <c r="AB59" s="241" t="str">
        <f>IF(ISBLANK(Glucose!AB52),"",Glucose!AB52)</f>
        <v/>
      </c>
      <c r="AC59" s="241" t="str">
        <f>IF(ISBLANK(Glucose!AC52),"",Glucose!AC52)</f>
        <v/>
      </c>
      <c r="AD59" s="241" t="str">
        <f>IF(ISBLANK(Glucose!AD52),"",Glucose!AD52)</f>
        <v/>
      </c>
      <c r="AE59" s="241" t="str">
        <f>IF(ISBLANK(Glucose!AE52),"",Glucose!AE52)</f>
        <v/>
      </c>
      <c r="AF59" s="241" t="str">
        <f>IF(ISBLANK(Glucose!AF52),"",Glucose!AF52)</f>
        <v/>
      </c>
      <c r="AG59" s="241" t="str">
        <f>IF(ISBLANK(Glucose!AG52),"",Glucose!AG52)</f>
        <v/>
      </c>
      <c r="AH59" s="241" t="str">
        <f>IF(ISBLANK(Glucose!AH52),"",Glucose!AH52)</f>
        <v/>
      </c>
      <c r="AI59" s="241" t="str">
        <f>IF(ISBLANK(Glucose!AI52),"",Glucose!AI52)</f>
        <v/>
      </c>
      <c r="AJ59" s="241" t="str">
        <f>IF(ISBLANK(Glucose!AJ52),"",Glucose!AJ52)</f>
        <v/>
      </c>
      <c r="AK59" s="241" t="str">
        <f>IF(ISBLANK(Glucose!AK52),"",Glucose!AK52)</f>
        <v/>
      </c>
      <c r="AL59" s="241" t="str">
        <f>IF(ISBLANK(Glucose!AL52),"",Glucose!AL52)</f>
        <v/>
      </c>
      <c r="AM59" s="241" t="str">
        <f>IF(ISBLANK(Glucose!AM52),"",Glucose!AM52)</f>
        <v/>
      </c>
      <c r="AN59" s="241" t="str">
        <f>IF(ISBLANK(Glucose!AN52),"",Glucose!AN52)</f>
        <v/>
      </c>
      <c r="AO59" s="241" t="str">
        <f>IF(ISBLANK(Glucose!AO52),"",Glucose!AO52)</f>
        <v/>
      </c>
      <c r="AP59" s="241" t="str">
        <f>IF(ISBLANK(Glucose!AP52),"",Glucose!AP52)</f>
        <v/>
      </c>
      <c r="AQ59" s="241" t="str">
        <f>IF(ISBLANK(Glucose!AR52),"",Glucose!AR52)</f>
        <v/>
      </c>
      <c r="AR59" s="241" t="str">
        <f>IF(ISBLANK(Glucose!AS52),"",Glucose!AS52)</f>
        <v/>
      </c>
      <c r="AS59" s="241" t="str">
        <f>IF(ISBLANK(Glucose!AT52),"",Glucose!AT52)</f>
        <v/>
      </c>
      <c r="AT59" s="241" t="str">
        <f>IF(ISBLANK(Glucose!AU52),"",Glucose!AU52)</f>
        <v/>
      </c>
      <c r="AU59" s="241" t="str">
        <f>IF(ISBLANK(Glucose!AV52),"",Glucose!AV52)</f>
        <v/>
      </c>
      <c r="AV59" s="241" t="str">
        <f>IF(ISBLANK(Glucose!AW52),"",Glucose!AW52)</f>
        <v/>
      </c>
      <c r="AW59" s="241" t="str">
        <f>IF(ISBLANK(Glucose!AX52),"",Glucose!AX52)</f>
        <v/>
      </c>
      <c r="AX59" s="241" t="str">
        <f>IF(ISBLANK(Glucose!AY52),"",Glucose!AY52)</f>
        <v/>
      </c>
      <c r="AY59" s="241" t="str">
        <f>IF(ISBLANK(Glucose!AZ52),"",Glucose!AZ52)</f>
        <v/>
      </c>
      <c r="AZ59" s="241" t="str">
        <f>IF(ISBLANK(Glucose!BA52),"",Glucose!BA52)</f>
        <v/>
      </c>
      <c r="BA59" s="241" t="str">
        <f>IF(ISBLANK(Glucose!BB52),"",Glucose!BB52)</f>
        <v/>
      </c>
      <c r="BB59" s="241" t="str">
        <f>IF(ISBLANK(Glucose!BC52),"",Glucose!BC52)</f>
        <v/>
      </c>
      <c r="BC59" s="241" t="str">
        <f>IF(ISBLANK(Glucose!BD52),"",Glucose!BD52)</f>
        <v/>
      </c>
      <c r="BD59" s="241" t="str">
        <f>IF(ISBLANK(Glucose!BE52),"",Glucose!BE52)</f>
        <v/>
      </c>
      <c r="BE59" s="241" t="str">
        <f>IF(ISBLANK(Glucose!BF52),"",Glucose!BF52)</f>
        <v/>
      </c>
      <c r="BF59" s="241" t="str">
        <f>IF(ISBLANK(Glucose!BG52),"",Glucose!BG52)</f>
        <v/>
      </c>
      <c r="BG59" s="241" t="str">
        <f>IF(ISBLANK(Glucose!BH52),"",Glucose!BH52)</f>
        <v/>
      </c>
      <c r="BH59" s="241" t="str">
        <f>IF(ISBLANK(Glucose!BI52),"",Glucose!BI52)</f>
        <v/>
      </c>
      <c r="BI59" s="241" t="str">
        <f>IF(ISBLANK(Glucose!BJ52),"",Glucose!BJ52)</f>
        <v/>
      </c>
      <c r="BJ59" s="241" t="str">
        <f>IF(ISBLANK(Glucose!BK52),"",Glucose!BK52)</f>
        <v/>
      </c>
      <c r="BK59" s="241" t="str">
        <f>IF(ISBLANK(Glucose!BL52),"",Glucose!BL52)</f>
        <v/>
      </c>
      <c r="BL59" s="241" t="str">
        <f>IF(ISBLANK(Glucose!BM52),"",Glucose!BM52)</f>
        <v/>
      </c>
      <c r="BM59" s="241" t="str">
        <f>IF(ISBLANK(Glucose!BN52),"",Glucose!BN52)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IF(Glucose!B53&lt;&gt;0,Glucose!$B$1,"")</f>
        <v/>
      </c>
      <c r="B60" s="241" t="str">
        <f>IF(ISBLANK(Glucose!A53),"",Glucose!A53)</f>
        <v/>
      </c>
      <c r="C60" s="248" t="str">
        <f>IF(ISBLANK(Glucose!B53),"",Glucose!B53)</f>
        <v/>
      </c>
      <c r="D60" s="249" t="str">
        <f>IF(ISBLANK(Glucose!C53),"",Glucose!C53)</f>
        <v/>
      </c>
      <c r="E60" s="241" t="str">
        <f>IF(ISBLANK(Glucose!D53),"",Glucose!D53)</f>
        <v/>
      </c>
      <c r="F60" s="241" t="str">
        <f>IF(ISBLANK(Glucose!E53),"",Glucose!E53)</f>
        <v/>
      </c>
      <c r="G60" s="241" t="str">
        <f>IF(ISBLANK(Glucose!G53),"",Glucose!G53)</f>
        <v/>
      </c>
      <c r="H60" s="241" t="str">
        <f>IF(ISBLANK(Glucose!H53),"",Glucose!H53)</f>
        <v/>
      </c>
      <c r="I60" s="241" t="str">
        <f>IF(ISBLANK(Glucose!I53),"",Glucose!I53)</f>
        <v/>
      </c>
      <c r="J60" s="241" t="str">
        <f>IF(ISBLANK(Glucose!J53),"",Glucose!J53)</f>
        <v/>
      </c>
      <c r="K60" s="241" t="str">
        <f>IF(ISBLANK(Glucose!K53),"",Glucose!K53)</f>
        <v/>
      </c>
      <c r="L60" s="241" t="str">
        <f>IF(ISBLANK(Glucose!L53),"",Glucose!L53)</f>
        <v/>
      </c>
      <c r="M60" s="241" t="str">
        <f>IF(ISBLANK(Glucose!M53),"",Glucose!M53)</f>
        <v/>
      </c>
      <c r="N60" s="241" t="str">
        <f>IF(ISBLANK(Glucose!N53),"",Glucose!N53)</f>
        <v/>
      </c>
      <c r="O60" s="241" t="str">
        <f>IF(ISBLANK(Glucose!O53),"",Glucose!O53)</f>
        <v/>
      </c>
      <c r="P60" s="241" t="str">
        <f>IF(ISBLANK(Glucose!P53),"",Glucose!P53)</f>
        <v/>
      </c>
      <c r="Q60" s="241" t="str">
        <f>IF(ISBLANK(Glucose!Q53),"",Glucose!Q53)</f>
        <v/>
      </c>
      <c r="R60" s="241" t="str">
        <f>IF(ISBLANK(Glucose!R53),"",Glucose!R53)</f>
        <v/>
      </c>
      <c r="S60" s="241" t="str">
        <f>IF(ISBLANK(Glucose!S53),"",Glucose!S53)</f>
        <v/>
      </c>
      <c r="T60" s="241" t="str">
        <f>IF(ISBLANK(Glucose!T53),"",Glucose!T53)</f>
        <v/>
      </c>
      <c r="U60" s="241" t="str">
        <f>IF(ISBLANK(Glucose!U53),"",Glucose!U53)</f>
        <v/>
      </c>
      <c r="V60" s="241" t="str">
        <f>IF(ISBLANK(Glucose!V53),"",Glucose!V53)</f>
        <v/>
      </c>
      <c r="W60" s="241" t="str">
        <f>IF(ISBLANK(Glucose!W53),"",Glucose!W53)</f>
        <v/>
      </c>
      <c r="X60" s="241" t="str">
        <f>IF(ISBLANK(Glucose!X53),"",Glucose!X53)</f>
        <v/>
      </c>
      <c r="Y60" s="241" t="str">
        <f>IF(ISBLANK(Glucose!Y53),"",Glucose!Y53)</f>
        <v/>
      </c>
      <c r="Z60" s="241" t="str">
        <f>IF(ISBLANK(Glucose!Z53),"",Glucose!Z53)</f>
        <v/>
      </c>
      <c r="AA60" s="241" t="str">
        <f>IF(ISBLANK(Glucose!AA53),"",Glucose!AA53)</f>
        <v/>
      </c>
      <c r="AB60" s="241" t="str">
        <f>IF(ISBLANK(Glucose!AB53),"",Glucose!AB53)</f>
        <v/>
      </c>
      <c r="AC60" s="241" t="str">
        <f>IF(ISBLANK(Glucose!AC53),"",Glucose!AC53)</f>
        <v/>
      </c>
      <c r="AD60" s="241" t="str">
        <f>IF(ISBLANK(Glucose!AD53),"",Glucose!AD53)</f>
        <v/>
      </c>
      <c r="AE60" s="241" t="str">
        <f>IF(ISBLANK(Glucose!AE53),"",Glucose!AE53)</f>
        <v/>
      </c>
      <c r="AF60" s="241" t="str">
        <f>IF(ISBLANK(Glucose!AF53),"",Glucose!AF53)</f>
        <v/>
      </c>
      <c r="AG60" s="241" t="str">
        <f>IF(ISBLANK(Glucose!AG53),"",Glucose!AG53)</f>
        <v/>
      </c>
      <c r="AH60" s="241" t="str">
        <f>IF(ISBLANK(Glucose!AH53),"",Glucose!AH53)</f>
        <v/>
      </c>
      <c r="AI60" s="241" t="str">
        <f>IF(ISBLANK(Glucose!AI53),"",Glucose!AI53)</f>
        <v/>
      </c>
      <c r="AJ60" s="241" t="str">
        <f>IF(ISBLANK(Glucose!AJ53),"",Glucose!AJ53)</f>
        <v/>
      </c>
      <c r="AK60" s="241" t="str">
        <f>IF(ISBLANK(Glucose!AK53),"",Glucose!AK53)</f>
        <v/>
      </c>
      <c r="AL60" s="241" t="str">
        <f>IF(ISBLANK(Glucose!AL53),"",Glucose!AL53)</f>
        <v/>
      </c>
      <c r="AM60" s="241" t="str">
        <f>IF(ISBLANK(Glucose!AM53),"",Glucose!AM53)</f>
        <v/>
      </c>
      <c r="AN60" s="241" t="str">
        <f>IF(ISBLANK(Glucose!AN53),"",Glucose!AN53)</f>
        <v/>
      </c>
      <c r="AO60" s="241" t="str">
        <f>IF(ISBLANK(Glucose!AO53),"",Glucose!AO53)</f>
        <v/>
      </c>
      <c r="AP60" s="241" t="str">
        <f>IF(ISBLANK(Glucose!AP53),"",Glucose!AP53)</f>
        <v/>
      </c>
      <c r="AQ60" s="241" t="str">
        <f>IF(ISBLANK(Glucose!AR53),"",Glucose!AR53)</f>
        <v/>
      </c>
      <c r="AR60" s="241" t="str">
        <f>IF(ISBLANK(Glucose!AS53),"",Glucose!AS53)</f>
        <v/>
      </c>
      <c r="AS60" s="241" t="str">
        <f>IF(ISBLANK(Glucose!AT53),"",Glucose!AT53)</f>
        <v/>
      </c>
      <c r="AT60" s="241" t="str">
        <f>IF(ISBLANK(Glucose!AU53),"",Glucose!AU53)</f>
        <v/>
      </c>
      <c r="AU60" s="241" t="str">
        <f>IF(ISBLANK(Glucose!AV53),"",Glucose!AV53)</f>
        <v/>
      </c>
      <c r="AV60" s="241" t="str">
        <f>IF(ISBLANK(Glucose!AW53),"",Glucose!AW53)</f>
        <v/>
      </c>
      <c r="AW60" s="241" t="str">
        <f>IF(ISBLANK(Glucose!AX53),"",Glucose!AX53)</f>
        <v/>
      </c>
      <c r="AX60" s="241" t="str">
        <f>IF(ISBLANK(Glucose!AY53),"",Glucose!AY53)</f>
        <v/>
      </c>
      <c r="AY60" s="241" t="str">
        <f>IF(ISBLANK(Glucose!AZ53),"",Glucose!AZ53)</f>
        <v/>
      </c>
      <c r="AZ60" s="241" t="str">
        <f>IF(ISBLANK(Glucose!BA53),"",Glucose!BA53)</f>
        <v/>
      </c>
      <c r="BA60" s="241" t="str">
        <f>IF(ISBLANK(Glucose!BB53),"",Glucose!BB53)</f>
        <v/>
      </c>
      <c r="BB60" s="241" t="str">
        <f>IF(ISBLANK(Glucose!BC53),"",Glucose!BC53)</f>
        <v/>
      </c>
      <c r="BC60" s="241" t="str">
        <f>IF(ISBLANK(Glucose!BD53),"",Glucose!BD53)</f>
        <v/>
      </c>
      <c r="BD60" s="241" t="str">
        <f>IF(ISBLANK(Glucose!BE53),"",Glucose!BE53)</f>
        <v/>
      </c>
      <c r="BE60" s="241" t="str">
        <f>IF(ISBLANK(Glucose!BF53),"",Glucose!BF53)</f>
        <v/>
      </c>
      <c r="BF60" s="241" t="str">
        <f>IF(ISBLANK(Glucose!BG53),"",Glucose!BG53)</f>
        <v/>
      </c>
      <c r="BG60" s="241" t="str">
        <f>IF(ISBLANK(Glucose!BH53),"",Glucose!BH53)</f>
        <v/>
      </c>
      <c r="BH60" s="241" t="str">
        <f>IF(ISBLANK(Glucose!BI53),"",Glucose!BI53)</f>
        <v/>
      </c>
      <c r="BI60" s="241" t="str">
        <f>IF(ISBLANK(Glucose!BJ53),"",Glucose!BJ53)</f>
        <v/>
      </c>
      <c r="BJ60" s="241" t="str">
        <f>IF(ISBLANK(Glucose!BK53),"",Glucose!BK53)</f>
        <v/>
      </c>
      <c r="BK60" s="241" t="str">
        <f>IF(ISBLANK(Glucose!BL53),"",Glucose!BL53)</f>
        <v/>
      </c>
      <c r="BL60" s="241" t="str">
        <f>IF(ISBLANK(Glucose!BM53),"",Glucose!BM53)</f>
        <v/>
      </c>
      <c r="BM60" s="241" t="str">
        <f>IF(ISBLANK(Glucose!BN53),"",Glucose!BN53)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IF(Glucose!B54&lt;&gt;0,Glucose!$B$1,"")</f>
        <v/>
      </c>
      <c r="B61" s="241" t="str">
        <f>IF(ISBLANK(Glucose!A54),"",Glucose!A54)</f>
        <v/>
      </c>
      <c r="C61" s="248" t="str">
        <f>IF(ISBLANK(Glucose!B54),"",Glucose!B54)</f>
        <v/>
      </c>
      <c r="D61" s="249" t="str">
        <f>IF(ISBLANK(Glucose!C54),"",Glucose!C54)</f>
        <v/>
      </c>
      <c r="E61" s="241" t="str">
        <f>IF(ISBLANK(Glucose!D54),"",Glucose!D54)</f>
        <v/>
      </c>
      <c r="F61" s="241" t="str">
        <f>IF(ISBLANK(Glucose!E54),"",Glucose!E54)</f>
        <v/>
      </c>
      <c r="G61" s="241" t="str">
        <f>IF(ISBLANK(Glucose!G54),"",Glucose!G54)</f>
        <v/>
      </c>
      <c r="H61" s="241" t="str">
        <f>IF(ISBLANK(Glucose!H54),"",Glucose!H54)</f>
        <v/>
      </c>
      <c r="I61" s="241" t="str">
        <f>IF(ISBLANK(Glucose!I54),"",Glucose!I54)</f>
        <v/>
      </c>
      <c r="J61" s="241" t="str">
        <f>IF(ISBLANK(Glucose!J54),"",Glucose!J54)</f>
        <v/>
      </c>
      <c r="K61" s="241" t="str">
        <f>IF(ISBLANK(Glucose!K54),"",Glucose!K54)</f>
        <v/>
      </c>
      <c r="L61" s="241" t="str">
        <f>IF(ISBLANK(Glucose!L54),"",Glucose!L54)</f>
        <v/>
      </c>
      <c r="M61" s="241" t="str">
        <f>IF(ISBLANK(Glucose!M54),"",Glucose!M54)</f>
        <v/>
      </c>
      <c r="N61" s="241" t="str">
        <f>IF(ISBLANK(Glucose!N54),"",Glucose!N54)</f>
        <v/>
      </c>
      <c r="O61" s="241" t="str">
        <f>IF(ISBLANK(Glucose!O54),"",Glucose!O54)</f>
        <v/>
      </c>
      <c r="P61" s="241" t="str">
        <f>IF(ISBLANK(Glucose!P54),"",Glucose!P54)</f>
        <v/>
      </c>
      <c r="Q61" s="241" t="str">
        <f>IF(ISBLANK(Glucose!Q54),"",Glucose!Q54)</f>
        <v/>
      </c>
      <c r="R61" s="241" t="str">
        <f>IF(ISBLANK(Glucose!R54),"",Glucose!R54)</f>
        <v/>
      </c>
      <c r="S61" s="241" t="str">
        <f>IF(ISBLANK(Glucose!S54),"",Glucose!S54)</f>
        <v/>
      </c>
      <c r="T61" s="241" t="str">
        <f>IF(ISBLANK(Glucose!T54),"",Glucose!T54)</f>
        <v/>
      </c>
      <c r="U61" s="241" t="str">
        <f>IF(ISBLANK(Glucose!U54),"",Glucose!U54)</f>
        <v/>
      </c>
      <c r="V61" s="241" t="str">
        <f>IF(ISBLANK(Glucose!V54),"",Glucose!V54)</f>
        <v/>
      </c>
      <c r="W61" s="241" t="str">
        <f>IF(ISBLANK(Glucose!W54),"",Glucose!W54)</f>
        <v/>
      </c>
      <c r="X61" s="241" t="str">
        <f>IF(ISBLANK(Glucose!X54),"",Glucose!X54)</f>
        <v/>
      </c>
      <c r="Y61" s="241" t="str">
        <f>IF(ISBLANK(Glucose!Y54),"",Glucose!Y54)</f>
        <v/>
      </c>
      <c r="Z61" s="241" t="str">
        <f>IF(ISBLANK(Glucose!Z54),"",Glucose!Z54)</f>
        <v/>
      </c>
      <c r="AA61" s="241" t="str">
        <f>IF(ISBLANK(Glucose!AA54),"",Glucose!AA54)</f>
        <v/>
      </c>
      <c r="AB61" s="241" t="str">
        <f>IF(ISBLANK(Glucose!AB54),"",Glucose!AB54)</f>
        <v/>
      </c>
      <c r="AC61" s="241" t="str">
        <f>IF(ISBLANK(Glucose!AC54),"",Glucose!AC54)</f>
        <v/>
      </c>
      <c r="AD61" s="241" t="str">
        <f>IF(ISBLANK(Glucose!AD54),"",Glucose!AD54)</f>
        <v/>
      </c>
      <c r="AE61" s="241" t="str">
        <f>IF(ISBLANK(Glucose!AE54),"",Glucose!AE54)</f>
        <v/>
      </c>
      <c r="AF61" s="241" t="str">
        <f>IF(ISBLANK(Glucose!AF54),"",Glucose!AF54)</f>
        <v/>
      </c>
      <c r="AG61" s="241" t="str">
        <f>IF(ISBLANK(Glucose!AG54),"",Glucose!AG54)</f>
        <v/>
      </c>
      <c r="AH61" s="241" t="str">
        <f>IF(ISBLANK(Glucose!AH54),"",Glucose!AH54)</f>
        <v/>
      </c>
      <c r="AI61" s="241" t="str">
        <f>IF(ISBLANK(Glucose!AI54),"",Glucose!AI54)</f>
        <v/>
      </c>
      <c r="AJ61" s="241" t="str">
        <f>IF(ISBLANK(Glucose!AJ54),"",Glucose!AJ54)</f>
        <v/>
      </c>
      <c r="AK61" s="241" t="str">
        <f>IF(ISBLANK(Glucose!AK54),"",Glucose!AK54)</f>
        <v/>
      </c>
      <c r="AL61" s="241" t="str">
        <f>IF(ISBLANK(Glucose!AL54),"",Glucose!AL54)</f>
        <v/>
      </c>
      <c r="AM61" s="241" t="str">
        <f>IF(ISBLANK(Glucose!AM54),"",Glucose!AM54)</f>
        <v/>
      </c>
      <c r="AN61" s="241" t="str">
        <f>IF(ISBLANK(Glucose!AN54),"",Glucose!AN54)</f>
        <v/>
      </c>
      <c r="AO61" s="241" t="str">
        <f>IF(ISBLANK(Glucose!AO54),"",Glucose!AO54)</f>
        <v/>
      </c>
      <c r="AP61" s="241" t="str">
        <f>IF(ISBLANK(Glucose!AP54),"",Glucose!AP54)</f>
        <v/>
      </c>
      <c r="AQ61" s="241" t="str">
        <f>IF(ISBLANK(Glucose!AR54),"",Glucose!AR54)</f>
        <v/>
      </c>
      <c r="AR61" s="241" t="str">
        <f>IF(ISBLANK(Glucose!AS54),"",Glucose!AS54)</f>
        <v/>
      </c>
      <c r="AS61" s="241" t="str">
        <f>IF(ISBLANK(Glucose!AT54),"",Glucose!AT54)</f>
        <v/>
      </c>
      <c r="AT61" s="241" t="str">
        <f>IF(ISBLANK(Glucose!AU54),"",Glucose!AU54)</f>
        <v/>
      </c>
      <c r="AU61" s="241" t="str">
        <f>IF(ISBLANK(Glucose!AV54),"",Glucose!AV54)</f>
        <v/>
      </c>
      <c r="AV61" s="241" t="str">
        <f>IF(ISBLANK(Glucose!AW54),"",Glucose!AW54)</f>
        <v/>
      </c>
      <c r="AW61" s="241" t="str">
        <f>IF(ISBLANK(Glucose!AX54),"",Glucose!AX54)</f>
        <v/>
      </c>
      <c r="AX61" s="241" t="str">
        <f>IF(ISBLANK(Glucose!AY54),"",Glucose!AY54)</f>
        <v/>
      </c>
      <c r="AY61" s="241" t="str">
        <f>IF(ISBLANK(Glucose!AZ54),"",Glucose!AZ54)</f>
        <v/>
      </c>
      <c r="AZ61" s="241" t="str">
        <f>IF(ISBLANK(Glucose!BA54),"",Glucose!BA54)</f>
        <v/>
      </c>
      <c r="BA61" s="241" t="str">
        <f>IF(ISBLANK(Glucose!BB54),"",Glucose!BB54)</f>
        <v/>
      </c>
      <c r="BB61" s="241" t="str">
        <f>IF(ISBLANK(Glucose!BC54),"",Glucose!BC54)</f>
        <v/>
      </c>
      <c r="BC61" s="241" t="str">
        <f>IF(ISBLANK(Glucose!BD54),"",Glucose!BD54)</f>
        <v/>
      </c>
      <c r="BD61" s="241" t="str">
        <f>IF(ISBLANK(Glucose!BE54),"",Glucose!BE54)</f>
        <v/>
      </c>
      <c r="BE61" s="241" t="str">
        <f>IF(ISBLANK(Glucose!BF54),"",Glucose!BF54)</f>
        <v/>
      </c>
      <c r="BF61" s="241" t="str">
        <f>IF(ISBLANK(Glucose!BG54),"",Glucose!BG54)</f>
        <v/>
      </c>
      <c r="BG61" s="241" t="str">
        <f>IF(ISBLANK(Glucose!BH54),"",Glucose!BH54)</f>
        <v/>
      </c>
      <c r="BH61" s="241" t="str">
        <f>IF(ISBLANK(Glucose!BI54),"",Glucose!BI54)</f>
        <v/>
      </c>
      <c r="BI61" s="241" t="str">
        <f>IF(ISBLANK(Glucose!BJ54),"",Glucose!BJ54)</f>
        <v/>
      </c>
      <c r="BJ61" s="241" t="str">
        <f>IF(ISBLANK(Glucose!BK54),"",Glucose!BK54)</f>
        <v/>
      </c>
      <c r="BK61" s="241" t="str">
        <f>IF(ISBLANK(Glucose!BL54),"",Glucose!BL54)</f>
        <v/>
      </c>
      <c r="BL61" s="241" t="str">
        <f>IF(ISBLANK(Glucose!BM54),"",Glucose!BM54)</f>
        <v/>
      </c>
      <c r="BM61" s="241" t="str">
        <f>IF(ISBLANK(Glucose!BN54),"",Glucose!BN54)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IF(Glucose!B55&lt;&gt;0,Glucose!$B$1,"")</f>
        <v/>
      </c>
      <c r="B62" s="241" t="str">
        <f>IF(ISBLANK(Glucose!A55),"",Glucose!A55)</f>
        <v/>
      </c>
      <c r="C62" s="248" t="str">
        <f>IF(ISBLANK(Glucose!B55),"",Glucose!B55)</f>
        <v/>
      </c>
      <c r="D62" s="249" t="str">
        <f>IF(ISBLANK(Glucose!C55),"",Glucose!C55)</f>
        <v/>
      </c>
      <c r="E62" s="241" t="str">
        <f>IF(ISBLANK(Glucose!D55),"",Glucose!D55)</f>
        <v/>
      </c>
      <c r="F62" s="241" t="str">
        <f>IF(ISBLANK(Glucose!E55),"",Glucose!E55)</f>
        <v/>
      </c>
      <c r="G62" s="241" t="str">
        <f>IF(ISBLANK(Glucose!G55),"",Glucose!G55)</f>
        <v/>
      </c>
      <c r="H62" s="241" t="str">
        <f>IF(ISBLANK(Glucose!H55),"",Glucose!H55)</f>
        <v/>
      </c>
      <c r="I62" s="241" t="str">
        <f>IF(ISBLANK(Glucose!I55),"",Glucose!I55)</f>
        <v/>
      </c>
      <c r="J62" s="241" t="str">
        <f>IF(ISBLANK(Glucose!J55),"",Glucose!J55)</f>
        <v/>
      </c>
      <c r="K62" s="241" t="str">
        <f>IF(ISBLANK(Glucose!K55),"",Glucose!K55)</f>
        <v/>
      </c>
      <c r="L62" s="241" t="str">
        <f>IF(ISBLANK(Glucose!L55),"",Glucose!L55)</f>
        <v/>
      </c>
      <c r="M62" s="241" t="str">
        <f>IF(ISBLANK(Glucose!M55),"",Glucose!M55)</f>
        <v/>
      </c>
      <c r="N62" s="241" t="str">
        <f>IF(ISBLANK(Glucose!N55),"",Glucose!N55)</f>
        <v/>
      </c>
      <c r="O62" s="241" t="str">
        <f>IF(ISBLANK(Glucose!O55),"",Glucose!O55)</f>
        <v/>
      </c>
      <c r="P62" s="241" t="str">
        <f>IF(ISBLANK(Glucose!P55),"",Glucose!P55)</f>
        <v/>
      </c>
      <c r="Q62" s="241" t="str">
        <f>IF(ISBLANK(Glucose!Q55),"",Glucose!Q55)</f>
        <v/>
      </c>
      <c r="R62" s="241" t="str">
        <f>IF(ISBLANK(Glucose!R55),"",Glucose!R55)</f>
        <v/>
      </c>
      <c r="S62" s="241" t="str">
        <f>IF(ISBLANK(Glucose!S55),"",Glucose!S55)</f>
        <v/>
      </c>
      <c r="T62" s="241" t="str">
        <f>IF(ISBLANK(Glucose!T55),"",Glucose!T55)</f>
        <v/>
      </c>
      <c r="U62" s="241" t="str">
        <f>IF(ISBLANK(Glucose!U55),"",Glucose!U55)</f>
        <v/>
      </c>
      <c r="V62" s="241" t="str">
        <f>IF(ISBLANK(Glucose!V55),"",Glucose!V55)</f>
        <v/>
      </c>
      <c r="W62" s="241" t="str">
        <f>IF(ISBLANK(Glucose!W55),"",Glucose!W55)</f>
        <v/>
      </c>
      <c r="X62" s="241" t="str">
        <f>IF(ISBLANK(Glucose!X55),"",Glucose!X55)</f>
        <v/>
      </c>
      <c r="Y62" s="241" t="str">
        <f>IF(ISBLANK(Glucose!Y55),"",Glucose!Y55)</f>
        <v/>
      </c>
      <c r="Z62" s="241" t="str">
        <f>IF(ISBLANK(Glucose!Z55),"",Glucose!Z55)</f>
        <v/>
      </c>
      <c r="AA62" s="241" t="str">
        <f>IF(ISBLANK(Glucose!AA55),"",Glucose!AA55)</f>
        <v/>
      </c>
      <c r="AB62" s="241" t="str">
        <f>IF(ISBLANK(Glucose!AB55),"",Glucose!AB55)</f>
        <v/>
      </c>
      <c r="AC62" s="241" t="str">
        <f>IF(ISBLANK(Glucose!AC55),"",Glucose!AC55)</f>
        <v/>
      </c>
      <c r="AD62" s="241" t="str">
        <f>IF(ISBLANK(Glucose!AD55),"",Glucose!AD55)</f>
        <v/>
      </c>
      <c r="AE62" s="241" t="str">
        <f>IF(ISBLANK(Glucose!AE55),"",Glucose!AE55)</f>
        <v/>
      </c>
      <c r="AF62" s="241" t="str">
        <f>IF(ISBLANK(Glucose!AF55),"",Glucose!AF55)</f>
        <v/>
      </c>
      <c r="AG62" s="241" t="str">
        <f>IF(ISBLANK(Glucose!AG55),"",Glucose!AG55)</f>
        <v/>
      </c>
      <c r="AH62" s="241" t="str">
        <f>IF(ISBLANK(Glucose!AH55),"",Glucose!AH55)</f>
        <v/>
      </c>
      <c r="AI62" s="241" t="str">
        <f>IF(ISBLANK(Glucose!AI55),"",Glucose!AI55)</f>
        <v/>
      </c>
      <c r="AJ62" s="241" t="str">
        <f>IF(ISBLANK(Glucose!AJ55),"",Glucose!AJ55)</f>
        <v/>
      </c>
      <c r="AK62" s="241" t="str">
        <f>IF(ISBLANK(Glucose!AK55),"",Glucose!AK55)</f>
        <v/>
      </c>
      <c r="AL62" s="241" t="str">
        <f>IF(ISBLANK(Glucose!AL55),"",Glucose!AL55)</f>
        <v/>
      </c>
      <c r="AM62" s="241" t="str">
        <f>IF(ISBLANK(Glucose!AM55),"",Glucose!AM55)</f>
        <v/>
      </c>
      <c r="AN62" s="241" t="str">
        <f>IF(ISBLANK(Glucose!AN55),"",Glucose!AN55)</f>
        <v/>
      </c>
      <c r="AO62" s="241" t="str">
        <f>IF(ISBLANK(Glucose!AO55),"",Glucose!AO55)</f>
        <v/>
      </c>
      <c r="AP62" s="241" t="str">
        <f>IF(ISBLANK(Glucose!AP55),"",Glucose!AP55)</f>
        <v/>
      </c>
      <c r="AQ62" s="241" t="str">
        <f>IF(ISBLANK(Glucose!AR55),"",Glucose!AR55)</f>
        <v/>
      </c>
      <c r="AR62" s="241" t="str">
        <f>IF(ISBLANK(Glucose!AS55),"",Glucose!AS55)</f>
        <v/>
      </c>
      <c r="AS62" s="241" t="str">
        <f>IF(ISBLANK(Glucose!AT55),"",Glucose!AT55)</f>
        <v/>
      </c>
      <c r="AT62" s="241" t="str">
        <f>IF(ISBLANK(Glucose!AU55),"",Glucose!AU55)</f>
        <v/>
      </c>
      <c r="AU62" s="241" t="str">
        <f>IF(ISBLANK(Glucose!AV55),"",Glucose!AV55)</f>
        <v/>
      </c>
      <c r="AV62" s="241" t="str">
        <f>IF(ISBLANK(Glucose!AW55),"",Glucose!AW55)</f>
        <v/>
      </c>
      <c r="AW62" s="241" t="str">
        <f>IF(ISBLANK(Glucose!AX55),"",Glucose!AX55)</f>
        <v/>
      </c>
      <c r="AX62" s="241" t="str">
        <f>IF(ISBLANK(Glucose!AY55),"",Glucose!AY55)</f>
        <v/>
      </c>
      <c r="AY62" s="241" t="str">
        <f>IF(ISBLANK(Glucose!AZ55),"",Glucose!AZ55)</f>
        <v/>
      </c>
      <c r="AZ62" s="241" t="str">
        <f>IF(ISBLANK(Glucose!BA55),"",Glucose!BA55)</f>
        <v/>
      </c>
      <c r="BA62" s="241" t="str">
        <f>IF(ISBLANK(Glucose!BB55),"",Glucose!BB55)</f>
        <v/>
      </c>
      <c r="BB62" s="241" t="str">
        <f>IF(ISBLANK(Glucose!BC55),"",Glucose!BC55)</f>
        <v/>
      </c>
      <c r="BC62" s="241" t="str">
        <f>IF(ISBLANK(Glucose!BD55),"",Glucose!BD55)</f>
        <v/>
      </c>
      <c r="BD62" s="241" t="str">
        <f>IF(ISBLANK(Glucose!BE55),"",Glucose!BE55)</f>
        <v/>
      </c>
      <c r="BE62" s="241" t="str">
        <f>IF(ISBLANK(Glucose!BF55),"",Glucose!BF55)</f>
        <v/>
      </c>
      <c r="BF62" s="241" t="str">
        <f>IF(ISBLANK(Glucose!BG55),"",Glucose!BG55)</f>
        <v/>
      </c>
      <c r="BG62" s="241" t="str">
        <f>IF(ISBLANK(Glucose!BH55),"",Glucose!BH55)</f>
        <v/>
      </c>
      <c r="BH62" s="241" t="str">
        <f>IF(ISBLANK(Glucose!BI55),"",Glucose!BI55)</f>
        <v/>
      </c>
      <c r="BI62" s="241" t="str">
        <f>IF(ISBLANK(Glucose!BJ55),"",Glucose!BJ55)</f>
        <v/>
      </c>
      <c r="BJ62" s="241" t="str">
        <f>IF(ISBLANK(Glucose!BK55),"",Glucose!BK55)</f>
        <v/>
      </c>
      <c r="BK62" s="241" t="str">
        <f>IF(ISBLANK(Glucose!BL55),"",Glucose!BL55)</f>
        <v/>
      </c>
      <c r="BL62" s="241" t="str">
        <f>IF(ISBLANK(Glucose!BM55),"",Glucose!BM55)</f>
        <v/>
      </c>
      <c r="BM62" s="241" t="str">
        <f>IF(ISBLANK(Glucose!BN55),"",Glucose!BN55)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IF(Glucose!B56&lt;&gt;0,Glucose!$B$1,"")</f>
        <v/>
      </c>
      <c r="B63" s="241" t="str">
        <f>IF(ISBLANK(Glucose!A56),"",Glucose!A56)</f>
        <v/>
      </c>
      <c r="C63" s="248" t="str">
        <f>IF(ISBLANK(Glucose!B56),"",Glucose!B56)</f>
        <v/>
      </c>
      <c r="D63" s="249" t="str">
        <f>IF(ISBLANK(Glucose!C56),"",Glucose!C56)</f>
        <v/>
      </c>
      <c r="E63" s="241" t="str">
        <f>IF(ISBLANK(Glucose!D56),"",Glucose!D56)</f>
        <v/>
      </c>
      <c r="F63" s="241" t="str">
        <f>IF(ISBLANK(Glucose!E56),"",Glucose!E56)</f>
        <v/>
      </c>
      <c r="G63" s="241" t="str">
        <f>IF(ISBLANK(Glucose!G56),"",Glucose!G56)</f>
        <v/>
      </c>
      <c r="H63" s="241" t="str">
        <f>IF(ISBLANK(Glucose!H56),"",Glucose!H56)</f>
        <v/>
      </c>
      <c r="I63" s="241" t="str">
        <f>IF(ISBLANK(Glucose!I56),"",Glucose!I56)</f>
        <v/>
      </c>
      <c r="J63" s="241" t="str">
        <f>IF(ISBLANK(Glucose!J56),"",Glucose!J56)</f>
        <v/>
      </c>
      <c r="K63" s="241" t="str">
        <f>IF(ISBLANK(Glucose!K56),"",Glucose!K56)</f>
        <v/>
      </c>
      <c r="L63" s="241" t="str">
        <f>IF(ISBLANK(Glucose!L56),"",Glucose!L56)</f>
        <v/>
      </c>
      <c r="M63" s="241" t="str">
        <f>IF(ISBLANK(Glucose!M56),"",Glucose!M56)</f>
        <v/>
      </c>
      <c r="N63" s="241" t="str">
        <f>IF(ISBLANK(Glucose!N56),"",Glucose!N56)</f>
        <v/>
      </c>
      <c r="O63" s="241" t="str">
        <f>IF(ISBLANK(Glucose!O56),"",Glucose!O56)</f>
        <v/>
      </c>
      <c r="P63" s="241" t="str">
        <f>IF(ISBLANK(Glucose!P56),"",Glucose!P56)</f>
        <v/>
      </c>
      <c r="Q63" s="241" t="str">
        <f>IF(ISBLANK(Glucose!Q56),"",Glucose!Q56)</f>
        <v/>
      </c>
      <c r="R63" s="241" t="str">
        <f>IF(ISBLANK(Glucose!R56),"",Glucose!R56)</f>
        <v/>
      </c>
      <c r="S63" s="241" t="str">
        <f>IF(ISBLANK(Glucose!S56),"",Glucose!S56)</f>
        <v/>
      </c>
      <c r="T63" s="241" t="str">
        <f>IF(ISBLANK(Glucose!T56),"",Glucose!T56)</f>
        <v/>
      </c>
      <c r="U63" s="241" t="str">
        <f>IF(ISBLANK(Glucose!U56),"",Glucose!U56)</f>
        <v/>
      </c>
      <c r="V63" s="241" t="str">
        <f>IF(ISBLANK(Glucose!V56),"",Glucose!V56)</f>
        <v/>
      </c>
      <c r="W63" s="241" t="str">
        <f>IF(ISBLANK(Glucose!W56),"",Glucose!W56)</f>
        <v/>
      </c>
      <c r="X63" s="241" t="str">
        <f>IF(ISBLANK(Glucose!X56),"",Glucose!X56)</f>
        <v/>
      </c>
      <c r="Y63" s="241" t="str">
        <f>IF(ISBLANK(Glucose!Y56),"",Glucose!Y56)</f>
        <v/>
      </c>
      <c r="Z63" s="241" t="str">
        <f>IF(ISBLANK(Glucose!Z56),"",Glucose!Z56)</f>
        <v/>
      </c>
      <c r="AA63" s="241" t="str">
        <f>IF(ISBLANK(Glucose!AA56),"",Glucose!AA56)</f>
        <v/>
      </c>
      <c r="AB63" s="241" t="str">
        <f>IF(ISBLANK(Glucose!AB56),"",Glucose!AB56)</f>
        <v/>
      </c>
      <c r="AC63" s="241" t="str">
        <f>IF(ISBLANK(Glucose!AC56),"",Glucose!AC56)</f>
        <v/>
      </c>
      <c r="AD63" s="241" t="str">
        <f>IF(ISBLANK(Glucose!AD56),"",Glucose!AD56)</f>
        <v/>
      </c>
      <c r="AE63" s="241" t="str">
        <f>IF(ISBLANK(Glucose!AE56),"",Glucose!AE56)</f>
        <v/>
      </c>
      <c r="AF63" s="241" t="str">
        <f>IF(ISBLANK(Glucose!AF56),"",Glucose!AF56)</f>
        <v/>
      </c>
      <c r="AG63" s="241" t="str">
        <f>IF(ISBLANK(Glucose!AG56),"",Glucose!AG56)</f>
        <v/>
      </c>
      <c r="AH63" s="241" t="str">
        <f>IF(ISBLANK(Glucose!AH56),"",Glucose!AH56)</f>
        <v/>
      </c>
      <c r="AI63" s="241" t="str">
        <f>IF(ISBLANK(Glucose!AI56),"",Glucose!AI56)</f>
        <v/>
      </c>
      <c r="AJ63" s="241" t="str">
        <f>IF(ISBLANK(Glucose!AJ56),"",Glucose!AJ56)</f>
        <v/>
      </c>
      <c r="AK63" s="241" t="str">
        <f>IF(ISBLANK(Glucose!AK56),"",Glucose!AK56)</f>
        <v/>
      </c>
      <c r="AL63" s="241" t="str">
        <f>IF(ISBLANK(Glucose!AL56),"",Glucose!AL56)</f>
        <v/>
      </c>
      <c r="AM63" s="241" t="str">
        <f>IF(ISBLANK(Glucose!AM56),"",Glucose!AM56)</f>
        <v/>
      </c>
      <c r="AN63" s="241" t="str">
        <f>IF(ISBLANK(Glucose!AN56),"",Glucose!AN56)</f>
        <v/>
      </c>
      <c r="AO63" s="241" t="str">
        <f>IF(ISBLANK(Glucose!AO56),"",Glucose!AO56)</f>
        <v/>
      </c>
      <c r="AP63" s="241" t="str">
        <f>IF(ISBLANK(Glucose!AP56),"",Glucose!AP56)</f>
        <v/>
      </c>
      <c r="AQ63" s="241" t="str">
        <f>IF(ISBLANK(Glucose!AR56),"",Glucose!AR56)</f>
        <v/>
      </c>
      <c r="AR63" s="241" t="str">
        <f>IF(ISBLANK(Glucose!AS56),"",Glucose!AS56)</f>
        <v/>
      </c>
      <c r="AS63" s="241" t="str">
        <f>IF(ISBLANK(Glucose!AT56),"",Glucose!AT56)</f>
        <v/>
      </c>
      <c r="AT63" s="241" t="str">
        <f>IF(ISBLANK(Glucose!AU56),"",Glucose!AU56)</f>
        <v/>
      </c>
      <c r="AU63" s="241" t="str">
        <f>IF(ISBLANK(Glucose!AV56),"",Glucose!AV56)</f>
        <v/>
      </c>
      <c r="AV63" s="241" t="str">
        <f>IF(ISBLANK(Glucose!AW56),"",Glucose!AW56)</f>
        <v/>
      </c>
      <c r="AW63" s="241" t="str">
        <f>IF(ISBLANK(Glucose!AX56),"",Glucose!AX56)</f>
        <v/>
      </c>
      <c r="AX63" s="241" t="str">
        <f>IF(ISBLANK(Glucose!AY56),"",Glucose!AY56)</f>
        <v/>
      </c>
      <c r="AY63" s="241" t="str">
        <f>IF(ISBLANK(Glucose!AZ56),"",Glucose!AZ56)</f>
        <v/>
      </c>
      <c r="AZ63" s="241" t="str">
        <f>IF(ISBLANK(Glucose!BA56),"",Glucose!BA56)</f>
        <v/>
      </c>
      <c r="BA63" s="241" t="str">
        <f>IF(ISBLANK(Glucose!BB56),"",Glucose!BB56)</f>
        <v/>
      </c>
      <c r="BB63" s="241" t="str">
        <f>IF(ISBLANK(Glucose!BC56),"",Glucose!BC56)</f>
        <v/>
      </c>
      <c r="BC63" s="241" t="str">
        <f>IF(ISBLANK(Glucose!BD56),"",Glucose!BD56)</f>
        <v/>
      </c>
      <c r="BD63" s="241" t="str">
        <f>IF(ISBLANK(Glucose!BE56),"",Glucose!BE56)</f>
        <v/>
      </c>
      <c r="BE63" s="241" t="str">
        <f>IF(ISBLANK(Glucose!BF56),"",Glucose!BF56)</f>
        <v/>
      </c>
      <c r="BF63" s="241" t="str">
        <f>IF(ISBLANK(Glucose!BG56),"",Glucose!BG56)</f>
        <v/>
      </c>
      <c r="BG63" s="241" t="str">
        <f>IF(ISBLANK(Glucose!BH56),"",Glucose!BH56)</f>
        <v/>
      </c>
      <c r="BH63" s="241" t="str">
        <f>IF(ISBLANK(Glucose!BI56),"",Glucose!BI56)</f>
        <v/>
      </c>
      <c r="BI63" s="241" t="str">
        <f>IF(ISBLANK(Glucose!BJ56),"",Glucose!BJ56)</f>
        <v/>
      </c>
      <c r="BJ63" s="241" t="str">
        <f>IF(ISBLANK(Glucose!BK56),"",Glucose!BK56)</f>
        <v/>
      </c>
      <c r="BK63" s="241" t="str">
        <f>IF(ISBLANK(Glucose!BL56),"",Glucose!BL56)</f>
        <v/>
      </c>
      <c r="BL63" s="241" t="str">
        <f>IF(ISBLANK(Glucose!BM56),"",Glucose!BM56)</f>
        <v/>
      </c>
      <c r="BM63" s="241" t="str">
        <f>IF(ISBLANK(Glucose!BN56),"",Glucose!BN56)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IF(Glucose!B57&lt;&gt;0,Glucose!$B$1,"")</f>
        <v/>
      </c>
      <c r="B64" s="241" t="str">
        <f>IF(ISBLANK(Glucose!A57),"",Glucose!A57)</f>
        <v/>
      </c>
      <c r="C64" s="248" t="str">
        <f>IF(ISBLANK(Glucose!B57),"",Glucose!B57)</f>
        <v/>
      </c>
      <c r="D64" s="249" t="str">
        <f>IF(ISBLANK(Glucose!C57),"",Glucose!C57)</f>
        <v/>
      </c>
      <c r="E64" s="241" t="str">
        <f>IF(ISBLANK(Glucose!D57),"",Glucose!D57)</f>
        <v/>
      </c>
      <c r="F64" s="241" t="str">
        <f>IF(ISBLANK(Glucose!E57),"",Glucose!E57)</f>
        <v/>
      </c>
      <c r="G64" s="241" t="str">
        <f>IF(ISBLANK(Glucose!G57),"",Glucose!G57)</f>
        <v/>
      </c>
      <c r="H64" s="241" t="str">
        <f>IF(ISBLANK(Glucose!H57),"",Glucose!H57)</f>
        <v/>
      </c>
      <c r="I64" s="241" t="str">
        <f>IF(ISBLANK(Glucose!I57),"",Glucose!I57)</f>
        <v/>
      </c>
      <c r="J64" s="241" t="str">
        <f>IF(ISBLANK(Glucose!J57),"",Glucose!J57)</f>
        <v/>
      </c>
      <c r="K64" s="241" t="str">
        <f>IF(ISBLANK(Glucose!K57),"",Glucose!K57)</f>
        <v/>
      </c>
      <c r="L64" s="241" t="str">
        <f>IF(ISBLANK(Glucose!L57),"",Glucose!L57)</f>
        <v/>
      </c>
      <c r="M64" s="241" t="str">
        <f>IF(ISBLANK(Glucose!M57),"",Glucose!M57)</f>
        <v/>
      </c>
      <c r="N64" s="241" t="str">
        <f>IF(ISBLANK(Glucose!N57),"",Glucose!N57)</f>
        <v/>
      </c>
      <c r="O64" s="241" t="str">
        <f>IF(ISBLANK(Glucose!O57),"",Glucose!O57)</f>
        <v/>
      </c>
      <c r="P64" s="241" t="str">
        <f>IF(ISBLANK(Glucose!P57),"",Glucose!P57)</f>
        <v/>
      </c>
      <c r="Q64" s="241" t="str">
        <f>IF(ISBLANK(Glucose!Q57),"",Glucose!Q57)</f>
        <v/>
      </c>
      <c r="R64" s="241" t="str">
        <f>IF(ISBLANK(Glucose!R57),"",Glucose!R57)</f>
        <v/>
      </c>
      <c r="S64" s="241" t="str">
        <f>IF(ISBLANK(Glucose!S57),"",Glucose!S57)</f>
        <v/>
      </c>
      <c r="T64" s="241" t="str">
        <f>IF(ISBLANK(Glucose!T57),"",Glucose!T57)</f>
        <v/>
      </c>
      <c r="U64" s="241" t="str">
        <f>IF(ISBLANK(Glucose!U57),"",Glucose!U57)</f>
        <v/>
      </c>
      <c r="V64" s="241" t="str">
        <f>IF(ISBLANK(Glucose!V57),"",Glucose!V57)</f>
        <v/>
      </c>
      <c r="W64" s="241" t="str">
        <f>IF(ISBLANK(Glucose!W57),"",Glucose!W57)</f>
        <v/>
      </c>
      <c r="X64" s="241" t="str">
        <f>IF(ISBLANK(Glucose!X57),"",Glucose!X57)</f>
        <v/>
      </c>
      <c r="Y64" s="241" t="str">
        <f>IF(ISBLANK(Glucose!Y57),"",Glucose!Y57)</f>
        <v/>
      </c>
      <c r="Z64" s="241" t="str">
        <f>IF(ISBLANK(Glucose!Z57),"",Glucose!Z57)</f>
        <v/>
      </c>
      <c r="AA64" s="241" t="str">
        <f>IF(ISBLANK(Glucose!AA57),"",Glucose!AA57)</f>
        <v/>
      </c>
      <c r="AB64" s="241" t="str">
        <f>IF(ISBLANK(Glucose!AB57),"",Glucose!AB57)</f>
        <v/>
      </c>
      <c r="AC64" s="241" t="str">
        <f>IF(ISBLANK(Glucose!AC57),"",Glucose!AC57)</f>
        <v/>
      </c>
      <c r="AD64" s="241" t="str">
        <f>IF(ISBLANK(Glucose!AD57),"",Glucose!AD57)</f>
        <v/>
      </c>
      <c r="AE64" s="241" t="str">
        <f>IF(ISBLANK(Glucose!AE57),"",Glucose!AE57)</f>
        <v/>
      </c>
      <c r="AF64" s="241" t="str">
        <f>IF(ISBLANK(Glucose!AF57),"",Glucose!AF57)</f>
        <v/>
      </c>
      <c r="AG64" s="241" t="str">
        <f>IF(ISBLANK(Glucose!AG57),"",Glucose!AG57)</f>
        <v/>
      </c>
      <c r="AH64" s="241" t="str">
        <f>IF(ISBLANK(Glucose!AH57),"",Glucose!AH57)</f>
        <v/>
      </c>
      <c r="AI64" s="241" t="str">
        <f>IF(ISBLANK(Glucose!AI57),"",Glucose!AI57)</f>
        <v/>
      </c>
      <c r="AJ64" s="241" t="str">
        <f>IF(ISBLANK(Glucose!AJ57),"",Glucose!AJ57)</f>
        <v/>
      </c>
      <c r="AK64" s="241" t="str">
        <f>IF(ISBLANK(Glucose!AK57),"",Glucose!AK57)</f>
        <v/>
      </c>
      <c r="AL64" s="241" t="str">
        <f>IF(ISBLANK(Glucose!AL57),"",Glucose!AL57)</f>
        <v/>
      </c>
      <c r="AM64" s="241" t="str">
        <f>IF(ISBLANK(Glucose!AM57),"",Glucose!AM57)</f>
        <v/>
      </c>
      <c r="AN64" s="241" t="str">
        <f>IF(ISBLANK(Glucose!AN57),"",Glucose!AN57)</f>
        <v/>
      </c>
      <c r="AO64" s="241" t="str">
        <f>IF(ISBLANK(Glucose!AO57),"",Glucose!AO57)</f>
        <v/>
      </c>
      <c r="AP64" s="241" t="str">
        <f>IF(ISBLANK(Glucose!AP57),"",Glucose!AP57)</f>
        <v/>
      </c>
      <c r="AQ64" s="241" t="str">
        <f>IF(ISBLANK(Glucose!AR57),"",Glucose!AR57)</f>
        <v/>
      </c>
      <c r="AR64" s="241" t="str">
        <f>IF(ISBLANK(Glucose!AS57),"",Glucose!AS57)</f>
        <v/>
      </c>
      <c r="AS64" s="241" t="str">
        <f>IF(ISBLANK(Glucose!AT57),"",Glucose!AT57)</f>
        <v/>
      </c>
      <c r="AT64" s="241" t="str">
        <f>IF(ISBLANK(Glucose!AU57),"",Glucose!AU57)</f>
        <v/>
      </c>
      <c r="AU64" s="241" t="str">
        <f>IF(ISBLANK(Glucose!AV57),"",Glucose!AV57)</f>
        <v/>
      </c>
      <c r="AV64" s="241" t="str">
        <f>IF(ISBLANK(Glucose!AW57),"",Glucose!AW57)</f>
        <v/>
      </c>
      <c r="AW64" s="241" t="str">
        <f>IF(ISBLANK(Glucose!AX57),"",Glucose!AX57)</f>
        <v/>
      </c>
      <c r="AX64" s="241" t="str">
        <f>IF(ISBLANK(Glucose!AY57),"",Glucose!AY57)</f>
        <v/>
      </c>
      <c r="AY64" s="241" t="str">
        <f>IF(ISBLANK(Glucose!AZ57),"",Glucose!AZ57)</f>
        <v/>
      </c>
      <c r="AZ64" s="241" t="str">
        <f>IF(ISBLANK(Glucose!BA57),"",Glucose!BA57)</f>
        <v/>
      </c>
      <c r="BA64" s="241" t="str">
        <f>IF(ISBLANK(Glucose!BB57),"",Glucose!BB57)</f>
        <v/>
      </c>
      <c r="BB64" s="241" t="str">
        <f>IF(ISBLANK(Glucose!BC57),"",Glucose!BC57)</f>
        <v/>
      </c>
      <c r="BC64" s="241" t="str">
        <f>IF(ISBLANK(Glucose!BD57),"",Glucose!BD57)</f>
        <v/>
      </c>
      <c r="BD64" s="241" t="str">
        <f>IF(ISBLANK(Glucose!BE57),"",Glucose!BE57)</f>
        <v/>
      </c>
      <c r="BE64" s="241" t="str">
        <f>IF(ISBLANK(Glucose!BF57),"",Glucose!BF57)</f>
        <v/>
      </c>
      <c r="BF64" s="241" t="str">
        <f>IF(ISBLANK(Glucose!BG57),"",Glucose!BG57)</f>
        <v/>
      </c>
      <c r="BG64" s="241" t="str">
        <f>IF(ISBLANK(Glucose!BH57),"",Glucose!BH57)</f>
        <v/>
      </c>
      <c r="BH64" s="241" t="str">
        <f>IF(ISBLANK(Glucose!BI57),"",Glucose!BI57)</f>
        <v/>
      </c>
      <c r="BI64" s="241" t="str">
        <f>IF(ISBLANK(Glucose!BJ57),"",Glucose!BJ57)</f>
        <v/>
      </c>
      <c r="BJ64" s="241" t="str">
        <f>IF(ISBLANK(Glucose!BK57),"",Glucose!BK57)</f>
        <v/>
      </c>
      <c r="BK64" s="241" t="str">
        <f>IF(ISBLANK(Glucose!BL57),"",Glucose!BL57)</f>
        <v/>
      </c>
      <c r="BL64" s="241" t="str">
        <f>IF(ISBLANK(Glucose!BM57),"",Glucose!BM57)</f>
        <v/>
      </c>
      <c r="BM64" s="241" t="str">
        <f>IF(ISBLANK(Glucose!BN57),"",Glucose!BN57)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IF(Glucose!B58&lt;&gt;0,Glucose!$B$1,"")</f>
        <v/>
      </c>
      <c r="B65" s="241" t="str">
        <f>IF(ISBLANK(Glucose!A58),"",Glucose!A58)</f>
        <v/>
      </c>
      <c r="C65" s="248" t="str">
        <f>IF(ISBLANK(Glucose!B58),"",Glucose!B58)</f>
        <v/>
      </c>
      <c r="D65" s="249" t="str">
        <f>IF(ISBLANK(Glucose!C58),"",Glucose!C58)</f>
        <v/>
      </c>
      <c r="E65" s="241" t="str">
        <f>IF(ISBLANK(Glucose!D58),"",Glucose!D58)</f>
        <v/>
      </c>
      <c r="F65" s="241" t="str">
        <f>IF(ISBLANK(Glucose!E58),"",Glucose!E58)</f>
        <v/>
      </c>
      <c r="G65" s="241" t="str">
        <f>IF(ISBLANK(Glucose!G58),"",Glucose!G58)</f>
        <v/>
      </c>
      <c r="H65" s="241" t="str">
        <f>IF(ISBLANK(Glucose!H58),"",Glucose!H58)</f>
        <v/>
      </c>
      <c r="I65" s="241" t="str">
        <f>IF(ISBLANK(Glucose!I58),"",Glucose!I58)</f>
        <v/>
      </c>
      <c r="J65" s="241" t="str">
        <f>IF(ISBLANK(Glucose!J58),"",Glucose!J58)</f>
        <v/>
      </c>
      <c r="K65" s="241" t="str">
        <f>IF(ISBLANK(Glucose!K58),"",Glucose!K58)</f>
        <v/>
      </c>
      <c r="L65" s="241" t="str">
        <f>IF(ISBLANK(Glucose!L58),"",Glucose!L58)</f>
        <v/>
      </c>
      <c r="M65" s="241" t="str">
        <f>IF(ISBLANK(Glucose!M58),"",Glucose!M58)</f>
        <v/>
      </c>
      <c r="N65" s="241" t="str">
        <f>IF(ISBLANK(Glucose!N58),"",Glucose!N58)</f>
        <v/>
      </c>
      <c r="O65" s="241" t="str">
        <f>IF(ISBLANK(Glucose!O58),"",Glucose!O58)</f>
        <v/>
      </c>
      <c r="P65" s="241" t="str">
        <f>IF(ISBLANK(Glucose!P58),"",Glucose!P58)</f>
        <v/>
      </c>
      <c r="Q65" s="241" t="str">
        <f>IF(ISBLANK(Glucose!Q58),"",Glucose!Q58)</f>
        <v/>
      </c>
      <c r="R65" s="241" t="str">
        <f>IF(ISBLANK(Glucose!R58),"",Glucose!R58)</f>
        <v/>
      </c>
      <c r="S65" s="241" t="str">
        <f>IF(ISBLANK(Glucose!S58),"",Glucose!S58)</f>
        <v/>
      </c>
      <c r="T65" s="241" t="str">
        <f>IF(ISBLANK(Glucose!T58),"",Glucose!T58)</f>
        <v/>
      </c>
      <c r="U65" s="241" t="str">
        <f>IF(ISBLANK(Glucose!U58),"",Glucose!U58)</f>
        <v/>
      </c>
      <c r="V65" s="241" t="str">
        <f>IF(ISBLANK(Glucose!V58),"",Glucose!V58)</f>
        <v/>
      </c>
      <c r="W65" s="241" t="str">
        <f>IF(ISBLANK(Glucose!W58),"",Glucose!W58)</f>
        <v/>
      </c>
      <c r="X65" s="241" t="str">
        <f>IF(ISBLANK(Glucose!X58),"",Glucose!X58)</f>
        <v/>
      </c>
      <c r="Y65" s="241" t="str">
        <f>IF(ISBLANK(Glucose!Y58),"",Glucose!Y58)</f>
        <v/>
      </c>
      <c r="Z65" s="241" t="str">
        <f>IF(ISBLANK(Glucose!Z58),"",Glucose!Z58)</f>
        <v/>
      </c>
      <c r="AA65" s="241" t="str">
        <f>IF(ISBLANK(Glucose!AA58),"",Glucose!AA58)</f>
        <v/>
      </c>
      <c r="AB65" s="241" t="str">
        <f>IF(ISBLANK(Glucose!AB58),"",Glucose!AB58)</f>
        <v/>
      </c>
      <c r="AC65" s="241" t="str">
        <f>IF(ISBLANK(Glucose!AC58),"",Glucose!AC58)</f>
        <v/>
      </c>
      <c r="AD65" s="241" t="str">
        <f>IF(ISBLANK(Glucose!AD58),"",Glucose!AD58)</f>
        <v/>
      </c>
      <c r="AE65" s="241" t="str">
        <f>IF(ISBLANK(Glucose!AE58),"",Glucose!AE58)</f>
        <v/>
      </c>
      <c r="AF65" s="241" t="str">
        <f>IF(ISBLANK(Glucose!AF58),"",Glucose!AF58)</f>
        <v/>
      </c>
      <c r="AG65" s="241" t="str">
        <f>IF(ISBLANK(Glucose!AG58),"",Glucose!AG58)</f>
        <v/>
      </c>
      <c r="AH65" s="241" t="str">
        <f>IF(ISBLANK(Glucose!AH58),"",Glucose!AH58)</f>
        <v/>
      </c>
      <c r="AI65" s="241" t="str">
        <f>IF(ISBLANK(Glucose!AI58),"",Glucose!AI58)</f>
        <v/>
      </c>
      <c r="AJ65" s="241" t="str">
        <f>IF(ISBLANK(Glucose!AJ58),"",Glucose!AJ58)</f>
        <v/>
      </c>
      <c r="AK65" s="241" t="str">
        <f>IF(ISBLANK(Glucose!AK58),"",Glucose!AK58)</f>
        <v/>
      </c>
      <c r="AL65" s="241" t="str">
        <f>IF(ISBLANK(Glucose!AL58),"",Glucose!AL58)</f>
        <v/>
      </c>
      <c r="AM65" s="241" t="str">
        <f>IF(ISBLANK(Glucose!AM58),"",Glucose!AM58)</f>
        <v/>
      </c>
      <c r="AN65" s="241" t="str">
        <f>IF(ISBLANK(Glucose!AN58),"",Glucose!AN58)</f>
        <v/>
      </c>
      <c r="AO65" s="241" t="str">
        <f>IF(ISBLANK(Glucose!AO58),"",Glucose!AO58)</f>
        <v/>
      </c>
      <c r="AP65" s="241" t="str">
        <f>IF(ISBLANK(Glucose!AP58),"",Glucose!AP58)</f>
        <v/>
      </c>
      <c r="AQ65" s="241" t="str">
        <f>IF(ISBLANK(Glucose!AR58),"",Glucose!AR58)</f>
        <v/>
      </c>
      <c r="AR65" s="241" t="str">
        <f>IF(ISBLANK(Glucose!AS58),"",Glucose!AS58)</f>
        <v/>
      </c>
      <c r="AS65" s="241" t="str">
        <f>IF(ISBLANK(Glucose!AT58),"",Glucose!AT58)</f>
        <v/>
      </c>
      <c r="AT65" s="241" t="str">
        <f>IF(ISBLANK(Glucose!AU58),"",Glucose!AU58)</f>
        <v/>
      </c>
      <c r="AU65" s="241" t="str">
        <f>IF(ISBLANK(Glucose!AV58),"",Glucose!AV58)</f>
        <v/>
      </c>
      <c r="AV65" s="241" t="str">
        <f>IF(ISBLANK(Glucose!AW58),"",Glucose!AW58)</f>
        <v/>
      </c>
      <c r="AW65" s="241" t="str">
        <f>IF(ISBLANK(Glucose!AX58),"",Glucose!AX58)</f>
        <v/>
      </c>
      <c r="AX65" s="241" t="str">
        <f>IF(ISBLANK(Glucose!AY58),"",Glucose!AY58)</f>
        <v/>
      </c>
      <c r="AY65" s="241" t="str">
        <f>IF(ISBLANK(Glucose!AZ58),"",Glucose!AZ58)</f>
        <v/>
      </c>
      <c r="AZ65" s="241" t="str">
        <f>IF(ISBLANK(Glucose!BA58),"",Glucose!BA58)</f>
        <v/>
      </c>
      <c r="BA65" s="241" t="str">
        <f>IF(ISBLANK(Glucose!BB58),"",Glucose!BB58)</f>
        <v/>
      </c>
      <c r="BB65" s="241" t="str">
        <f>IF(ISBLANK(Glucose!BC58),"",Glucose!BC58)</f>
        <v/>
      </c>
      <c r="BC65" s="241" t="str">
        <f>IF(ISBLANK(Glucose!BD58),"",Glucose!BD58)</f>
        <v/>
      </c>
      <c r="BD65" s="241" t="str">
        <f>IF(ISBLANK(Glucose!BE58),"",Glucose!BE58)</f>
        <v/>
      </c>
      <c r="BE65" s="241" t="str">
        <f>IF(ISBLANK(Glucose!BF58),"",Glucose!BF58)</f>
        <v/>
      </c>
      <c r="BF65" s="241" t="str">
        <f>IF(ISBLANK(Glucose!BG58),"",Glucose!BG58)</f>
        <v/>
      </c>
      <c r="BG65" s="241" t="str">
        <f>IF(ISBLANK(Glucose!BH58),"",Glucose!BH58)</f>
        <v/>
      </c>
      <c r="BH65" s="241" t="str">
        <f>IF(ISBLANK(Glucose!BI58),"",Glucose!BI58)</f>
        <v/>
      </c>
      <c r="BI65" s="241" t="str">
        <f>IF(ISBLANK(Glucose!BJ58),"",Glucose!BJ58)</f>
        <v/>
      </c>
      <c r="BJ65" s="241" t="str">
        <f>IF(ISBLANK(Glucose!BK58),"",Glucose!BK58)</f>
        <v/>
      </c>
      <c r="BK65" s="241" t="str">
        <f>IF(ISBLANK(Glucose!BL58),"",Glucose!BL58)</f>
        <v/>
      </c>
      <c r="BL65" s="241" t="str">
        <f>IF(ISBLANK(Glucose!BM58),"",Glucose!BM58)</f>
        <v/>
      </c>
      <c r="BM65" s="241" t="str">
        <f>IF(ISBLANK(Glucose!BN58),"",Glucose!BN58)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IF(Glucose!B59&lt;&gt;0,Glucose!$B$1,"")</f>
        <v/>
      </c>
      <c r="B66" s="241" t="str">
        <f>IF(ISBLANK(Glucose!A59),"",Glucose!A59)</f>
        <v/>
      </c>
      <c r="C66" s="248" t="str">
        <f>IF(ISBLANK(Glucose!B59),"",Glucose!B59)</f>
        <v/>
      </c>
      <c r="D66" s="249" t="str">
        <f>IF(ISBLANK(Glucose!C59),"",Glucose!C59)</f>
        <v/>
      </c>
      <c r="E66" s="241" t="str">
        <f>IF(ISBLANK(Glucose!D59),"",Glucose!D59)</f>
        <v/>
      </c>
      <c r="F66" s="241" t="str">
        <f>IF(ISBLANK(Glucose!E59),"",Glucose!E59)</f>
        <v/>
      </c>
      <c r="G66" s="241" t="str">
        <f>IF(ISBLANK(Glucose!G59),"",Glucose!G59)</f>
        <v/>
      </c>
      <c r="H66" s="241" t="str">
        <f>IF(ISBLANK(Glucose!H59),"",Glucose!H59)</f>
        <v/>
      </c>
      <c r="I66" s="241" t="str">
        <f>IF(ISBLANK(Glucose!I59),"",Glucose!I59)</f>
        <v/>
      </c>
      <c r="J66" s="241" t="str">
        <f>IF(ISBLANK(Glucose!J59),"",Glucose!J59)</f>
        <v/>
      </c>
      <c r="K66" s="241" t="str">
        <f>IF(ISBLANK(Glucose!K59),"",Glucose!K59)</f>
        <v/>
      </c>
      <c r="L66" s="241" t="str">
        <f>IF(ISBLANK(Glucose!L59),"",Glucose!L59)</f>
        <v/>
      </c>
      <c r="M66" s="241" t="str">
        <f>IF(ISBLANK(Glucose!M59),"",Glucose!M59)</f>
        <v/>
      </c>
      <c r="N66" s="241" t="str">
        <f>IF(ISBLANK(Glucose!N59),"",Glucose!N59)</f>
        <v/>
      </c>
      <c r="O66" s="241" t="str">
        <f>IF(ISBLANK(Glucose!O59),"",Glucose!O59)</f>
        <v/>
      </c>
      <c r="P66" s="241" t="str">
        <f>IF(ISBLANK(Glucose!P59),"",Glucose!P59)</f>
        <v/>
      </c>
      <c r="Q66" s="241" t="str">
        <f>IF(ISBLANK(Glucose!Q59),"",Glucose!Q59)</f>
        <v/>
      </c>
      <c r="R66" s="241" t="str">
        <f>IF(ISBLANK(Glucose!R59),"",Glucose!R59)</f>
        <v/>
      </c>
      <c r="S66" s="241" t="str">
        <f>IF(ISBLANK(Glucose!S59),"",Glucose!S59)</f>
        <v/>
      </c>
      <c r="T66" s="241" t="str">
        <f>IF(ISBLANK(Glucose!T59),"",Glucose!T59)</f>
        <v/>
      </c>
      <c r="U66" s="241" t="str">
        <f>IF(ISBLANK(Glucose!U59),"",Glucose!U59)</f>
        <v/>
      </c>
      <c r="V66" s="241" t="str">
        <f>IF(ISBLANK(Glucose!V59),"",Glucose!V59)</f>
        <v/>
      </c>
      <c r="W66" s="241" t="str">
        <f>IF(ISBLANK(Glucose!W59),"",Glucose!W59)</f>
        <v/>
      </c>
      <c r="X66" s="241" t="str">
        <f>IF(ISBLANK(Glucose!X59),"",Glucose!X59)</f>
        <v/>
      </c>
      <c r="Y66" s="241" t="str">
        <f>IF(ISBLANK(Glucose!Y59),"",Glucose!Y59)</f>
        <v/>
      </c>
      <c r="Z66" s="241" t="str">
        <f>IF(ISBLANK(Glucose!Z59),"",Glucose!Z59)</f>
        <v/>
      </c>
      <c r="AA66" s="241" t="str">
        <f>IF(ISBLANK(Glucose!AA59),"",Glucose!AA59)</f>
        <v/>
      </c>
      <c r="AB66" s="241" t="str">
        <f>IF(ISBLANK(Glucose!AB59),"",Glucose!AB59)</f>
        <v/>
      </c>
      <c r="AC66" s="241" t="str">
        <f>IF(ISBLANK(Glucose!AC59),"",Glucose!AC59)</f>
        <v/>
      </c>
      <c r="AD66" s="241" t="str">
        <f>IF(ISBLANK(Glucose!AD59),"",Glucose!AD59)</f>
        <v/>
      </c>
      <c r="AE66" s="241" t="str">
        <f>IF(ISBLANK(Glucose!AE59),"",Glucose!AE59)</f>
        <v/>
      </c>
      <c r="AF66" s="241" t="str">
        <f>IF(ISBLANK(Glucose!AF59),"",Glucose!AF59)</f>
        <v/>
      </c>
      <c r="AG66" s="241" t="str">
        <f>IF(ISBLANK(Glucose!AG59),"",Glucose!AG59)</f>
        <v/>
      </c>
      <c r="AH66" s="241" t="str">
        <f>IF(ISBLANK(Glucose!AH59),"",Glucose!AH59)</f>
        <v/>
      </c>
      <c r="AI66" s="241" t="str">
        <f>IF(ISBLANK(Glucose!AI59),"",Glucose!AI59)</f>
        <v/>
      </c>
      <c r="AJ66" s="241" t="str">
        <f>IF(ISBLANK(Glucose!AJ59),"",Glucose!AJ59)</f>
        <v/>
      </c>
      <c r="AK66" s="241" t="str">
        <f>IF(ISBLANK(Glucose!AK59),"",Glucose!AK59)</f>
        <v/>
      </c>
      <c r="AL66" s="241" t="str">
        <f>IF(ISBLANK(Glucose!AL59),"",Glucose!AL59)</f>
        <v/>
      </c>
      <c r="AM66" s="241" t="str">
        <f>IF(ISBLANK(Glucose!AM59),"",Glucose!AM59)</f>
        <v/>
      </c>
      <c r="AN66" s="241" t="str">
        <f>IF(ISBLANK(Glucose!AN59),"",Glucose!AN59)</f>
        <v/>
      </c>
      <c r="AO66" s="241" t="str">
        <f>IF(ISBLANK(Glucose!AO59),"",Glucose!AO59)</f>
        <v/>
      </c>
      <c r="AP66" s="241" t="str">
        <f>IF(ISBLANK(Glucose!AP59),"",Glucose!AP59)</f>
        <v/>
      </c>
      <c r="AQ66" s="241" t="str">
        <f>IF(ISBLANK(Glucose!AR59),"",Glucose!AR59)</f>
        <v/>
      </c>
      <c r="AR66" s="241" t="str">
        <f>IF(ISBLANK(Glucose!AS59),"",Glucose!AS59)</f>
        <v/>
      </c>
      <c r="AS66" s="241" t="str">
        <f>IF(ISBLANK(Glucose!AT59),"",Glucose!AT59)</f>
        <v/>
      </c>
      <c r="AT66" s="241" t="str">
        <f>IF(ISBLANK(Glucose!AU59),"",Glucose!AU59)</f>
        <v/>
      </c>
      <c r="AU66" s="241" t="str">
        <f>IF(ISBLANK(Glucose!AV59),"",Glucose!AV59)</f>
        <v/>
      </c>
      <c r="AV66" s="241" t="str">
        <f>IF(ISBLANK(Glucose!AW59),"",Glucose!AW59)</f>
        <v/>
      </c>
      <c r="AW66" s="241" t="str">
        <f>IF(ISBLANK(Glucose!AX59),"",Glucose!AX59)</f>
        <v/>
      </c>
      <c r="AX66" s="241" t="str">
        <f>IF(ISBLANK(Glucose!AY59),"",Glucose!AY59)</f>
        <v/>
      </c>
      <c r="AY66" s="241" t="str">
        <f>IF(ISBLANK(Glucose!AZ59),"",Glucose!AZ59)</f>
        <v/>
      </c>
      <c r="AZ66" s="241" t="str">
        <f>IF(ISBLANK(Glucose!BA59),"",Glucose!BA59)</f>
        <v/>
      </c>
      <c r="BA66" s="241" t="str">
        <f>IF(ISBLANK(Glucose!BB59),"",Glucose!BB59)</f>
        <v/>
      </c>
      <c r="BB66" s="241" t="str">
        <f>IF(ISBLANK(Glucose!BC59),"",Glucose!BC59)</f>
        <v/>
      </c>
      <c r="BC66" s="241" t="str">
        <f>IF(ISBLANK(Glucose!BD59),"",Glucose!BD59)</f>
        <v/>
      </c>
      <c r="BD66" s="241" t="str">
        <f>IF(ISBLANK(Glucose!BE59),"",Glucose!BE59)</f>
        <v/>
      </c>
      <c r="BE66" s="241" t="str">
        <f>IF(ISBLANK(Glucose!BF59),"",Glucose!BF59)</f>
        <v/>
      </c>
      <c r="BF66" s="241" t="str">
        <f>IF(ISBLANK(Glucose!BG59),"",Glucose!BG59)</f>
        <v/>
      </c>
      <c r="BG66" s="241" t="str">
        <f>IF(ISBLANK(Glucose!BH59),"",Glucose!BH59)</f>
        <v/>
      </c>
      <c r="BH66" s="241" t="str">
        <f>IF(ISBLANK(Glucose!BI59),"",Glucose!BI59)</f>
        <v/>
      </c>
      <c r="BI66" s="241" t="str">
        <f>IF(ISBLANK(Glucose!BJ59),"",Glucose!BJ59)</f>
        <v/>
      </c>
      <c r="BJ66" s="241" t="str">
        <f>IF(ISBLANK(Glucose!BK59),"",Glucose!BK59)</f>
        <v/>
      </c>
      <c r="BK66" s="241" t="str">
        <f>IF(ISBLANK(Glucose!BL59),"",Glucose!BL59)</f>
        <v/>
      </c>
      <c r="BL66" s="241" t="str">
        <f>IF(ISBLANK(Glucose!BM59),"",Glucose!BM59)</f>
        <v/>
      </c>
      <c r="BM66" s="241" t="str">
        <f>IF(ISBLANK(Glucose!BN59),"",Glucose!BN59)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IF(Glucose!B60&lt;&gt;0,Glucose!$B$1,"")</f>
        <v/>
      </c>
      <c r="B67" s="241" t="str">
        <f>IF(ISBLANK(Glucose!A60),"",Glucose!A60)</f>
        <v/>
      </c>
      <c r="C67" s="248" t="str">
        <f>IF(ISBLANK(Glucose!B60),"",Glucose!B60)</f>
        <v/>
      </c>
      <c r="D67" s="249" t="str">
        <f>IF(ISBLANK(Glucose!C60),"",Glucose!C60)</f>
        <v/>
      </c>
      <c r="E67" s="241" t="str">
        <f>IF(ISBLANK(Glucose!D60),"",Glucose!D60)</f>
        <v/>
      </c>
      <c r="F67" s="241" t="str">
        <f>IF(ISBLANK(Glucose!E60),"",Glucose!E60)</f>
        <v/>
      </c>
      <c r="G67" s="241" t="str">
        <f>IF(ISBLANK(Glucose!G60),"",Glucose!G60)</f>
        <v/>
      </c>
      <c r="H67" s="241" t="str">
        <f>IF(ISBLANK(Glucose!H60),"",Glucose!H60)</f>
        <v/>
      </c>
      <c r="I67" s="241" t="str">
        <f>IF(ISBLANK(Glucose!I60),"",Glucose!I60)</f>
        <v/>
      </c>
      <c r="J67" s="241" t="str">
        <f>IF(ISBLANK(Glucose!J60),"",Glucose!J60)</f>
        <v/>
      </c>
      <c r="K67" s="241" t="str">
        <f>IF(ISBLANK(Glucose!K60),"",Glucose!K60)</f>
        <v/>
      </c>
      <c r="L67" s="241" t="str">
        <f>IF(ISBLANK(Glucose!L60),"",Glucose!L60)</f>
        <v/>
      </c>
      <c r="M67" s="241" t="str">
        <f>IF(ISBLANK(Glucose!M60),"",Glucose!M60)</f>
        <v/>
      </c>
      <c r="N67" s="241" t="str">
        <f>IF(ISBLANK(Glucose!N60),"",Glucose!N60)</f>
        <v/>
      </c>
      <c r="O67" s="241" t="str">
        <f>IF(ISBLANK(Glucose!O60),"",Glucose!O60)</f>
        <v/>
      </c>
      <c r="P67" s="241" t="str">
        <f>IF(ISBLANK(Glucose!P60),"",Glucose!P60)</f>
        <v/>
      </c>
      <c r="Q67" s="241" t="str">
        <f>IF(ISBLANK(Glucose!Q60),"",Glucose!Q60)</f>
        <v/>
      </c>
      <c r="R67" s="241" t="str">
        <f>IF(ISBLANK(Glucose!R60),"",Glucose!R60)</f>
        <v/>
      </c>
      <c r="S67" s="241" t="str">
        <f>IF(ISBLANK(Glucose!S60),"",Glucose!S60)</f>
        <v/>
      </c>
      <c r="T67" s="241" t="str">
        <f>IF(ISBLANK(Glucose!T60),"",Glucose!T60)</f>
        <v/>
      </c>
      <c r="U67" s="241" t="str">
        <f>IF(ISBLANK(Glucose!U60),"",Glucose!U60)</f>
        <v/>
      </c>
      <c r="V67" s="241" t="str">
        <f>IF(ISBLANK(Glucose!V60),"",Glucose!V60)</f>
        <v/>
      </c>
      <c r="W67" s="241" t="str">
        <f>IF(ISBLANK(Glucose!W60),"",Glucose!W60)</f>
        <v/>
      </c>
      <c r="X67" s="241" t="str">
        <f>IF(ISBLANK(Glucose!X60),"",Glucose!X60)</f>
        <v/>
      </c>
      <c r="Y67" s="241" t="str">
        <f>IF(ISBLANK(Glucose!Y60),"",Glucose!Y60)</f>
        <v/>
      </c>
      <c r="Z67" s="241" t="str">
        <f>IF(ISBLANK(Glucose!Z60),"",Glucose!Z60)</f>
        <v/>
      </c>
      <c r="AA67" s="241" t="str">
        <f>IF(ISBLANK(Glucose!AA60),"",Glucose!AA60)</f>
        <v/>
      </c>
      <c r="AB67" s="241" t="str">
        <f>IF(ISBLANK(Glucose!AB60),"",Glucose!AB60)</f>
        <v/>
      </c>
      <c r="AC67" s="241" t="str">
        <f>IF(ISBLANK(Glucose!AC60),"",Glucose!AC60)</f>
        <v/>
      </c>
      <c r="AD67" s="241" t="str">
        <f>IF(ISBLANK(Glucose!AD60),"",Glucose!AD60)</f>
        <v/>
      </c>
      <c r="AE67" s="241" t="str">
        <f>IF(ISBLANK(Glucose!AE60),"",Glucose!AE60)</f>
        <v/>
      </c>
      <c r="AF67" s="241" t="str">
        <f>IF(ISBLANK(Glucose!AF60),"",Glucose!AF60)</f>
        <v/>
      </c>
      <c r="AG67" s="241" t="str">
        <f>IF(ISBLANK(Glucose!AG60),"",Glucose!AG60)</f>
        <v/>
      </c>
      <c r="AH67" s="241" t="str">
        <f>IF(ISBLANK(Glucose!AH60),"",Glucose!AH60)</f>
        <v/>
      </c>
      <c r="AI67" s="241" t="str">
        <f>IF(ISBLANK(Glucose!AI60),"",Glucose!AI60)</f>
        <v/>
      </c>
      <c r="AJ67" s="241" t="str">
        <f>IF(ISBLANK(Glucose!AJ60),"",Glucose!AJ60)</f>
        <v/>
      </c>
      <c r="AK67" s="241" t="str">
        <f>IF(ISBLANK(Glucose!AK60),"",Glucose!AK60)</f>
        <v/>
      </c>
      <c r="AL67" s="241" t="str">
        <f>IF(ISBLANK(Glucose!AL60),"",Glucose!AL60)</f>
        <v/>
      </c>
      <c r="AM67" s="241" t="str">
        <f>IF(ISBLANK(Glucose!AM60),"",Glucose!AM60)</f>
        <v/>
      </c>
      <c r="AN67" s="241" t="str">
        <f>IF(ISBLANK(Glucose!AN60),"",Glucose!AN60)</f>
        <v/>
      </c>
      <c r="AO67" s="241" t="str">
        <f>IF(ISBLANK(Glucose!AO60),"",Glucose!AO60)</f>
        <v/>
      </c>
      <c r="AP67" s="241" t="str">
        <f>IF(ISBLANK(Glucose!AP60),"",Glucose!AP60)</f>
        <v/>
      </c>
      <c r="AQ67" s="241" t="str">
        <f>IF(ISBLANK(Glucose!AR60),"",Glucose!AR60)</f>
        <v/>
      </c>
      <c r="AR67" s="241" t="str">
        <f>IF(ISBLANK(Glucose!AS60),"",Glucose!AS60)</f>
        <v/>
      </c>
      <c r="AS67" s="241" t="str">
        <f>IF(ISBLANK(Glucose!AT60),"",Glucose!AT60)</f>
        <v/>
      </c>
      <c r="AT67" s="241" t="str">
        <f>IF(ISBLANK(Glucose!AU60),"",Glucose!AU60)</f>
        <v/>
      </c>
      <c r="AU67" s="241" t="str">
        <f>IF(ISBLANK(Glucose!AV60),"",Glucose!AV60)</f>
        <v/>
      </c>
      <c r="AV67" s="241" t="str">
        <f>IF(ISBLANK(Glucose!AW60),"",Glucose!AW60)</f>
        <v/>
      </c>
      <c r="AW67" s="241" t="str">
        <f>IF(ISBLANK(Glucose!AX60),"",Glucose!AX60)</f>
        <v/>
      </c>
      <c r="AX67" s="241" t="str">
        <f>IF(ISBLANK(Glucose!AY60),"",Glucose!AY60)</f>
        <v/>
      </c>
      <c r="AY67" s="241" t="str">
        <f>IF(ISBLANK(Glucose!AZ60),"",Glucose!AZ60)</f>
        <v/>
      </c>
      <c r="AZ67" s="241" t="str">
        <f>IF(ISBLANK(Glucose!BA60),"",Glucose!BA60)</f>
        <v/>
      </c>
      <c r="BA67" s="241" t="str">
        <f>IF(ISBLANK(Glucose!BB60),"",Glucose!BB60)</f>
        <v/>
      </c>
      <c r="BB67" s="241" t="str">
        <f>IF(ISBLANK(Glucose!BC60),"",Glucose!BC60)</f>
        <v/>
      </c>
      <c r="BC67" s="241" t="str">
        <f>IF(ISBLANK(Glucose!BD60),"",Glucose!BD60)</f>
        <v/>
      </c>
      <c r="BD67" s="241" t="str">
        <f>IF(ISBLANK(Glucose!BE60),"",Glucose!BE60)</f>
        <v/>
      </c>
      <c r="BE67" s="241" t="str">
        <f>IF(ISBLANK(Glucose!BF60),"",Glucose!BF60)</f>
        <v/>
      </c>
      <c r="BF67" s="241" t="str">
        <f>IF(ISBLANK(Glucose!BG60),"",Glucose!BG60)</f>
        <v/>
      </c>
      <c r="BG67" s="241" t="str">
        <f>IF(ISBLANK(Glucose!BH60),"",Glucose!BH60)</f>
        <v/>
      </c>
      <c r="BH67" s="241" t="str">
        <f>IF(ISBLANK(Glucose!BI60),"",Glucose!BI60)</f>
        <v/>
      </c>
      <c r="BI67" s="241" t="str">
        <f>IF(ISBLANK(Glucose!BJ60),"",Glucose!BJ60)</f>
        <v/>
      </c>
      <c r="BJ67" s="241" t="str">
        <f>IF(ISBLANK(Glucose!BK60),"",Glucose!BK60)</f>
        <v/>
      </c>
      <c r="BK67" s="241" t="str">
        <f>IF(ISBLANK(Glucose!BL60),"",Glucose!BL60)</f>
        <v/>
      </c>
      <c r="BL67" s="241" t="str">
        <f>IF(ISBLANK(Glucose!BM60),"",Glucose!BM60)</f>
        <v/>
      </c>
      <c r="BM67" s="241" t="str">
        <f>IF(ISBLANK(Glucose!BN60),"",Glucose!BN60)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IF(Glucose!B61&lt;&gt;0,Glucose!$B$1,"")</f>
        <v/>
      </c>
      <c r="B68" s="241" t="str">
        <f>IF(ISBLANK(Glucose!A61),"",Glucose!A61)</f>
        <v/>
      </c>
      <c r="C68" s="248" t="str">
        <f>IF(ISBLANK(Glucose!B61),"",Glucose!B61)</f>
        <v/>
      </c>
      <c r="D68" s="249" t="str">
        <f>IF(ISBLANK(Glucose!C61),"",Glucose!C61)</f>
        <v/>
      </c>
      <c r="E68" s="241" t="str">
        <f>IF(ISBLANK(Glucose!D61),"",Glucose!D61)</f>
        <v/>
      </c>
      <c r="F68" s="241" t="str">
        <f>IF(ISBLANK(Glucose!E61),"",Glucose!E61)</f>
        <v/>
      </c>
      <c r="G68" s="241" t="str">
        <f>IF(ISBLANK(Glucose!G61),"",Glucose!G61)</f>
        <v/>
      </c>
      <c r="H68" s="241" t="str">
        <f>IF(ISBLANK(Glucose!H61),"",Glucose!H61)</f>
        <v/>
      </c>
      <c r="I68" s="241" t="str">
        <f>IF(ISBLANK(Glucose!I61),"",Glucose!I61)</f>
        <v/>
      </c>
      <c r="J68" s="241" t="str">
        <f>IF(ISBLANK(Glucose!J61),"",Glucose!J61)</f>
        <v/>
      </c>
      <c r="K68" s="241" t="str">
        <f>IF(ISBLANK(Glucose!K61),"",Glucose!K61)</f>
        <v/>
      </c>
      <c r="L68" s="241" t="str">
        <f>IF(ISBLANK(Glucose!L61),"",Glucose!L61)</f>
        <v/>
      </c>
      <c r="M68" s="241" t="str">
        <f>IF(ISBLANK(Glucose!M61),"",Glucose!M61)</f>
        <v/>
      </c>
      <c r="N68" s="241" t="str">
        <f>IF(ISBLANK(Glucose!N61),"",Glucose!N61)</f>
        <v/>
      </c>
      <c r="O68" s="241" t="str">
        <f>IF(ISBLANK(Glucose!O61),"",Glucose!O61)</f>
        <v/>
      </c>
      <c r="P68" s="241" t="str">
        <f>IF(ISBLANK(Glucose!P61),"",Glucose!P61)</f>
        <v/>
      </c>
      <c r="Q68" s="241" t="str">
        <f>IF(ISBLANK(Glucose!Q61),"",Glucose!Q61)</f>
        <v/>
      </c>
      <c r="R68" s="241" t="str">
        <f>IF(ISBLANK(Glucose!R61),"",Glucose!R61)</f>
        <v/>
      </c>
      <c r="S68" s="241" t="str">
        <f>IF(ISBLANK(Glucose!S61),"",Glucose!S61)</f>
        <v/>
      </c>
      <c r="T68" s="241" t="str">
        <f>IF(ISBLANK(Glucose!T61),"",Glucose!T61)</f>
        <v/>
      </c>
      <c r="U68" s="241" t="str">
        <f>IF(ISBLANK(Glucose!U61),"",Glucose!U61)</f>
        <v/>
      </c>
      <c r="V68" s="241" t="str">
        <f>IF(ISBLANK(Glucose!V61),"",Glucose!V61)</f>
        <v/>
      </c>
      <c r="W68" s="241" t="str">
        <f>IF(ISBLANK(Glucose!W61),"",Glucose!W61)</f>
        <v/>
      </c>
      <c r="X68" s="241" t="str">
        <f>IF(ISBLANK(Glucose!X61),"",Glucose!X61)</f>
        <v/>
      </c>
      <c r="Y68" s="241" t="str">
        <f>IF(ISBLANK(Glucose!Y61),"",Glucose!Y61)</f>
        <v/>
      </c>
      <c r="Z68" s="241" t="str">
        <f>IF(ISBLANK(Glucose!Z61),"",Glucose!Z61)</f>
        <v/>
      </c>
      <c r="AA68" s="241" t="str">
        <f>IF(ISBLANK(Glucose!AA61),"",Glucose!AA61)</f>
        <v/>
      </c>
      <c r="AB68" s="241" t="str">
        <f>IF(ISBLANK(Glucose!AB61),"",Glucose!AB61)</f>
        <v/>
      </c>
      <c r="AC68" s="241" t="str">
        <f>IF(ISBLANK(Glucose!AC61),"",Glucose!AC61)</f>
        <v/>
      </c>
      <c r="AD68" s="241" t="str">
        <f>IF(ISBLANK(Glucose!AD61),"",Glucose!AD61)</f>
        <v/>
      </c>
      <c r="AE68" s="241" t="str">
        <f>IF(ISBLANK(Glucose!AE61),"",Glucose!AE61)</f>
        <v/>
      </c>
      <c r="AF68" s="241" t="str">
        <f>IF(ISBLANK(Glucose!AF61),"",Glucose!AF61)</f>
        <v/>
      </c>
      <c r="AG68" s="241" t="str">
        <f>IF(ISBLANK(Glucose!AG61),"",Glucose!AG61)</f>
        <v/>
      </c>
      <c r="AH68" s="241" t="str">
        <f>IF(ISBLANK(Glucose!AH61),"",Glucose!AH61)</f>
        <v/>
      </c>
      <c r="AI68" s="241" t="str">
        <f>IF(ISBLANK(Glucose!AI61),"",Glucose!AI61)</f>
        <v/>
      </c>
      <c r="AJ68" s="241" t="str">
        <f>IF(ISBLANK(Glucose!AJ61),"",Glucose!AJ61)</f>
        <v/>
      </c>
      <c r="AK68" s="241" t="str">
        <f>IF(ISBLANK(Glucose!AK61),"",Glucose!AK61)</f>
        <v/>
      </c>
      <c r="AL68" s="241" t="str">
        <f>IF(ISBLANK(Glucose!AL61),"",Glucose!AL61)</f>
        <v/>
      </c>
      <c r="AM68" s="241" t="str">
        <f>IF(ISBLANK(Glucose!AM61),"",Glucose!AM61)</f>
        <v/>
      </c>
      <c r="AN68" s="241" t="str">
        <f>IF(ISBLANK(Glucose!AN61),"",Glucose!AN61)</f>
        <v/>
      </c>
      <c r="AO68" s="241" t="str">
        <f>IF(ISBLANK(Glucose!AO61),"",Glucose!AO61)</f>
        <v/>
      </c>
      <c r="AP68" s="241" t="str">
        <f>IF(ISBLANK(Glucose!AP61),"",Glucose!AP61)</f>
        <v/>
      </c>
      <c r="AQ68" s="241" t="str">
        <f>IF(ISBLANK(Glucose!AR61),"",Glucose!AR61)</f>
        <v/>
      </c>
      <c r="AR68" s="241" t="str">
        <f>IF(ISBLANK(Glucose!AS61),"",Glucose!AS61)</f>
        <v/>
      </c>
      <c r="AS68" s="241" t="str">
        <f>IF(ISBLANK(Glucose!AT61),"",Glucose!AT61)</f>
        <v/>
      </c>
      <c r="AT68" s="241" t="str">
        <f>IF(ISBLANK(Glucose!AU61),"",Glucose!AU61)</f>
        <v/>
      </c>
      <c r="AU68" s="241" t="str">
        <f>IF(ISBLANK(Glucose!AV61),"",Glucose!AV61)</f>
        <v/>
      </c>
      <c r="AV68" s="241" t="str">
        <f>IF(ISBLANK(Glucose!AW61),"",Glucose!AW61)</f>
        <v/>
      </c>
      <c r="AW68" s="241" t="str">
        <f>IF(ISBLANK(Glucose!AX61),"",Glucose!AX61)</f>
        <v/>
      </c>
      <c r="AX68" s="241" t="str">
        <f>IF(ISBLANK(Glucose!AY61),"",Glucose!AY61)</f>
        <v/>
      </c>
      <c r="AY68" s="241" t="str">
        <f>IF(ISBLANK(Glucose!AZ61),"",Glucose!AZ61)</f>
        <v/>
      </c>
      <c r="AZ68" s="241" t="str">
        <f>IF(ISBLANK(Glucose!BA61),"",Glucose!BA61)</f>
        <v/>
      </c>
      <c r="BA68" s="241" t="str">
        <f>IF(ISBLANK(Glucose!BB61),"",Glucose!BB61)</f>
        <v/>
      </c>
      <c r="BB68" s="241" t="str">
        <f>IF(ISBLANK(Glucose!BC61),"",Glucose!BC61)</f>
        <v/>
      </c>
      <c r="BC68" s="241" t="str">
        <f>IF(ISBLANK(Glucose!BD61),"",Glucose!BD61)</f>
        <v/>
      </c>
      <c r="BD68" s="241" t="str">
        <f>IF(ISBLANK(Glucose!BE61),"",Glucose!BE61)</f>
        <v/>
      </c>
      <c r="BE68" s="241" t="str">
        <f>IF(ISBLANK(Glucose!BF61),"",Glucose!BF61)</f>
        <v/>
      </c>
      <c r="BF68" s="241" t="str">
        <f>IF(ISBLANK(Glucose!BG61),"",Glucose!BG61)</f>
        <v/>
      </c>
      <c r="BG68" s="241" t="str">
        <f>IF(ISBLANK(Glucose!BH61),"",Glucose!BH61)</f>
        <v/>
      </c>
      <c r="BH68" s="241" t="str">
        <f>IF(ISBLANK(Glucose!BI61),"",Glucose!BI61)</f>
        <v/>
      </c>
      <c r="BI68" s="241" t="str">
        <f>IF(ISBLANK(Glucose!BJ61),"",Glucose!BJ61)</f>
        <v/>
      </c>
      <c r="BJ68" s="241" t="str">
        <f>IF(ISBLANK(Glucose!BK61),"",Glucose!BK61)</f>
        <v/>
      </c>
      <c r="BK68" s="241" t="str">
        <f>IF(ISBLANK(Glucose!BL61),"",Glucose!BL61)</f>
        <v/>
      </c>
      <c r="BL68" s="241" t="str">
        <f>IF(ISBLANK(Glucose!BM61),"",Glucose!BM61)</f>
        <v/>
      </c>
      <c r="BM68" s="241" t="str">
        <f>IF(ISBLANK(Glucose!BN61),"",Glucose!BN61)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IF(Glucose!B62&lt;&gt;0,Glucose!$B$1,"")</f>
        <v/>
      </c>
      <c r="B69" s="241" t="str">
        <f>IF(ISBLANK(Glucose!A62),"",Glucose!A62)</f>
        <v/>
      </c>
      <c r="C69" s="248" t="str">
        <f>IF(ISBLANK(Glucose!B62),"",Glucose!B62)</f>
        <v/>
      </c>
      <c r="D69" s="249" t="str">
        <f>IF(ISBLANK(Glucose!C62),"",Glucose!C62)</f>
        <v/>
      </c>
      <c r="E69" s="241" t="str">
        <f>IF(ISBLANK(Glucose!D62),"",Glucose!D62)</f>
        <v/>
      </c>
      <c r="F69" s="241" t="str">
        <f>IF(ISBLANK(Glucose!E62),"",Glucose!E62)</f>
        <v/>
      </c>
      <c r="G69" s="241" t="str">
        <f>IF(ISBLANK(Glucose!G62),"",Glucose!G62)</f>
        <v/>
      </c>
      <c r="H69" s="241" t="str">
        <f>IF(ISBLANK(Glucose!H62),"",Glucose!H62)</f>
        <v/>
      </c>
      <c r="I69" s="241" t="str">
        <f>IF(ISBLANK(Glucose!I62),"",Glucose!I62)</f>
        <v/>
      </c>
      <c r="J69" s="241" t="str">
        <f>IF(ISBLANK(Glucose!J62),"",Glucose!J62)</f>
        <v/>
      </c>
      <c r="K69" s="241" t="str">
        <f>IF(ISBLANK(Glucose!K62),"",Glucose!K62)</f>
        <v/>
      </c>
      <c r="L69" s="241" t="str">
        <f>IF(ISBLANK(Glucose!L62),"",Glucose!L62)</f>
        <v/>
      </c>
      <c r="M69" s="241" t="str">
        <f>IF(ISBLANK(Glucose!M62),"",Glucose!M62)</f>
        <v/>
      </c>
      <c r="N69" s="241" t="str">
        <f>IF(ISBLANK(Glucose!N62),"",Glucose!N62)</f>
        <v/>
      </c>
      <c r="O69" s="241" t="str">
        <f>IF(ISBLANK(Glucose!O62),"",Glucose!O62)</f>
        <v/>
      </c>
      <c r="P69" s="241" t="str">
        <f>IF(ISBLANK(Glucose!P62),"",Glucose!P62)</f>
        <v/>
      </c>
      <c r="Q69" s="241" t="str">
        <f>IF(ISBLANK(Glucose!Q62),"",Glucose!Q62)</f>
        <v/>
      </c>
      <c r="R69" s="241" t="str">
        <f>IF(ISBLANK(Glucose!R62),"",Glucose!R62)</f>
        <v/>
      </c>
      <c r="S69" s="241" t="str">
        <f>IF(ISBLANK(Glucose!S62),"",Glucose!S62)</f>
        <v/>
      </c>
      <c r="T69" s="241" t="str">
        <f>IF(ISBLANK(Glucose!T62),"",Glucose!T62)</f>
        <v/>
      </c>
      <c r="U69" s="241" t="str">
        <f>IF(ISBLANK(Glucose!U62),"",Glucose!U62)</f>
        <v/>
      </c>
      <c r="V69" s="241" t="str">
        <f>IF(ISBLANK(Glucose!V62),"",Glucose!V62)</f>
        <v/>
      </c>
      <c r="W69" s="241" t="str">
        <f>IF(ISBLANK(Glucose!W62),"",Glucose!W62)</f>
        <v/>
      </c>
      <c r="X69" s="241" t="str">
        <f>IF(ISBLANK(Glucose!X62),"",Glucose!X62)</f>
        <v/>
      </c>
      <c r="Y69" s="241" t="str">
        <f>IF(ISBLANK(Glucose!Y62),"",Glucose!Y62)</f>
        <v/>
      </c>
      <c r="Z69" s="241" t="str">
        <f>IF(ISBLANK(Glucose!Z62),"",Glucose!Z62)</f>
        <v/>
      </c>
      <c r="AA69" s="241" t="str">
        <f>IF(ISBLANK(Glucose!AA62),"",Glucose!AA62)</f>
        <v/>
      </c>
      <c r="AB69" s="241" t="str">
        <f>IF(ISBLANK(Glucose!AB62),"",Glucose!AB62)</f>
        <v/>
      </c>
      <c r="AC69" s="241" t="str">
        <f>IF(ISBLANK(Glucose!AC62),"",Glucose!AC62)</f>
        <v/>
      </c>
      <c r="AD69" s="241" t="str">
        <f>IF(ISBLANK(Glucose!AD62),"",Glucose!AD62)</f>
        <v/>
      </c>
      <c r="AE69" s="241" t="str">
        <f>IF(ISBLANK(Glucose!AE62),"",Glucose!AE62)</f>
        <v/>
      </c>
      <c r="AF69" s="241" t="str">
        <f>IF(ISBLANK(Glucose!AF62),"",Glucose!AF62)</f>
        <v/>
      </c>
      <c r="AG69" s="241" t="str">
        <f>IF(ISBLANK(Glucose!AG62),"",Glucose!AG62)</f>
        <v/>
      </c>
      <c r="AH69" s="241" t="str">
        <f>IF(ISBLANK(Glucose!AH62),"",Glucose!AH62)</f>
        <v/>
      </c>
      <c r="AI69" s="241" t="str">
        <f>IF(ISBLANK(Glucose!AI62),"",Glucose!AI62)</f>
        <v/>
      </c>
      <c r="AJ69" s="241" t="str">
        <f>IF(ISBLANK(Glucose!AJ62),"",Glucose!AJ62)</f>
        <v/>
      </c>
      <c r="AK69" s="241" t="str">
        <f>IF(ISBLANK(Glucose!AK62),"",Glucose!AK62)</f>
        <v/>
      </c>
      <c r="AL69" s="241" t="str">
        <f>IF(ISBLANK(Glucose!AL62),"",Glucose!AL62)</f>
        <v/>
      </c>
      <c r="AM69" s="241" t="str">
        <f>IF(ISBLANK(Glucose!AM62),"",Glucose!AM62)</f>
        <v/>
      </c>
      <c r="AN69" s="241" t="str">
        <f>IF(ISBLANK(Glucose!AN62),"",Glucose!AN62)</f>
        <v/>
      </c>
      <c r="AO69" s="241" t="str">
        <f>IF(ISBLANK(Glucose!AO62),"",Glucose!AO62)</f>
        <v/>
      </c>
      <c r="AP69" s="241" t="str">
        <f>IF(ISBLANK(Glucose!AP62),"",Glucose!AP62)</f>
        <v/>
      </c>
      <c r="AQ69" s="241" t="str">
        <f>IF(ISBLANK(Glucose!AR62),"",Glucose!AR62)</f>
        <v/>
      </c>
      <c r="AR69" s="241" t="str">
        <f>IF(ISBLANK(Glucose!AS62),"",Glucose!AS62)</f>
        <v/>
      </c>
      <c r="AS69" s="241" t="str">
        <f>IF(ISBLANK(Glucose!AT62),"",Glucose!AT62)</f>
        <v/>
      </c>
      <c r="AT69" s="241" t="str">
        <f>IF(ISBLANK(Glucose!AU62),"",Glucose!AU62)</f>
        <v/>
      </c>
      <c r="AU69" s="241" t="str">
        <f>IF(ISBLANK(Glucose!AV62),"",Glucose!AV62)</f>
        <v/>
      </c>
      <c r="AV69" s="241" t="str">
        <f>IF(ISBLANK(Glucose!AW62),"",Glucose!AW62)</f>
        <v/>
      </c>
      <c r="AW69" s="241" t="str">
        <f>IF(ISBLANK(Glucose!AX62),"",Glucose!AX62)</f>
        <v/>
      </c>
      <c r="AX69" s="241" t="str">
        <f>IF(ISBLANK(Glucose!AY62),"",Glucose!AY62)</f>
        <v/>
      </c>
      <c r="AY69" s="241" t="str">
        <f>IF(ISBLANK(Glucose!AZ62),"",Glucose!AZ62)</f>
        <v/>
      </c>
      <c r="AZ69" s="241" t="str">
        <f>IF(ISBLANK(Glucose!BA62),"",Glucose!BA62)</f>
        <v/>
      </c>
      <c r="BA69" s="241" t="str">
        <f>IF(ISBLANK(Glucose!BB62),"",Glucose!BB62)</f>
        <v/>
      </c>
      <c r="BB69" s="241" t="str">
        <f>IF(ISBLANK(Glucose!BC62),"",Glucose!BC62)</f>
        <v/>
      </c>
      <c r="BC69" s="241" t="str">
        <f>IF(ISBLANK(Glucose!BD62),"",Glucose!BD62)</f>
        <v/>
      </c>
      <c r="BD69" s="241" t="str">
        <f>IF(ISBLANK(Glucose!BE62),"",Glucose!BE62)</f>
        <v/>
      </c>
      <c r="BE69" s="241" t="str">
        <f>IF(ISBLANK(Glucose!BF62),"",Glucose!BF62)</f>
        <v/>
      </c>
      <c r="BF69" s="241" t="str">
        <f>IF(ISBLANK(Glucose!BG62),"",Glucose!BG62)</f>
        <v/>
      </c>
      <c r="BG69" s="241" t="str">
        <f>IF(ISBLANK(Glucose!BH62),"",Glucose!BH62)</f>
        <v/>
      </c>
      <c r="BH69" s="241" t="str">
        <f>IF(ISBLANK(Glucose!BI62),"",Glucose!BI62)</f>
        <v/>
      </c>
      <c r="BI69" s="241" t="str">
        <f>IF(ISBLANK(Glucose!BJ62),"",Glucose!BJ62)</f>
        <v/>
      </c>
      <c r="BJ69" s="241" t="str">
        <f>IF(ISBLANK(Glucose!BK62),"",Glucose!BK62)</f>
        <v/>
      </c>
      <c r="BK69" s="241" t="str">
        <f>IF(ISBLANK(Glucose!BL62),"",Glucose!BL62)</f>
        <v/>
      </c>
      <c r="BL69" s="241" t="str">
        <f>IF(ISBLANK(Glucose!BM62),"",Glucose!BM62)</f>
        <v/>
      </c>
      <c r="BM69" s="241" t="str">
        <f>IF(ISBLANK(Glucose!BN62),"",Glucose!BN62)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IF(Glucose!B63&lt;&gt;0,Glucose!$B$1,"")</f>
        <v/>
      </c>
      <c r="B70" s="241" t="str">
        <f>IF(ISBLANK(Glucose!A63),"",Glucose!A63)</f>
        <v/>
      </c>
      <c r="C70" s="248" t="str">
        <f>IF(ISBLANK(Glucose!B63),"",Glucose!B63)</f>
        <v/>
      </c>
      <c r="D70" s="249" t="str">
        <f>IF(ISBLANK(Glucose!C63),"",Glucose!C63)</f>
        <v/>
      </c>
      <c r="E70" s="241" t="str">
        <f>IF(ISBLANK(Glucose!D63),"",Glucose!D63)</f>
        <v/>
      </c>
      <c r="F70" s="241" t="str">
        <f>IF(ISBLANK(Glucose!E63),"",Glucose!E63)</f>
        <v/>
      </c>
      <c r="G70" s="241" t="str">
        <f>IF(ISBLANK(Glucose!G63),"",Glucose!G63)</f>
        <v/>
      </c>
      <c r="H70" s="241" t="str">
        <f>IF(ISBLANK(Glucose!H63),"",Glucose!H63)</f>
        <v/>
      </c>
      <c r="I70" s="241" t="str">
        <f>IF(ISBLANK(Glucose!I63),"",Glucose!I63)</f>
        <v/>
      </c>
      <c r="J70" s="241" t="str">
        <f>IF(ISBLANK(Glucose!J63),"",Glucose!J63)</f>
        <v/>
      </c>
      <c r="K70" s="241" t="str">
        <f>IF(ISBLANK(Glucose!K63),"",Glucose!K63)</f>
        <v/>
      </c>
      <c r="L70" s="241" t="str">
        <f>IF(ISBLANK(Glucose!L63),"",Glucose!L63)</f>
        <v/>
      </c>
      <c r="M70" s="241" t="str">
        <f>IF(ISBLANK(Glucose!M63),"",Glucose!M63)</f>
        <v/>
      </c>
      <c r="N70" s="241" t="str">
        <f>IF(ISBLANK(Glucose!N63),"",Glucose!N63)</f>
        <v/>
      </c>
      <c r="O70" s="241" t="str">
        <f>IF(ISBLANK(Glucose!O63),"",Glucose!O63)</f>
        <v/>
      </c>
      <c r="P70" s="241" t="str">
        <f>IF(ISBLANK(Glucose!P63),"",Glucose!P63)</f>
        <v/>
      </c>
      <c r="Q70" s="241" t="str">
        <f>IF(ISBLANK(Glucose!Q63),"",Glucose!Q63)</f>
        <v/>
      </c>
      <c r="R70" s="241" t="str">
        <f>IF(ISBLANK(Glucose!R63),"",Glucose!R63)</f>
        <v/>
      </c>
      <c r="S70" s="241" t="str">
        <f>IF(ISBLANK(Glucose!S63),"",Glucose!S63)</f>
        <v/>
      </c>
      <c r="T70" s="241" t="str">
        <f>IF(ISBLANK(Glucose!T63),"",Glucose!T63)</f>
        <v/>
      </c>
      <c r="U70" s="241" t="str">
        <f>IF(ISBLANK(Glucose!U63),"",Glucose!U63)</f>
        <v/>
      </c>
      <c r="V70" s="241" t="str">
        <f>IF(ISBLANK(Glucose!V63),"",Glucose!V63)</f>
        <v/>
      </c>
      <c r="W70" s="241" t="str">
        <f>IF(ISBLANK(Glucose!W63),"",Glucose!W63)</f>
        <v/>
      </c>
      <c r="X70" s="241" t="str">
        <f>IF(ISBLANK(Glucose!X63),"",Glucose!X63)</f>
        <v/>
      </c>
      <c r="Y70" s="241" t="str">
        <f>IF(ISBLANK(Glucose!Y63),"",Glucose!Y63)</f>
        <v/>
      </c>
      <c r="Z70" s="241" t="str">
        <f>IF(ISBLANK(Glucose!Z63),"",Glucose!Z63)</f>
        <v/>
      </c>
      <c r="AA70" s="241" t="str">
        <f>IF(ISBLANK(Glucose!AA63),"",Glucose!AA63)</f>
        <v/>
      </c>
      <c r="AB70" s="241" t="str">
        <f>IF(ISBLANK(Glucose!AB63),"",Glucose!AB63)</f>
        <v/>
      </c>
      <c r="AC70" s="241" t="str">
        <f>IF(ISBLANK(Glucose!AC63),"",Glucose!AC63)</f>
        <v/>
      </c>
      <c r="AD70" s="241" t="str">
        <f>IF(ISBLANK(Glucose!AD63),"",Glucose!AD63)</f>
        <v/>
      </c>
      <c r="AE70" s="241" t="str">
        <f>IF(ISBLANK(Glucose!AE63),"",Glucose!AE63)</f>
        <v/>
      </c>
      <c r="AF70" s="241" t="str">
        <f>IF(ISBLANK(Glucose!AF63),"",Glucose!AF63)</f>
        <v/>
      </c>
      <c r="AG70" s="241" t="str">
        <f>IF(ISBLANK(Glucose!AG63),"",Glucose!AG63)</f>
        <v/>
      </c>
      <c r="AH70" s="241" t="str">
        <f>IF(ISBLANK(Glucose!AH63),"",Glucose!AH63)</f>
        <v/>
      </c>
      <c r="AI70" s="241" t="str">
        <f>IF(ISBLANK(Glucose!AI63),"",Glucose!AI63)</f>
        <v/>
      </c>
      <c r="AJ70" s="241" t="str">
        <f>IF(ISBLANK(Glucose!AJ63),"",Glucose!AJ63)</f>
        <v/>
      </c>
      <c r="AK70" s="241" t="str">
        <f>IF(ISBLANK(Glucose!AK63),"",Glucose!AK63)</f>
        <v/>
      </c>
      <c r="AL70" s="241" t="str">
        <f>IF(ISBLANK(Glucose!AL63),"",Glucose!AL63)</f>
        <v/>
      </c>
      <c r="AM70" s="241" t="str">
        <f>IF(ISBLANK(Glucose!AM63),"",Glucose!AM63)</f>
        <v/>
      </c>
      <c r="AN70" s="241" t="str">
        <f>IF(ISBLANK(Glucose!AN63),"",Glucose!AN63)</f>
        <v/>
      </c>
      <c r="AO70" s="241" t="str">
        <f>IF(ISBLANK(Glucose!AO63),"",Glucose!AO63)</f>
        <v/>
      </c>
      <c r="AP70" s="241" t="str">
        <f>IF(ISBLANK(Glucose!AP63),"",Glucose!AP63)</f>
        <v/>
      </c>
      <c r="AQ70" s="241" t="str">
        <f>IF(ISBLANK(Glucose!AR63),"",Glucose!AR63)</f>
        <v/>
      </c>
      <c r="AR70" s="241" t="str">
        <f>IF(ISBLANK(Glucose!AS63),"",Glucose!AS63)</f>
        <v/>
      </c>
      <c r="AS70" s="241" t="str">
        <f>IF(ISBLANK(Glucose!AT63),"",Glucose!AT63)</f>
        <v/>
      </c>
      <c r="AT70" s="241" t="str">
        <f>IF(ISBLANK(Glucose!AU63),"",Glucose!AU63)</f>
        <v/>
      </c>
      <c r="AU70" s="241" t="str">
        <f>IF(ISBLANK(Glucose!AV63),"",Glucose!AV63)</f>
        <v/>
      </c>
      <c r="AV70" s="241" t="str">
        <f>IF(ISBLANK(Glucose!AW63),"",Glucose!AW63)</f>
        <v/>
      </c>
      <c r="AW70" s="241" t="str">
        <f>IF(ISBLANK(Glucose!AX63),"",Glucose!AX63)</f>
        <v/>
      </c>
      <c r="AX70" s="241" t="str">
        <f>IF(ISBLANK(Glucose!AY63),"",Glucose!AY63)</f>
        <v/>
      </c>
      <c r="AY70" s="241" t="str">
        <f>IF(ISBLANK(Glucose!AZ63),"",Glucose!AZ63)</f>
        <v/>
      </c>
      <c r="AZ70" s="241" t="str">
        <f>IF(ISBLANK(Glucose!BA63),"",Glucose!BA63)</f>
        <v/>
      </c>
      <c r="BA70" s="241" t="str">
        <f>IF(ISBLANK(Glucose!BB63),"",Glucose!BB63)</f>
        <v/>
      </c>
      <c r="BB70" s="241" t="str">
        <f>IF(ISBLANK(Glucose!BC63),"",Glucose!BC63)</f>
        <v/>
      </c>
      <c r="BC70" s="241" t="str">
        <f>IF(ISBLANK(Glucose!BD63),"",Glucose!BD63)</f>
        <v/>
      </c>
      <c r="BD70" s="241" t="str">
        <f>IF(ISBLANK(Glucose!BE63),"",Glucose!BE63)</f>
        <v/>
      </c>
      <c r="BE70" s="241" t="str">
        <f>IF(ISBLANK(Glucose!BF63),"",Glucose!BF63)</f>
        <v/>
      </c>
      <c r="BF70" s="241" t="str">
        <f>IF(ISBLANK(Glucose!BG63),"",Glucose!BG63)</f>
        <v/>
      </c>
      <c r="BG70" s="241" t="str">
        <f>IF(ISBLANK(Glucose!BH63),"",Glucose!BH63)</f>
        <v/>
      </c>
      <c r="BH70" s="241" t="str">
        <f>IF(ISBLANK(Glucose!BI63),"",Glucose!BI63)</f>
        <v/>
      </c>
      <c r="BI70" s="241" t="str">
        <f>IF(ISBLANK(Glucose!BJ63),"",Glucose!BJ63)</f>
        <v/>
      </c>
      <c r="BJ70" s="241" t="str">
        <f>IF(ISBLANK(Glucose!BK63),"",Glucose!BK63)</f>
        <v/>
      </c>
      <c r="BK70" s="241" t="str">
        <f>IF(ISBLANK(Glucose!BL63),"",Glucose!BL63)</f>
        <v/>
      </c>
      <c r="BL70" s="241" t="str">
        <f>IF(ISBLANK(Glucose!BM63),"",Glucose!BM63)</f>
        <v/>
      </c>
      <c r="BM70" s="241" t="str">
        <f>IF(ISBLANK(Glucose!BN63),"",Glucose!BN63)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IF(Glucose!B64&lt;&gt;0,Glucose!$B$1,"")</f>
        <v/>
      </c>
      <c r="B71" s="241" t="str">
        <f>IF(ISBLANK(Glucose!A64),"",Glucose!A64)</f>
        <v/>
      </c>
      <c r="C71" s="248" t="str">
        <f>IF(ISBLANK(Glucose!B64),"",Glucose!B64)</f>
        <v/>
      </c>
      <c r="D71" s="249" t="str">
        <f>IF(ISBLANK(Glucose!C64),"",Glucose!C64)</f>
        <v/>
      </c>
      <c r="E71" s="241" t="str">
        <f>IF(ISBLANK(Glucose!D64),"",Glucose!D64)</f>
        <v/>
      </c>
      <c r="F71" s="241" t="str">
        <f>IF(ISBLANK(Glucose!E64),"",Glucose!E64)</f>
        <v/>
      </c>
      <c r="G71" s="241" t="str">
        <f>IF(ISBLANK(Glucose!G64),"",Glucose!G64)</f>
        <v/>
      </c>
      <c r="H71" s="241" t="str">
        <f>IF(ISBLANK(Glucose!H64),"",Glucose!H64)</f>
        <v/>
      </c>
      <c r="I71" s="241" t="str">
        <f>IF(ISBLANK(Glucose!I64),"",Glucose!I64)</f>
        <v/>
      </c>
      <c r="J71" s="241" t="str">
        <f>IF(ISBLANK(Glucose!J64),"",Glucose!J64)</f>
        <v/>
      </c>
      <c r="K71" s="241" t="str">
        <f>IF(ISBLANK(Glucose!K64),"",Glucose!K64)</f>
        <v/>
      </c>
      <c r="L71" s="241" t="str">
        <f>IF(ISBLANK(Glucose!L64),"",Glucose!L64)</f>
        <v/>
      </c>
      <c r="M71" s="241" t="str">
        <f>IF(ISBLANK(Glucose!M64),"",Glucose!M64)</f>
        <v/>
      </c>
      <c r="N71" s="241" t="str">
        <f>IF(ISBLANK(Glucose!N64),"",Glucose!N64)</f>
        <v/>
      </c>
      <c r="O71" s="241" t="str">
        <f>IF(ISBLANK(Glucose!O64),"",Glucose!O64)</f>
        <v/>
      </c>
      <c r="P71" s="241" t="str">
        <f>IF(ISBLANK(Glucose!P64),"",Glucose!P64)</f>
        <v/>
      </c>
      <c r="Q71" s="241" t="str">
        <f>IF(ISBLANK(Glucose!Q64),"",Glucose!Q64)</f>
        <v/>
      </c>
      <c r="R71" s="241" t="str">
        <f>IF(ISBLANK(Glucose!R64),"",Glucose!R64)</f>
        <v/>
      </c>
      <c r="S71" s="241" t="str">
        <f>IF(ISBLANK(Glucose!S64),"",Glucose!S64)</f>
        <v/>
      </c>
      <c r="T71" s="241" t="str">
        <f>IF(ISBLANK(Glucose!T64),"",Glucose!T64)</f>
        <v/>
      </c>
      <c r="U71" s="241" t="str">
        <f>IF(ISBLANK(Glucose!U64),"",Glucose!U64)</f>
        <v/>
      </c>
      <c r="V71" s="241" t="str">
        <f>IF(ISBLANK(Glucose!V64),"",Glucose!V64)</f>
        <v/>
      </c>
      <c r="W71" s="241" t="str">
        <f>IF(ISBLANK(Glucose!W64),"",Glucose!W64)</f>
        <v/>
      </c>
      <c r="X71" s="241" t="str">
        <f>IF(ISBLANK(Glucose!X64),"",Glucose!X64)</f>
        <v/>
      </c>
      <c r="Y71" s="241" t="str">
        <f>IF(ISBLANK(Glucose!Y64),"",Glucose!Y64)</f>
        <v/>
      </c>
      <c r="Z71" s="241" t="str">
        <f>IF(ISBLANK(Glucose!Z64),"",Glucose!Z64)</f>
        <v/>
      </c>
      <c r="AA71" s="241" t="str">
        <f>IF(ISBLANK(Glucose!AA64),"",Glucose!AA64)</f>
        <v/>
      </c>
      <c r="AB71" s="241" t="str">
        <f>IF(ISBLANK(Glucose!AB64),"",Glucose!AB64)</f>
        <v/>
      </c>
      <c r="AC71" s="241" t="str">
        <f>IF(ISBLANK(Glucose!AC64),"",Glucose!AC64)</f>
        <v/>
      </c>
      <c r="AD71" s="241" t="str">
        <f>IF(ISBLANK(Glucose!AD64),"",Glucose!AD64)</f>
        <v/>
      </c>
      <c r="AE71" s="241" t="str">
        <f>IF(ISBLANK(Glucose!AE64),"",Glucose!AE64)</f>
        <v/>
      </c>
      <c r="AF71" s="241" t="str">
        <f>IF(ISBLANK(Glucose!AF64),"",Glucose!AF64)</f>
        <v/>
      </c>
      <c r="AG71" s="241" t="str">
        <f>IF(ISBLANK(Glucose!AG64),"",Glucose!AG64)</f>
        <v/>
      </c>
      <c r="AH71" s="241" t="str">
        <f>IF(ISBLANK(Glucose!AH64),"",Glucose!AH64)</f>
        <v/>
      </c>
      <c r="AI71" s="241" t="str">
        <f>IF(ISBLANK(Glucose!AI64),"",Glucose!AI64)</f>
        <v/>
      </c>
      <c r="AJ71" s="241" t="str">
        <f>IF(ISBLANK(Glucose!AJ64),"",Glucose!AJ64)</f>
        <v/>
      </c>
      <c r="AK71" s="241" t="str">
        <f>IF(ISBLANK(Glucose!AK64),"",Glucose!AK64)</f>
        <v/>
      </c>
      <c r="AL71" s="241" t="str">
        <f>IF(ISBLANK(Glucose!AL64),"",Glucose!AL64)</f>
        <v/>
      </c>
      <c r="AM71" s="241" t="str">
        <f>IF(ISBLANK(Glucose!AM64),"",Glucose!AM64)</f>
        <v/>
      </c>
      <c r="AN71" s="241" t="str">
        <f>IF(ISBLANK(Glucose!AN64),"",Glucose!AN64)</f>
        <v/>
      </c>
      <c r="AO71" s="241" t="str">
        <f>IF(ISBLANK(Glucose!AO64),"",Glucose!AO64)</f>
        <v/>
      </c>
      <c r="AP71" s="241" t="str">
        <f>IF(ISBLANK(Glucose!AP64),"",Glucose!AP64)</f>
        <v/>
      </c>
      <c r="AQ71" s="241" t="str">
        <f>IF(ISBLANK(Glucose!AR64),"",Glucose!AR64)</f>
        <v/>
      </c>
      <c r="AR71" s="241" t="str">
        <f>IF(ISBLANK(Glucose!AS64),"",Glucose!AS64)</f>
        <v/>
      </c>
      <c r="AS71" s="241" t="str">
        <f>IF(ISBLANK(Glucose!AT64),"",Glucose!AT64)</f>
        <v/>
      </c>
      <c r="AT71" s="241" t="str">
        <f>IF(ISBLANK(Glucose!AU64),"",Glucose!AU64)</f>
        <v/>
      </c>
      <c r="AU71" s="241" t="str">
        <f>IF(ISBLANK(Glucose!AV64),"",Glucose!AV64)</f>
        <v/>
      </c>
      <c r="AV71" s="241" t="str">
        <f>IF(ISBLANK(Glucose!AW64),"",Glucose!AW64)</f>
        <v/>
      </c>
      <c r="AW71" s="241" t="str">
        <f>IF(ISBLANK(Glucose!AX64),"",Glucose!AX64)</f>
        <v/>
      </c>
      <c r="AX71" s="241" t="str">
        <f>IF(ISBLANK(Glucose!AY64),"",Glucose!AY64)</f>
        <v/>
      </c>
      <c r="AY71" s="241" t="str">
        <f>IF(ISBLANK(Glucose!AZ64),"",Glucose!AZ64)</f>
        <v/>
      </c>
      <c r="AZ71" s="241" t="str">
        <f>IF(ISBLANK(Glucose!BA64),"",Glucose!BA64)</f>
        <v/>
      </c>
      <c r="BA71" s="241" t="str">
        <f>IF(ISBLANK(Glucose!BB64),"",Glucose!BB64)</f>
        <v/>
      </c>
      <c r="BB71" s="241" t="str">
        <f>IF(ISBLANK(Glucose!BC64),"",Glucose!BC64)</f>
        <v/>
      </c>
      <c r="BC71" s="241" t="str">
        <f>IF(ISBLANK(Glucose!BD64),"",Glucose!BD64)</f>
        <v/>
      </c>
      <c r="BD71" s="241" t="str">
        <f>IF(ISBLANK(Glucose!BE64),"",Glucose!BE64)</f>
        <v/>
      </c>
      <c r="BE71" s="241" t="str">
        <f>IF(ISBLANK(Glucose!BF64),"",Glucose!BF64)</f>
        <v/>
      </c>
      <c r="BF71" s="241" t="str">
        <f>IF(ISBLANK(Glucose!BG64),"",Glucose!BG64)</f>
        <v/>
      </c>
      <c r="BG71" s="241" t="str">
        <f>IF(ISBLANK(Glucose!BH64),"",Glucose!BH64)</f>
        <v/>
      </c>
      <c r="BH71" s="241" t="str">
        <f>IF(ISBLANK(Glucose!BI64),"",Glucose!BI64)</f>
        <v/>
      </c>
      <c r="BI71" s="241" t="str">
        <f>IF(ISBLANK(Glucose!BJ64),"",Glucose!BJ64)</f>
        <v/>
      </c>
      <c r="BJ71" s="241" t="str">
        <f>IF(ISBLANK(Glucose!BK64),"",Glucose!BK64)</f>
        <v/>
      </c>
      <c r="BK71" s="241" t="str">
        <f>IF(ISBLANK(Glucose!BL64),"",Glucose!BL64)</f>
        <v/>
      </c>
      <c r="BL71" s="241" t="str">
        <f>IF(ISBLANK(Glucose!BM64),"",Glucose!BM64)</f>
        <v/>
      </c>
      <c r="BM71" s="241" t="str">
        <f>IF(ISBLANK(Glucose!BN64),"",Glucose!BN64)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IF(Glucose!B65&lt;&gt;0,Glucose!$B$1,"")</f>
        <v/>
      </c>
      <c r="B72" s="241" t="str">
        <f>IF(ISBLANK(Glucose!A65),"",Glucose!A65)</f>
        <v/>
      </c>
      <c r="C72" s="248" t="str">
        <f>IF(ISBLANK(Glucose!B65),"",Glucose!B65)</f>
        <v/>
      </c>
      <c r="D72" s="249" t="str">
        <f>IF(ISBLANK(Glucose!C65),"",Glucose!C65)</f>
        <v/>
      </c>
      <c r="E72" s="241" t="str">
        <f>IF(ISBLANK(Glucose!D65),"",Glucose!D65)</f>
        <v/>
      </c>
      <c r="F72" s="241" t="str">
        <f>IF(ISBLANK(Glucose!E65),"",Glucose!E65)</f>
        <v/>
      </c>
      <c r="G72" s="241" t="str">
        <f>IF(ISBLANK(Glucose!G65),"",Glucose!G65)</f>
        <v/>
      </c>
      <c r="H72" s="241" t="str">
        <f>IF(ISBLANK(Glucose!H65),"",Glucose!H65)</f>
        <v/>
      </c>
      <c r="I72" s="241" t="str">
        <f>IF(ISBLANK(Glucose!I65),"",Glucose!I65)</f>
        <v/>
      </c>
      <c r="J72" s="241" t="str">
        <f>IF(ISBLANK(Glucose!J65),"",Glucose!J65)</f>
        <v/>
      </c>
      <c r="K72" s="241" t="str">
        <f>IF(ISBLANK(Glucose!K65),"",Glucose!K65)</f>
        <v/>
      </c>
      <c r="L72" s="241" t="str">
        <f>IF(ISBLANK(Glucose!L65),"",Glucose!L65)</f>
        <v/>
      </c>
      <c r="M72" s="241" t="str">
        <f>IF(ISBLANK(Glucose!M65),"",Glucose!M65)</f>
        <v/>
      </c>
      <c r="N72" s="241" t="str">
        <f>IF(ISBLANK(Glucose!N65),"",Glucose!N65)</f>
        <v/>
      </c>
      <c r="O72" s="241" t="str">
        <f>IF(ISBLANK(Glucose!O65),"",Glucose!O65)</f>
        <v/>
      </c>
      <c r="P72" s="241" t="str">
        <f>IF(ISBLANK(Glucose!P65),"",Glucose!P65)</f>
        <v/>
      </c>
      <c r="Q72" s="241" t="str">
        <f>IF(ISBLANK(Glucose!Q65),"",Glucose!Q65)</f>
        <v/>
      </c>
      <c r="R72" s="241" t="str">
        <f>IF(ISBLANK(Glucose!R65),"",Glucose!R65)</f>
        <v/>
      </c>
      <c r="S72" s="241" t="str">
        <f>IF(ISBLANK(Glucose!S65),"",Glucose!S65)</f>
        <v/>
      </c>
      <c r="T72" s="241" t="str">
        <f>IF(ISBLANK(Glucose!T65),"",Glucose!T65)</f>
        <v/>
      </c>
      <c r="U72" s="241" t="str">
        <f>IF(ISBLANK(Glucose!U65),"",Glucose!U65)</f>
        <v/>
      </c>
      <c r="V72" s="241" t="str">
        <f>IF(ISBLANK(Glucose!V65),"",Glucose!V65)</f>
        <v/>
      </c>
      <c r="W72" s="241" t="str">
        <f>IF(ISBLANK(Glucose!W65),"",Glucose!W65)</f>
        <v/>
      </c>
      <c r="X72" s="241" t="str">
        <f>IF(ISBLANK(Glucose!X65),"",Glucose!X65)</f>
        <v/>
      </c>
      <c r="Y72" s="241" t="str">
        <f>IF(ISBLANK(Glucose!Y65),"",Glucose!Y65)</f>
        <v/>
      </c>
      <c r="Z72" s="241" t="str">
        <f>IF(ISBLANK(Glucose!Z65),"",Glucose!Z65)</f>
        <v/>
      </c>
      <c r="AA72" s="241" t="str">
        <f>IF(ISBLANK(Glucose!AA65),"",Glucose!AA65)</f>
        <v/>
      </c>
      <c r="AB72" s="241" t="str">
        <f>IF(ISBLANK(Glucose!AB65),"",Glucose!AB65)</f>
        <v/>
      </c>
      <c r="AC72" s="241" t="str">
        <f>IF(ISBLANK(Glucose!AC65),"",Glucose!AC65)</f>
        <v/>
      </c>
      <c r="AD72" s="241" t="str">
        <f>IF(ISBLANK(Glucose!AD65),"",Glucose!AD65)</f>
        <v/>
      </c>
      <c r="AE72" s="241" t="str">
        <f>IF(ISBLANK(Glucose!AE65),"",Glucose!AE65)</f>
        <v/>
      </c>
      <c r="AF72" s="241" t="str">
        <f>IF(ISBLANK(Glucose!AF65),"",Glucose!AF65)</f>
        <v/>
      </c>
      <c r="AG72" s="241" t="str">
        <f>IF(ISBLANK(Glucose!AG65),"",Glucose!AG65)</f>
        <v/>
      </c>
      <c r="AH72" s="241" t="str">
        <f>IF(ISBLANK(Glucose!AH65),"",Glucose!AH65)</f>
        <v/>
      </c>
      <c r="AI72" s="241" t="str">
        <f>IF(ISBLANK(Glucose!AI65),"",Glucose!AI65)</f>
        <v/>
      </c>
      <c r="AJ72" s="241" t="str">
        <f>IF(ISBLANK(Glucose!AJ65),"",Glucose!AJ65)</f>
        <v/>
      </c>
      <c r="AK72" s="241" t="str">
        <f>IF(ISBLANK(Glucose!AK65),"",Glucose!AK65)</f>
        <v/>
      </c>
      <c r="AL72" s="241" t="str">
        <f>IF(ISBLANK(Glucose!AL65),"",Glucose!AL65)</f>
        <v/>
      </c>
      <c r="AM72" s="241" t="str">
        <f>IF(ISBLANK(Glucose!AM65),"",Glucose!AM65)</f>
        <v/>
      </c>
      <c r="AN72" s="241" t="str">
        <f>IF(ISBLANK(Glucose!AN65),"",Glucose!AN65)</f>
        <v/>
      </c>
      <c r="AO72" s="241" t="str">
        <f>IF(ISBLANK(Glucose!AO65),"",Glucose!AO65)</f>
        <v/>
      </c>
      <c r="AP72" s="241" t="str">
        <f>IF(ISBLANK(Glucose!AP65),"",Glucose!AP65)</f>
        <v/>
      </c>
      <c r="AQ72" s="241" t="str">
        <f>IF(ISBLANK(Glucose!AR65),"",Glucose!AR65)</f>
        <v/>
      </c>
      <c r="AR72" s="241" t="str">
        <f>IF(ISBLANK(Glucose!AS65),"",Glucose!AS65)</f>
        <v/>
      </c>
      <c r="AS72" s="241" t="str">
        <f>IF(ISBLANK(Glucose!AT65),"",Glucose!AT65)</f>
        <v/>
      </c>
      <c r="AT72" s="241" t="str">
        <f>IF(ISBLANK(Glucose!AU65),"",Glucose!AU65)</f>
        <v/>
      </c>
      <c r="AU72" s="241" t="str">
        <f>IF(ISBLANK(Glucose!AV65),"",Glucose!AV65)</f>
        <v/>
      </c>
      <c r="AV72" s="241" t="str">
        <f>IF(ISBLANK(Glucose!AW65),"",Glucose!AW65)</f>
        <v/>
      </c>
      <c r="AW72" s="241" t="str">
        <f>IF(ISBLANK(Glucose!AX65),"",Glucose!AX65)</f>
        <v/>
      </c>
      <c r="AX72" s="241" t="str">
        <f>IF(ISBLANK(Glucose!AY65),"",Glucose!AY65)</f>
        <v/>
      </c>
      <c r="AY72" s="241" t="str">
        <f>IF(ISBLANK(Glucose!AZ65),"",Glucose!AZ65)</f>
        <v/>
      </c>
      <c r="AZ72" s="241" t="str">
        <f>IF(ISBLANK(Glucose!BA65),"",Glucose!BA65)</f>
        <v/>
      </c>
      <c r="BA72" s="241" t="str">
        <f>IF(ISBLANK(Glucose!BB65),"",Glucose!BB65)</f>
        <v/>
      </c>
      <c r="BB72" s="241" t="str">
        <f>IF(ISBLANK(Glucose!BC65),"",Glucose!BC65)</f>
        <v/>
      </c>
      <c r="BC72" s="241" t="str">
        <f>IF(ISBLANK(Glucose!BD65),"",Glucose!BD65)</f>
        <v/>
      </c>
      <c r="BD72" s="241" t="str">
        <f>IF(ISBLANK(Glucose!BE65),"",Glucose!BE65)</f>
        <v/>
      </c>
      <c r="BE72" s="241" t="str">
        <f>IF(ISBLANK(Glucose!BF65),"",Glucose!BF65)</f>
        <v/>
      </c>
      <c r="BF72" s="241" t="str">
        <f>IF(ISBLANK(Glucose!BG65),"",Glucose!BG65)</f>
        <v/>
      </c>
      <c r="BG72" s="241" t="str">
        <f>IF(ISBLANK(Glucose!BH65),"",Glucose!BH65)</f>
        <v/>
      </c>
      <c r="BH72" s="241" t="str">
        <f>IF(ISBLANK(Glucose!BI65),"",Glucose!BI65)</f>
        <v/>
      </c>
      <c r="BI72" s="241" t="str">
        <f>IF(ISBLANK(Glucose!BJ65),"",Glucose!BJ65)</f>
        <v/>
      </c>
      <c r="BJ72" s="241" t="str">
        <f>IF(ISBLANK(Glucose!BK65),"",Glucose!BK65)</f>
        <v/>
      </c>
      <c r="BK72" s="241" t="str">
        <f>IF(ISBLANK(Glucose!BL65),"",Glucose!BL65)</f>
        <v/>
      </c>
      <c r="BL72" s="241" t="str">
        <f>IF(ISBLANK(Glucose!BM65),"",Glucose!BM65)</f>
        <v/>
      </c>
      <c r="BM72" s="241" t="str">
        <f>IF(ISBLANK(Glucose!BN65),"",Glucose!BN65)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IF(Glucose!B66&lt;&gt;0,Glucose!$B$1,"")</f>
        <v/>
      </c>
      <c r="B73" s="241" t="str">
        <f>IF(ISBLANK(Glucose!A66),"",Glucose!A66)</f>
        <v/>
      </c>
      <c r="C73" s="248" t="str">
        <f>IF(ISBLANK(Glucose!B66),"",Glucose!B66)</f>
        <v/>
      </c>
      <c r="D73" s="249" t="str">
        <f>IF(ISBLANK(Glucose!C66),"",Glucose!C66)</f>
        <v/>
      </c>
      <c r="E73" s="241" t="str">
        <f>IF(ISBLANK(Glucose!D66),"",Glucose!D66)</f>
        <v/>
      </c>
      <c r="F73" s="241" t="str">
        <f>IF(ISBLANK(Glucose!E66),"",Glucose!E66)</f>
        <v/>
      </c>
      <c r="G73" s="241" t="str">
        <f>IF(ISBLANK(Glucose!G66),"",Glucose!G66)</f>
        <v/>
      </c>
      <c r="H73" s="241" t="str">
        <f>IF(ISBLANK(Glucose!H66),"",Glucose!H66)</f>
        <v/>
      </c>
      <c r="I73" s="241" t="str">
        <f>IF(ISBLANK(Glucose!I66),"",Glucose!I66)</f>
        <v/>
      </c>
      <c r="J73" s="241" t="str">
        <f>IF(ISBLANK(Glucose!J66),"",Glucose!J66)</f>
        <v/>
      </c>
      <c r="K73" s="241" t="str">
        <f>IF(ISBLANK(Glucose!K66),"",Glucose!K66)</f>
        <v/>
      </c>
      <c r="L73" s="241" t="str">
        <f>IF(ISBLANK(Glucose!L66),"",Glucose!L66)</f>
        <v/>
      </c>
      <c r="M73" s="241" t="str">
        <f>IF(ISBLANK(Glucose!M66),"",Glucose!M66)</f>
        <v/>
      </c>
      <c r="N73" s="241" t="str">
        <f>IF(ISBLANK(Glucose!N66),"",Glucose!N66)</f>
        <v/>
      </c>
      <c r="O73" s="241" t="str">
        <f>IF(ISBLANK(Glucose!O66),"",Glucose!O66)</f>
        <v/>
      </c>
      <c r="P73" s="241" t="str">
        <f>IF(ISBLANK(Glucose!P66),"",Glucose!P66)</f>
        <v/>
      </c>
      <c r="Q73" s="241" t="str">
        <f>IF(ISBLANK(Glucose!Q66),"",Glucose!Q66)</f>
        <v/>
      </c>
      <c r="R73" s="241" t="str">
        <f>IF(ISBLANK(Glucose!R66),"",Glucose!R66)</f>
        <v/>
      </c>
      <c r="S73" s="241" t="str">
        <f>IF(ISBLANK(Glucose!S66),"",Glucose!S66)</f>
        <v/>
      </c>
      <c r="T73" s="241" t="str">
        <f>IF(ISBLANK(Glucose!T66),"",Glucose!T66)</f>
        <v/>
      </c>
      <c r="U73" s="241" t="str">
        <f>IF(ISBLANK(Glucose!U66),"",Glucose!U66)</f>
        <v/>
      </c>
      <c r="V73" s="241" t="str">
        <f>IF(ISBLANK(Glucose!V66),"",Glucose!V66)</f>
        <v/>
      </c>
      <c r="W73" s="241" t="str">
        <f>IF(ISBLANK(Glucose!W66),"",Glucose!W66)</f>
        <v/>
      </c>
      <c r="X73" s="241" t="str">
        <f>IF(ISBLANK(Glucose!X66),"",Glucose!X66)</f>
        <v/>
      </c>
      <c r="Y73" s="241" t="str">
        <f>IF(ISBLANK(Glucose!Y66),"",Glucose!Y66)</f>
        <v/>
      </c>
      <c r="Z73" s="241" t="str">
        <f>IF(ISBLANK(Glucose!Z66),"",Glucose!Z66)</f>
        <v/>
      </c>
      <c r="AA73" s="241" t="str">
        <f>IF(ISBLANK(Glucose!AA66),"",Glucose!AA66)</f>
        <v/>
      </c>
      <c r="AB73" s="241" t="str">
        <f>IF(ISBLANK(Glucose!AB66),"",Glucose!AB66)</f>
        <v/>
      </c>
      <c r="AC73" s="241" t="str">
        <f>IF(ISBLANK(Glucose!AC66),"",Glucose!AC66)</f>
        <v/>
      </c>
      <c r="AD73" s="241" t="str">
        <f>IF(ISBLANK(Glucose!AD66),"",Glucose!AD66)</f>
        <v/>
      </c>
      <c r="AE73" s="241" t="str">
        <f>IF(ISBLANK(Glucose!AE66),"",Glucose!AE66)</f>
        <v/>
      </c>
      <c r="AF73" s="241" t="str">
        <f>IF(ISBLANK(Glucose!AF66),"",Glucose!AF66)</f>
        <v/>
      </c>
      <c r="AG73" s="241" t="str">
        <f>IF(ISBLANK(Glucose!AG66),"",Glucose!AG66)</f>
        <v/>
      </c>
      <c r="AH73" s="241" t="str">
        <f>IF(ISBLANK(Glucose!AH66),"",Glucose!AH66)</f>
        <v/>
      </c>
      <c r="AI73" s="241" t="str">
        <f>IF(ISBLANK(Glucose!AI66),"",Glucose!AI66)</f>
        <v/>
      </c>
      <c r="AJ73" s="241" t="str">
        <f>IF(ISBLANK(Glucose!AJ66),"",Glucose!AJ66)</f>
        <v/>
      </c>
      <c r="AK73" s="241" t="str">
        <f>IF(ISBLANK(Glucose!AK66),"",Glucose!AK66)</f>
        <v/>
      </c>
      <c r="AL73" s="241" t="str">
        <f>IF(ISBLANK(Glucose!AL66),"",Glucose!AL66)</f>
        <v/>
      </c>
      <c r="AM73" s="241" t="str">
        <f>IF(ISBLANK(Glucose!AM66),"",Glucose!AM66)</f>
        <v/>
      </c>
      <c r="AN73" s="241" t="str">
        <f>IF(ISBLANK(Glucose!AN66),"",Glucose!AN66)</f>
        <v/>
      </c>
      <c r="AO73" s="241" t="str">
        <f>IF(ISBLANK(Glucose!AO66),"",Glucose!AO66)</f>
        <v/>
      </c>
      <c r="AP73" s="241" t="str">
        <f>IF(ISBLANK(Glucose!AP66),"",Glucose!AP66)</f>
        <v/>
      </c>
      <c r="AQ73" s="241" t="str">
        <f>IF(ISBLANK(Glucose!AR66),"",Glucose!AR66)</f>
        <v/>
      </c>
      <c r="AR73" s="241" t="str">
        <f>IF(ISBLANK(Glucose!AS66),"",Glucose!AS66)</f>
        <v/>
      </c>
      <c r="AS73" s="241" t="str">
        <f>IF(ISBLANK(Glucose!AT66),"",Glucose!AT66)</f>
        <v/>
      </c>
      <c r="AT73" s="241" t="str">
        <f>IF(ISBLANK(Glucose!AU66),"",Glucose!AU66)</f>
        <v/>
      </c>
      <c r="AU73" s="241" t="str">
        <f>IF(ISBLANK(Glucose!AV66),"",Glucose!AV66)</f>
        <v/>
      </c>
      <c r="AV73" s="241" t="str">
        <f>IF(ISBLANK(Glucose!AW66),"",Glucose!AW66)</f>
        <v/>
      </c>
      <c r="AW73" s="241" t="str">
        <f>IF(ISBLANK(Glucose!AX66),"",Glucose!AX66)</f>
        <v/>
      </c>
      <c r="AX73" s="241" t="str">
        <f>IF(ISBLANK(Glucose!AY66),"",Glucose!AY66)</f>
        <v/>
      </c>
      <c r="AY73" s="241" t="str">
        <f>IF(ISBLANK(Glucose!AZ66),"",Glucose!AZ66)</f>
        <v/>
      </c>
      <c r="AZ73" s="241" t="str">
        <f>IF(ISBLANK(Glucose!BA66),"",Glucose!BA66)</f>
        <v/>
      </c>
      <c r="BA73" s="241" t="str">
        <f>IF(ISBLANK(Glucose!BB66),"",Glucose!BB66)</f>
        <v/>
      </c>
      <c r="BB73" s="241" t="str">
        <f>IF(ISBLANK(Glucose!BC66),"",Glucose!BC66)</f>
        <v/>
      </c>
      <c r="BC73" s="241" t="str">
        <f>IF(ISBLANK(Glucose!BD66),"",Glucose!BD66)</f>
        <v/>
      </c>
      <c r="BD73" s="241" t="str">
        <f>IF(ISBLANK(Glucose!BE66),"",Glucose!BE66)</f>
        <v/>
      </c>
      <c r="BE73" s="241" t="str">
        <f>IF(ISBLANK(Glucose!BF66),"",Glucose!BF66)</f>
        <v/>
      </c>
      <c r="BF73" s="241" t="str">
        <f>IF(ISBLANK(Glucose!BG66),"",Glucose!BG66)</f>
        <v/>
      </c>
      <c r="BG73" s="241" t="str">
        <f>IF(ISBLANK(Glucose!BH66),"",Glucose!BH66)</f>
        <v/>
      </c>
      <c r="BH73" s="241" t="str">
        <f>IF(ISBLANK(Glucose!BI66),"",Glucose!BI66)</f>
        <v/>
      </c>
      <c r="BI73" s="241" t="str">
        <f>IF(ISBLANK(Glucose!BJ66),"",Glucose!BJ66)</f>
        <v/>
      </c>
      <c r="BJ73" s="241" t="str">
        <f>IF(ISBLANK(Glucose!BK66),"",Glucose!BK66)</f>
        <v/>
      </c>
      <c r="BK73" s="241" t="str">
        <f>IF(ISBLANK(Glucose!BL66),"",Glucose!BL66)</f>
        <v/>
      </c>
      <c r="BL73" s="241" t="str">
        <f>IF(ISBLANK(Glucose!BM66),"",Glucose!BM66)</f>
        <v/>
      </c>
      <c r="BM73" s="241" t="str">
        <f>IF(ISBLANK(Glucose!BN66),"",Glucose!BN66)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IF(Glucose!B67&lt;&gt;0,Glucose!$B$1,"")</f>
        <v/>
      </c>
      <c r="B74" s="241" t="str">
        <f>IF(ISBLANK(Glucose!A67),"",Glucose!A67)</f>
        <v/>
      </c>
      <c r="C74" s="248" t="str">
        <f>IF(ISBLANK(Glucose!B67),"",Glucose!B67)</f>
        <v/>
      </c>
      <c r="D74" s="249" t="str">
        <f>IF(ISBLANK(Glucose!C67),"",Glucose!C67)</f>
        <v/>
      </c>
      <c r="E74" s="241" t="str">
        <f>IF(ISBLANK(Glucose!D67),"",Glucose!D67)</f>
        <v/>
      </c>
      <c r="F74" s="241" t="str">
        <f>IF(ISBLANK(Glucose!E67),"",Glucose!E67)</f>
        <v/>
      </c>
      <c r="G74" s="241" t="str">
        <f>IF(ISBLANK(Glucose!G67),"",Glucose!G67)</f>
        <v/>
      </c>
      <c r="H74" s="241" t="str">
        <f>IF(ISBLANK(Glucose!H67),"",Glucose!H67)</f>
        <v/>
      </c>
      <c r="I74" s="241" t="str">
        <f>IF(ISBLANK(Glucose!I67),"",Glucose!I67)</f>
        <v/>
      </c>
      <c r="J74" s="241" t="str">
        <f>IF(ISBLANK(Glucose!J67),"",Glucose!J67)</f>
        <v/>
      </c>
      <c r="K74" s="241" t="str">
        <f>IF(ISBLANK(Glucose!K67),"",Glucose!K67)</f>
        <v/>
      </c>
      <c r="L74" s="241" t="str">
        <f>IF(ISBLANK(Glucose!L67),"",Glucose!L67)</f>
        <v/>
      </c>
      <c r="M74" s="241" t="str">
        <f>IF(ISBLANK(Glucose!M67),"",Glucose!M67)</f>
        <v/>
      </c>
      <c r="N74" s="241" t="str">
        <f>IF(ISBLANK(Glucose!N67),"",Glucose!N67)</f>
        <v/>
      </c>
      <c r="O74" s="241" t="str">
        <f>IF(ISBLANK(Glucose!O67),"",Glucose!O67)</f>
        <v/>
      </c>
      <c r="P74" s="241" t="str">
        <f>IF(ISBLANK(Glucose!P67),"",Glucose!P67)</f>
        <v/>
      </c>
      <c r="Q74" s="241" t="str">
        <f>IF(ISBLANK(Glucose!Q67),"",Glucose!Q67)</f>
        <v/>
      </c>
      <c r="R74" s="241" t="str">
        <f>IF(ISBLANK(Glucose!R67),"",Glucose!R67)</f>
        <v/>
      </c>
      <c r="S74" s="241" t="str">
        <f>IF(ISBLANK(Glucose!S67),"",Glucose!S67)</f>
        <v/>
      </c>
      <c r="T74" s="241" t="str">
        <f>IF(ISBLANK(Glucose!T67),"",Glucose!T67)</f>
        <v/>
      </c>
      <c r="U74" s="241" t="str">
        <f>IF(ISBLANK(Glucose!U67),"",Glucose!U67)</f>
        <v/>
      </c>
      <c r="V74" s="241" t="str">
        <f>IF(ISBLANK(Glucose!V67),"",Glucose!V67)</f>
        <v/>
      </c>
      <c r="W74" s="241" t="str">
        <f>IF(ISBLANK(Glucose!W67),"",Glucose!W67)</f>
        <v/>
      </c>
      <c r="X74" s="241" t="str">
        <f>IF(ISBLANK(Glucose!X67),"",Glucose!X67)</f>
        <v/>
      </c>
      <c r="Y74" s="241" t="str">
        <f>IF(ISBLANK(Glucose!Y67),"",Glucose!Y67)</f>
        <v/>
      </c>
      <c r="Z74" s="241" t="str">
        <f>IF(ISBLANK(Glucose!Z67),"",Glucose!Z67)</f>
        <v/>
      </c>
      <c r="AA74" s="241" t="str">
        <f>IF(ISBLANK(Glucose!AA67),"",Glucose!AA67)</f>
        <v/>
      </c>
      <c r="AB74" s="241" t="str">
        <f>IF(ISBLANK(Glucose!AB67),"",Glucose!AB67)</f>
        <v/>
      </c>
      <c r="AC74" s="241" t="str">
        <f>IF(ISBLANK(Glucose!AC67),"",Glucose!AC67)</f>
        <v/>
      </c>
      <c r="AD74" s="241" t="str">
        <f>IF(ISBLANK(Glucose!AD67),"",Glucose!AD67)</f>
        <v/>
      </c>
      <c r="AE74" s="241" t="str">
        <f>IF(ISBLANK(Glucose!AE67),"",Glucose!AE67)</f>
        <v/>
      </c>
      <c r="AF74" s="241" t="str">
        <f>IF(ISBLANK(Glucose!AF67),"",Glucose!AF67)</f>
        <v/>
      </c>
      <c r="AG74" s="241" t="str">
        <f>IF(ISBLANK(Glucose!AG67),"",Glucose!AG67)</f>
        <v/>
      </c>
      <c r="AH74" s="241" t="str">
        <f>IF(ISBLANK(Glucose!AH67),"",Glucose!AH67)</f>
        <v/>
      </c>
      <c r="AI74" s="241" t="str">
        <f>IF(ISBLANK(Glucose!AI67),"",Glucose!AI67)</f>
        <v/>
      </c>
      <c r="AJ74" s="241" t="str">
        <f>IF(ISBLANK(Glucose!AJ67),"",Glucose!AJ67)</f>
        <v/>
      </c>
      <c r="AK74" s="241" t="str">
        <f>IF(ISBLANK(Glucose!AK67),"",Glucose!AK67)</f>
        <v/>
      </c>
      <c r="AL74" s="241" t="str">
        <f>IF(ISBLANK(Glucose!AL67),"",Glucose!AL67)</f>
        <v/>
      </c>
      <c r="AM74" s="241" t="str">
        <f>IF(ISBLANK(Glucose!AM67),"",Glucose!AM67)</f>
        <v/>
      </c>
      <c r="AN74" s="241" t="str">
        <f>IF(ISBLANK(Glucose!AN67),"",Glucose!AN67)</f>
        <v/>
      </c>
      <c r="AO74" s="241" t="str">
        <f>IF(ISBLANK(Glucose!AO67),"",Glucose!AO67)</f>
        <v/>
      </c>
      <c r="AP74" s="241" t="str">
        <f>IF(ISBLANK(Glucose!AP67),"",Glucose!AP67)</f>
        <v/>
      </c>
      <c r="AQ74" s="241" t="str">
        <f>IF(ISBLANK(Glucose!AR67),"",Glucose!AR67)</f>
        <v/>
      </c>
      <c r="AR74" s="241" t="str">
        <f>IF(ISBLANK(Glucose!AS67),"",Glucose!AS67)</f>
        <v/>
      </c>
      <c r="AS74" s="241" t="str">
        <f>IF(ISBLANK(Glucose!AT67),"",Glucose!AT67)</f>
        <v/>
      </c>
      <c r="AT74" s="241" t="str">
        <f>IF(ISBLANK(Glucose!AU67),"",Glucose!AU67)</f>
        <v/>
      </c>
      <c r="AU74" s="241" t="str">
        <f>IF(ISBLANK(Glucose!AV67),"",Glucose!AV67)</f>
        <v/>
      </c>
      <c r="AV74" s="241" t="str">
        <f>IF(ISBLANK(Glucose!AW67),"",Glucose!AW67)</f>
        <v/>
      </c>
      <c r="AW74" s="241" t="str">
        <f>IF(ISBLANK(Glucose!AX67),"",Glucose!AX67)</f>
        <v/>
      </c>
      <c r="AX74" s="241" t="str">
        <f>IF(ISBLANK(Glucose!AY67),"",Glucose!AY67)</f>
        <v/>
      </c>
      <c r="AY74" s="241" t="str">
        <f>IF(ISBLANK(Glucose!AZ67),"",Glucose!AZ67)</f>
        <v/>
      </c>
      <c r="AZ74" s="241" t="str">
        <f>IF(ISBLANK(Glucose!BA67),"",Glucose!BA67)</f>
        <v/>
      </c>
      <c r="BA74" s="241" t="str">
        <f>IF(ISBLANK(Glucose!BB67),"",Glucose!BB67)</f>
        <v/>
      </c>
      <c r="BB74" s="241" t="str">
        <f>IF(ISBLANK(Glucose!BC67),"",Glucose!BC67)</f>
        <v/>
      </c>
      <c r="BC74" s="241" t="str">
        <f>IF(ISBLANK(Glucose!BD67),"",Glucose!BD67)</f>
        <v/>
      </c>
      <c r="BD74" s="241" t="str">
        <f>IF(ISBLANK(Glucose!BE67),"",Glucose!BE67)</f>
        <v/>
      </c>
      <c r="BE74" s="241" t="str">
        <f>IF(ISBLANK(Glucose!BF67),"",Glucose!BF67)</f>
        <v/>
      </c>
      <c r="BF74" s="241" t="str">
        <f>IF(ISBLANK(Glucose!BG67),"",Glucose!BG67)</f>
        <v/>
      </c>
      <c r="BG74" s="241" t="str">
        <f>IF(ISBLANK(Glucose!BH67),"",Glucose!BH67)</f>
        <v/>
      </c>
      <c r="BH74" s="241" t="str">
        <f>IF(ISBLANK(Glucose!BI67),"",Glucose!BI67)</f>
        <v/>
      </c>
      <c r="BI74" s="241" t="str">
        <f>IF(ISBLANK(Glucose!BJ67),"",Glucose!BJ67)</f>
        <v/>
      </c>
      <c r="BJ74" s="241" t="str">
        <f>IF(ISBLANK(Glucose!BK67),"",Glucose!BK67)</f>
        <v/>
      </c>
      <c r="BK74" s="241" t="str">
        <f>IF(ISBLANK(Glucose!BL67),"",Glucose!BL67)</f>
        <v/>
      </c>
      <c r="BL74" s="241" t="str">
        <f>IF(ISBLANK(Glucose!BM67),"",Glucose!BM67)</f>
        <v/>
      </c>
      <c r="BM74" s="241" t="str">
        <f>IF(ISBLANK(Glucose!BN67),"",Glucose!BN67)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IF(Glucose!B68&lt;&gt;0,Glucose!$B$1,"")</f>
        <v/>
      </c>
      <c r="B75" s="241" t="str">
        <f>IF(ISBLANK(Glucose!A68),"",Glucose!A68)</f>
        <v/>
      </c>
      <c r="C75" s="248" t="str">
        <f>IF(ISBLANK(Glucose!B68),"",Glucose!B68)</f>
        <v/>
      </c>
      <c r="D75" s="249" t="str">
        <f>IF(ISBLANK(Glucose!C68),"",Glucose!C68)</f>
        <v/>
      </c>
      <c r="E75" s="241" t="str">
        <f>IF(ISBLANK(Glucose!D68),"",Glucose!D68)</f>
        <v/>
      </c>
      <c r="F75" s="241" t="str">
        <f>IF(ISBLANK(Glucose!E68),"",Glucose!E68)</f>
        <v/>
      </c>
      <c r="G75" s="241" t="str">
        <f>IF(ISBLANK(Glucose!G68),"",Glucose!G68)</f>
        <v/>
      </c>
      <c r="H75" s="241" t="str">
        <f>IF(ISBLANK(Glucose!H68),"",Glucose!H68)</f>
        <v/>
      </c>
      <c r="I75" s="241" t="str">
        <f>IF(ISBLANK(Glucose!I68),"",Glucose!I68)</f>
        <v/>
      </c>
      <c r="J75" s="241" t="str">
        <f>IF(ISBLANK(Glucose!J68),"",Glucose!J68)</f>
        <v/>
      </c>
      <c r="K75" s="241" t="str">
        <f>IF(ISBLANK(Glucose!K68),"",Glucose!K68)</f>
        <v/>
      </c>
      <c r="L75" s="241" t="str">
        <f>IF(ISBLANK(Glucose!L68),"",Glucose!L68)</f>
        <v/>
      </c>
      <c r="M75" s="241" t="str">
        <f>IF(ISBLANK(Glucose!M68),"",Glucose!M68)</f>
        <v/>
      </c>
      <c r="N75" s="241" t="str">
        <f>IF(ISBLANK(Glucose!N68),"",Glucose!N68)</f>
        <v/>
      </c>
      <c r="O75" s="241" t="str">
        <f>IF(ISBLANK(Glucose!O68),"",Glucose!O68)</f>
        <v/>
      </c>
      <c r="P75" s="241" t="str">
        <f>IF(ISBLANK(Glucose!P68),"",Glucose!P68)</f>
        <v/>
      </c>
      <c r="Q75" s="241" t="str">
        <f>IF(ISBLANK(Glucose!Q68),"",Glucose!Q68)</f>
        <v/>
      </c>
      <c r="R75" s="241" t="str">
        <f>IF(ISBLANK(Glucose!R68),"",Glucose!R68)</f>
        <v/>
      </c>
      <c r="S75" s="241" t="str">
        <f>IF(ISBLANK(Glucose!S68),"",Glucose!S68)</f>
        <v/>
      </c>
      <c r="T75" s="241" t="str">
        <f>IF(ISBLANK(Glucose!T68),"",Glucose!T68)</f>
        <v/>
      </c>
      <c r="U75" s="241" t="str">
        <f>IF(ISBLANK(Glucose!U68),"",Glucose!U68)</f>
        <v/>
      </c>
      <c r="V75" s="241" t="str">
        <f>IF(ISBLANK(Glucose!V68),"",Glucose!V68)</f>
        <v/>
      </c>
      <c r="W75" s="241" t="str">
        <f>IF(ISBLANK(Glucose!W68),"",Glucose!W68)</f>
        <v/>
      </c>
      <c r="X75" s="241" t="str">
        <f>IF(ISBLANK(Glucose!X68),"",Glucose!X68)</f>
        <v/>
      </c>
      <c r="Y75" s="241" t="str">
        <f>IF(ISBLANK(Glucose!Y68),"",Glucose!Y68)</f>
        <v/>
      </c>
      <c r="Z75" s="241" t="str">
        <f>IF(ISBLANK(Glucose!Z68),"",Glucose!Z68)</f>
        <v/>
      </c>
      <c r="AA75" s="241" t="str">
        <f>IF(ISBLANK(Glucose!AA68),"",Glucose!AA68)</f>
        <v/>
      </c>
      <c r="AB75" s="241" t="str">
        <f>IF(ISBLANK(Glucose!AB68),"",Glucose!AB68)</f>
        <v/>
      </c>
      <c r="AC75" s="241" t="str">
        <f>IF(ISBLANK(Glucose!AC68),"",Glucose!AC68)</f>
        <v/>
      </c>
      <c r="AD75" s="241" t="str">
        <f>IF(ISBLANK(Glucose!AD68),"",Glucose!AD68)</f>
        <v/>
      </c>
      <c r="AE75" s="241" t="str">
        <f>IF(ISBLANK(Glucose!AE68),"",Glucose!AE68)</f>
        <v/>
      </c>
      <c r="AF75" s="241" t="str">
        <f>IF(ISBLANK(Glucose!AF68),"",Glucose!AF68)</f>
        <v/>
      </c>
      <c r="AG75" s="241" t="str">
        <f>IF(ISBLANK(Glucose!AG68),"",Glucose!AG68)</f>
        <v/>
      </c>
      <c r="AH75" s="241" t="str">
        <f>IF(ISBLANK(Glucose!AH68),"",Glucose!AH68)</f>
        <v/>
      </c>
      <c r="AI75" s="241" t="str">
        <f>IF(ISBLANK(Glucose!AI68),"",Glucose!AI68)</f>
        <v/>
      </c>
      <c r="AJ75" s="241" t="str">
        <f>IF(ISBLANK(Glucose!AJ68),"",Glucose!AJ68)</f>
        <v/>
      </c>
      <c r="AK75" s="241" t="str">
        <f>IF(ISBLANK(Glucose!AK68),"",Glucose!AK68)</f>
        <v/>
      </c>
      <c r="AL75" s="241" t="str">
        <f>IF(ISBLANK(Glucose!AL68),"",Glucose!AL68)</f>
        <v/>
      </c>
      <c r="AM75" s="241" t="str">
        <f>IF(ISBLANK(Glucose!AM68),"",Glucose!AM68)</f>
        <v/>
      </c>
      <c r="AN75" s="241" t="str">
        <f>IF(ISBLANK(Glucose!AN68),"",Glucose!AN68)</f>
        <v/>
      </c>
      <c r="AO75" s="241" t="str">
        <f>IF(ISBLANK(Glucose!AO68),"",Glucose!AO68)</f>
        <v/>
      </c>
      <c r="AP75" s="241" t="str">
        <f>IF(ISBLANK(Glucose!AP68),"",Glucose!AP68)</f>
        <v/>
      </c>
      <c r="AQ75" s="241" t="str">
        <f>IF(ISBLANK(Glucose!AR68),"",Glucose!AR68)</f>
        <v/>
      </c>
      <c r="AR75" s="241" t="str">
        <f>IF(ISBLANK(Glucose!AS68),"",Glucose!AS68)</f>
        <v/>
      </c>
      <c r="AS75" s="241" t="str">
        <f>IF(ISBLANK(Glucose!AT68),"",Glucose!AT68)</f>
        <v/>
      </c>
      <c r="AT75" s="241" t="str">
        <f>IF(ISBLANK(Glucose!AU68),"",Glucose!AU68)</f>
        <v/>
      </c>
      <c r="AU75" s="241" t="str">
        <f>IF(ISBLANK(Glucose!AV68),"",Glucose!AV68)</f>
        <v/>
      </c>
      <c r="AV75" s="241" t="str">
        <f>IF(ISBLANK(Glucose!AW68),"",Glucose!AW68)</f>
        <v/>
      </c>
      <c r="AW75" s="241" t="str">
        <f>IF(ISBLANK(Glucose!AX68),"",Glucose!AX68)</f>
        <v/>
      </c>
      <c r="AX75" s="241" t="str">
        <f>IF(ISBLANK(Glucose!AY68),"",Glucose!AY68)</f>
        <v/>
      </c>
      <c r="AY75" s="241" t="str">
        <f>IF(ISBLANK(Glucose!AZ68),"",Glucose!AZ68)</f>
        <v/>
      </c>
      <c r="AZ75" s="241" t="str">
        <f>IF(ISBLANK(Glucose!BA68),"",Glucose!BA68)</f>
        <v/>
      </c>
      <c r="BA75" s="241" t="str">
        <f>IF(ISBLANK(Glucose!BB68),"",Glucose!BB68)</f>
        <v/>
      </c>
      <c r="BB75" s="241" t="str">
        <f>IF(ISBLANK(Glucose!BC68),"",Glucose!BC68)</f>
        <v/>
      </c>
      <c r="BC75" s="241" t="str">
        <f>IF(ISBLANK(Glucose!BD68),"",Glucose!BD68)</f>
        <v/>
      </c>
      <c r="BD75" s="241" t="str">
        <f>IF(ISBLANK(Glucose!BE68),"",Glucose!BE68)</f>
        <v/>
      </c>
      <c r="BE75" s="241" t="str">
        <f>IF(ISBLANK(Glucose!BF68),"",Glucose!BF68)</f>
        <v/>
      </c>
      <c r="BF75" s="241" t="str">
        <f>IF(ISBLANK(Glucose!BG68),"",Glucose!BG68)</f>
        <v/>
      </c>
      <c r="BG75" s="241" t="str">
        <f>IF(ISBLANK(Glucose!BH68),"",Glucose!BH68)</f>
        <v/>
      </c>
      <c r="BH75" s="241" t="str">
        <f>IF(ISBLANK(Glucose!BI68),"",Glucose!BI68)</f>
        <v/>
      </c>
      <c r="BI75" s="241" t="str">
        <f>IF(ISBLANK(Glucose!BJ68),"",Glucose!BJ68)</f>
        <v/>
      </c>
      <c r="BJ75" s="241" t="str">
        <f>IF(ISBLANK(Glucose!BK68),"",Glucose!BK68)</f>
        <v/>
      </c>
      <c r="BK75" s="241" t="str">
        <f>IF(ISBLANK(Glucose!BL68),"",Glucose!BL68)</f>
        <v/>
      </c>
      <c r="BL75" s="241" t="str">
        <f>IF(ISBLANK(Glucose!BM68),"",Glucose!BM68)</f>
        <v/>
      </c>
      <c r="BM75" s="241" t="str">
        <f>IF(ISBLANK(Glucose!BN68),"",Glucose!BN68)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IF(Glucose!B69&lt;&gt;0,Glucose!$B$1,"")</f>
        <v/>
      </c>
      <c r="B76" s="241" t="str">
        <f>IF(ISBLANK(Glucose!A69),"",Glucose!A69)</f>
        <v/>
      </c>
      <c r="C76" s="248" t="str">
        <f>IF(ISBLANK(Glucose!B69),"",Glucose!B69)</f>
        <v/>
      </c>
      <c r="D76" s="249" t="str">
        <f>IF(ISBLANK(Glucose!C69),"",Glucose!C69)</f>
        <v/>
      </c>
      <c r="E76" s="241" t="str">
        <f>IF(ISBLANK(Glucose!D69),"",Glucose!D69)</f>
        <v/>
      </c>
      <c r="F76" s="241" t="str">
        <f>IF(ISBLANK(Glucose!E69),"",Glucose!E69)</f>
        <v/>
      </c>
      <c r="G76" s="241" t="str">
        <f>IF(ISBLANK(Glucose!G69),"",Glucose!G69)</f>
        <v/>
      </c>
      <c r="H76" s="241" t="str">
        <f>IF(ISBLANK(Glucose!H69),"",Glucose!H69)</f>
        <v/>
      </c>
      <c r="I76" s="241" t="str">
        <f>IF(ISBLANK(Glucose!I69),"",Glucose!I69)</f>
        <v/>
      </c>
      <c r="J76" s="241" t="str">
        <f>IF(ISBLANK(Glucose!J69),"",Glucose!J69)</f>
        <v/>
      </c>
      <c r="K76" s="241" t="str">
        <f>IF(ISBLANK(Glucose!K69),"",Glucose!K69)</f>
        <v/>
      </c>
      <c r="L76" s="241" t="str">
        <f>IF(ISBLANK(Glucose!L69),"",Glucose!L69)</f>
        <v/>
      </c>
      <c r="M76" s="241" t="str">
        <f>IF(ISBLANK(Glucose!M69),"",Glucose!M69)</f>
        <v/>
      </c>
      <c r="N76" s="241" t="str">
        <f>IF(ISBLANK(Glucose!N69),"",Glucose!N69)</f>
        <v/>
      </c>
      <c r="O76" s="241" t="str">
        <f>IF(ISBLANK(Glucose!O69),"",Glucose!O69)</f>
        <v/>
      </c>
      <c r="P76" s="241" t="str">
        <f>IF(ISBLANK(Glucose!P69),"",Glucose!P69)</f>
        <v/>
      </c>
      <c r="Q76" s="241" t="str">
        <f>IF(ISBLANK(Glucose!Q69),"",Glucose!Q69)</f>
        <v/>
      </c>
      <c r="R76" s="241" t="str">
        <f>IF(ISBLANK(Glucose!R69),"",Glucose!R69)</f>
        <v/>
      </c>
      <c r="S76" s="241" t="str">
        <f>IF(ISBLANK(Glucose!S69),"",Glucose!S69)</f>
        <v/>
      </c>
      <c r="T76" s="241" t="str">
        <f>IF(ISBLANK(Glucose!T69),"",Glucose!T69)</f>
        <v/>
      </c>
      <c r="U76" s="241" t="str">
        <f>IF(ISBLANK(Glucose!U69),"",Glucose!U69)</f>
        <v/>
      </c>
      <c r="V76" s="241" t="str">
        <f>IF(ISBLANK(Glucose!V69),"",Glucose!V69)</f>
        <v/>
      </c>
      <c r="W76" s="241" t="str">
        <f>IF(ISBLANK(Glucose!W69),"",Glucose!W69)</f>
        <v/>
      </c>
      <c r="X76" s="241" t="str">
        <f>IF(ISBLANK(Glucose!X69),"",Glucose!X69)</f>
        <v/>
      </c>
      <c r="Y76" s="241" t="str">
        <f>IF(ISBLANK(Glucose!Y69),"",Glucose!Y69)</f>
        <v/>
      </c>
      <c r="Z76" s="241" t="str">
        <f>IF(ISBLANK(Glucose!Z69),"",Glucose!Z69)</f>
        <v/>
      </c>
      <c r="AA76" s="241" t="str">
        <f>IF(ISBLANK(Glucose!AA69),"",Glucose!AA69)</f>
        <v/>
      </c>
      <c r="AB76" s="241" t="str">
        <f>IF(ISBLANK(Glucose!AB69),"",Glucose!AB69)</f>
        <v/>
      </c>
      <c r="AC76" s="241" t="str">
        <f>IF(ISBLANK(Glucose!AC69),"",Glucose!AC69)</f>
        <v/>
      </c>
      <c r="AD76" s="241" t="str">
        <f>IF(ISBLANK(Glucose!AD69),"",Glucose!AD69)</f>
        <v/>
      </c>
      <c r="AE76" s="241" t="str">
        <f>IF(ISBLANK(Glucose!AE69),"",Glucose!AE69)</f>
        <v/>
      </c>
      <c r="AF76" s="241" t="str">
        <f>IF(ISBLANK(Glucose!AF69),"",Glucose!AF69)</f>
        <v/>
      </c>
      <c r="AG76" s="241" t="str">
        <f>IF(ISBLANK(Glucose!AG69),"",Glucose!AG69)</f>
        <v/>
      </c>
      <c r="AH76" s="241" t="str">
        <f>IF(ISBLANK(Glucose!AH69),"",Glucose!AH69)</f>
        <v/>
      </c>
      <c r="AI76" s="241" t="str">
        <f>IF(ISBLANK(Glucose!AI69),"",Glucose!AI69)</f>
        <v/>
      </c>
      <c r="AJ76" s="241" t="str">
        <f>IF(ISBLANK(Glucose!AJ69),"",Glucose!AJ69)</f>
        <v/>
      </c>
      <c r="AK76" s="241" t="str">
        <f>IF(ISBLANK(Glucose!AK69),"",Glucose!AK69)</f>
        <v/>
      </c>
      <c r="AL76" s="241" t="str">
        <f>IF(ISBLANK(Glucose!AL69),"",Glucose!AL69)</f>
        <v/>
      </c>
      <c r="AM76" s="241" t="str">
        <f>IF(ISBLANK(Glucose!AM69),"",Glucose!AM69)</f>
        <v/>
      </c>
      <c r="AN76" s="241" t="str">
        <f>IF(ISBLANK(Glucose!AN69),"",Glucose!AN69)</f>
        <v/>
      </c>
      <c r="AO76" s="241" t="str">
        <f>IF(ISBLANK(Glucose!AO69),"",Glucose!AO69)</f>
        <v/>
      </c>
      <c r="AP76" s="241" t="str">
        <f>IF(ISBLANK(Glucose!AP69),"",Glucose!AP69)</f>
        <v/>
      </c>
      <c r="AQ76" s="241" t="str">
        <f>IF(ISBLANK(Glucose!AR69),"",Glucose!AR69)</f>
        <v/>
      </c>
      <c r="AR76" s="241" t="str">
        <f>IF(ISBLANK(Glucose!AS69),"",Glucose!AS69)</f>
        <v/>
      </c>
      <c r="AS76" s="241" t="str">
        <f>IF(ISBLANK(Glucose!AT69),"",Glucose!AT69)</f>
        <v/>
      </c>
      <c r="AT76" s="241" t="str">
        <f>IF(ISBLANK(Glucose!AU69),"",Glucose!AU69)</f>
        <v/>
      </c>
      <c r="AU76" s="241" t="str">
        <f>IF(ISBLANK(Glucose!AV69),"",Glucose!AV69)</f>
        <v/>
      </c>
      <c r="AV76" s="241" t="str">
        <f>IF(ISBLANK(Glucose!AW69),"",Glucose!AW69)</f>
        <v/>
      </c>
      <c r="AW76" s="241" t="str">
        <f>IF(ISBLANK(Glucose!AX69),"",Glucose!AX69)</f>
        <v/>
      </c>
      <c r="AX76" s="241" t="str">
        <f>IF(ISBLANK(Glucose!AY69),"",Glucose!AY69)</f>
        <v/>
      </c>
      <c r="AY76" s="241" t="str">
        <f>IF(ISBLANK(Glucose!AZ69),"",Glucose!AZ69)</f>
        <v/>
      </c>
      <c r="AZ76" s="241" t="str">
        <f>IF(ISBLANK(Glucose!BA69),"",Glucose!BA69)</f>
        <v/>
      </c>
      <c r="BA76" s="241" t="str">
        <f>IF(ISBLANK(Glucose!BB69),"",Glucose!BB69)</f>
        <v/>
      </c>
      <c r="BB76" s="241" t="str">
        <f>IF(ISBLANK(Glucose!BC69),"",Glucose!BC69)</f>
        <v/>
      </c>
      <c r="BC76" s="241" t="str">
        <f>IF(ISBLANK(Glucose!BD69),"",Glucose!BD69)</f>
        <v/>
      </c>
      <c r="BD76" s="241" t="str">
        <f>IF(ISBLANK(Glucose!BE69),"",Glucose!BE69)</f>
        <v/>
      </c>
      <c r="BE76" s="241" t="str">
        <f>IF(ISBLANK(Glucose!BF69),"",Glucose!BF69)</f>
        <v/>
      </c>
      <c r="BF76" s="241" t="str">
        <f>IF(ISBLANK(Glucose!BG69),"",Glucose!BG69)</f>
        <v/>
      </c>
      <c r="BG76" s="241" t="str">
        <f>IF(ISBLANK(Glucose!BH69),"",Glucose!BH69)</f>
        <v/>
      </c>
      <c r="BH76" s="241" t="str">
        <f>IF(ISBLANK(Glucose!BI69),"",Glucose!BI69)</f>
        <v/>
      </c>
      <c r="BI76" s="241" t="str">
        <f>IF(ISBLANK(Glucose!BJ69),"",Glucose!BJ69)</f>
        <v/>
      </c>
      <c r="BJ76" s="241" t="str">
        <f>IF(ISBLANK(Glucose!BK69),"",Glucose!BK69)</f>
        <v/>
      </c>
      <c r="BK76" s="241" t="str">
        <f>IF(ISBLANK(Glucose!BL69),"",Glucose!BL69)</f>
        <v/>
      </c>
      <c r="BL76" s="241" t="str">
        <f>IF(ISBLANK(Glucose!BM69),"",Glucose!BM69)</f>
        <v/>
      </c>
      <c r="BM76" s="241" t="str">
        <f>IF(ISBLANK(Glucose!BN69),"",Glucose!BN69)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IF(Glucose!B70&lt;&gt;0,Glucose!$B$1,"")</f>
        <v/>
      </c>
      <c r="B77" s="241" t="str">
        <f>IF(ISBLANK(Glucose!A70),"",Glucose!A70)</f>
        <v/>
      </c>
      <c r="C77" s="248" t="str">
        <f>IF(ISBLANK(Glucose!B70),"",Glucose!B70)</f>
        <v/>
      </c>
      <c r="D77" s="249" t="str">
        <f>IF(ISBLANK(Glucose!C70),"",Glucose!C70)</f>
        <v/>
      </c>
      <c r="E77" s="241" t="str">
        <f>IF(ISBLANK(Glucose!D70),"",Glucose!D70)</f>
        <v/>
      </c>
      <c r="F77" s="241" t="str">
        <f>IF(ISBLANK(Glucose!E70),"",Glucose!E70)</f>
        <v/>
      </c>
      <c r="G77" s="241" t="str">
        <f>IF(ISBLANK(Glucose!G70),"",Glucose!G70)</f>
        <v/>
      </c>
      <c r="H77" s="241" t="str">
        <f>IF(ISBLANK(Glucose!H70),"",Glucose!H70)</f>
        <v/>
      </c>
      <c r="I77" s="241" t="str">
        <f>IF(ISBLANK(Glucose!I70),"",Glucose!I70)</f>
        <v/>
      </c>
      <c r="J77" s="241" t="str">
        <f>IF(ISBLANK(Glucose!J70),"",Glucose!J70)</f>
        <v/>
      </c>
      <c r="K77" s="241" t="str">
        <f>IF(ISBLANK(Glucose!K70),"",Glucose!K70)</f>
        <v/>
      </c>
      <c r="L77" s="241" t="str">
        <f>IF(ISBLANK(Glucose!L70),"",Glucose!L70)</f>
        <v/>
      </c>
      <c r="M77" s="241" t="str">
        <f>IF(ISBLANK(Glucose!M70),"",Glucose!M70)</f>
        <v/>
      </c>
      <c r="N77" s="241" t="str">
        <f>IF(ISBLANK(Glucose!N70),"",Glucose!N70)</f>
        <v/>
      </c>
      <c r="O77" s="241" t="str">
        <f>IF(ISBLANK(Glucose!O70),"",Glucose!O70)</f>
        <v/>
      </c>
      <c r="P77" s="241" t="str">
        <f>IF(ISBLANK(Glucose!P70),"",Glucose!P70)</f>
        <v/>
      </c>
      <c r="Q77" s="241" t="str">
        <f>IF(ISBLANK(Glucose!Q70),"",Glucose!Q70)</f>
        <v/>
      </c>
      <c r="R77" s="241" t="str">
        <f>IF(ISBLANK(Glucose!R70),"",Glucose!R70)</f>
        <v/>
      </c>
      <c r="S77" s="241" t="str">
        <f>IF(ISBLANK(Glucose!S70),"",Glucose!S70)</f>
        <v/>
      </c>
      <c r="T77" s="241" t="str">
        <f>IF(ISBLANK(Glucose!T70),"",Glucose!T70)</f>
        <v/>
      </c>
      <c r="U77" s="241" t="str">
        <f>IF(ISBLANK(Glucose!U70),"",Glucose!U70)</f>
        <v/>
      </c>
      <c r="V77" s="241" t="str">
        <f>IF(ISBLANK(Glucose!V70),"",Glucose!V70)</f>
        <v/>
      </c>
      <c r="W77" s="241" t="str">
        <f>IF(ISBLANK(Glucose!W70),"",Glucose!W70)</f>
        <v/>
      </c>
      <c r="X77" s="241" t="str">
        <f>IF(ISBLANK(Glucose!X70),"",Glucose!X70)</f>
        <v/>
      </c>
      <c r="Y77" s="241" t="str">
        <f>IF(ISBLANK(Glucose!Y70),"",Glucose!Y70)</f>
        <v/>
      </c>
      <c r="Z77" s="241" t="str">
        <f>IF(ISBLANK(Glucose!Z70),"",Glucose!Z70)</f>
        <v/>
      </c>
      <c r="AA77" s="241" t="str">
        <f>IF(ISBLANK(Glucose!AA70),"",Glucose!AA70)</f>
        <v/>
      </c>
      <c r="AB77" s="241" t="str">
        <f>IF(ISBLANK(Glucose!AB70),"",Glucose!AB70)</f>
        <v/>
      </c>
      <c r="AC77" s="241" t="str">
        <f>IF(ISBLANK(Glucose!AC70),"",Glucose!AC70)</f>
        <v/>
      </c>
      <c r="AD77" s="241" t="str">
        <f>IF(ISBLANK(Glucose!AD70),"",Glucose!AD70)</f>
        <v/>
      </c>
      <c r="AE77" s="241" t="str">
        <f>IF(ISBLANK(Glucose!AE70),"",Glucose!AE70)</f>
        <v/>
      </c>
      <c r="AF77" s="241" t="str">
        <f>IF(ISBLANK(Glucose!AF70),"",Glucose!AF70)</f>
        <v/>
      </c>
      <c r="AG77" s="241" t="str">
        <f>IF(ISBLANK(Glucose!AG70),"",Glucose!AG70)</f>
        <v/>
      </c>
      <c r="AH77" s="241" t="str">
        <f>IF(ISBLANK(Glucose!AH70),"",Glucose!AH70)</f>
        <v/>
      </c>
      <c r="AI77" s="241" t="str">
        <f>IF(ISBLANK(Glucose!AI70),"",Glucose!AI70)</f>
        <v/>
      </c>
      <c r="AJ77" s="241" t="str">
        <f>IF(ISBLANK(Glucose!AJ70),"",Glucose!AJ70)</f>
        <v/>
      </c>
      <c r="AK77" s="241" t="str">
        <f>IF(ISBLANK(Glucose!AK70),"",Glucose!AK70)</f>
        <v/>
      </c>
      <c r="AL77" s="241" t="str">
        <f>IF(ISBLANK(Glucose!AL70),"",Glucose!AL70)</f>
        <v/>
      </c>
      <c r="AM77" s="241" t="str">
        <f>IF(ISBLANK(Glucose!AM70),"",Glucose!AM70)</f>
        <v/>
      </c>
      <c r="AN77" s="241" t="str">
        <f>IF(ISBLANK(Glucose!AN70),"",Glucose!AN70)</f>
        <v/>
      </c>
      <c r="AO77" s="241" t="str">
        <f>IF(ISBLANK(Glucose!AO70),"",Glucose!AO70)</f>
        <v/>
      </c>
      <c r="AP77" s="241" t="str">
        <f>IF(ISBLANK(Glucose!AP70),"",Glucose!AP70)</f>
        <v/>
      </c>
      <c r="AQ77" s="241" t="str">
        <f>IF(ISBLANK(Glucose!AR70),"",Glucose!AR70)</f>
        <v/>
      </c>
      <c r="AR77" s="241" t="str">
        <f>IF(ISBLANK(Glucose!AS70),"",Glucose!AS70)</f>
        <v/>
      </c>
      <c r="AS77" s="241" t="str">
        <f>IF(ISBLANK(Glucose!AT70),"",Glucose!AT70)</f>
        <v/>
      </c>
      <c r="AT77" s="241" t="str">
        <f>IF(ISBLANK(Glucose!AU70),"",Glucose!AU70)</f>
        <v/>
      </c>
      <c r="AU77" s="241" t="str">
        <f>IF(ISBLANK(Glucose!AV70),"",Glucose!AV70)</f>
        <v/>
      </c>
      <c r="AV77" s="241" t="str">
        <f>IF(ISBLANK(Glucose!AW70),"",Glucose!AW70)</f>
        <v/>
      </c>
      <c r="AW77" s="241" t="str">
        <f>IF(ISBLANK(Glucose!AX70),"",Glucose!AX70)</f>
        <v/>
      </c>
      <c r="AX77" s="241" t="str">
        <f>IF(ISBLANK(Glucose!AY70),"",Glucose!AY70)</f>
        <v/>
      </c>
      <c r="AY77" s="241" t="str">
        <f>IF(ISBLANK(Glucose!AZ70),"",Glucose!AZ70)</f>
        <v/>
      </c>
      <c r="AZ77" s="241" t="str">
        <f>IF(ISBLANK(Glucose!BA70),"",Glucose!BA70)</f>
        <v/>
      </c>
      <c r="BA77" s="241" t="str">
        <f>IF(ISBLANK(Glucose!BB70),"",Glucose!BB70)</f>
        <v/>
      </c>
      <c r="BB77" s="241" t="str">
        <f>IF(ISBLANK(Glucose!BC70),"",Glucose!BC70)</f>
        <v/>
      </c>
      <c r="BC77" s="241" t="str">
        <f>IF(ISBLANK(Glucose!BD70),"",Glucose!BD70)</f>
        <v/>
      </c>
      <c r="BD77" s="241" t="str">
        <f>IF(ISBLANK(Glucose!BE70),"",Glucose!BE70)</f>
        <v/>
      </c>
      <c r="BE77" s="241" t="str">
        <f>IF(ISBLANK(Glucose!BF70),"",Glucose!BF70)</f>
        <v/>
      </c>
      <c r="BF77" s="241" t="str">
        <f>IF(ISBLANK(Glucose!BG70),"",Glucose!BG70)</f>
        <v/>
      </c>
      <c r="BG77" s="241" t="str">
        <f>IF(ISBLANK(Glucose!BH70),"",Glucose!BH70)</f>
        <v/>
      </c>
      <c r="BH77" s="241" t="str">
        <f>IF(ISBLANK(Glucose!BI70),"",Glucose!BI70)</f>
        <v/>
      </c>
      <c r="BI77" s="241" t="str">
        <f>IF(ISBLANK(Glucose!BJ70),"",Glucose!BJ70)</f>
        <v/>
      </c>
      <c r="BJ77" s="241" t="str">
        <f>IF(ISBLANK(Glucose!BK70),"",Glucose!BK70)</f>
        <v/>
      </c>
      <c r="BK77" s="241" t="str">
        <f>IF(ISBLANK(Glucose!BL70),"",Glucose!BL70)</f>
        <v/>
      </c>
      <c r="BL77" s="241" t="str">
        <f>IF(ISBLANK(Glucose!BM70),"",Glucose!BM70)</f>
        <v/>
      </c>
      <c r="BM77" s="241" t="str">
        <f>IF(ISBLANK(Glucose!BN70),"",Glucose!BN70)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IF(Glucose!B71&lt;&gt;0,Glucose!$B$1,"")</f>
        <v/>
      </c>
      <c r="B78" s="241" t="str">
        <f>IF(ISBLANK(Glucose!A71),"",Glucose!A71)</f>
        <v/>
      </c>
      <c r="C78" s="248" t="str">
        <f>IF(ISBLANK(Glucose!B71),"",Glucose!B71)</f>
        <v/>
      </c>
      <c r="D78" s="249" t="str">
        <f>IF(ISBLANK(Glucose!C71),"",Glucose!C71)</f>
        <v/>
      </c>
      <c r="E78" s="241" t="str">
        <f>IF(ISBLANK(Glucose!D71),"",Glucose!D71)</f>
        <v/>
      </c>
      <c r="F78" s="241" t="str">
        <f>IF(ISBLANK(Glucose!E71),"",Glucose!E71)</f>
        <v/>
      </c>
      <c r="G78" s="241" t="str">
        <f>IF(ISBLANK(Glucose!G71),"",Glucose!G71)</f>
        <v/>
      </c>
      <c r="H78" s="241" t="str">
        <f>IF(ISBLANK(Glucose!H71),"",Glucose!H71)</f>
        <v/>
      </c>
      <c r="I78" s="241" t="str">
        <f>IF(ISBLANK(Glucose!I71),"",Glucose!I71)</f>
        <v/>
      </c>
      <c r="J78" s="241" t="str">
        <f>IF(ISBLANK(Glucose!J71),"",Glucose!J71)</f>
        <v/>
      </c>
      <c r="K78" s="241" t="str">
        <f>IF(ISBLANK(Glucose!K71),"",Glucose!K71)</f>
        <v/>
      </c>
      <c r="L78" s="241" t="str">
        <f>IF(ISBLANK(Glucose!L71),"",Glucose!L71)</f>
        <v/>
      </c>
      <c r="M78" s="241" t="str">
        <f>IF(ISBLANK(Glucose!M71),"",Glucose!M71)</f>
        <v/>
      </c>
      <c r="N78" s="241" t="str">
        <f>IF(ISBLANK(Glucose!N71),"",Glucose!N71)</f>
        <v/>
      </c>
      <c r="O78" s="241" t="str">
        <f>IF(ISBLANK(Glucose!O71),"",Glucose!O71)</f>
        <v/>
      </c>
      <c r="P78" s="241" t="str">
        <f>IF(ISBLANK(Glucose!P71),"",Glucose!P71)</f>
        <v/>
      </c>
      <c r="Q78" s="241" t="str">
        <f>IF(ISBLANK(Glucose!Q71),"",Glucose!Q71)</f>
        <v/>
      </c>
      <c r="R78" s="241" t="str">
        <f>IF(ISBLANK(Glucose!R71),"",Glucose!R71)</f>
        <v/>
      </c>
      <c r="S78" s="241" t="str">
        <f>IF(ISBLANK(Glucose!S71),"",Glucose!S71)</f>
        <v/>
      </c>
      <c r="T78" s="241" t="str">
        <f>IF(ISBLANK(Glucose!T71),"",Glucose!T71)</f>
        <v/>
      </c>
      <c r="U78" s="241" t="str">
        <f>IF(ISBLANK(Glucose!U71),"",Glucose!U71)</f>
        <v/>
      </c>
      <c r="V78" s="241" t="str">
        <f>IF(ISBLANK(Glucose!V71),"",Glucose!V71)</f>
        <v/>
      </c>
      <c r="W78" s="241" t="str">
        <f>IF(ISBLANK(Glucose!W71),"",Glucose!W71)</f>
        <v/>
      </c>
      <c r="X78" s="241" t="str">
        <f>IF(ISBLANK(Glucose!X71),"",Glucose!X71)</f>
        <v/>
      </c>
      <c r="Y78" s="241" t="str">
        <f>IF(ISBLANK(Glucose!Y71),"",Glucose!Y71)</f>
        <v/>
      </c>
      <c r="Z78" s="241" t="str">
        <f>IF(ISBLANK(Glucose!Z71),"",Glucose!Z71)</f>
        <v/>
      </c>
      <c r="AA78" s="241" t="str">
        <f>IF(ISBLANK(Glucose!AA71),"",Glucose!AA71)</f>
        <v/>
      </c>
      <c r="AB78" s="241" t="str">
        <f>IF(ISBLANK(Glucose!AB71),"",Glucose!AB71)</f>
        <v/>
      </c>
      <c r="AC78" s="241" t="str">
        <f>IF(ISBLANK(Glucose!AC71),"",Glucose!AC71)</f>
        <v/>
      </c>
      <c r="AD78" s="241" t="str">
        <f>IF(ISBLANK(Glucose!AD71),"",Glucose!AD71)</f>
        <v/>
      </c>
      <c r="AE78" s="241" t="str">
        <f>IF(ISBLANK(Glucose!AE71),"",Glucose!AE71)</f>
        <v/>
      </c>
      <c r="AF78" s="241" t="str">
        <f>IF(ISBLANK(Glucose!AF71),"",Glucose!AF71)</f>
        <v/>
      </c>
      <c r="AG78" s="241" t="str">
        <f>IF(ISBLANK(Glucose!AG71),"",Glucose!AG71)</f>
        <v/>
      </c>
      <c r="AH78" s="241" t="str">
        <f>IF(ISBLANK(Glucose!AH71),"",Glucose!AH71)</f>
        <v/>
      </c>
      <c r="AI78" s="241" t="str">
        <f>IF(ISBLANK(Glucose!AI71),"",Glucose!AI71)</f>
        <v/>
      </c>
      <c r="AJ78" s="241" t="str">
        <f>IF(ISBLANK(Glucose!AJ71),"",Glucose!AJ71)</f>
        <v/>
      </c>
      <c r="AK78" s="241" t="str">
        <f>IF(ISBLANK(Glucose!AK71),"",Glucose!AK71)</f>
        <v/>
      </c>
      <c r="AL78" s="241" t="str">
        <f>IF(ISBLANK(Glucose!AL71),"",Glucose!AL71)</f>
        <v/>
      </c>
      <c r="AM78" s="241" t="str">
        <f>IF(ISBLANK(Glucose!AM71),"",Glucose!AM71)</f>
        <v/>
      </c>
      <c r="AN78" s="241" t="str">
        <f>IF(ISBLANK(Glucose!AN71),"",Glucose!AN71)</f>
        <v/>
      </c>
      <c r="AO78" s="241" t="str">
        <f>IF(ISBLANK(Glucose!AO71),"",Glucose!AO71)</f>
        <v/>
      </c>
      <c r="AP78" s="241" t="str">
        <f>IF(ISBLANK(Glucose!AP71),"",Glucose!AP71)</f>
        <v/>
      </c>
      <c r="AQ78" s="241" t="str">
        <f>IF(ISBLANK(Glucose!AR71),"",Glucose!AR71)</f>
        <v/>
      </c>
      <c r="AR78" s="241" t="str">
        <f>IF(ISBLANK(Glucose!AS71),"",Glucose!AS71)</f>
        <v/>
      </c>
      <c r="AS78" s="241" t="str">
        <f>IF(ISBLANK(Glucose!AT71),"",Glucose!AT71)</f>
        <v/>
      </c>
      <c r="AT78" s="241" t="str">
        <f>IF(ISBLANK(Glucose!AU71),"",Glucose!AU71)</f>
        <v/>
      </c>
      <c r="AU78" s="241" t="str">
        <f>IF(ISBLANK(Glucose!AV71),"",Glucose!AV71)</f>
        <v/>
      </c>
      <c r="AV78" s="241" t="str">
        <f>IF(ISBLANK(Glucose!AW71),"",Glucose!AW71)</f>
        <v/>
      </c>
      <c r="AW78" s="241" t="str">
        <f>IF(ISBLANK(Glucose!AX71),"",Glucose!AX71)</f>
        <v/>
      </c>
      <c r="AX78" s="241" t="str">
        <f>IF(ISBLANK(Glucose!AY71),"",Glucose!AY71)</f>
        <v/>
      </c>
      <c r="AY78" s="241" t="str">
        <f>IF(ISBLANK(Glucose!AZ71),"",Glucose!AZ71)</f>
        <v/>
      </c>
      <c r="AZ78" s="241" t="str">
        <f>IF(ISBLANK(Glucose!BA71),"",Glucose!BA71)</f>
        <v/>
      </c>
      <c r="BA78" s="241" t="str">
        <f>IF(ISBLANK(Glucose!BB71),"",Glucose!BB71)</f>
        <v/>
      </c>
      <c r="BB78" s="241" t="str">
        <f>IF(ISBLANK(Glucose!BC71),"",Glucose!BC71)</f>
        <v/>
      </c>
      <c r="BC78" s="241" t="str">
        <f>IF(ISBLANK(Glucose!BD71),"",Glucose!BD71)</f>
        <v/>
      </c>
      <c r="BD78" s="241" t="str">
        <f>IF(ISBLANK(Glucose!BE71),"",Glucose!BE71)</f>
        <v/>
      </c>
      <c r="BE78" s="241" t="str">
        <f>IF(ISBLANK(Glucose!BF71),"",Glucose!BF71)</f>
        <v/>
      </c>
      <c r="BF78" s="241" t="str">
        <f>IF(ISBLANK(Glucose!BG71),"",Glucose!BG71)</f>
        <v/>
      </c>
      <c r="BG78" s="241" t="str">
        <f>IF(ISBLANK(Glucose!BH71),"",Glucose!BH71)</f>
        <v/>
      </c>
      <c r="BH78" s="241" t="str">
        <f>IF(ISBLANK(Glucose!BI71),"",Glucose!BI71)</f>
        <v/>
      </c>
      <c r="BI78" s="241" t="str">
        <f>IF(ISBLANK(Glucose!BJ71),"",Glucose!BJ71)</f>
        <v/>
      </c>
      <c r="BJ78" s="241" t="str">
        <f>IF(ISBLANK(Glucose!BK71),"",Glucose!BK71)</f>
        <v/>
      </c>
      <c r="BK78" s="241" t="str">
        <f>IF(ISBLANK(Glucose!BL71),"",Glucose!BL71)</f>
        <v/>
      </c>
      <c r="BL78" s="241" t="str">
        <f>IF(ISBLANK(Glucose!BM71),"",Glucose!BM71)</f>
        <v/>
      </c>
      <c r="BM78" s="241" t="str">
        <f>IF(ISBLANK(Glucose!BN71),"",Glucose!BN71)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IF(Glucose!B72&lt;&gt;0,Glucose!$B$1,"")</f>
        <v/>
      </c>
      <c r="B79" s="241" t="str">
        <f>IF(ISBLANK(Glucose!A72),"",Glucose!A72)</f>
        <v/>
      </c>
      <c r="C79" s="248" t="str">
        <f>IF(ISBLANK(Glucose!B72),"",Glucose!B72)</f>
        <v/>
      </c>
      <c r="D79" s="249" t="str">
        <f>IF(ISBLANK(Glucose!C72),"",Glucose!C72)</f>
        <v/>
      </c>
      <c r="E79" s="241" t="str">
        <f>IF(ISBLANK(Glucose!D72),"",Glucose!D72)</f>
        <v/>
      </c>
      <c r="F79" s="241" t="str">
        <f>IF(ISBLANK(Glucose!E72),"",Glucose!E72)</f>
        <v/>
      </c>
      <c r="G79" s="241" t="str">
        <f>IF(ISBLANK(Glucose!G72),"",Glucose!G72)</f>
        <v/>
      </c>
      <c r="H79" s="241" t="str">
        <f>IF(ISBLANK(Glucose!H72),"",Glucose!H72)</f>
        <v/>
      </c>
      <c r="I79" s="241" t="str">
        <f>IF(ISBLANK(Glucose!I72),"",Glucose!I72)</f>
        <v/>
      </c>
      <c r="J79" s="241" t="str">
        <f>IF(ISBLANK(Glucose!J72),"",Glucose!J72)</f>
        <v/>
      </c>
      <c r="K79" s="241" t="str">
        <f>IF(ISBLANK(Glucose!K72),"",Glucose!K72)</f>
        <v/>
      </c>
      <c r="L79" s="241" t="str">
        <f>IF(ISBLANK(Glucose!L72),"",Glucose!L72)</f>
        <v/>
      </c>
      <c r="M79" s="241" t="str">
        <f>IF(ISBLANK(Glucose!M72),"",Glucose!M72)</f>
        <v/>
      </c>
      <c r="N79" s="241" t="str">
        <f>IF(ISBLANK(Glucose!N72),"",Glucose!N72)</f>
        <v/>
      </c>
      <c r="O79" s="241" t="str">
        <f>IF(ISBLANK(Glucose!O72),"",Glucose!O72)</f>
        <v/>
      </c>
      <c r="P79" s="241" t="str">
        <f>IF(ISBLANK(Glucose!P72),"",Glucose!P72)</f>
        <v/>
      </c>
      <c r="Q79" s="241" t="str">
        <f>IF(ISBLANK(Glucose!Q72),"",Glucose!Q72)</f>
        <v/>
      </c>
      <c r="R79" s="241" t="str">
        <f>IF(ISBLANK(Glucose!R72),"",Glucose!R72)</f>
        <v/>
      </c>
      <c r="S79" s="241" t="str">
        <f>IF(ISBLANK(Glucose!S72),"",Glucose!S72)</f>
        <v/>
      </c>
      <c r="T79" s="241" t="str">
        <f>IF(ISBLANK(Glucose!T72),"",Glucose!T72)</f>
        <v/>
      </c>
      <c r="U79" s="241" t="str">
        <f>IF(ISBLANK(Glucose!U72),"",Glucose!U72)</f>
        <v/>
      </c>
      <c r="V79" s="241" t="str">
        <f>IF(ISBLANK(Glucose!V72),"",Glucose!V72)</f>
        <v/>
      </c>
      <c r="W79" s="241" t="str">
        <f>IF(ISBLANK(Glucose!W72),"",Glucose!W72)</f>
        <v/>
      </c>
      <c r="X79" s="241" t="str">
        <f>IF(ISBLANK(Glucose!X72),"",Glucose!X72)</f>
        <v/>
      </c>
      <c r="Y79" s="241" t="str">
        <f>IF(ISBLANK(Glucose!Y72),"",Glucose!Y72)</f>
        <v/>
      </c>
      <c r="Z79" s="241" t="str">
        <f>IF(ISBLANK(Glucose!Z72),"",Glucose!Z72)</f>
        <v/>
      </c>
      <c r="AA79" s="241" t="str">
        <f>IF(ISBLANK(Glucose!AA72),"",Glucose!AA72)</f>
        <v/>
      </c>
      <c r="AB79" s="241" t="str">
        <f>IF(ISBLANK(Glucose!AB72),"",Glucose!AB72)</f>
        <v/>
      </c>
      <c r="AC79" s="241" t="str">
        <f>IF(ISBLANK(Glucose!AC72),"",Glucose!AC72)</f>
        <v/>
      </c>
      <c r="AD79" s="241" t="str">
        <f>IF(ISBLANK(Glucose!AD72),"",Glucose!AD72)</f>
        <v/>
      </c>
      <c r="AE79" s="241" t="str">
        <f>IF(ISBLANK(Glucose!AE72),"",Glucose!AE72)</f>
        <v/>
      </c>
      <c r="AF79" s="241" t="str">
        <f>IF(ISBLANK(Glucose!AF72),"",Glucose!AF72)</f>
        <v/>
      </c>
      <c r="AG79" s="241" t="str">
        <f>IF(ISBLANK(Glucose!AG72),"",Glucose!AG72)</f>
        <v/>
      </c>
      <c r="AH79" s="241" t="str">
        <f>IF(ISBLANK(Glucose!AH72),"",Glucose!AH72)</f>
        <v/>
      </c>
      <c r="AI79" s="241" t="str">
        <f>IF(ISBLANK(Glucose!AI72),"",Glucose!AI72)</f>
        <v/>
      </c>
      <c r="AJ79" s="241" t="str">
        <f>IF(ISBLANK(Glucose!AJ72),"",Glucose!AJ72)</f>
        <v/>
      </c>
      <c r="AK79" s="241" t="str">
        <f>IF(ISBLANK(Glucose!AK72),"",Glucose!AK72)</f>
        <v/>
      </c>
      <c r="AL79" s="241" t="str">
        <f>IF(ISBLANK(Glucose!AL72),"",Glucose!AL72)</f>
        <v/>
      </c>
      <c r="AM79" s="241" t="str">
        <f>IF(ISBLANK(Glucose!AM72),"",Glucose!AM72)</f>
        <v/>
      </c>
      <c r="AN79" s="241" t="str">
        <f>IF(ISBLANK(Glucose!AN72),"",Glucose!AN72)</f>
        <v/>
      </c>
      <c r="AO79" s="241" t="str">
        <f>IF(ISBLANK(Glucose!AO72),"",Glucose!AO72)</f>
        <v/>
      </c>
      <c r="AP79" s="241" t="str">
        <f>IF(ISBLANK(Glucose!AP72),"",Glucose!AP72)</f>
        <v/>
      </c>
      <c r="AQ79" s="241" t="str">
        <f>IF(ISBLANK(Glucose!AR72),"",Glucose!AR72)</f>
        <v/>
      </c>
      <c r="AR79" s="241" t="str">
        <f>IF(ISBLANK(Glucose!AS72),"",Glucose!AS72)</f>
        <v/>
      </c>
      <c r="AS79" s="241" t="str">
        <f>IF(ISBLANK(Glucose!AT72),"",Glucose!AT72)</f>
        <v/>
      </c>
      <c r="AT79" s="241" t="str">
        <f>IF(ISBLANK(Glucose!AU72),"",Glucose!AU72)</f>
        <v/>
      </c>
      <c r="AU79" s="241" t="str">
        <f>IF(ISBLANK(Glucose!AV72),"",Glucose!AV72)</f>
        <v/>
      </c>
      <c r="AV79" s="241" t="str">
        <f>IF(ISBLANK(Glucose!AW72),"",Glucose!AW72)</f>
        <v/>
      </c>
      <c r="AW79" s="241" t="str">
        <f>IF(ISBLANK(Glucose!AX72),"",Glucose!AX72)</f>
        <v/>
      </c>
      <c r="AX79" s="241" t="str">
        <f>IF(ISBLANK(Glucose!AY72),"",Glucose!AY72)</f>
        <v/>
      </c>
      <c r="AY79" s="241" t="str">
        <f>IF(ISBLANK(Glucose!AZ72),"",Glucose!AZ72)</f>
        <v/>
      </c>
      <c r="AZ79" s="241" t="str">
        <f>IF(ISBLANK(Glucose!BA72),"",Glucose!BA72)</f>
        <v/>
      </c>
      <c r="BA79" s="241" t="str">
        <f>IF(ISBLANK(Glucose!BB72),"",Glucose!BB72)</f>
        <v/>
      </c>
      <c r="BB79" s="241" t="str">
        <f>IF(ISBLANK(Glucose!BC72),"",Glucose!BC72)</f>
        <v/>
      </c>
      <c r="BC79" s="241" t="str">
        <f>IF(ISBLANK(Glucose!BD72),"",Glucose!BD72)</f>
        <v/>
      </c>
      <c r="BD79" s="241" t="str">
        <f>IF(ISBLANK(Glucose!BE72),"",Glucose!BE72)</f>
        <v/>
      </c>
      <c r="BE79" s="241" t="str">
        <f>IF(ISBLANK(Glucose!BF72),"",Glucose!BF72)</f>
        <v/>
      </c>
      <c r="BF79" s="241" t="str">
        <f>IF(ISBLANK(Glucose!BG72),"",Glucose!BG72)</f>
        <v/>
      </c>
      <c r="BG79" s="241" t="str">
        <f>IF(ISBLANK(Glucose!BH72),"",Glucose!BH72)</f>
        <v/>
      </c>
      <c r="BH79" s="241" t="str">
        <f>IF(ISBLANK(Glucose!BI72),"",Glucose!BI72)</f>
        <v/>
      </c>
      <c r="BI79" s="241" t="str">
        <f>IF(ISBLANK(Glucose!BJ72),"",Glucose!BJ72)</f>
        <v/>
      </c>
      <c r="BJ79" s="241" t="str">
        <f>IF(ISBLANK(Glucose!BK72),"",Glucose!BK72)</f>
        <v/>
      </c>
      <c r="BK79" s="241" t="str">
        <f>IF(ISBLANK(Glucose!BL72),"",Glucose!BL72)</f>
        <v/>
      </c>
      <c r="BL79" s="241" t="str">
        <f>IF(ISBLANK(Glucose!BM72),"",Glucose!BM72)</f>
        <v/>
      </c>
      <c r="BM79" s="241" t="str">
        <f>IF(ISBLANK(Glucose!BN72),"",Glucose!BN72)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IF(Glucose!B73&lt;&gt;0,Glucose!$B$1,"")</f>
        <v/>
      </c>
      <c r="B80" s="241" t="str">
        <f>IF(ISBLANK(Glucose!A73),"",Glucose!A73)</f>
        <v/>
      </c>
      <c r="C80" s="248" t="str">
        <f>IF(ISBLANK(Glucose!B73),"",Glucose!B73)</f>
        <v/>
      </c>
      <c r="D80" s="249" t="str">
        <f>IF(ISBLANK(Glucose!C73),"",Glucose!C73)</f>
        <v/>
      </c>
      <c r="E80" s="241" t="str">
        <f>IF(ISBLANK(Glucose!D73),"",Glucose!D73)</f>
        <v/>
      </c>
      <c r="F80" s="241" t="str">
        <f>IF(ISBLANK(Glucose!E73),"",Glucose!E73)</f>
        <v/>
      </c>
      <c r="G80" s="241" t="str">
        <f>IF(ISBLANK(Glucose!G73),"",Glucose!G73)</f>
        <v/>
      </c>
      <c r="H80" s="241" t="str">
        <f>IF(ISBLANK(Glucose!H73),"",Glucose!H73)</f>
        <v/>
      </c>
      <c r="I80" s="241" t="str">
        <f>IF(ISBLANK(Glucose!I73),"",Glucose!I73)</f>
        <v/>
      </c>
      <c r="J80" s="241" t="str">
        <f>IF(ISBLANK(Glucose!J73),"",Glucose!J73)</f>
        <v/>
      </c>
      <c r="K80" s="241" t="str">
        <f>IF(ISBLANK(Glucose!K73),"",Glucose!K73)</f>
        <v/>
      </c>
      <c r="L80" s="241" t="str">
        <f>IF(ISBLANK(Glucose!L73),"",Glucose!L73)</f>
        <v/>
      </c>
      <c r="M80" s="241" t="str">
        <f>IF(ISBLANK(Glucose!M73),"",Glucose!M73)</f>
        <v/>
      </c>
      <c r="N80" s="241" t="str">
        <f>IF(ISBLANK(Glucose!N73),"",Glucose!N73)</f>
        <v/>
      </c>
      <c r="O80" s="241" t="str">
        <f>IF(ISBLANK(Glucose!O73),"",Glucose!O73)</f>
        <v/>
      </c>
      <c r="P80" s="241" t="str">
        <f>IF(ISBLANK(Glucose!P73),"",Glucose!P73)</f>
        <v/>
      </c>
      <c r="Q80" s="241" t="str">
        <f>IF(ISBLANK(Glucose!Q73),"",Glucose!Q73)</f>
        <v/>
      </c>
      <c r="R80" s="241" t="str">
        <f>IF(ISBLANK(Glucose!R73),"",Glucose!R73)</f>
        <v/>
      </c>
      <c r="S80" s="241" t="str">
        <f>IF(ISBLANK(Glucose!S73),"",Glucose!S73)</f>
        <v/>
      </c>
      <c r="T80" s="241" t="str">
        <f>IF(ISBLANK(Glucose!T73),"",Glucose!T73)</f>
        <v/>
      </c>
      <c r="U80" s="241" t="str">
        <f>IF(ISBLANK(Glucose!U73),"",Glucose!U73)</f>
        <v/>
      </c>
      <c r="V80" s="241" t="str">
        <f>IF(ISBLANK(Glucose!V73),"",Glucose!V73)</f>
        <v/>
      </c>
      <c r="W80" s="241" t="str">
        <f>IF(ISBLANK(Glucose!W73),"",Glucose!W73)</f>
        <v/>
      </c>
      <c r="X80" s="241" t="str">
        <f>IF(ISBLANK(Glucose!X73),"",Glucose!X73)</f>
        <v/>
      </c>
      <c r="Y80" s="241" t="str">
        <f>IF(ISBLANK(Glucose!Y73),"",Glucose!Y73)</f>
        <v/>
      </c>
      <c r="Z80" s="241" t="str">
        <f>IF(ISBLANK(Glucose!Z73),"",Glucose!Z73)</f>
        <v/>
      </c>
      <c r="AA80" s="241" t="str">
        <f>IF(ISBLANK(Glucose!AA73),"",Glucose!AA73)</f>
        <v/>
      </c>
      <c r="AB80" s="241" t="str">
        <f>IF(ISBLANK(Glucose!AB73),"",Glucose!AB73)</f>
        <v/>
      </c>
      <c r="AC80" s="241" t="str">
        <f>IF(ISBLANK(Glucose!AC73),"",Glucose!AC73)</f>
        <v/>
      </c>
      <c r="AD80" s="241" t="str">
        <f>IF(ISBLANK(Glucose!AD73),"",Glucose!AD73)</f>
        <v/>
      </c>
      <c r="AE80" s="241" t="str">
        <f>IF(ISBLANK(Glucose!AE73),"",Glucose!AE73)</f>
        <v/>
      </c>
      <c r="AF80" s="241" t="str">
        <f>IF(ISBLANK(Glucose!AF73),"",Glucose!AF73)</f>
        <v/>
      </c>
      <c r="AG80" s="241" t="str">
        <f>IF(ISBLANK(Glucose!AG73),"",Glucose!AG73)</f>
        <v/>
      </c>
      <c r="AH80" s="241" t="str">
        <f>IF(ISBLANK(Glucose!AH73),"",Glucose!AH73)</f>
        <v/>
      </c>
      <c r="AI80" s="241" t="str">
        <f>IF(ISBLANK(Glucose!AI73),"",Glucose!AI73)</f>
        <v/>
      </c>
      <c r="AJ80" s="241" t="str">
        <f>IF(ISBLANK(Glucose!AJ73),"",Glucose!AJ73)</f>
        <v/>
      </c>
      <c r="AK80" s="241" t="str">
        <f>IF(ISBLANK(Glucose!AK73),"",Glucose!AK73)</f>
        <v/>
      </c>
      <c r="AL80" s="241" t="str">
        <f>IF(ISBLANK(Glucose!AL73),"",Glucose!AL73)</f>
        <v/>
      </c>
      <c r="AM80" s="241" t="str">
        <f>IF(ISBLANK(Glucose!AM73),"",Glucose!AM73)</f>
        <v/>
      </c>
      <c r="AN80" s="241" t="str">
        <f>IF(ISBLANK(Glucose!AN73),"",Glucose!AN73)</f>
        <v/>
      </c>
      <c r="AO80" s="241" t="str">
        <f>IF(ISBLANK(Glucose!AO73),"",Glucose!AO73)</f>
        <v/>
      </c>
      <c r="AP80" s="241" t="str">
        <f>IF(ISBLANK(Glucose!AP73),"",Glucose!AP73)</f>
        <v/>
      </c>
      <c r="AQ80" s="241" t="str">
        <f>IF(ISBLANK(Glucose!AR73),"",Glucose!AR73)</f>
        <v/>
      </c>
      <c r="AR80" s="241" t="str">
        <f>IF(ISBLANK(Glucose!AS73),"",Glucose!AS73)</f>
        <v/>
      </c>
      <c r="AS80" s="241" t="str">
        <f>IF(ISBLANK(Glucose!AT73),"",Glucose!AT73)</f>
        <v/>
      </c>
      <c r="AT80" s="241" t="str">
        <f>IF(ISBLANK(Glucose!AU73),"",Glucose!AU73)</f>
        <v/>
      </c>
      <c r="AU80" s="241" t="str">
        <f>IF(ISBLANK(Glucose!AV73),"",Glucose!AV73)</f>
        <v/>
      </c>
      <c r="AV80" s="241" t="str">
        <f>IF(ISBLANK(Glucose!AW73),"",Glucose!AW73)</f>
        <v/>
      </c>
      <c r="AW80" s="241" t="str">
        <f>IF(ISBLANK(Glucose!AX73),"",Glucose!AX73)</f>
        <v/>
      </c>
      <c r="AX80" s="241" t="str">
        <f>IF(ISBLANK(Glucose!AY73),"",Glucose!AY73)</f>
        <v/>
      </c>
      <c r="AY80" s="241" t="str">
        <f>IF(ISBLANK(Glucose!AZ73),"",Glucose!AZ73)</f>
        <v/>
      </c>
      <c r="AZ80" s="241" t="str">
        <f>IF(ISBLANK(Glucose!BA73),"",Glucose!BA73)</f>
        <v/>
      </c>
      <c r="BA80" s="241" t="str">
        <f>IF(ISBLANK(Glucose!BB73),"",Glucose!BB73)</f>
        <v/>
      </c>
      <c r="BB80" s="241" t="str">
        <f>IF(ISBLANK(Glucose!BC73),"",Glucose!BC73)</f>
        <v/>
      </c>
      <c r="BC80" s="241" t="str">
        <f>IF(ISBLANK(Glucose!BD73),"",Glucose!BD73)</f>
        <v/>
      </c>
      <c r="BD80" s="241" t="str">
        <f>IF(ISBLANK(Glucose!BE73),"",Glucose!BE73)</f>
        <v/>
      </c>
      <c r="BE80" s="241" t="str">
        <f>IF(ISBLANK(Glucose!BF73),"",Glucose!BF73)</f>
        <v/>
      </c>
      <c r="BF80" s="241" t="str">
        <f>IF(ISBLANK(Glucose!BG73),"",Glucose!BG73)</f>
        <v/>
      </c>
      <c r="BG80" s="241" t="str">
        <f>IF(ISBLANK(Glucose!BH73),"",Glucose!BH73)</f>
        <v/>
      </c>
      <c r="BH80" s="241" t="str">
        <f>IF(ISBLANK(Glucose!BI73),"",Glucose!BI73)</f>
        <v/>
      </c>
      <c r="BI80" s="241" t="str">
        <f>IF(ISBLANK(Glucose!BJ73),"",Glucose!BJ73)</f>
        <v/>
      </c>
      <c r="BJ80" s="241" t="str">
        <f>IF(ISBLANK(Glucose!BK73),"",Glucose!BK73)</f>
        <v/>
      </c>
      <c r="BK80" s="241" t="str">
        <f>IF(ISBLANK(Glucose!BL73),"",Glucose!BL73)</f>
        <v/>
      </c>
      <c r="BL80" s="241" t="str">
        <f>IF(ISBLANK(Glucose!BM73),"",Glucose!BM73)</f>
        <v/>
      </c>
      <c r="BM80" s="241" t="str">
        <f>IF(ISBLANK(Glucose!BN73),"",Glucose!BN73)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IF(Glucose!B74&lt;&gt;0,Glucose!$B$1,"")</f>
        <v/>
      </c>
      <c r="B81" s="241" t="str">
        <f>IF(ISBLANK(Glucose!A74),"",Glucose!A74)</f>
        <v/>
      </c>
      <c r="C81" s="248" t="str">
        <f>IF(ISBLANK(Glucose!B74),"",Glucose!B74)</f>
        <v/>
      </c>
      <c r="D81" s="249" t="str">
        <f>IF(ISBLANK(Glucose!C74),"",Glucose!C74)</f>
        <v/>
      </c>
      <c r="E81" s="241" t="str">
        <f>IF(ISBLANK(Glucose!D74),"",Glucose!D74)</f>
        <v/>
      </c>
      <c r="F81" s="241" t="str">
        <f>IF(ISBLANK(Glucose!E74),"",Glucose!E74)</f>
        <v/>
      </c>
      <c r="G81" s="241" t="str">
        <f>IF(ISBLANK(Glucose!G74),"",Glucose!G74)</f>
        <v/>
      </c>
      <c r="H81" s="241" t="str">
        <f>IF(ISBLANK(Glucose!H74),"",Glucose!H74)</f>
        <v/>
      </c>
      <c r="I81" s="241" t="str">
        <f>IF(ISBLANK(Glucose!I74),"",Glucose!I74)</f>
        <v/>
      </c>
      <c r="J81" s="241" t="str">
        <f>IF(ISBLANK(Glucose!J74),"",Glucose!J74)</f>
        <v/>
      </c>
      <c r="K81" s="241" t="str">
        <f>IF(ISBLANK(Glucose!K74),"",Glucose!K74)</f>
        <v/>
      </c>
      <c r="L81" s="241" t="str">
        <f>IF(ISBLANK(Glucose!L74),"",Glucose!L74)</f>
        <v/>
      </c>
      <c r="M81" s="241" t="str">
        <f>IF(ISBLANK(Glucose!M74),"",Glucose!M74)</f>
        <v/>
      </c>
      <c r="N81" s="241" t="str">
        <f>IF(ISBLANK(Glucose!N74),"",Glucose!N74)</f>
        <v/>
      </c>
      <c r="O81" s="241" t="str">
        <f>IF(ISBLANK(Glucose!O74),"",Glucose!O74)</f>
        <v/>
      </c>
      <c r="P81" s="241" t="str">
        <f>IF(ISBLANK(Glucose!P74),"",Glucose!P74)</f>
        <v/>
      </c>
      <c r="Q81" s="241" t="str">
        <f>IF(ISBLANK(Glucose!Q74),"",Glucose!Q74)</f>
        <v/>
      </c>
      <c r="R81" s="241" t="str">
        <f>IF(ISBLANK(Glucose!R74),"",Glucose!R74)</f>
        <v/>
      </c>
      <c r="S81" s="241" t="str">
        <f>IF(ISBLANK(Glucose!S74),"",Glucose!S74)</f>
        <v/>
      </c>
      <c r="T81" s="241" t="str">
        <f>IF(ISBLANK(Glucose!T74),"",Glucose!T74)</f>
        <v/>
      </c>
      <c r="U81" s="241" t="str">
        <f>IF(ISBLANK(Glucose!U74),"",Glucose!U74)</f>
        <v/>
      </c>
      <c r="V81" s="241" t="str">
        <f>IF(ISBLANK(Glucose!V74),"",Glucose!V74)</f>
        <v/>
      </c>
      <c r="W81" s="241" t="str">
        <f>IF(ISBLANK(Glucose!W74),"",Glucose!W74)</f>
        <v/>
      </c>
      <c r="X81" s="241" t="str">
        <f>IF(ISBLANK(Glucose!X74),"",Glucose!X74)</f>
        <v/>
      </c>
      <c r="Y81" s="241" t="str">
        <f>IF(ISBLANK(Glucose!Y74),"",Glucose!Y74)</f>
        <v/>
      </c>
      <c r="Z81" s="241" t="str">
        <f>IF(ISBLANK(Glucose!Z74),"",Glucose!Z74)</f>
        <v/>
      </c>
      <c r="AA81" s="241" t="str">
        <f>IF(ISBLANK(Glucose!AA74),"",Glucose!AA74)</f>
        <v/>
      </c>
      <c r="AB81" s="241" t="str">
        <f>IF(ISBLANK(Glucose!AB74),"",Glucose!AB74)</f>
        <v/>
      </c>
      <c r="AC81" s="241" t="str">
        <f>IF(ISBLANK(Glucose!AC74),"",Glucose!AC74)</f>
        <v/>
      </c>
      <c r="AD81" s="241" t="str">
        <f>IF(ISBLANK(Glucose!AD74),"",Glucose!AD74)</f>
        <v/>
      </c>
      <c r="AE81" s="241" t="str">
        <f>IF(ISBLANK(Glucose!AE74),"",Glucose!AE74)</f>
        <v/>
      </c>
      <c r="AF81" s="241" t="str">
        <f>IF(ISBLANK(Glucose!AF74),"",Glucose!AF74)</f>
        <v/>
      </c>
      <c r="AG81" s="241" t="str">
        <f>IF(ISBLANK(Glucose!AG74),"",Glucose!AG74)</f>
        <v/>
      </c>
      <c r="AH81" s="241" t="str">
        <f>IF(ISBLANK(Glucose!AH74),"",Glucose!AH74)</f>
        <v/>
      </c>
      <c r="AI81" s="241" t="str">
        <f>IF(ISBLANK(Glucose!AI74),"",Glucose!AI74)</f>
        <v/>
      </c>
      <c r="AJ81" s="241" t="str">
        <f>IF(ISBLANK(Glucose!AJ74),"",Glucose!AJ74)</f>
        <v/>
      </c>
      <c r="AK81" s="241" t="str">
        <f>IF(ISBLANK(Glucose!AK74),"",Glucose!AK74)</f>
        <v/>
      </c>
      <c r="AL81" s="241" t="str">
        <f>IF(ISBLANK(Glucose!AL74),"",Glucose!AL74)</f>
        <v/>
      </c>
      <c r="AM81" s="241" t="str">
        <f>IF(ISBLANK(Glucose!AM74),"",Glucose!AM74)</f>
        <v/>
      </c>
      <c r="AN81" s="241" t="str">
        <f>IF(ISBLANK(Glucose!AN74),"",Glucose!AN74)</f>
        <v/>
      </c>
      <c r="AO81" s="241" t="str">
        <f>IF(ISBLANK(Glucose!AO74),"",Glucose!AO74)</f>
        <v/>
      </c>
      <c r="AP81" s="241" t="str">
        <f>IF(ISBLANK(Glucose!AP74),"",Glucose!AP74)</f>
        <v/>
      </c>
      <c r="AQ81" s="241" t="str">
        <f>IF(ISBLANK(Glucose!AR74),"",Glucose!AR74)</f>
        <v/>
      </c>
      <c r="AR81" s="241" t="str">
        <f>IF(ISBLANK(Glucose!AS74),"",Glucose!AS74)</f>
        <v/>
      </c>
      <c r="AS81" s="241" t="str">
        <f>IF(ISBLANK(Glucose!AT74),"",Glucose!AT74)</f>
        <v/>
      </c>
      <c r="AT81" s="241" t="str">
        <f>IF(ISBLANK(Glucose!AU74),"",Glucose!AU74)</f>
        <v/>
      </c>
      <c r="AU81" s="241" t="str">
        <f>IF(ISBLANK(Glucose!AV74),"",Glucose!AV74)</f>
        <v/>
      </c>
      <c r="AV81" s="241" t="str">
        <f>IF(ISBLANK(Glucose!AW74),"",Glucose!AW74)</f>
        <v/>
      </c>
      <c r="AW81" s="241" t="str">
        <f>IF(ISBLANK(Glucose!AX74),"",Glucose!AX74)</f>
        <v/>
      </c>
      <c r="AX81" s="241" t="str">
        <f>IF(ISBLANK(Glucose!AY74),"",Glucose!AY74)</f>
        <v/>
      </c>
      <c r="AY81" s="241" t="str">
        <f>IF(ISBLANK(Glucose!AZ74),"",Glucose!AZ74)</f>
        <v/>
      </c>
      <c r="AZ81" s="241" t="str">
        <f>IF(ISBLANK(Glucose!BA74),"",Glucose!BA74)</f>
        <v/>
      </c>
      <c r="BA81" s="241" t="str">
        <f>IF(ISBLANK(Glucose!BB74),"",Glucose!BB74)</f>
        <v/>
      </c>
      <c r="BB81" s="241" t="str">
        <f>IF(ISBLANK(Glucose!BC74),"",Glucose!BC74)</f>
        <v/>
      </c>
      <c r="BC81" s="241" t="str">
        <f>IF(ISBLANK(Glucose!BD74),"",Glucose!BD74)</f>
        <v/>
      </c>
      <c r="BD81" s="241" t="str">
        <f>IF(ISBLANK(Glucose!BE74),"",Glucose!BE74)</f>
        <v/>
      </c>
      <c r="BE81" s="241" t="str">
        <f>IF(ISBLANK(Glucose!BF74),"",Glucose!BF74)</f>
        <v/>
      </c>
      <c r="BF81" s="241" t="str">
        <f>IF(ISBLANK(Glucose!BG74),"",Glucose!BG74)</f>
        <v/>
      </c>
      <c r="BG81" s="241" t="str">
        <f>IF(ISBLANK(Glucose!BH74),"",Glucose!BH74)</f>
        <v/>
      </c>
      <c r="BH81" s="241" t="str">
        <f>IF(ISBLANK(Glucose!BI74),"",Glucose!BI74)</f>
        <v/>
      </c>
      <c r="BI81" s="241" t="str">
        <f>IF(ISBLANK(Glucose!BJ74),"",Glucose!BJ74)</f>
        <v/>
      </c>
      <c r="BJ81" s="241" t="str">
        <f>IF(ISBLANK(Glucose!BK74),"",Glucose!BK74)</f>
        <v/>
      </c>
      <c r="BK81" s="241" t="str">
        <f>IF(ISBLANK(Glucose!BL74),"",Glucose!BL74)</f>
        <v/>
      </c>
      <c r="BL81" s="241" t="str">
        <f>IF(ISBLANK(Glucose!BM74),"",Glucose!BM74)</f>
        <v/>
      </c>
      <c r="BM81" s="241" t="str">
        <f>IF(ISBLANK(Glucose!BN74),"",Glucose!BN74)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IF(Glucose!B75&lt;&gt;0,Glucose!$B$1,"")</f>
        <v/>
      </c>
      <c r="B82" s="241" t="str">
        <f>IF(ISBLANK(Glucose!A75),"",Glucose!A75)</f>
        <v/>
      </c>
      <c r="C82" s="248" t="str">
        <f>IF(ISBLANK(Glucose!B75),"",Glucose!B75)</f>
        <v/>
      </c>
      <c r="D82" s="249" t="str">
        <f>IF(ISBLANK(Glucose!C75),"",Glucose!C75)</f>
        <v/>
      </c>
      <c r="E82" s="241" t="str">
        <f>IF(ISBLANK(Glucose!D75),"",Glucose!D75)</f>
        <v/>
      </c>
      <c r="F82" s="241" t="str">
        <f>IF(ISBLANK(Glucose!E75),"",Glucose!E75)</f>
        <v/>
      </c>
      <c r="G82" s="241" t="str">
        <f>IF(ISBLANK(Glucose!G75),"",Glucose!G75)</f>
        <v/>
      </c>
      <c r="H82" s="241" t="str">
        <f>IF(ISBLANK(Glucose!H75),"",Glucose!H75)</f>
        <v/>
      </c>
      <c r="I82" s="241" t="str">
        <f>IF(ISBLANK(Glucose!I75),"",Glucose!I75)</f>
        <v/>
      </c>
      <c r="J82" s="241" t="str">
        <f>IF(ISBLANK(Glucose!J75),"",Glucose!J75)</f>
        <v/>
      </c>
      <c r="K82" s="241" t="str">
        <f>IF(ISBLANK(Glucose!K75),"",Glucose!K75)</f>
        <v/>
      </c>
      <c r="L82" s="241" t="str">
        <f>IF(ISBLANK(Glucose!L75),"",Glucose!L75)</f>
        <v/>
      </c>
      <c r="M82" s="241" t="str">
        <f>IF(ISBLANK(Glucose!M75),"",Glucose!M75)</f>
        <v/>
      </c>
      <c r="N82" s="241" t="str">
        <f>IF(ISBLANK(Glucose!N75),"",Glucose!N75)</f>
        <v/>
      </c>
      <c r="O82" s="241" t="str">
        <f>IF(ISBLANK(Glucose!O75),"",Glucose!O75)</f>
        <v/>
      </c>
      <c r="P82" s="241" t="str">
        <f>IF(ISBLANK(Glucose!P75),"",Glucose!P75)</f>
        <v/>
      </c>
      <c r="Q82" s="241" t="str">
        <f>IF(ISBLANK(Glucose!Q75),"",Glucose!Q75)</f>
        <v/>
      </c>
      <c r="R82" s="241" t="str">
        <f>IF(ISBLANK(Glucose!R75),"",Glucose!R75)</f>
        <v/>
      </c>
      <c r="S82" s="241" t="str">
        <f>IF(ISBLANK(Glucose!S75),"",Glucose!S75)</f>
        <v/>
      </c>
      <c r="T82" s="241" t="str">
        <f>IF(ISBLANK(Glucose!T75),"",Glucose!T75)</f>
        <v/>
      </c>
      <c r="U82" s="241" t="str">
        <f>IF(ISBLANK(Glucose!U75),"",Glucose!U75)</f>
        <v/>
      </c>
      <c r="V82" s="241" t="str">
        <f>IF(ISBLANK(Glucose!V75),"",Glucose!V75)</f>
        <v/>
      </c>
      <c r="W82" s="241" t="str">
        <f>IF(ISBLANK(Glucose!W75),"",Glucose!W75)</f>
        <v/>
      </c>
      <c r="X82" s="241" t="str">
        <f>IF(ISBLANK(Glucose!X75),"",Glucose!X75)</f>
        <v/>
      </c>
      <c r="Y82" s="241" t="str">
        <f>IF(ISBLANK(Glucose!Y75),"",Glucose!Y75)</f>
        <v/>
      </c>
      <c r="Z82" s="241" t="str">
        <f>IF(ISBLANK(Glucose!Z75),"",Glucose!Z75)</f>
        <v/>
      </c>
      <c r="AA82" s="241" t="str">
        <f>IF(ISBLANK(Glucose!AA75),"",Glucose!AA75)</f>
        <v/>
      </c>
      <c r="AB82" s="241" t="str">
        <f>IF(ISBLANK(Glucose!AB75),"",Glucose!AB75)</f>
        <v/>
      </c>
      <c r="AC82" s="241" t="str">
        <f>IF(ISBLANK(Glucose!AC75),"",Glucose!AC75)</f>
        <v/>
      </c>
      <c r="AD82" s="241" t="str">
        <f>IF(ISBLANK(Glucose!AD75),"",Glucose!AD75)</f>
        <v/>
      </c>
      <c r="AE82" s="241" t="str">
        <f>IF(ISBLANK(Glucose!AE75),"",Glucose!AE75)</f>
        <v/>
      </c>
      <c r="AF82" s="241" t="str">
        <f>IF(ISBLANK(Glucose!AF75),"",Glucose!AF75)</f>
        <v/>
      </c>
      <c r="AG82" s="241" t="str">
        <f>IF(ISBLANK(Glucose!AG75),"",Glucose!AG75)</f>
        <v/>
      </c>
      <c r="AH82" s="241" t="str">
        <f>IF(ISBLANK(Glucose!AH75),"",Glucose!AH75)</f>
        <v/>
      </c>
      <c r="AI82" s="241" t="str">
        <f>IF(ISBLANK(Glucose!AI75),"",Glucose!AI75)</f>
        <v/>
      </c>
      <c r="AJ82" s="241" t="str">
        <f>IF(ISBLANK(Glucose!AJ75),"",Glucose!AJ75)</f>
        <v/>
      </c>
      <c r="AK82" s="241" t="str">
        <f>IF(ISBLANK(Glucose!AK75),"",Glucose!AK75)</f>
        <v/>
      </c>
      <c r="AL82" s="241" t="str">
        <f>IF(ISBLANK(Glucose!AL75),"",Glucose!AL75)</f>
        <v/>
      </c>
      <c r="AM82" s="241" t="str">
        <f>IF(ISBLANK(Glucose!AM75),"",Glucose!AM75)</f>
        <v/>
      </c>
      <c r="AN82" s="241" t="str">
        <f>IF(ISBLANK(Glucose!AN75),"",Glucose!AN75)</f>
        <v/>
      </c>
      <c r="AO82" s="241" t="str">
        <f>IF(ISBLANK(Glucose!AO75),"",Glucose!AO75)</f>
        <v/>
      </c>
      <c r="AP82" s="241" t="str">
        <f>IF(ISBLANK(Glucose!AP75),"",Glucose!AP75)</f>
        <v/>
      </c>
      <c r="AQ82" s="241" t="str">
        <f>IF(ISBLANK(Glucose!AR75),"",Glucose!AR75)</f>
        <v/>
      </c>
      <c r="AR82" s="241" t="str">
        <f>IF(ISBLANK(Glucose!AS75),"",Glucose!AS75)</f>
        <v/>
      </c>
      <c r="AS82" s="241" t="str">
        <f>IF(ISBLANK(Glucose!AT75),"",Glucose!AT75)</f>
        <v/>
      </c>
      <c r="AT82" s="241" t="str">
        <f>IF(ISBLANK(Glucose!AU75),"",Glucose!AU75)</f>
        <v/>
      </c>
      <c r="AU82" s="241" t="str">
        <f>IF(ISBLANK(Glucose!AV75),"",Glucose!AV75)</f>
        <v/>
      </c>
      <c r="AV82" s="241" t="str">
        <f>IF(ISBLANK(Glucose!AW75),"",Glucose!AW75)</f>
        <v/>
      </c>
      <c r="AW82" s="241" t="str">
        <f>IF(ISBLANK(Glucose!AX75),"",Glucose!AX75)</f>
        <v/>
      </c>
      <c r="AX82" s="241" t="str">
        <f>IF(ISBLANK(Glucose!AY75),"",Glucose!AY75)</f>
        <v/>
      </c>
      <c r="AY82" s="241" t="str">
        <f>IF(ISBLANK(Glucose!AZ75),"",Glucose!AZ75)</f>
        <v/>
      </c>
      <c r="AZ82" s="241" t="str">
        <f>IF(ISBLANK(Glucose!BA75),"",Glucose!BA75)</f>
        <v/>
      </c>
      <c r="BA82" s="241" t="str">
        <f>IF(ISBLANK(Glucose!BB75),"",Glucose!BB75)</f>
        <v/>
      </c>
      <c r="BB82" s="241" t="str">
        <f>IF(ISBLANK(Glucose!BC75),"",Glucose!BC75)</f>
        <v/>
      </c>
      <c r="BC82" s="241" t="str">
        <f>IF(ISBLANK(Glucose!BD75),"",Glucose!BD75)</f>
        <v/>
      </c>
      <c r="BD82" s="241" t="str">
        <f>IF(ISBLANK(Glucose!BE75),"",Glucose!BE75)</f>
        <v/>
      </c>
      <c r="BE82" s="241" t="str">
        <f>IF(ISBLANK(Glucose!BF75),"",Glucose!BF75)</f>
        <v/>
      </c>
      <c r="BF82" s="241" t="str">
        <f>IF(ISBLANK(Glucose!BG75),"",Glucose!BG75)</f>
        <v/>
      </c>
      <c r="BG82" s="241" t="str">
        <f>IF(ISBLANK(Glucose!BH75),"",Glucose!BH75)</f>
        <v/>
      </c>
      <c r="BH82" s="241" t="str">
        <f>IF(ISBLANK(Glucose!BI75),"",Glucose!BI75)</f>
        <v/>
      </c>
      <c r="BI82" s="241" t="str">
        <f>IF(ISBLANK(Glucose!BJ75),"",Glucose!BJ75)</f>
        <v/>
      </c>
      <c r="BJ82" s="241" t="str">
        <f>IF(ISBLANK(Glucose!BK75),"",Glucose!BK75)</f>
        <v/>
      </c>
      <c r="BK82" s="241" t="str">
        <f>IF(ISBLANK(Glucose!BL75),"",Glucose!BL75)</f>
        <v/>
      </c>
      <c r="BL82" s="241" t="str">
        <f>IF(ISBLANK(Glucose!BM75),"",Glucose!BM75)</f>
        <v/>
      </c>
      <c r="BM82" s="241" t="str">
        <f>IF(ISBLANK(Glucose!BN75),"",Glucose!BN75)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IF(Glucose!B76&lt;&gt;0,Glucose!$B$1,"")</f>
        <v/>
      </c>
      <c r="B83" s="241" t="str">
        <f>IF(ISBLANK(Glucose!A76),"",Glucose!A76)</f>
        <v/>
      </c>
      <c r="C83" s="248" t="str">
        <f>IF(ISBLANK(Glucose!B76),"",Glucose!B76)</f>
        <v/>
      </c>
      <c r="D83" s="249" t="str">
        <f>IF(ISBLANK(Glucose!C76),"",Glucose!C76)</f>
        <v/>
      </c>
      <c r="E83" s="241" t="str">
        <f>IF(ISBLANK(Glucose!D76),"",Glucose!D76)</f>
        <v/>
      </c>
      <c r="F83" s="241" t="str">
        <f>IF(ISBLANK(Glucose!E76),"",Glucose!E76)</f>
        <v/>
      </c>
      <c r="G83" s="241" t="str">
        <f>IF(ISBLANK(Glucose!G76),"",Glucose!G76)</f>
        <v/>
      </c>
      <c r="H83" s="241" t="str">
        <f>IF(ISBLANK(Glucose!H76),"",Glucose!H76)</f>
        <v/>
      </c>
      <c r="I83" s="241" t="str">
        <f>IF(ISBLANK(Glucose!I76),"",Glucose!I76)</f>
        <v/>
      </c>
      <c r="J83" s="241" t="str">
        <f>IF(ISBLANK(Glucose!J76),"",Glucose!J76)</f>
        <v/>
      </c>
      <c r="K83" s="241" t="str">
        <f>IF(ISBLANK(Glucose!K76),"",Glucose!K76)</f>
        <v/>
      </c>
      <c r="L83" s="241" t="str">
        <f>IF(ISBLANK(Glucose!L76),"",Glucose!L76)</f>
        <v/>
      </c>
      <c r="M83" s="241" t="str">
        <f>IF(ISBLANK(Glucose!M76),"",Glucose!M76)</f>
        <v/>
      </c>
      <c r="N83" s="241" t="str">
        <f>IF(ISBLANK(Glucose!N76),"",Glucose!N76)</f>
        <v/>
      </c>
      <c r="O83" s="241" t="str">
        <f>IF(ISBLANK(Glucose!O76),"",Glucose!O76)</f>
        <v/>
      </c>
      <c r="P83" s="241" t="str">
        <f>IF(ISBLANK(Glucose!P76),"",Glucose!P76)</f>
        <v/>
      </c>
      <c r="Q83" s="241" t="str">
        <f>IF(ISBLANK(Glucose!Q76),"",Glucose!Q76)</f>
        <v/>
      </c>
      <c r="R83" s="241" t="str">
        <f>IF(ISBLANK(Glucose!R76),"",Glucose!R76)</f>
        <v/>
      </c>
      <c r="S83" s="241" t="str">
        <f>IF(ISBLANK(Glucose!S76),"",Glucose!S76)</f>
        <v/>
      </c>
      <c r="T83" s="241" t="str">
        <f>IF(ISBLANK(Glucose!T76),"",Glucose!T76)</f>
        <v/>
      </c>
      <c r="U83" s="241" t="str">
        <f>IF(ISBLANK(Glucose!U76),"",Glucose!U76)</f>
        <v/>
      </c>
      <c r="V83" s="241" t="str">
        <f>IF(ISBLANK(Glucose!V76),"",Glucose!V76)</f>
        <v/>
      </c>
      <c r="W83" s="241" t="str">
        <f>IF(ISBLANK(Glucose!W76),"",Glucose!W76)</f>
        <v/>
      </c>
      <c r="X83" s="241" t="str">
        <f>IF(ISBLANK(Glucose!X76),"",Glucose!X76)</f>
        <v/>
      </c>
      <c r="Y83" s="241" t="str">
        <f>IF(ISBLANK(Glucose!Y76),"",Glucose!Y76)</f>
        <v/>
      </c>
      <c r="Z83" s="241" t="str">
        <f>IF(ISBLANK(Glucose!Z76),"",Glucose!Z76)</f>
        <v/>
      </c>
      <c r="AA83" s="241" t="str">
        <f>IF(ISBLANK(Glucose!AA76),"",Glucose!AA76)</f>
        <v/>
      </c>
      <c r="AB83" s="241" t="str">
        <f>IF(ISBLANK(Glucose!AB76),"",Glucose!AB76)</f>
        <v/>
      </c>
      <c r="AC83" s="241" t="str">
        <f>IF(ISBLANK(Glucose!AC76),"",Glucose!AC76)</f>
        <v/>
      </c>
      <c r="AD83" s="241" t="str">
        <f>IF(ISBLANK(Glucose!AD76),"",Glucose!AD76)</f>
        <v/>
      </c>
      <c r="AE83" s="241" t="str">
        <f>IF(ISBLANK(Glucose!AE76),"",Glucose!AE76)</f>
        <v/>
      </c>
      <c r="AF83" s="241" t="str">
        <f>IF(ISBLANK(Glucose!AF76),"",Glucose!AF76)</f>
        <v/>
      </c>
      <c r="AG83" s="241" t="str">
        <f>IF(ISBLANK(Glucose!AG76),"",Glucose!AG76)</f>
        <v/>
      </c>
      <c r="AH83" s="241" t="str">
        <f>IF(ISBLANK(Glucose!AH76),"",Glucose!AH76)</f>
        <v/>
      </c>
      <c r="AI83" s="241" t="str">
        <f>IF(ISBLANK(Glucose!AI76),"",Glucose!AI76)</f>
        <v/>
      </c>
      <c r="AJ83" s="241" t="str">
        <f>IF(ISBLANK(Glucose!AJ76),"",Glucose!AJ76)</f>
        <v/>
      </c>
      <c r="AK83" s="241" t="str">
        <f>IF(ISBLANK(Glucose!AK76),"",Glucose!AK76)</f>
        <v/>
      </c>
      <c r="AL83" s="241" t="str">
        <f>IF(ISBLANK(Glucose!AL76),"",Glucose!AL76)</f>
        <v/>
      </c>
      <c r="AM83" s="241" t="str">
        <f>IF(ISBLANK(Glucose!AM76),"",Glucose!AM76)</f>
        <v/>
      </c>
      <c r="AN83" s="241" t="str">
        <f>IF(ISBLANK(Glucose!AN76),"",Glucose!AN76)</f>
        <v/>
      </c>
      <c r="AO83" s="241" t="str">
        <f>IF(ISBLANK(Glucose!AO76),"",Glucose!AO76)</f>
        <v/>
      </c>
      <c r="AP83" s="241" t="str">
        <f>IF(ISBLANK(Glucose!AP76),"",Glucose!AP76)</f>
        <v/>
      </c>
      <c r="AQ83" s="241" t="str">
        <f>IF(ISBLANK(Glucose!AR76),"",Glucose!AR76)</f>
        <v/>
      </c>
      <c r="AR83" s="241" t="str">
        <f>IF(ISBLANK(Glucose!AS76),"",Glucose!AS76)</f>
        <v/>
      </c>
      <c r="AS83" s="241" t="str">
        <f>IF(ISBLANK(Glucose!AT76),"",Glucose!AT76)</f>
        <v/>
      </c>
      <c r="AT83" s="241" t="str">
        <f>IF(ISBLANK(Glucose!AU76),"",Glucose!AU76)</f>
        <v/>
      </c>
      <c r="AU83" s="241" t="str">
        <f>IF(ISBLANK(Glucose!AV76),"",Glucose!AV76)</f>
        <v/>
      </c>
      <c r="AV83" s="241" t="str">
        <f>IF(ISBLANK(Glucose!AW76),"",Glucose!AW76)</f>
        <v/>
      </c>
      <c r="AW83" s="241" t="str">
        <f>IF(ISBLANK(Glucose!AX76),"",Glucose!AX76)</f>
        <v/>
      </c>
      <c r="AX83" s="241" t="str">
        <f>IF(ISBLANK(Glucose!AY76),"",Glucose!AY76)</f>
        <v/>
      </c>
      <c r="AY83" s="241" t="str">
        <f>IF(ISBLANK(Glucose!AZ76),"",Glucose!AZ76)</f>
        <v/>
      </c>
      <c r="AZ83" s="241" t="str">
        <f>IF(ISBLANK(Glucose!BA76),"",Glucose!BA76)</f>
        <v/>
      </c>
      <c r="BA83" s="241" t="str">
        <f>IF(ISBLANK(Glucose!BB76),"",Glucose!BB76)</f>
        <v/>
      </c>
      <c r="BB83" s="241" t="str">
        <f>IF(ISBLANK(Glucose!BC76),"",Glucose!BC76)</f>
        <v/>
      </c>
      <c r="BC83" s="241" t="str">
        <f>IF(ISBLANK(Glucose!BD76),"",Glucose!BD76)</f>
        <v/>
      </c>
      <c r="BD83" s="241" t="str">
        <f>IF(ISBLANK(Glucose!BE76),"",Glucose!BE76)</f>
        <v/>
      </c>
      <c r="BE83" s="241" t="str">
        <f>IF(ISBLANK(Glucose!BF76),"",Glucose!BF76)</f>
        <v/>
      </c>
      <c r="BF83" s="241" t="str">
        <f>IF(ISBLANK(Glucose!BG76),"",Glucose!BG76)</f>
        <v/>
      </c>
      <c r="BG83" s="241" t="str">
        <f>IF(ISBLANK(Glucose!BH76),"",Glucose!BH76)</f>
        <v/>
      </c>
      <c r="BH83" s="241" t="str">
        <f>IF(ISBLANK(Glucose!BI76),"",Glucose!BI76)</f>
        <v/>
      </c>
      <c r="BI83" s="241" t="str">
        <f>IF(ISBLANK(Glucose!BJ76),"",Glucose!BJ76)</f>
        <v/>
      </c>
      <c r="BJ83" s="241" t="str">
        <f>IF(ISBLANK(Glucose!BK76),"",Glucose!BK76)</f>
        <v/>
      </c>
      <c r="BK83" s="241" t="str">
        <f>IF(ISBLANK(Glucose!BL76),"",Glucose!BL76)</f>
        <v/>
      </c>
      <c r="BL83" s="241" t="str">
        <f>IF(ISBLANK(Glucose!BM76),"",Glucose!BM76)</f>
        <v/>
      </c>
      <c r="BM83" s="241" t="str">
        <f>IF(ISBLANK(Glucose!BN76),"",Glucose!BN76)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IF(Glucose!B77&lt;&gt;0,Glucose!$B$1,"")</f>
        <v/>
      </c>
      <c r="B84" s="241" t="str">
        <f>IF(ISBLANK(Glucose!A77),"",Glucose!A77)</f>
        <v/>
      </c>
      <c r="C84" s="248" t="str">
        <f>IF(ISBLANK(Glucose!B77),"",Glucose!B77)</f>
        <v/>
      </c>
      <c r="D84" s="249" t="str">
        <f>IF(ISBLANK(Glucose!C77),"",Glucose!C77)</f>
        <v/>
      </c>
      <c r="E84" s="241" t="str">
        <f>IF(ISBLANK(Glucose!D77),"",Glucose!D77)</f>
        <v/>
      </c>
      <c r="F84" s="241" t="str">
        <f>IF(ISBLANK(Glucose!E77),"",Glucose!E77)</f>
        <v/>
      </c>
      <c r="G84" s="241" t="str">
        <f>IF(ISBLANK(Glucose!G77),"",Glucose!G77)</f>
        <v/>
      </c>
      <c r="H84" s="241" t="str">
        <f>IF(ISBLANK(Glucose!H77),"",Glucose!H77)</f>
        <v/>
      </c>
      <c r="I84" s="241" t="str">
        <f>IF(ISBLANK(Glucose!I77),"",Glucose!I77)</f>
        <v/>
      </c>
      <c r="J84" s="241" t="str">
        <f>IF(ISBLANK(Glucose!J77),"",Glucose!J77)</f>
        <v/>
      </c>
      <c r="K84" s="241" t="str">
        <f>IF(ISBLANK(Glucose!K77),"",Glucose!K77)</f>
        <v/>
      </c>
      <c r="L84" s="241" t="str">
        <f>IF(ISBLANK(Glucose!L77),"",Glucose!L77)</f>
        <v/>
      </c>
      <c r="M84" s="241" t="str">
        <f>IF(ISBLANK(Glucose!M77),"",Glucose!M77)</f>
        <v/>
      </c>
      <c r="N84" s="241" t="str">
        <f>IF(ISBLANK(Glucose!N77),"",Glucose!N77)</f>
        <v/>
      </c>
      <c r="O84" s="241" t="str">
        <f>IF(ISBLANK(Glucose!O77),"",Glucose!O77)</f>
        <v/>
      </c>
      <c r="P84" s="241" t="str">
        <f>IF(ISBLANK(Glucose!P77),"",Glucose!P77)</f>
        <v/>
      </c>
      <c r="Q84" s="241" t="str">
        <f>IF(ISBLANK(Glucose!Q77),"",Glucose!Q77)</f>
        <v/>
      </c>
      <c r="R84" s="241" t="str">
        <f>IF(ISBLANK(Glucose!R77),"",Glucose!R77)</f>
        <v/>
      </c>
      <c r="S84" s="241" t="str">
        <f>IF(ISBLANK(Glucose!S77),"",Glucose!S77)</f>
        <v/>
      </c>
      <c r="T84" s="241" t="str">
        <f>IF(ISBLANK(Glucose!T77),"",Glucose!T77)</f>
        <v/>
      </c>
      <c r="U84" s="241" t="str">
        <f>IF(ISBLANK(Glucose!U77),"",Glucose!U77)</f>
        <v/>
      </c>
      <c r="V84" s="241" t="str">
        <f>IF(ISBLANK(Glucose!V77),"",Glucose!V77)</f>
        <v/>
      </c>
      <c r="W84" s="241" t="str">
        <f>IF(ISBLANK(Glucose!W77),"",Glucose!W77)</f>
        <v/>
      </c>
      <c r="X84" s="241" t="str">
        <f>IF(ISBLANK(Glucose!X77),"",Glucose!X77)</f>
        <v/>
      </c>
      <c r="Y84" s="241" t="str">
        <f>IF(ISBLANK(Glucose!Y77),"",Glucose!Y77)</f>
        <v/>
      </c>
      <c r="Z84" s="241" t="str">
        <f>IF(ISBLANK(Glucose!Z77),"",Glucose!Z77)</f>
        <v/>
      </c>
      <c r="AA84" s="241" t="str">
        <f>IF(ISBLANK(Glucose!AA77),"",Glucose!AA77)</f>
        <v/>
      </c>
      <c r="AB84" s="241" t="str">
        <f>IF(ISBLANK(Glucose!AB77),"",Glucose!AB77)</f>
        <v/>
      </c>
      <c r="AC84" s="241" t="str">
        <f>IF(ISBLANK(Glucose!AC77),"",Glucose!AC77)</f>
        <v/>
      </c>
      <c r="AD84" s="241" t="str">
        <f>IF(ISBLANK(Glucose!AD77),"",Glucose!AD77)</f>
        <v/>
      </c>
      <c r="AE84" s="241" t="str">
        <f>IF(ISBLANK(Glucose!AE77),"",Glucose!AE77)</f>
        <v/>
      </c>
      <c r="AF84" s="241" t="str">
        <f>IF(ISBLANK(Glucose!AF77),"",Glucose!AF77)</f>
        <v/>
      </c>
      <c r="AG84" s="241" t="str">
        <f>IF(ISBLANK(Glucose!AG77),"",Glucose!AG77)</f>
        <v/>
      </c>
      <c r="AH84" s="241" t="str">
        <f>IF(ISBLANK(Glucose!AH77),"",Glucose!AH77)</f>
        <v/>
      </c>
      <c r="AI84" s="241" t="str">
        <f>IF(ISBLANK(Glucose!AI77),"",Glucose!AI77)</f>
        <v/>
      </c>
      <c r="AJ84" s="241" t="str">
        <f>IF(ISBLANK(Glucose!AJ77),"",Glucose!AJ77)</f>
        <v/>
      </c>
      <c r="AK84" s="241" t="str">
        <f>IF(ISBLANK(Glucose!AK77),"",Glucose!AK77)</f>
        <v/>
      </c>
      <c r="AL84" s="241" t="str">
        <f>IF(ISBLANK(Glucose!AL77),"",Glucose!AL77)</f>
        <v/>
      </c>
      <c r="AM84" s="241" t="str">
        <f>IF(ISBLANK(Glucose!AM77),"",Glucose!AM77)</f>
        <v/>
      </c>
      <c r="AN84" s="241" t="str">
        <f>IF(ISBLANK(Glucose!AN77),"",Glucose!AN77)</f>
        <v/>
      </c>
      <c r="AO84" s="241" t="str">
        <f>IF(ISBLANK(Glucose!AO77),"",Glucose!AO77)</f>
        <v/>
      </c>
      <c r="AP84" s="241" t="str">
        <f>IF(ISBLANK(Glucose!AP77),"",Glucose!AP77)</f>
        <v/>
      </c>
      <c r="AQ84" s="241" t="str">
        <f>IF(ISBLANK(Glucose!AR77),"",Glucose!AR77)</f>
        <v/>
      </c>
      <c r="AR84" s="241" t="str">
        <f>IF(ISBLANK(Glucose!AS77),"",Glucose!AS77)</f>
        <v/>
      </c>
      <c r="AS84" s="241" t="str">
        <f>IF(ISBLANK(Glucose!AT77),"",Glucose!AT77)</f>
        <v/>
      </c>
      <c r="AT84" s="241" t="str">
        <f>IF(ISBLANK(Glucose!AU77),"",Glucose!AU77)</f>
        <v/>
      </c>
      <c r="AU84" s="241" t="str">
        <f>IF(ISBLANK(Glucose!AV77),"",Glucose!AV77)</f>
        <v/>
      </c>
      <c r="AV84" s="241" t="str">
        <f>IF(ISBLANK(Glucose!AW77),"",Glucose!AW77)</f>
        <v/>
      </c>
      <c r="AW84" s="241" t="str">
        <f>IF(ISBLANK(Glucose!AX77),"",Glucose!AX77)</f>
        <v/>
      </c>
      <c r="AX84" s="241" t="str">
        <f>IF(ISBLANK(Glucose!AY77),"",Glucose!AY77)</f>
        <v/>
      </c>
      <c r="AY84" s="241" t="str">
        <f>IF(ISBLANK(Glucose!AZ77),"",Glucose!AZ77)</f>
        <v/>
      </c>
      <c r="AZ84" s="241" t="str">
        <f>IF(ISBLANK(Glucose!BA77),"",Glucose!BA77)</f>
        <v/>
      </c>
      <c r="BA84" s="241" t="str">
        <f>IF(ISBLANK(Glucose!BB77),"",Glucose!BB77)</f>
        <v/>
      </c>
      <c r="BB84" s="241" t="str">
        <f>IF(ISBLANK(Glucose!BC77),"",Glucose!BC77)</f>
        <v/>
      </c>
      <c r="BC84" s="241" t="str">
        <f>IF(ISBLANK(Glucose!BD77),"",Glucose!BD77)</f>
        <v/>
      </c>
      <c r="BD84" s="241" t="str">
        <f>IF(ISBLANK(Glucose!BE77),"",Glucose!BE77)</f>
        <v/>
      </c>
      <c r="BE84" s="241" t="str">
        <f>IF(ISBLANK(Glucose!BF77),"",Glucose!BF77)</f>
        <v/>
      </c>
      <c r="BF84" s="241" t="str">
        <f>IF(ISBLANK(Glucose!BG77),"",Glucose!BG77)</f>
        <v/>
      </c>
      <c r="BG84" s="241" t="str">
        <f>IF(ISBLANK(Glucose!BH77),"",Glucose!BH77)</f>
        <v/>
      </c>
      <c r="BH84" s="241" t="str">
        <f>IF(ISBLANK(Glucose!BI77),"",Glucose!BI77)</f>
        <v/>
      </c>
      <c r="BI84" s="241" t="str">
        <f>IF(ISBLANK(Glucose!BJ77),"",Glucose!BJ77)</f>
        <v/>
      </c>
      <c r="BJ84" s="241" t="str">
        <f>IF(ISBLANK(Glucose!BK77),"",Glucose!BK77)</f>
        <v/>
      </c>
      <c r="BK84" s="241" t="str">
        <f>IF(ISBLANK(Glucose!BL77),"",Glucose!BL77)</f>
        <v/>
      </c>
      <c r="BL84" s="241" t="str">
        <f>IF(ISBLANK(Glucose!BM77),"",Glucose!BM77)</f>
        <v/>
      </c>
      <c r="BM84" s="241" t="str">
        <f>IF(ISBLANK(Glucose!BN77),"",Glucose!BN77)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IF(Glucose!B78&lt;&gt;0,Glucose!$B$1,"")</f>
        <v/>
      </c>
      <c r="B85" s="241" t="str">
        <f>IF(ISBLANK(Glucose!A78),"",Glucose!A78)</f>
        <v/>
      </c>
      <c r="C85" s="248" t="str">
        <f>IF(ISBLANK(Glucose!B78),"",Glucose!B78)</f>
        <v/>
      </c>
      <c r="D85" s="249" t="str">
        <f>IF(ISBLANK(Glucose!C78),"",Glucose!C78)</f>
        <v/>
      </c>
      <c r="E85" s="241" t="str">
        <f>IF(ISBLANK(Glucose!D78),"",Glucose!D78)</f>
        <v/>
      </c>
      <c r="F85" s="241" t="str">
        <f>IF(ISBLANK(Glucose!E78),"",Glucose!E78)</f>
        <v/>
      </c>
      <c r="G85" s="241" t="str">
        <f>IF(ISBLANK(Glucose!G78),"",Glucose!G78)</f>
        <v/>
      </c>
      <c r="H85" s="241" t="str">
        <f>IF(ISBLANK(Glucose!H78),"",Glucose!H78)</f>
        <v/>
      </c>
      <c r="I85" s="241" t="str">
        <f>IF(ISBLANK(Glucose!I78),"",Glucose!I78)</f>
        <v/>
      </c>
      <c r="J85" s="241" t="str">
        <f>IF(ISBLANK(Glucose!J78),"",Glucose!J78)</f>
        <v/>
      </c>
      <c r="K85" s="241" t="str">
        <f>IF(ISBLANK(Glucose!K78),"",Glucose!K78)</f>
        <v/>
      </c>
      <c r="L85" s="241" t="str">
        <f>IF(ISBLANK(Glucose!L78),"",Glucose!L78)</f>
        <v/>
      </c>
      <c r="M85" s="241" t="str">
        <f>IF(ISBLANK(Glucose!M78),"",Glucose!M78)</f>
        <v/>
      </c>
      <c r="N85" s="241" t="str">
        <f>IF(ISBLANK(Glucose!N78),"",Glucose!N78)</f>
        <v/>
      </c>
      <c r="O85" s="241" t="str">
        <f>IF(ISBLANK(Glucose!O78),"",Glucose!O78)</f>
        <v/>
      </c>
      <c r="P85" s="241" t="str">
        <f>IF(ISBLANK(Glucose!P78),"",Glucose!P78)</f>
        <v/>
      </c>
      <c r="Q85" s="241" t="str">
        <f>IF(ISBLANK(Glucose!Q78),"",Glucose!Q78)</f>
        <v/>
      </c>
      <c r="R85" s="241" t="str">
        <f>IF(ISBLANK(Glucose!R78),"",Glucose!R78)</f>
        <v/>
      </c>
      <c r="S85" s="241" t="str">
        <f>IF(ISBLANK(Glucose!S78),"",Glucose!S78)</f>
        <v/>
      </c>
      <c r="T85" s="241" t="str">
        <f>IF(ISBLANK(Glucose!T78),"",Glucose!T78)</f>
        <v/>
      </c>
      <c r="U85" s="241" t="str">
        <f>IF(ISBLANK(Glucose!U78),"",Glucose!U78)</f>
        <v/>
      </c>
      <c r="V85" s="241" t="str">
        <f>IF(ISBLANK(Glucose!V78),"",Glucose!V78)</f>
        <v/>
      </c>
      <c r="W85" s="241" t="str">
        <f>IF(ISBLANK(Glucose!W78),"",Glucose!W78)</f>
        <v/>
      </c>
      <c r="X85" s="241" t="str">
        <f>IF(ISBLANK(Glucose!X78),"",Glucose!X78)</f>
        <v/>
      </c>
      <c r="Y85" s="241" t="str">
        <f>IF(ISBLANK(Glucose!Y78),"",Glucose!Y78)</f>
        <v/>
      </c>
      <c r="Z85" s="241" t="str">
        <f>IF(ISBLANK(Glucose!Z78),"",Glucose!Z78)</f>
        <v/>
      </c>
      <c r="AA85" s="241" t="str">
        <f>IF(ISBLANK(Glucose!AA78),"",Glucose!AA78)</f>
        <v/>
      </c>
      <c r="AB85" s="241" t="str">
        <f>IF(ISBLANK(Glucose!AB78),"",Glucose!AB78)</f>
        <v/>
      </c>
      <c r="AC85" s="241" t="str">
        <f>IF(ISBLANK(Glucose!AC78),"",Glucose!AC78)</f>
        <v/>
      </c>
      <c r="AD85" s="241" t="str">
        <f>IF(ISBLANK(Glucose!AD78),"",Glucose!AD78)</f>
        <v/>
      </c>
      <c r="AE85" s="241" t="str">
        <f>IF(ISBLANK(Glucose!AE78),"",Glucose!AE78)</f>
        <v/>
      </c>
      <c r="AF85" s="241" t="str">
        <f>IF(ISBLANK(Glucose!AF78),"",Glucose!AF78)</f>
        <v/>
      </c>
      <c r="AG85" s="241" t="str">
        <f>IF(ISBLANK(Glucose!AG78),"",Glucose!AG78)</f>
        <v/>
      </c>
      <c r="AH85" s="241" t="str">
        <f>IF(ISBLANK(Glucose!AH78),"",Glucose!AH78)</f>
        <v/>
      </c>
      <c r="AI85" s="241" t="str">
        <f>IF(ISBLANK(Glucose!AI78),"",Glucose!AI78)</f>
        <v/>
      </c>
      <c r="AJ85" s="241" t="str">
        <f>IF(ISBLANK(Glucose!AJ78),"",Glucose!AJ78)</f>
        <v/>
      </c>
      <c r="AK85" s="241" t="str">
        <f>IF(ISBLANK(Glucose!AK78),"",Glucose!AK78)</f>
        <v/>
      </c>
      <c r="AL85" s="241" t="str">
        <f>IF(ISBLANK(Glucose!AL78),"",Glucose!AL78)</f>
        <v/>
      </c>
      <c r="AM85" s="241" t="str">
        <f>IF(ISBLANK(Glucose!AM78),"",Glucose!AM78)</f>
        <v/>
      </c>
      <c r="AN85" s="241" t="str">
        <f>IF(ISBLANK(Glucose!AN78),"",Glucose!AN78)</f>
        <v/>
      </c>
      <c r="AO85" s="241" t="str">
        <f>IF(ISBLANK(Glucose!AO78),"",Glucose!AO78)</f>
        <v/>
      </c>
      <c r="AP85" s="241" t="str">
        <f>IF(ISBLANK(Glucose!AP78),"",Glucose!AP78)</f>
        <v/>
      </c>
      <c r="AQ85" s="241" t="str">
        <f>IF(ISBLANK(Glucose!AR78),"",Glucose!AR78)</f>
        <v/>
      </c>
      <c r="AR85" s="241" t="str">
        <f>IF(ISBLANK(Glucose!AS78),"",Glucose!AS78)</f>
        <v/>
      </c>
      <c r="AS85" s="241" t="str">
        <f>IF(ISBLANK(Glucose!AT78),"",Glucose!AT78)</f>
        <v/>
      </c>
      <c r="AT85" s="241" t="str">
        <f>IF(ISBLANK(Glucose!AU78),"",Glucose!AU78)</f>
        <v/>
      </c>
      <c r="AU85" s="241" t="str">
        <f>IF(ISBLANK(Glucose!AV78),"",Glucose!AV78)</f>
        <v/>
      </c>
      <c r="AV85" s="241" t="str">
        <f>IF(ISBLANK(Glucose!AW78),"",Glucose!AW78)</f>
        <v/>
      </c>
      <c r="AW85" s="241" t="str">
        <f>IF(ISBLANK(Glucose!AX78),"",Glucose!AX78)</f>
        <v/>
      </c>
      <c r="AX85" s="241" t="str">
        <f>IF(ISBLANK(Glucose!AY78),"",Glucose!AY78)</f>
        <v/>
      </c>
      <c r="AY85" s="241" t="str">
        <f>IF(ISBLANK(Glucose!AZ78),"",Glucose!AZ78)</f>
        <v/>
      </c>
      <c r="AZ85" s="241" t="str">
        <f>IF(ISBLANK(Glucose!BA78),"",Glucose!BA78)</f>
        <v/>
      </c>
      <c r="BA85" s="241" t="str">
        <f>IF(ISBLANK(Glucose!BB78),"",Glucose!BB78)</f>
        <v/>
      </c>
      <c r="BB85" s="241" t="str">
        <f>IF(ISBLANK(Glucose!BC78),"",Glucose!BC78)</f>
        <v/>
      </c>
      <c r="BC85" s="241" t="str">
        <f>IF(ISBLANK(Glucose!BD78),"",Glucose!BD78)</f>
        <v/>
      </c>
      <c r="BD85" s="241" t="str">
        <f>IF(ISBLANK(Glucose!BE78),"",Glucose!BE78)</f>
        <v/>
      </c>
      <c r="BE85" s="241" t="str">
        <f>IF(ISBLANK(Glucose!BF78),"",Glucose!BF78)</f>
        <v/>
      </c>
      <c r="BF85" s="241" t="str">
        <f>IF(ISBLANK(Glucose!BG78),"",Glucose!BG78)</f>
        <v/>
      </c>
      <c r="BG85" s="241" t="str">
        <f>IF(ISBLANK(Glucose!BH78),"",Glucose!BH78)</f>
        <v/>
      </c>
      <c r="BH85" s="241" t="str">
        <f>IF(ISBLANK(Glucose!BI78),"",Glucose!BI78)</f>
        <v/>
      </c>
      <c r="BI85" s="241" t="str">
        <f>IF(ISBLANK(Glucose!BJ78),"",Glucose!BJ78)</f>
        <v/>
      </c>
      <c r="BJ85" s="241" t="str">
        <f>IF(ISBLANK(Glucose!BK78),"",Glucose!BK78)</f>
        <v/>
      </c>
      <c r="BK85" s="241" t="str">
        <f>IF(ISBLANK(Glucose!BL78),"",Glucose!BL78)</f>
        <v/>
      </c>
      <c r="BL85" s="241" t="str">
        <f>IF(ISBLANK(Glucose!BM78),"",Glucose!BM78)</f>
        <v/>
      </c>
      <c r="BM85" s="241" t="str">
        <f>IF(ISBLANK(Glucose!BN78),"",Glucose!BN78)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IF(Glucose!B79&lt;&gt;0,Glucose!$B$1,"")</f>
        <v/>
      </c>
      <c r="B86" s="241" t="str">
        <f>IF(ISBLANK(Glucose!A79),"",Glucose!A79)</f>
        <v/>
      </c>
      <c r="C86" s="248" t="str">
        <f>IF(ISBLANK(Glucose!B79),"",Glucose!B79)</f>
        <v/>
      </c>
      <c r="D86" s="249" t="str">
        <f>IF(ISBLANK(Glucose!C79),"",Glucose!C79)</f>
        <v/>
      </c>
      <c r="E86" s="241" t="str">
        <f>IF(ISBLANK(Glucose!D79),"",Glucose!D79)</f>
        <v/>
      </c>
      <c r="F86" s="241" t="str">
        <f>IF(ISBLANK(Glucose!E79),"",Glucose!E79)</f>
        <v/>
      </c>
      <c r="G86" s="241" t="str">
        <f>IF(ISBLANK(Glucose!G79),"",Glucose!G79)</f>
        <v/>
      </c>
      <c r="H86" s="241" t="str">
        <f>IF(ISBLANK(Glucose!H79),"",Glucose!H79)</f>
        <v/>
      </c>
      <c r="I86" s="241" t="str">
        <f>IF(ISBLANK(Glucose!I79),"",Glucose!I79)</f>
        <v/>
      </c>
      <c r="J86" s="241" t="str">
        <f>IF(ISBLANK(Glucose!J79),"",Glucose!J79)</f>
        <v/>
      </c>
      <c r="K86" s="241" t="str">
        <f>IF(ISBLANK(Glucose!K79),"",Glucose!K79)</f>
        <v/>
      </c>
      <c r="L86" s="241" t="str">
        <f>IF(ISBLANK(Glucose!L79),"",Glucose!L79)</f>
        <v/>
      </c>
      <c r="M86" s="241" t="str">
        <f>IF(ISBLANK(Glucose!M79),"",Glucose!M79)</f>
        <v/>
      </c>
      <c r="N86" s="241" t="str">
        <f>IF(ISBLANK(Glucose!N79),"",Glucose!N79)</f>
        <v/>
      </c>
      <c r="O86" s="241" t="str">
        <f>IF(ISBLANK(Glucose!O79),"",Glucose!O79)</f>
        <v/>
      </c>
      <c r="P86" s="241" t="str">
        <f>IF(ISBLANK(Glucose!P79),"",Glucose!P79)</f>
        <v/>
      </c>
      <c r="Q86" s="241" t="str">
        <f>IF(ISBLANK(Glucose!Q79),"",Glucose!Q79)</f>
        <v/>
      </c>
      <c r="R86" s="241" t="str">
        <f>IF(ISBLANK(Glucose!R79),"",Glucose!R79)</f>
        <v/>
      </c>
      <c r="S86" s="241" t="str">
        <f>IF(ISBLANK(Glucose!S79),"",Glucose!S79)</f>
        <v/>
      </c>
      <c r="T86" s="241" t="str">
        <f>IF(ISBLANK(Glucose!T79),"",Glucose!T79)</f>
        <v/>
      </c>
      <c r="U86" s="241" t="str">
        <f>IF(ISBLANK(Glucose!U79),"",Glucose!U79)</f>
        <v/>
      </c>
      <c r="V86" s="241" t="str">
        <f>IF(ISBLANK(Glucose!V79),"",Glucose!V79)</f>
        <v/>
      </c>
      <c r="W86" s="241" t="str">
        <f>IF(ISBLANK(Glucose!W79),"",Glucose!W79)</f>
        <v/>
      </c>
      <c r="X86" s="241" t="str">
        <f>IF(ISBLANK(Glucose!X79),"",Glucose!X79)</f>
        <v/>
      </c>
      <c r="Y86" s="241" t="str">
        <f>IF(ISBLANK(Glucose!Y79),"",Glucose!Y79)</f>
        <v/>
      </c>
      <c r="Z86" s="241" t="str">
        <f>IF(ISBLANK(Glucose!Z79),"",Glucose!Z79)</f>
        <v/>
      </c>
      <c r="AA86" s="241" t="str">
        <f>IF(ISBLANK(Glucose!AA79),"",Glucose!AA79)</f>
        <v/>
      </c>
      <c r="AB86" s="241" t="str">
        <f>IF(ISBLANK(Glucose!AB79),"",Glucose!AB79)</f>
        <v/>
      </c>
      <c r="AC86" s="241" t="str">
        <f>IF(ISBLANK(Glucose!AC79),"",Glucose!AC79)</f>
        <v/>
      </c>
      <c r="AD86" s="241" t="str">
        <f>IF(ISBLANK(Glucose!AD79),"",Glucose!AD79)</f>
        <v/>
      </c>
      <c r="AE86" s="241" t="str">
        <f>IF(ISBLANK(Glucose!AE79),"",Glucose!AE79)</f>
        <v/>
      </c>
      <c r="AF86" s="241" t="str">
        <f>IF(ISBLANK(Glucose!AF79),"",Glucose!AF79)</f>
        <v/>
      </c>
      <c r="AG86" s="241" t="str">
        <f>IF(ISBLANK(Glucose!AG79),"",Glucose!AG79)</f>
        <v/>
      </c>
      <c r="AH86" s="241" t="str">
        <f>IF(ISBLANK(Glucose!AH79),"",Glucose!AH79)</f>
        <v/>
      </c>
      <c r="AI86" s="241" t="str">
        <f>IF(ISBLANK(Glucose!AI79),"",Glucose!AI79)</f>
        <v/>
      </c>
      <c r="AJ86" s="241" t="str">
        <f>IF(ISBLANK(Glucose!AJ79),"",Glucose!AJ79)</f>
        <v/>
      </c>
      <c r="AK86" s="241" t="str">
        <f>IF(ISBLANK(Glucose!AK79),"",Glucose!AK79)</f>
        <v/>
      </c>
      <c r="AL86" s="241" t="str">
        <f>IF(ISBLANK(Glucose!AL79),"",Glucose!AL79)</f>
        <v/>
      </c>
      <c r="AM86" s="241" t="str">
        <f>IF(ISBLANK(Glucose!AM79),"",Glucose!AM79)</f>
        <v/>
      </c>
      <c r="AN86" s="241" t="str">
        <f>IF(ISBLANK(Glucose!AN79),"",Glucose!AN79)</f>
        <v/>
      </c>
      <c r="AO86" s="241" t="str">
        <f>IF(ISBLANK(Glucose!AO79),"",Glucose!AO79)</f>
        <v/>
      </c>
      <c r="AP86" s="241" t="str">
        <f>IF(ISBLANK(Glucose!AP79),"",Glucose!AP79)</f>
        <v/>
      </c>
      <c r="AQ86" s="241" t="str">
        <f>IF(ISBLANK(Glucose!AR79),"",Glucose!AR79)</f>
        <v/>
      </c>
      <c r="AR86" s="241" t="str">
        <f>IF(ISBLANK(Glucose!AS79),"",Glucose!AS79)</f>
        <v/>
      </c>
      <c r="AS86" s="241" t="str">
        <f>IF(ISBLANK(Glucose!AT79),"",Glucose!AT79)</f>
        <v/>
      </c>
      <c r="AT86" s="241" t="str">
        <f>IF(ISBLANK(Glucose!AU79),"",Glucose!AU79)</f>
        <v/>
      </c>
      <c r="AU86" s="241" t="str">
        <f>IF(ISBLANK(Glucose!AV79),"",Glucose!AV79)</f>
        <v/>
      </c>
      <c r="AV86" s="241" t="str">
        <f>IF(ISBLANK(Glucose!AW79),"",Glucose!AW79)</f>
        <v/>
      </c>
      <c r="AW86" s="241" t="str">
        <f>IF(ISBLANK(Glucose!AX79),"",Glucose!AX79)</f>
        <v/>
      </c>
      <c r="AX86" s="241" t="str">
        <f>IF(ISBLANK(Glucose!AY79),"",Glucose!AY79)</f>
        <v/>
      </c>
      <c r="AY86" s="241" t="str">
        <f>IF(ISBLANK(Glucose!AZ79),"",Glucose!AZ79)</f>
        <v/>
      </c>
      <c r="AZ86" s="241" t="str">
        <f>IF(ISBLANK(Glucose!BA79),"",Glucose!BA79)</f>
        <v/>
      </c>
      <c r="BA86" s="241" t="str">
        <f>IF(ISBLANK(Glucose!BB79),"",Glucose!BB79)</f>
        <v/>
      </c>
      <c r="BB86" s="241" t="str">
        <f>IF(ISBLANK(Glucose!BC79),"",Glucose!BC79)</f>
        <v/>
      </c>
      <c r="BC86" s="241" t="str">
        <f>IF(ISBLANK(Glucose!BD79),"",Glucose!BD79)</f>
        <v/>
      </c>
      <c r="BD86" s="241" t="str">
        <f>IF(ISBLANK(Glucose!BE79),"",Glucose!BE79)</f>
        <v/>
      </c>
      <c r="BE86" s="241" t="str">
        <f>IF(ISBLANK(Glucose!BF79),"",Glucose!BF79)</f>
        <v/>
      </c>
      <c r="BF86" s="241" t="str">
        <f>IF(ISBLANK(Glucose!BG79),"",Glucose!BG79)</f>
        <v/>
      </c>
      <c r="BG86" s="241" t="str">
        <f>IF(ISBLANK(Glucose!BH79),"",Glucose!BH79)</f>
        <v/>
      </c>
      <c r="BH86" s="241" t="str">
        <f>IF(ISBLANK(Glucose!BI79),"",Glucose!BI79)</f>
        <v/>
      </c>
      <c r="BI86" s="241" t="str">
        <f>IF(ISBLANK(Glucose!BJ79),"",Glucose!BJ79)</f>
        <v/>
      </c>
      <c r="BJ86" s="241" t="str">
        <f>IF(ISBLANK(Glucose!BK79),"",Glucose!BK79)</f>
        <v/>
      </c>
      <c r="BK86" s="241" t="str">
        <f>IF(ISBLANK(Glucose!BL79),"",Glucose!BL79)</f>
        <v/>
      </c>
      <c r="BL86" s="241" t="str">
        <f>IF(ISBLANK(Glucose!BM79),"",Glucose!BM79)</f>
        <v/>
      </c>
      <c r="BM86" s="241" t="str">
        <f>IF(ISBLANK(Glucose!BN79),"",Glucose!BN79)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IF(Glucose!B80&lt;&gt;0,Glucose!$B$1,"")</f>
        <v/>
      </c>
      <c r="B87" s="241" t="str">
        <f>IF(ISBLANK(Glucose!A80),"",Glucose!A80)</f>
        <v/>
      </c>
      <c r="C87" s="248" t="str">
        <f>IF(ISBLANK(Glucose!B80),"",Glucose!B80)</f>
        <v/>
      </c>
      <c r="D87" s="249" t="str">
        <f>IF(ISBLANK(Glucose!C80),"",Glucose!C80)</f>
        <v/>
      </c>
      <c r="E87" s="241" t="str">
        <f>IF(ISBLANK(Glucose!D80),"",Glucose!D80)</f>
        <v/>
      </c>
      <c r="F87" s="241" t="str">
        <f>IF(ISBLANK(Glucose!E80),"",Glucose!E80)</f>
        <v/>
      </c>
      <c r="G87" s="241" t="str">
        <f>IF(ISBLANK(Glucose!G80),"",Glucose!G80)</f>
        <v/>
      </c>
      <c r="H87" s="241" t="str">
        <f>IF(ISBLANK(Glucose!H80),"",Glucose!H80)</f>
        <v/>
      </c>
      <c r="I87" s="241" t="str">
        <f>IF(ISBLANK(Glucose!I80),"",Glucose!I80)</f>
        <v/>
      </c>
      <c r="J87" s="241" t="str">
        <f>IF(ISBLANK(Glucose!J80),"",Glucose!J80)</f>
        <v/>
      </c>
      <c r="K87" s="241" t="str">
        <f>IF(ISBLANK(Glucose!K80),"",Glucose!K80)</f>
        <v/>
      </c>
      <c r="L87" s="241" t="str">
        <f>IF(ISBLANK(Glucose!L80),"",Glucose!L80)</f>
        <v/>
      </c>
      <c r="M87" s="241" t="str">
        <f>IF(ISBLANK(Glucose!M80),"",Glucose!M80)</f>
        <v/>
      </c>
      <c r="N87" s="241" t="str">
        <f>IF(ISBLANK(Glucose!N80),"",Glucose!N80)</f>
        <v/>
      </c>
      <c r="O87" s="241" t="str">
        <f>IF(ISBLANK(Glucose!O80),"",Glucose!O80)</f>
        <v/>
      </c>
      <c r="P87" s="241" t="str">
        <f>IF(ISBLANK(Glucose!P80),"",Glucose!P80)</f>
        <v/>
      </c>
      <c r="Q87" s="241" t="str">
        <f>IF(ISBLANK(Glucose!Q80),"",Glucose!Q80)</f>
        <v/>
      </c>
      <c r="R87" s="241" t="str">
        <f>IF(ISBLANK(Glucose!R80),"",Glucose!R80)</f>
        <v/>
      </c>
      <c r="S87" s="241" t="str">
        <f>IF(ISBLANK(Glucose!S80),"",Glucose!S80)</f>
        <v/>
      </c>
      <c r="T87" s="241" t="str">
        <f>IF(ISBLANK(Glucose!T80),"",Glucose!T80)</f>
        <v/>
      </c>
      <c r="U87" s="241" t="str">
        <f>IF(ISBLANK(Glucose!U80),"",Glucose!U80)</f>
        <v/>
      </c>
      <c r="V87" s="241" t="str">
        <f>IF(ISBLANK(Glucose!V80),"",Glucose!V80)</f>
        <v/>
      </c>
      <c r="W87" s="241" t="str">
        <f>IF(ISBLANK(Glucose!W80),"",Glucose!W80)</f>
        <v/>
      </c>
      <c r="X87" s="241" t="str">
        <f>IF(ISBLANK(Glucose!X80),"",Glucose!X80)</f>
        <v/>
      </c>
      <c r="Y87" s="241" t="str">
        <f>IF(ISBLANK(Glucose!Y80),"",Glucose!Y80)</f>
        <v/>
      </c>
      <c r="Z87" s="241" t="str">
        <f>IF(ISBLANK(Glucose!Z80),"",Glucose!Z80)</f>
        <v/>
      </c>
      <c r="AA87" s="241" t="str">
        <f>IF(ISBLANK(Glucose!AA80),"",Glucose!AA80)</f>
        <v/>
      </c>
      <c r="AB87" s="241" t="str">
        <f>IF(ISBLANK(Glucose!AB80),"",Glucose!AB80)</f>
        <v/>
      </c>
      <c r="AC87" s="241" t="str">
        <f>IF(ISBLANK(Glucose!AC80),"",Glucose!AC80)</f>
        <v/>
      </c>
      <c r="AD87" s="241" t="str">
        <f>IF(ISBLANK(Glucose!AD80),"",Glucose!AD80)</f>
        <v/>
      </c>
      <c r="AE87" s="241" t="str">
        <f>IF(ISBLANK(Glucose!AE80),"",Glucose!AE80)</f>
        <v/>
      </c>
      <c r="AF87" s="241" t="str">
        <f>IF(ISBLANK(Glucose!AF80),"",Glucose!AF80)</f>
        <v/>
      </c>
      <c r="AG87" s="241" t="str">
        <f>IF(ISBLANK(Glucose!AG80),"",Glucose!AG80)</f>
        <v/>
      </c>
      <c r="AH87" s="241" t="str">
        <f>IF(ISBLANK(Glucose!AH80),"",Glucose!AH80)</f>
        <v/>
      </c>
      <c r="AI87" s="241" t="str">
        <f>IF(ISBLANK(Glucose!AI80),"",Glucose!AI80)</f>
        <v/>
      </c>
      <c r="AJ87" s="241" t="str">
        <f>IF(ISBLANK(Glucose!AJ80),"",Glucose!AJ80)</f>
        <v/>
      </c>
      <c r="AK87" s="241" t="str">
        <f>IF(ISBLANK(Glucose!AK80),"",Glucose!AK80)</f>
        <v/>
      </c>
      <c r="AL87" s="241" t="str">
        <f>IF(ISBLANK(Glucose!AL80),"",Glucose!AL80)</f>
        <v/>
      </c>
      <c r="AM87" s="241" t="str">
        <f>IF(ISBLANK(Glucose!AM80),"",Glucose!AM80)</f>
        <v/>
      </c>
      <c r="AN87" s="241" t="str">
        <f>IF(ISBLANK(Glucose!AN80),"",Glucose!AN80)</f>
        <v/>
      </c>
      <c r="AO87" s="241" t="str">
        <f>IF(ISBLANK(Glucose!AO80),"",Glucose!AO80)</f>
        <v/>
      </c>
      <c r="AP87" s="241" t="str">
        <f>IF(ISBLANK(Glucose!AP80),"",Glucose!AP80)</f>
        <v/>
      </c>
      <c r="AQ87" s="241" t="str">
        <f>IF(ISBLANK(Glucose!AR80),"",Glucose!AR80)</f>
        <v/>
      </c>
      <c r="AR87" s="241" t="str">
        <f>IF(ISBLANK(Glucose!AS80),"",Glucose!AS80)</f>
        <v/>
      </c>
      <c r="AS87" s="241" t="str">
        <f>IF(ISBLANK(Glucose!AT80),"",Glucose!AT80)</f>
        <v/>
      </c>
      <c r="AT87" s="241" t="str">
        <f>IF(ISBLANK(Glucose!AU80),"",Glucose!AU80)</f>
        <v/>
      </c>
      <c r="AU87" s="241" t="str">
        <f>IF(ISBLANK(Glucose!AV80),"",Glucose!AV80)</f>
        <v/>
      </c>
      <c r="AV87" s="241" t="str">
        <f>IF(ISBLANK(Glucose!AW80),"",Glucose!AW80)</f>
        <v/>
      </c>
      <c r="AW87" s="241" t="str">
        <f>IF(ISBLANK(Glucose!AX80),"",Glucose!AX80)</f>
        <v/>
      </c>
      <c r="AX87" s="241" t="str">
        <f>IF(ISBLANK(Glucose!AY80),"",Glucose!AY80)</f>
        <v/>
      </c>
      <c r="AY87" s="241" t="str">
        <f>IF(ISBLANK(Glucose!AZ80),"",Glucose!AZ80)</f>
        <v/>
      </c>
      <c r="AZ87" s="241" t="str">
        <f>IF(ISBLANK(Glucose!BA80),"",Glucose!BA80)</f>
        <v/>
      </c>
      <c r="BA87" s="241" t="str">
        <f>IF(ISBLANK(Glucose!BB80),"",Glucose!BB80)</f>
        <v/>
      </c>
      <c r="BB87" s="241" t="str">
        <f>IF(ISBLANK(Glucose!BC80),"",Glucose!BC80)</f>
        <v/>
      </c>
      <c r="BC87" s="241" t="str">
        <f>IF(ISBLANK(Glucose!BD80),"",Glucose!BD80)</f>
        <v/>
      </c>
      <c r="BD87" s="241" t="str">
        <f>IF(ISBLANK(Glucose!BE80),"",Glucose!BE80)</f>
        <v/>
      </c>
      <c r="BE87" s="241" t="str">
        <f>IF(ISBLANK(Glucose!BF80),"",Glucose!BF80)</f>
        <v/>
      </c>
      <c r="BF87" s="241" t="str">
        <f>IF(ISBLANK(Glucose!BG80),"",Glucose!BG80)</f>
        <v/>
      </c>
      <c r="BG87" s="241" t="str">
        <f>IF(ISBLANK(Glucose!BH80),"",Glucose!BH80)</f>
        <v/>
      </c>
      <c r="BH87" s="241" t="str">
        <f>IF(ISBLANK(Glucose!BI80),"",Glucose!BI80)</f>
        <v/>
      </c>
      <c r="BI87" s="241" t="str">
        <f>IF(ISBLANK(Glucose!BJ80),"",Glucose!BJ80)</f>
        <v/>
      </c>
      <c r="BJ87" s="241" t="str">
        <f>IF(ISBLANK(Glucose!BK80),"",Glucose!BK80)</f>
        <v/>
      </c>
      <c r="BK87" s="241" t="str">
        <f>IF(ISBLANK(Glucose!BL80),"",Glucose!BL80)</f>
        <v/>
      </c>
      <c r="BL87" s="241" t="str">
        <f>IF(ISBLANK(Glucose!BM80),"",Glucose!BM80)</f>
        <v/>
      </c>
      <c r="BM87" s="241" t="str">
        <f>IF(ISBLANK(Glucose!BN80),"",Glucose!BN80)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IF(Glucose!B81&lt;&gt;0,Glucose!$B$1,"")</f>
        <v/>
      </c>
      <c r="B88" s="241" t="str">
        <f>IF(ISBLANK(Glucose!A81),"",Glucose!A81)</f>
        <v/>
      </c>
      <c r="C88" s="248" t="str">
        <f>IF(ISBLANK(Glucose!B81),"",Glucose!B81)</f>
        <v/>
      </c>
      <c r="D88" s="249" t="str">
        <f>IF(ISBLANK(Glucose!C81),"",Glucose!C81)</f>
        <v/>
      </c>
      <c r="E88" s="241" t="str">
        <f>IF(ISBLANK(Glucose!D81),"",Glucose!D81)</f>
        <v/>
      </c>
      <c r="F88" s="241" t="str">
        <f>IF(ISBLANK(Glucose!E81),"",Glucose!E81)</f>
        <v/>
      </c>
      <c r="G88" s="241" t="str">
        <f>IF(ISBLANK(Glucose!G81),"",Glucose!G81)</f>
        <v/>
      </c>
      <c r="H88" s="241" t="str">
        <f>IF(ISBLANK(Glucose!H81),"",Glucose!H81)</f>
        <v/>
      </c>
      <c r="I88" s="241" t="str">
        <f>IF(ISBLANK(Glucose!I81),"",Glucose!I81)</f>
        <v/>
      </c>
      <c r="J88" s="241" t="str">
        <f>IF(ISBLANK(Glucose!J81),"",Glucose!J81)</f>
        <v/>
      </c>
      <c r="K88" s="241" t="str">
        <f>IF(ISBLANK(Glucose!K81),"",Glucose!K81)</f>
        <v/>
      </c>
      <c r="L88" s="241" t="str">
        <f>IF(ISBLANK(Glucose!L81),"",Glucose!L81)</f>
        <v/>
      </c>
      <c r="M88" s="241" t="str">
        <f>IF(ISBLANK(Glucose!M81),"",Glucose!M81)</f>
        <v/>
      </c>
      <c r="N88" s="241" t="str">
        <f>IF(ISBLANK(Glucose!N81),"",Glucose!N81)</f>
        <v/>
      </c>
      <c r="O88" s="241" t="str">
        <f>IF(ISBLANK(Glucose!O81),"",Glucose!O81)</f>
        <v/>
      </c>
      <c r="P88" s="241" t="str">
        <f>IF(ISBLANK(Glucose!P81),"",Glucose!P81)</f>
        <v/>
      </c>
      <c r="Q88" s="241" t="str">
        <f>IF(ISBLANK(Glucose!Q81),"",Glucose!Q81)</f>
        <v/>
      </c>
      <c r="R88" s="241" t="str">
        <f>IF(ISBLANK(Glucose!R81),"",Glucose!R81)</f>
        <v/>
      </c>
      <c r="S88" s="241" t="str">
        <f>IF(ISBLANK(Glucose!S81),"",Glucose!S81)</f>
        <v/>
      </c>
      <c r="T88" s="241" t="str">
        <f>IF(ISBLANK(Glucose!T81),"",Glucose!T81)</f>
        <v/>
      </c>
      <c r="U88" s="241" t="str">
        <f>IF(ISBLANK(Glucose!U81),"",Glucose!U81)</f>
        <v/>
      </c>
      <c r="V88" s="241" t="str">
        <f>IF(ISBLANK(Glucose!V81),"",Glucose!V81)</f>
        <v/>
      </c>
      <c r="W88" s="241" t="str">
        <f>IF(ISBLANK(Glucose!W81),"",Glucose!W81)</f>
        <v/>
      </c>
      <c r="X88" s="241" t="str">
        <f>IF(ISBLANK(Glucose!X81),"",Glucose!X81)</f>
        <v/>
      </c>
      <c r="Y88" s="241" t="str">
        <f>IF(ISBLANK(Glucose!Y81),"",Glucose!Y81)</f>
        <v/>
      </c>
      <c r="Z88" s="241" t="str">
        <f>IF(ISBLANK(Glucose!Z81),"",Glucose!Z81)</f>
        <v/>
      </c>
      <c r="AA88" s="241" t="str">
        <f>IF(ISBLANK(Glucose!AA81),"",Glucose!AA81)</f>
        <v/>
      </c>
      <c r="AB88" s="241" t="str">
        <f>IF(ISBLANK(Glucose!AB81),"",Glucose!AB81)</f>
        <v/>
      </c>
      <c r="AC88" s="241" t="str">
        <f>IF(ISBLANK(Glucose!AC81),"",Glucose!AC81)</f>
        <v/>
      </c>
      <c r="AD88" s="241" t="str">
        <f>IF(ISBLANK(Glucose!AD81),"",Glucose!AD81)</f>
        <v/>
      </c>
      <c r="AE88" s="241" t="str">
        <f>IF(ISBLANK(Glucose!AE81),"",Glucose!AE81)</f>
        <v/>
      </c>
      <c r="AF88" s="241" t="str">
        <f>IF(ISBLANK(Glucose!AF81),"",Glucose!AF81)</f>
        <v/>
      </c>
      <c r="AG88" s="241" t="str">
        <f>IF(ISBLANK(Glucose!AG81),"",Glucose!AG81)</f>
        <v/>
      </c>
      <c r="AH88" s="241" t="str">
        <f>IF(ISBLANK(Glucose!AH81),"",Glucose!AH81)</f>
        <v/>
      </c>
      <c r="AI88" s="241" t="str">
        <f>IF(ISBLANK(Glucose!AI81),"",Glucose!AI81)</f>
        <v/>
      </c>
      <c r="AJ88" s="241" t="str">
        <f>IF(ISBLANK(Glucose!AJ81),"",Glucose!AJ81)</f>
        <v/>
      </c>
      <c r="AK88" s="241" t="str">
        <f>IF(ISBLANK(Glucose!AK81),"",Glucose!AK81)</f>
        <v/>
      </c>
      <c r="AL88" s="241" t="str">
        <f>IF(ISBLANK(Glucose!AL81),"",Glucose!AL81)</f>
        <v/>
      </c>
      <c r="AM88" s="241" t="str">
        <f>IF(ISBLANK(Glucose!AM81),"",Glucose!AM81)</f>
        <v/>
      </c>
      <c r="AN88" s="241" t="str">
        <f>IF(ISBLANK(Glucose!AN81),"",Glucose!AN81)</f>
        <v/>
      </c>
      <c r="AO88" s="241" t="str">
        <f>IF(ISBLANK(Glucose!AO81),"",Glucose!AO81)</f>
        <v/>
      </c>
      <c r="AP88" s="241" t="str">
        <f>IF(ISBLANK(Glucose!AP81),"",Glucose!AP81)</f>
        <v/>
      </c>
      <c r="AQ88" s="241" t="str">
        <f>IF(ISBLANK(Glucose!AR81),"",Glucose!AR81)</f>
        <v/>
      </c>
      <c r="AR88" s="241" t="str">
        <f>IF(ISBLANK(Glucose!AS81),"",Glucose!AS81)</f>
        <v/>
      </c>
      <c r="AS88" s="241" t="str">
        <f>IF(ISBLANK(Glucose!AT81),"",Glucose!AT81)</f>
        <v/>
      </c>
      <c r="AT88" s="241" t="str">
        <f>IF(ISBLANK(Glucose!AU81),"",Glucose!AU81)</f>
        <v/>
      </c>
      <c r="AU88" s="241" t="str">
        <f>IF(ISBLANK(Glucose!AV81),"",Glucose!AV81)</f>
        <v/>
      </c>
      <c r="AV88" s="241" t="str">
        <f>IF(ISBLANK(Glucose!AW81),"",Glucose!AW81)</f>
        <v/>
      </c>
      <c r="AW88" s="241" t="str">
        <f>IF(ISBLANK(Glucose!AX81),"",Glucose!AX81)</f>
        <v/>
      </c>
      <c r="AX88" s="241" t="str">
        <f>IF(ISBLANK(Glucose!AY81),"",Glucose!AY81)</f>
        <v/>
      </c>
      <c r="AY88" s="241" t="str">
        <f>IF(ISBLANK(Glucose!AZ81),"",Glucose!AZ81)</f>
        <v/>
      </c>
      <c r="AZ88" s="241" t="str">
        <f>IF(ISBLANK(Glucose!BA81),"",Glucose!BA81)</f>
        <v/>
      </c>
      <c r="BA88" s="241" t="str">
        <f>IF(ISBLANK(Glucose!BB81),"",Glucose!BB81)</f>
        <v/>
      </c>
      <c r="BB88" s="241" t="str">
        <f>IF(ISBLANK(Glucose!BC81),"",Glucose!BC81)</f>
        <v/>
      </c>
      <c r="BC88" s="241" t="str">
        <f>IF(ISBLANK(Glucose!BD81),"",Glucose!BD81)</f>
        <v/>
      </c>
      <c r="BD88" s="241" t="str">
        <f>IF(ISBLANK(Glucose!BE81),"",Glucose!BE81)</f>
        <v/>
      </c>
      <c r="BE88" s="241" t="str">
        <f>IF(ISBLANK(Glucose!BF81),"",Glucose!BF81)</f>
        <v/>
      </c>
      <c r="BF88" s="241" t="str">
        <f>IF(ISBLANK(Glucose!BG81),"",Glucose!BG81)</f>
        <v/>
      </c>
      <c r="BG88" s="241" t="str">
        <f>IF(ISBLANK(Glucose!BH81),"",Glucose!BH81)</f>
        <v/>
      </c>
      <c r="BH88" s="241" t="str">
        <f>IF(ISBLANK(Glucose!BI81),"",Glucose!BI81)</f>
        <v/>
      </c>
      <c r="BI88" s="241" t="str">
        <f>IF(ISBLANK(Glucose!BJ81),"",Glucose!BJ81)</f>
        <v/>
      </c>
      <c r="BJ88" s="241" t="str">
        <f>IF(ISBLANK(Glucose!BK81),"",Glucose!BK81)</f>
        <v/>
      </c>
      <c r="BK88" s="241" t="str">
        <f>IF(ISBLANK(Glucose!BL81),"",Glucose!BL81)</f>
        <v/>
      </c>
      <c r="BL88" s="241" t="str">
        <f>IF(ISBLANK(Glucose!BM81),"",Glucose!BM81)</f>
        <v/>
      </c>
      <c r="BM88" s="241" t="str">
        <f>IF(ISBLANK(Glucose!BN81),"",Glucose!BN81)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IF(Glucose!B82&lt;&gt;0,Glucose!$B$1,"")</f>
        <v/>
      </c>
      <c r="B89" s="241" t="str">
        <f>IF(ISBLANK(Glucose!A82),"",Glucose!A82)</f>
        <v/>
      </c>
      <c r="C89" s="248" t="str">
        <f>IF(ISBLANK(Glucose!B82),"",Glucose!B82)</f>
        <v/>
      </c>
      <c r="D89" s="249" t="str">
        <f>IF(ISBLANK(Glucose!C82),"",Glucose!C82)</f>
        <v/>
      </c>
      <c r="E89" s="241" t="str">
        <f>IF(ISBLANK(Glucose!D82),"",Glucose!D82)</f>
        <v/>
      </c>
      <c r="F89" s="241" t="str">
        <f>IF(ISBLANK(Glucose!E82),"",Glucose!E82)</f>
        <v/>
      </c>
      <c r="G89" s="241" t="str">
        <f>IF(ISBLANK(Glucose!G82),"",Glucose!G82)</f>
        <v/>
      </c>
      <c r="H89" s="241" t="str">
        <f>IF(ISBLANK(Glucose!H82),"",Glucose!H82)</f>
        <v/>
      </c>
      <c r="I89" s="241" t="str">
        <f>IF(ISBLANK(Glucose!I82),"",Glucose!I82)</f>
        <v/>
      </c>
      <c r="J89" s="241" t="str">
        <f>IF(ISBLANK(Glucose!J82),"",Glucose!J82)</f>
        <v/>
      </c>
      <c r="K89" s="241" t="str">
        <f>IF(ISBLANK(Glucose!K82),"",Glucose!K82)</f>
        <v/>
      </c>
      <c r="L89" s="241" t="str">
        <f>IF(ISBLANK(Glucose!L82),"",Glucose!L82)</f>
        <v/>
      </c>
      <c r="M89" s="241" t="str">
        <f>IF(ISBLANK(Glucose!M82),"",Glucose!M82)</f>
        <v/>
      </c>
      <c r="N89" s="241" t="str">
        <f>IF(ISBLANK(Glucose!N82),"",Glucose!N82)</f>
        <v/>
      </c>
      <c r="O89" s="241" t="str">
        <f>IF(ISBLANK(Glucose!O82),"",Glucose!O82)</f>
        <v/>
      </c>
      <c r="P89" s="241" t="str">
        <f>IF(ISBLANK(Glucose!P82),"",Glucose!P82)</f>
        <v/>
      </c>
      <c r="Q89" s="241" t="str">
        <f>IF(ISBLANK(Glucose!Q82),"",Glucose!Q82)</f>
        <v/>
      </c>
      <c r="R89" s="241" t="str">
        <f>IF(ISBLANK(Glucose!R82),"",Glucose!R82)</f>
        <v/>
      </c>
      <c r="S89" s="241" t="str">
        <f>IF(ISBLANK(Glucose!S82),"",Glucose!S82)</f>
        <v/>
      </c>
      <c r="T89" s="241" t="str">
        <f>IF(ISBLANK(Glucose!T82),"",Glucose!T82)</f>
        <v/>
      </c>
      <c r="U89" s="241" t="str">
        <f>IF(ISBLANK(Glucose!U82),"",Glucose!U82)</f>
        <v/>
      </c>
      <c r="V89" s="241" t="str">
        <f>IF(ISBLANK(Glucose!V82),"",Glucose!V82)</f>
        <v/>
      </c>
      <c r="W89" s="241" t="str">
        <f>IF(ISBLANK(Glucose!W82),"",Glucose!W82)</f>
        <v/>
      </c>
      <c r="X89" s="241" t="str">
        <f>IF(ISBLANK(Glucose!X82),"",Glucose!X82)</f>
        <v/>
      </c>
      <c r="Y89" s="241" t="str">
        <f>IF(ISBLANK(Glucose!Y82),"",Glucose!Y82)</f>
        <v/>
      </c>
      <c r="Z89" s="241" t="str">
        <f>IF(ISBLANK(Glucose!Z82),"",Glucose!Z82)</f>
        <v/>
      </c>
      <c r="AA89" s="241" t="str">
        <f>IF(ISBLANK(Glucose!AA82),"",Glucose!AA82)</f>
        <v/>
      </c>
      <c r="AB89" s="241" t="str">
        <f>IF(ISBLANK(Glucose!AB82),"",Glucose!AB82)</f>
        <v/>
      </c>
      <c r="AC89" s="241" t="str">
        <f>IF(ISBLANK(Glucose!AC82),"",Glucose!AC82)</f>
        <v/>
      </c>
      <c r="AD89" s="241" t="str">
        <f>IF(ISBLANK(Glucose!AD82),"",Glucose!AD82)</f>
        <v/>
      </c>
      <c r="AE89" s="241" t="str">
        <f>IF(ISBLANK(Glucose!AE82),"",Glucose!AE82)</f>
        <v/>
      </c>
      <c r="AF89" s="241" t="str">
        <f>IF(ISBLANK(Glucose!AF82),"",Glucose!AF82)</f>
        <v/>
      </c>
      <c r="AG89" s="241" t="str">
        <f>IF(ISBLANK(Glucose!AG82),"",Glucose!AG82)</f>
        <v/>
      </c>
      <c r="AH89" s="241" t="str">
        <f>IF(ISBLANK(Glucose!AH82),"",Glucose!AH82)</f>
        <v/>
      </c>
      <c r="AI89" s="241" t="str">
        <f>IF(ISBLANK(Glucose!AI82),"",Glucose!AI82)</f>
        <v/>
      </c>
      <c r="AJ89" s="241" t="str">
        <f>IF(ISBLANK(Glucose!AJ82),"",Glucose!AJ82)</f>
        <v/>
      </c>
      <c r="AK89" s="241" t="str">
        <f>IF(ISBLANK(Glucose!AK82),"",Glucose!AK82)</f>
        <v/>
      </c>
      <c r="AL89" s="241" t="str">
        <f>IF(ISBLANK(Glucose!AL82),"",Glucose!AL82)</f>
        <v/>
      </c>
      <c r="AM89" s="241" t="str">
        <f>IF(ISBLANK(Glucose!AM82),"",Glucose!AM82)</f>
        <v/>
      </c>
      <c r="AN89" s="241" t="str">
        <f>IF(ISBLANK(Glucose!AN82),"",Glucose!AN82)</f>
        <v/>
      </c>
      <c r="AO89" s="241" t="str">
        <f>IF(ISBLANK(Glucose!AO82),"",Glucose!AO82)</f>
        <v/>
      </c>
      <c r="AP89" s="241" t="str">
        <f>IF(ISBLANK(Glucose!AP82),"",Glucose!AP82)</f>
        <v/>
      </c>
      <c r="AQ89" s="241" t="str">
        <f>IF(ISBLANK(Glucose!AR82),"",Glucose!AR82)</f>
        <v/>
      </c>
      <c r="AR89" s="241" t="str">
        <f>IF(ISBLANK(Glucose!AS82),"",Glucose!AS82)</f>
        <v/>
      </c>
      <c r="AS89" s="241" t="str">
        <f>IF(ISBLANK(Glucose!AT82),"",Glucose!AT82)</f>
        <v/>
      </c>
      <c r="AT89" s="241" t="str">
        <f>IF(ISBLANK(Glucose!AU82),"",Glucose!AU82)</f>
        <v/>
      </c>
      <c r="AU89" s="241" t="str">
        <f>IF(ISBLANK(Glucose!AV82),"",Glucose!AV82)</f>
        <v/>
      </c>
      <c r="AV89" s="241" t="str">
        <f>IF(ISBLANK(Glucose!AW82),"",Glucose!AW82)</f>
        <v/>
      </c>
      <c r="AW89" s="241" t="str">
        <f>IF(ISBLANK(Glucose!AX82),"",Glucose!AX82)</f>
        <v/>
      </c>
      <c r="AX89" s="241" t="str">
        <f>IF(ISBLANK(Glucose!AY82),"",Glucose!AY82)</f>
        <v/>
      </c>
      <c r="AY89" s="241" t="str">
        <f>IF(ISBLANK(Glucose!AZ82),"",Glucose!AZ82)</f>
        <v/>
      </c>
      <c r="AZ89" s="241" t="str">
        <f>IF(ISBLANK(Glucose!BA82),"",Glucose!BA82)</f>
        <v/>
      </c>
      <c r="BA89" s="241" t="str">
        <f>IF(ISBLANK(Glucose!BB82),"",Glucose!BB82)</f>
        <v/>
      </c>
      <c r="BB89" s="241" t="str">
        <f>IF(ISBLANK(Glucose!BC82),"",Glucose!BC82)</f>
        <v/>
      </c>
      <c r="BC89" s="241" t="str">
        <f>IF(ISBLANK(Glucose!BD82),"",Glucose!BD82)</f>
        <v/>
      </c>
      <c r="BD89" s="241" t="str">
        <f>IF(ISBLANK(Glucose!BE82),"",Glucose!BE82)</f>
        <v/>
      </c>
      <c r="BE89" s="241" t="str">
        <f>IF(ISBLANK(Glucose!BF82),"",Glucose!BF82)</f>
        <v/>
      </c>
      <c r="BF89" s="241" t="str">
        <f>IF(ISBLANK(Glucose!BG82),"",Glucose!BG82)</f>
        <v/>
      </c>
      <c r="BG89" s="241" t="str">
        <f>IF(ISBLANK(Glucose!BH82),"",Glucose!BH82)</f>
        <v/>
      </c>
      <c r="BH89" s="241" t="str">
        <f>IF(ISBLANK(Glucose!BI82),"",Glucose!BI82)</f>
        <v/>
      </c>
      <c r="BI89" s="241" t="str">
        <f>IF(ISBLANK(Glucose!BJ82),"",Glucose!BJ82)</f>
        <v/>
      </c>
      <c r="BJ89" s="241" t="str">
        <f>IF(ISBLANK(Glucose!BK82),"",Glucose!BK82)</f>
        <v/>
      </c>
      <c r="BK89" s="241" t="str">
        <f>IF(ISBLANK(Glucose!BL82),"",Glucose!BL82)</f>
        <v/>
      </c>
      <c r="BL89" s="241" t="str">
        <f>IF(ISBLANK(Glucose!BM82),"",Glucose!BM82)</f>
        <v/>
      </c>
      <c r="BM89" s="241" t="str">
        <f>IF(ISBLANK(Glucose!BN82),"",Glucose!BN82)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IF(Glucose!B83&lt;&gt;0,Glucose!$B$1,"")</f>
        <v/>
      </c>
      <c r="B90" s="241" t="str">
        <f>IF(ISBLANK(Glucose!A83),"",Glucose!A83)</f>
        <v/>
      </c>
      <c r="C90" s="248" t="str">
        <f>IF(ISBLANK(Glucose!B83),"",Glucose!B83)</f>
        <v/>
      </c>
      <c r="D90" s="249" t="str">
        <f>IF(ISBLANK(Glucose!C83),"",Glucose!C83)</f>
        <v/>
      </c>
      <c r="E90" s="241" t="str">
        <f>IF(ISBLANK(Glucose!D83),"",Glucose!D83)</f>
        <v/>
      </c>
      <c r="F90" s="241" t="str">
        <f>IF(ISBLANK(Glucose!E83),"",Glucose!E83)</f>
        <v/>
      </c>
      <c r="G90" s="241" t="str">
        <f>IF(ISBLANK(Glucose!G83),"",Glucose!G83)</f>
        <v/>
      </c>
      <c r="H90" s="241" t="str">
        <f>IF(ISBLANK(Glucose!H83),"",Glucose!H83)</f>
        <v/>
      </c>
      <c r="I90" s="241" t="str">
        <f>IF(ISBLANK(Glucose!I83),"",Glucose!I83)</f>
        <v/>
      </c>
      <c r="J90" s="241" t="str">
        <f>IF(ISBLANK(Glucose!J83),"",Glucose!J83)</f>
        <v/>
      </c>
      <c r="K90" s="241" t="str">
        <f>IF(ISBLANK(Glucose!K83),"",Glucose!K83)</f>
        <v/>
      </c>
      <c r="L90" s="241" t="str">
        <f>IF(ISBLANK(Glucose!L83),"",Glucose!L83)</f>
        <v/>
      </c>
      <c r="M90" s="241" t="str">
        <f>IF(ISBLANK(Glucose!M83),"",Glucose!M83)</f>
        <v/>
      </c>
      <c r="N90" s="241" t="str">
        <f>IF(ISBLANK(Glucose!N83),"",Glucose!N83)</f>
        <v/>
      </c>
      <c r="O90" s="241" t="str">
        <f>IF(ISBLANK(Glucose!O83),"",Glucose!O83)</f>
        <v/>
      </c>
      <c r="P90" s="241" t="str">
        <f>IF(ISBLANK(Glucose!P83),"",Glucose!P83)</f>
        <v/>
      </c>
      <c r="Q90" s="241" t="str">
        <f>IF(ISBLANK(Glucose!Q83),"",Glucose!Q83)</f>
        <v/>
      </c>
      <c r="R90" s="241" t="str">
        <f>IF(ISBLANK(Glucose!R83),"",Glucose!R83)</f>
        <v/>
      </c>
      <c r="S90" s="241" t="str">
        <f>IF(ISBLANK(Glucose!S83),"",Glucose!S83)</f>
        <v/>
      </c>
      <c r="T90" s="241" t="str">
        <f>IF(ISBLANK(Glucose!T83),"",Glucose!T83)</f>
        <v/>
      </c>
      <c r="U90" s="241" t="str">
        <f>IF(ISBLANK(Glucose!U83),"",Glucose!U83)</f>
        <v/>
      </c>
      <c r="V90" s="241" t="str">
        <f>IF(ISBLANK(Glucose!V83),"",Glucose!V83)</f>
        <v/>
      </c>
      <c r="W90" s="241" t="str">
        <f>IF(ISBLANK(Glucose!W83),"",Glucose!W83)</f>
        <v/>
      </c>
      <c r="X90" s="241" t="str">
        <f>IF(ISBLANK(Glucose!X83),"",Glucose!X83)</f>
        <v/>
      </c>
      <c r="Y90" s="241" t="str">
        <f>IF(ISBLANK(Glucose!Y83),"",Glucose!Y83)</f>
        <v/>
      </c>
      <c r="Z90" s="241" t="str">
        <f>IF(ISBLANK(Glucose!Z83),"",Glucose!Z83)</f>
        <v/>
      </c>
      <c r="AA90" s="241" t="str">
        <f>IF(ISBLANK(Glucose!AA83),"",Glucose!AA83)</f>
        <v/>
      </c>
      <c r="AB90" s="241" t="str">
        <f>IF(ISBLANK(Glucose!AB83),"",Glucose!AB83)</f>
        <v/>
      </c>
      <c r="AC90" s="241" t="str">
        <f>IF(ISBLANK(Glucose!AC83),"",Glucose!AC83)</f>
        <v/>
      </c>
      <c r="AD90" s="241" t="str">
        <f>IF(ISBLANK(Glucose!AD83),"",Glucose!AD83)</f>
        <v/>
      </c>
      <c r="AE90" s="241" t="str">
        <f>IF(ISBLANK(Glucose!AE83),"",Glucose!AE83)</f>
        <v/>
      </c>
      <c r="AF90" s="241" t="str">
        <f>IF(ISBLANK(Glucose!AF83),"",Glucose!AF83)</f>
        <v/>
      </c>
      <c r="AG90" s="241" t="str">
        <f>IF(ISBLANK(Glucose!AG83),"",Glucose!AG83)</f>
        <v/>
      </c>
      <c r="AH90" s="241" t="str">
        <f>IF(ISBLANK(Glucose!AH83),"",Glucose!AH83)</f>
        <v/>
      </c>
      <c r="AI90" s="241" t="str">
        <f>IF(ISBLANK(Glucose!AI83),"",Glucose!AI83)</f>
        <v/>
      </c>
      <c r="AJ90" s="241" t="str">
        <f>IF(ISBLANK(Glucose!AJ83),"",Glucose!AJ83)</f>
        <v/>
      </c>
      <c r="AK90" s="241" t="str">
        <f>IF(ISBLANK(Glucose!AK83),"",Glucose!AK83)</f>
        <v/>
      </c>
      <c r="AL90" s="241" t="str">
        <f>IF(ISBLANK(Glucose!AL83),"",Glucose!AL83)</f>
        <v/>
      </c>
      <c r="AM90" s="241" t="str">
        <f>IF(ISBLANK(Glucose!AM83),"",Glucose!AM83)</f>
        <v/>
      </c>
      <c r="AN90" s="241" t="str">
        <f>IF(ISBLANK(Glucose!AN83),"",Glucose!AN83)</f>
        <v/>
      </c>
      <c r="AO90" s="241" t="str">
        <f>IF(ISBLANK(Glucose!AO83),"",Glucose!AO83)</f>
        <v/>
      </c>
      <c r="AP90" s="241" t="str">
        <f>IF(ISBLANK(Glucose!AP83),"",Glucose!AP83)</f>
        <v/>
      </c>
      <c r="AQ90" s="241" t="str">
        <f>IF(ISBLANK(Glucose!AR83),"",Glucose!AR83)</f>
        <v/>
      </c>
      <c r="AR90" s="241" t="str">
        <f>IF(ISBLANK(Glucose!AS83),"",Glucose!AS83)</f>
        <v/>
      </c>
      <c r="AS90" s="241" t="str">
        <f>IF(ISBLANK(Glucose!AT83),"",Glucose!AT83)</f>
        <v/>
      </c>
      <c r="AT90" s="241" t="str">
        <f>IF(ISBLANK(Glucose!AU83),"",Glucose!AU83)</f>
        <v/>
      </c>
      <c r="AU90" s="241" t="str">
        <f>IF(ISBLANK(Glucose!AV83),"",Glucose!AV83)</f>
        <v/>
      </c>
      <c r="AV90" s="241" t="str">
        <f>IF(ISBLANK(Glucose!AW83),"",Glucose!AW83)</f>
        <v/>
      </c>
      <c r="AW90" s="241" t="str">
        <f>IF(ISBLANK(Glucose!AX83),"",Glucose!AX83)</f>
        <v/>
      </c>
      <c r="AX90" s="241" t="str">
        <f>IF(ISBLANK(Glucose!AY83),"",Glucose!AY83)</f>
        <v/>
      </c>
      <c r="AY90" s="241" t="str">
        <f>IF(ISBLANK(Glucose!AZ83),"",Glucose!AZ83)</f>
        <v/>
      </c>
      <c r="AZ90" s="241" t="str">
        <f>IF(ISBLANK(Glucose!BA83),"",Glucose!BA83)</f>
        <v/>
      </c>
      <c r="BA90" s="241" t="str">
        <f>IF(ISBLANK(Glucose!BB83),"",Glucose!BB83)</f>
        <v/>
      </c>
      <c r="BB90" s="241" t="str">
        <f>IF(ISBLANK(Glucose!BC83),"",Glucose!BC83)</f>
        <v/>
      </c>
      <c r="BC90" s="241" t="str">
        <f>IF(ISBLANK(Glucose!BD83),"",Glucose!BD83)</f>
        <v/>
      </c>
      <c r="BD90" s="241" t="str">
        <f>IF(ISBLANK(Glucose!BE83),"",Glucose!BE83)</f>
        <v/>
      </c>
      <c r="BE90" s="241" t="str">
        <f>IF(ISBLANK(Glucose!BF83),"",Glucose!BF83)</f>
        <v/>
      </c>
      <c r="BF90" s="241" t="str">
        <f>IF(ISBLANK(Glucose!BG83),"",Glucose!BG83)</f>
        <v/>
      </c>
      <c r="BG90" s="241" t="str">
        <f>IF(ISBLANK(Glucose!BH83),"",Glucose!BH83)</f>
        <v/>
      </c>
      <c r="BH90" s="241" t="str">
        <f>IF(ISBLANK(Glucose!BI83),"",Glucose!BI83)</f>
        <v/>
      </c>
      <c r="BI90" s="241" t="str">
        <f>IF(ISBLANK(Glucose!BJ83),"",Glucose!BJ83)</f>
        <v/>
      </c>
      <c r="BJ90" s="241" t="str">
        <f>IF(ISBLANK(Glucose!BK83),"",Glucose!BK83)</f>
        <v/>
      </c>
      <c r="BK90" s="241" t="str">
        <f>IF(ISBLANK(Glucose!BL83),"",Glucose!BL83)</f>
        <v/>
      </c>
      <c r="BL90" s="241" t="str">
        <f>IF(ISBLANK(Glucose!BM83),"",Glucose!BM83)</f>
        <v/>
      </c>
      <c r="BM90" s="241" t="str">
        <f>IF(ISBLANK(Glucose!BN83),"",Glucose!BN83)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IF(Glucose!B84&lt;&gt;0,Glucose!$B$1,"")</f>
        <v/>
      </c>
      <c r="B91" s="241" t="str">
        <f>IF(ISBLANK(Glucose!A84),"",Glucose!A84)</f>
        <v/>
      </c>
      <c r="C91" s="248" t="str">
        <f>IF(ISBLANK(Glucose!B84),"",Glucose!B84)</f>
        <v/>
      </c>
      <c r="D91" s="249" t="str">
        <f>IF(ISBLANK(Glucose!C84),"",Glucose!C84)</f>
        <v/>
      </c>
      <c r="E91" s="241" t="str">
        <f>IF(ISBLANK(Glucose!D84),"",Glucose!D84)</f>
        <v/>
      </c>
      <c r="F91" s="241" t="str">
        <f>IF(ISBLANK(Glucose!E84),"",Glucose!E84)</f>
        <v/>
      </c>
      <c r="G91" s="241" t="str">
        <f>IF(ISBLANK(Glucose!G84),"",Glucose!G84)</f>
        <v/>
      </c>
      <c r="H91" s="241" t="str">
        <f>IF(ISBLANK(Glucose!H84),"",Glucose!H84)</f>
        <v/>
      </c>
      <c r="I91" s="241" t="str">
        <f>IF(ISBLANK(Glucose!I84),"",Glucose!I84)</f>
        <v/>
      </c>
      <c r="J91" s="241" t="str">
        <f>IF(ISBLANK(Glucose!J84),"",Glucose!J84)</f>
        <v/>
      </c>
      <c r="K91" s="241" t="str">
        <f>IF(ISBLANK(Glucose!K84),"",Glucose!K84)</f>
        <v/>
      </c>
      <c r="L91" s="241" t="str">
        <f>IF(ISBLANK(Glucose!L84),"",Glucose!L84)</f>
        <v/>
      </c>
      <c r="M91" s="241" t="str">
        <f>IF(ISBLANK(Glucose!M84),"",Glucose!M84)</f>
        <v/>
      </c>
      <c r="N91" s="241" t="str">
        <f>IF(ISBLANK(Glucose!N84),"",Glucose!N84)</f>
        <v/>
      </c>
      <c r="O91" s="241" t="str">
        <f>IF(ISBLANK(Glucose!O84),"",Glucose!O84)</f>
        <v/>
      </c>
      <c r="P91" s="241" t="str">
        <f>IF(ISBLANK(Glucose!P84),"",Glucose!P84)</f>
        <v/>
      </c>
      <c r="Q91" s="241" t="str">
        <f>IF(ISBLANK(Glucose!Q84),"",Glucose!Q84)</f>
        <v/>
      </c>
      <c r="R91" s="241" t="str">
        <f>IF(ISBLANK(Glucose!R84),"",Glucose!R84)</f>
        <v/>
      </c>
      <c r="S91" s="241" t="str">
        <f>IF(ISBLANK(Glucose!S84),"",Glucose!S84)</f>
        <v/>
      </c>
      <c r="T91" s="241" t="str">
        <f>IF(ISBLANK(Glucose!T84),"",Glucose!T84)</f>
        <v/>
      </c>
      <c r="U91" s="241" t="str">
        <f>IF(ISBLANK(Glucose!U84),"",Glucose!U84)</f>
        <v/>
      </c>
      <c r="V91" s="241" t="str">
        <f>IF(ISBLANK(Glucose!V84),"",Glucose!V84)</f>
        <v/>
      </c>
      <c r="W91" s="241" t="str">
        <f>IF(ISBLANK(Glucose!W84),"",Glucose!W84)</f>
        <v/>
      </c>
      <c r="X91" s="241" t="str">
        <f>IF(ISBLANK(Glucose!X84),"",Glucose!X84)</f>
        <v/>
      </c>
      <c r="Y91" s="241" t="str">
        <f>IF(ISBLANK(Glucose!Y84),"",Glucose!Y84)</f>
        <v/>
      </c>
      <c r="Z91" s="241" t="str">
        <f>IF(ISBLANK(Glucose!Z84),"",Glucose!Z84)</f>
        <v/>
      </c>
      <c r="AA91" s="241" t="str">
        <f>IF(ISBLANK(Glucose!AA84),"",Glucose!AA84)</f>
        <v/>
      </c>
      <c r="AB91" s="241" t="str">
        <f>IF(ISBLANK(Glucose!AB84),"",Glucose!AB84)</f>
        <v/>
      </c>
      <c r="AC91" s="241" t="str">
        <f>IF(ISBLANK(Glucose!AC84),"",Glucose!AC84)</f>
        <v/>
      </c>
      <c r="AD91" s="241" t="str">
        <f>IF(ISBLANK(Glucose!AD84),"",Glucose!AD84)</f>
        <v/>
      </c>
      <c r="AE91" s="241" t="str">
        <f>IF(ISBLANK(Glucose!AE84),"",Glucose!AE84)</f>
        <v/>
      </c>
      <c r="AF91" s="241" t="str">
        <f>IF(ISBLANK(Glucose!AF84),"",Glucose!AF84)</f>
        <v/>
      </c>
      <c r="AG91" s="241" t="str">
        <f>IF(ISBLANK(Glucose!AG84),"",Glucose!AG84)</f>
        <v/>
      </c>
      <c r="AH91" s="241" t="str">
        <f>IF(ISBLANK(Glucose!AH84),"",Glucose!AH84)</f>
        <v/>
      </c>
      <c r="AI91" s="241" t="str">
        <f>IF(ISBLANK(Glucose!AI84),"",Glucose!AI84)</f>
        <v/>
      </c>
      <c r="AJ91" s="241" t="str">
        <f>IF(ISBLANK(Glucose!AJ84),"",Glucose!AJ84)</f>
        <v/>
      </c>
      <c r="AK91" s="241" t="str">
        <f>IF(ISBLANK(Glucose!AK84),"",Glucose!AK84)</f>
        <v/>
      </c>
      <c r="AL91" s="241" t="str">
        <f>IF(ISBLANK(Glucose!AL84),"",Glucose!AL84)</f>
        <v/>
      </c>
      <c r="AM91" s="241" t="str">
        <f>IF(ISBLANK(Glucose!AM84),"",Glucose!AM84)</f>
        <v/>
      </c>
      <c r="AN91" s="241" t="str">
        <f>IF(ISBLANK(Glucose!AN84),"",Glucose!AN84)</f>
        <v/>
      </c>
      <c r="AO91" s="241" t="str">
        <f>IF(ISBLANK(Glucose!AO84),"",Glucose!AO84)</f>
        <v/>
      </c>
      <c r="AP91" s="241" t="str">
        <f>IF(ISBLANK(Glucose!AP84),"",Glucose!AP84)</f>
        <v/>
      </c>
      <c r="AQ91" s="241" t="str">
        <f>IF(ISBLANK(Glucose!AR84),"",Glucose!AR84)</f>
        <v/>
      </c>
      <c r="AR91" s="241" t="str">
        <f>IF(ISBLANK(Glucose!AS84),"",Glucose!AS84)</f>
        <v/>
      </c>
      <c r="AS91" s="241" t="str">
        <f>IF(ISBLANK(Glucose!AT84),"",Glucose!AT84)</f>
        <v/>
      </c>
      <c r="AT91" s="241" t="str">
        <f>IF(ISBLANK(Glucose!AU84),"",Glucose!AU84)</f>
        <v/>
      </c>
      <c r="AU91" s="241" t="str">
        <f>IF(ISBLANK(Glucose!AV84),"",Glucose!AV84)</f>
        <v/>
      </c>
      <c r="AV91" s="241" t="str">
        <f>IF(ISBLANK(Glucose!AW84),"",Glucose!AW84)</f>
        <v/>
      </c>
      <c r="AW91" s="241" t="str">
        <f>IF(ISBLANK(Glucose!AX84),"",Glucose!AX84)</f>
        <v/>
      </c>
      <c r="AX91" s="241" t="str">
        <f>IF(ISBLANK(Glucose!AY84),"",Glucose!AY84)</f>
        <v/>
      </c>
      <c r="AY91" s="241" t="str">
        <f>IF(ISBLANK(Glucose!AZ84),"",Glucose!AZ84)</f>
        <v/>
      </c>
      <c r="AZ91" s="241" t="str">
        <f>IF(ISBLANK(Glucose!BA84),"",Glucose!BA84)</f>
        <v/>
      </c>
      <c r="BA91" s="241" t="str">
        <f>IF(ISBLANK(Glucose!BB84),"",Glucose!BB84)</f>
        <v/>
      </c>
      <c r="BB91" s="241" t="str">
        <f>IF(ISBLANK(Glucose!BC84),"",Glucose!BC84)</f>
        <v/>
      </c>
      <c r="BC91" s="241" t="str">
        <f>IF(ISBLANK(Glucose!BD84),"",Glucose!BD84)</f>
        <v/>
      </c>
      <c r="BD91" s="241" t="str">
        <f>IF(ISBLANK(Glucose!BE84),"",Glucose!BE84)</f>
        <v/>
      </c>
      <c r="BE91" s="241" t="str">
        <f>IF(ISBLANK(Glucose!BF84),"",Glucose!BF84)</f>
        <v/>
      </c>
      <c r="BF91" s="241" t="str">
        <f>IF(ISBLANK(Glucose!BG84),"",Glucose!BG84)</f>
        <v/>
      </c>
      <c r="BG91" s="241" t="str">
        <f>IF(ISBLANK(Glucose!BH84),"",Glucose!BH84)</f>
        <v/>
      </c>
      <c r="BH91" s="241" t="str">
        <f>IF(ISBLANK(Glucose!BI84),"",Glucose!BI84)</f>
        <v/>
      </c>
      <c r="BI91" s="241" t="str">
        <f>IF(ISBLANK(Glucose!BJ84),"",Glucose!BJ84)</f>
        <v/>
      </c>
      <c r="BJ91" s="241" t="str">
        <f>IF(ISBLANK(Glucose!BK84),"",Glucose!BK84)</f>
        <v/>
      </c>
      <c r="BK91" s="241" t="str">
        <f>IF(ISBLANK(Glucose!BL84),"",Glucose!BL84)</f>
        <v/>
      </c>
      <c r="BL91" s="241" t="str">
        <f>IF(ISBLANK(Glucose!BM84),"",Glucose!BM84)</f>
        <v/>
      </c>
      <c r="BM91" s="241" t="str">
        <f>IF(ISBLANK(Glucose!BN84),"",Glucose!BN84)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IF(Glucose!B85&lt;&gt;0,Glucose!$B$1,"")</f>
        <v/>
      </c>
      <c r="B92" s="241" t="str">
        <f>IF(ISBLANK(Glucose!A85),"",Glucose!A85)</f>
        <v/>
      </c>
      <c r="C92" s="248" t="str">
        <f>IF(ISBLANK(Glucose!B85),"",Glucose!B85)</f>
        <v/>
      </c>
      <c r="D92" s="249" t="str">
        <f>IF(ISBLANK(Glucose!C85),"",Glucose!C85)</f>
        <v/>
      </c>
      <c r="E92" s="241" t="str">
        <f>IF(ISBLANK(Glucose!D85),"",Glucose!D85)</f>
        <v/>
      </c>
      <c r="F92" s="241" t="str">
        <f>IF(ISBLANK(Glucose!E85),"",Glucose!E85)</f>
        <v/>
      </c>
      <c r="G92" s="241" t="str">
        <f>IF(ISBLANK(Glucose!G85),"",Glucose!G85)</f>
        <v/>
      </c>
      <c r="H92" s="241" t="str">
        <f>IF(ISBLANK(Glucose!H85),"",Glucose!H85)</f>
        <v/>
      </c>
      <c r="I92" s="241" t="str">
        <f>IF(ISBLANK(Glucose!I85),"",Glucose!I85)</f>
        <v/>
      </c>
      <c r="J92" s="241" t="str">
        <f>IF(ISBLANK(Glucose!J85),"",Glucose!J85)</f>
        <v/>
      </c>
      <c r="K92" s="241" t="str">
        <f>IF(ISBLANK(Glucose!K85),"",Glucose!K85)</f>
        <v/>
      </c>
      <c r="L92" s="241" t="str">
        <f>IF(ISBLANK(Glucose!L85),"",Glucose!L85)</f>
        <v/>
      </c>
      <c r="M92" s="241" t="str">
        <f>IF(ISBLANK(Glucose!M85),"",Glucose!M85)</f>
        <v/>
      </c>
      <c r="N92" s="241" t="str">
        <f>IF(ISBLANK(Glucose!N85),"",Glucose!N85)</f>
        <v/>
      </c>
      <c r="O92" s="241" t="str">
        <f>IF(ISBLANK(Glucose!O85),"",Glucose!O85)</f>
        <v/>
      </c>
      <c r="P92" s="241" t="str">
        <f>IF(ISBLANK(Glucose!P85),"",Glucose!P85)</f>
        <v/>
      </c>
      <c r="Q92" s="241" t="str">
        <f>IF(ISBLANK(Glucose!Q85),"",Glucose!Q85)</f>
        <v/>
      </c>
      <c r="R92" s="241" t="str">
        <f>IF(ISBLANK(Glucose!R85),"",Glucose!R85)</f>
        <v/>
      </c>
      <c r="S92" s="241" t="str">
        <f>IF(ISBLANK(Glucose!S85),"",Glucose!S85)</f>
        <v/>
      </c>
      <c r="T92" s="241" t="str">
        <f>IF(ISBLANK(Glucose!T85),"",Glucose!T85)</f>
        <v/>
      </c>
      <c r="U92" s="241" t="str">
        <f>IF(ISBLANK(Glucose!U85),"",Glucose!U85)</f>
        <v/>
      </c>
      <c r="V92" s="241" t="str">
        <f>IF(ISBLANK(Glucose!V85),"",Glucose!V85)</f>
        <v/>
      </c>
      <c r="W92" s="241" t="str">
        <f>IF(ISBLANK(Glucose!W85),"",Glucose!W85)</f>
        <v/>
      </c>
      <c r="X92" s="241" t="str">
        <f>IF(ISBLANK(Glucose!X85),"",Glucose!X85)</f>
        <v/>
      </c>
      <c r="Y92" s="241" t="str">
        <f>IF(ISBLANK(Glucose!Y85),"",Glucose!Y85)</f>
        <v/>
      </c>
      <c r="Z92" s="241" t="str">
        <f>IF(ISBLANK(Glucose!Z85),"",Glucose!Z85)</f>
        <v/>
      </c>
      <c r="AA92" s="241" t="str">
        <f>IF(ISBLANK(Glucose!AA85),"",Glucose!AA85)</f>
        <v/>
      </c>
      <c r="AB92" s="241" t="str">
        <f>IF(ISBLANK(Glucose!AB85),"",Glucose!AB85)</f>
        <v/>
      </c>
      <c r="AC92" s="241" t="str">
        <f>IF(ISBLANK(Glucose!AC85),"",Glucose!AC85)</f>
        <v/>
      </c>
      <c r="AD92" s="241" t="str">
        <f>IF(ISBLANK(Glucose!AD85),"",Glucose!AD85)</f>
        <v/>
      </c>
      <c r="AE92" s="241" t="str">
        <f>IF(ISBLANK(Glucose!AE85),"",Glucose!AE85)</f>
        <v/>
      </c>
      <c r="AF92" s="241" t="str">
        <f>IF(ISBLANK(Glucose!AF85),"",Glucose!AF85)</f>
        <v/>
      </c>
      <c r="AG92" s="241" t="str">
        <f>IF(ISBLANK(Glucose!AG85),"",Glucose!AG85)</f>
        <v/>
      </c>
      <c r="AH92" s="241" t="str">
        <f>IF(ISBLANK(Glucose!AH85),"",Glucose!AH85)</f>
        <v/>
      </c>
      <c r="AI92" s="241" t="str">
        <f>IF(ISBLANK(Glucose!AI85),"",Glucose!AI85)</f>
        <v/>
      </c>
      <c r="AJ92" s="241" t="str">
        <f>IF(ISBLANK(Glucose!AJ85),"",Glucose!AJ85)</f>
        <v/>
      </c>
      <c r="AK92" s="241" t="str">
        <f>IF(ISBLANK(Glucose!AK85),"",Glucose!AK85)</f>
        <v/>
      </c>
      <c r="AL92" s="241" t="str">
        <f>IF(ISBLANK(Glucose!AL85),"",Glucose!AL85)</f>
        <v/>
      </c>
      <c r="AM92" s="241" t="str">
        <f>IF(ISBLANK(Glucose!AM85),"",Glucose!AM85)</f>
        <v/>
      </c>
      <c r="AN92" s="241" t="str">
        <f>IF(ISBLANK(Glucose!AN85),"",Glucose!AN85)</f>
        <v/>
      </c>
      <c r="AO92" s="241" t="str">
        <f>IF(ISBLANK(Glucose!AO85),"",Glucose!AO85)</f>
        <v/>
      </c>
      <c r="AP92" s="241" t="str">
        <f>IF(ISBLANK(Glucose!AP85),"",Glucose!AP85)</f>
        <v/>
      </c>
      <c r="AQ92" s="241" t="str">
        <f>IF(ISBLANK(Glucose!AR85),"",Glucose!AR85)</f>
        <v/>
      </c>
      <c r="AR92" s="241" t="str">
        <f>IF(ISBLANK(Glucose!AS85),"",Glucose!AS85)</f>
        <v/>
      </c>
      <c r="AS92" s="241" t="str">
        <f>IF(ISBLANK(Glucose!AT85),"",Glucose!AT85)</f>
        <v/>
      </c>
      <c r="AT92" s="241" t="str">
        <f>IF(ISBLANK(Glucose!AU85),"",Glucose!AU85)</f>
        <v/>
      </c>
      <c r="AU92" s="241" t="str">
        <f>IF(ISBLANK(Glucose!AV85),"",Glucose!AV85)</f>
        <v/>
      </c>
      <c r="AV92" s="241" t="str">
        <f>IF(ISBLANK(Glucose!AW85),"",Glucose!AW85)</f>
        <v/>
      </c>
      <c r="AW92" s="241" t="str">
        <f>IF(ISBLANK(Glucose!AX85),"",Glucose!AX85)</f>
        <v/>
      </c>
      <c r="AX92" s="241" t="str">
        <f>IF(ISBLANK(Glucose!AY85),"",Glucose!AY85)</f>
        <v/>
      </c>
      <c r="AY92" s="241" t="str">
        <f>IF(ISBLANK(Glucose!AZ85),"",Glucose!AZ85)</f>
        <v/>
      </c>
      <c r="AZ92" s="241" t="str">
        <f>IF(ISBLANK(Glucose!BA85),"",Glucose!BA85)</f>
        <v/>
      </c>
      <c r="BA92" s="241" t="str">
        <f>IF(ISBLANK(Glucose!BB85),"",Glucose!BB85)</f>
        <v/>
      </c>
      <c r="BB92" s="241" t="str">
        <f>IF(ISBLANK(Glucose!BC85),"",Glucose!BC85)</f>
        <v/>
      </c>
      <c r="BC92" s="241" t="str">
        <f>IF(ISBLANK(Glucose!BD85),"",Glucose!BD85)</f>
        <v/>
      </c>
      <c r="BD92" s="241" t="str">
        <f>IF(ISBLANK(Glucose!BE85),"",Glucose!BE85)</f>
        <v/>
      </c>
      <c r="BE92" s="241" t="str">
        <f>IF(ISBLANK(Glucose!BF85),"",Glucose!BF85)</f>
        <v/>
      </c>
      <c r="BF92" s="241" t="str">
        <f>IF(ISBLANK(Glucose!BG85),"",Glucose!BG85)</f>
        <v/>
      </c>
      <c r="BG92" s="241" t="str">
        <f>IF(ISBLANK(Glucose!BH85),"",Glucose!BH85)</f>
        <v/>
      </c>
      <c r="BH92" s="241" t="str">
        <f>IF(ISBLANK(Glucose!BI85),"",Glucose!BI85)</f>
        <v/>
      </c>
      <c r="BI92" s="241" t="str">
        <f>IF(ISBLANK(Glucose!BJ85),"",Glucose!BJ85)</f>
        <v/>
      </c>
      <c r="BJ92" s="241" t="str">
        <f>IF(ISBLANK(Glucose!BK85),"",Glucose!BK85)</f>
        <v/>
      </c>
      <c r="BK92" s="241" t="str">
        <f>IF(ISBLANK(Glucose!BL85),"",Glucose!BL85)</f>
        <v/>
      </c>
      <c r="BL92" s="241" t="str">
        <f>IF(ISBLANK(Glucose!BM85),"",Glucose!BM85)</f>
        <v/>
      </c>
      <c r="BM92" s="241" t="str">
        <f>IF(ISBLANK(Glucose!BN85),"",Glucose!BN85)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IF(Glucose!B86&lt;&gt;0,Glucose!$B$1,"")</f>
        <v/>
      </c>
      <c r="B93" s="241" t="str">
        <f>IF(ISBLANK(Glucose!A86),"",Glucose!A86)</f>
        <v/>
      </c>
      <c r="C93" s="248" t="str">
        <f>IF(ISBLANK(Glucose!B86),"",Glucose!B86)</f>
        <v/>
      </c>
      <c r="D93" s="249" t="str">
        <f>IF(ISBLANK(Glucose!C86),"",Glucose!C86)</f>
        <v/>
      </c>
      <c r="E93" s="241" t="str">
        <f>IF(ISBLANK(Glucose!D86),"",Glucose!D86)</f>
        <v/>
      </c>
      <c r="F93" s="241" t="str">
        <f>IF(ISBLANK(Glucose!E86),"",Glucose!E86)</f>
        <v/>
      </c>
      <c r="G93" s="241" t="str">
        <f>IF(ISBLANK(Glucose!G86),"",Glucose!G86)</f>
        <v/>
      </c>
      <c r="H93" s="241" t="str">
        <f>IF(ISBLANK(Glucose!H86),"",Glucose!H86)</f>
        <v/>
      </c>
      <c r="I93" s="241" t="str">
        <f>IF(ISBLANK(Glucose!I86),"",Glucose!I86)</f>
        <v/>
      </c>
      <c r="J93" s="241" t="str">
        <f>IF(ISBLANK(Glucose!J86),"",Glucose!J86)</f>
        <v/>
      </c>
      <c r="K93" s="241" t="str">
        <f>IF(ISBLANK(Glucose!K86),"",Glucose!K86)</f>
        <v/>
      </c>
      <c r="L93" s="241" t="str">
        <f>IF(ISBLANK(Glucose!L86),"",Glucose!L86)</f>
        <v/>
      </c>
      <c r="M93" s="241" t="str">
        <f>IF(ISBLANK(Glucose!M86),"",Glucose!M86)</f>
        <v/>
      </c>
      <c r="N93" s="241" t="str">
        <f>IF(ISBLANK(Glucose!N86),"",Glucose!N86)</f>
        <v/>
      </c>
      <c r="O93" s="241" t="str">
        <f>IF(ISBLANK(Glucose!O86),"",Glucose!O86)</f>
        <v/>
      </c>
      <c r="P93" s="241" t="str">
        <f>IF(ISBLANK(Glucose!P86),"",Glucose!P86)</f>
        <v/>
      </c>
      <c r="Q93" s="241" t="str">
        <f>IF(ISBLANK(Glucose!Q86),"",Glucose!Q86)</f>
        <v/>
      </c>
      <c r="R93" s="241" t="str">
        <f>IF(ISBLANK(Glucose!R86),"",Glucose!R86)</f>
        <v/>
      </c>
      <c r="S93" s="241" t="str">
        <f>IF(ISBLANK(Glucose!S86),"",Glucose!S86)</f>
        <v/>
      </c>
      <c r="T93" s="241" t="str">
        <f>IF(ISBLANK(Glucose!T86),"",Glucose!T86)</f>
        <v/>
      </c>
      <c r="U93" s="241" t="str">
        <f>IF(ISBLANK(Glucose!U86),"",Glucose!U86)</f>
        <v/>
      </c>
      <c r="V93" s="241" t="str">
        <f>IF(ISBLANK(Glucose!V86),"",Glucose!V86)</f>
        <v/>
      </c>
      <c r="W93" s="241" t="str">
        <f>IF(ISBLANK(Glucose!W86),"",Glucose!W86)</f>
        <v/>
      </c>
      <c r="X93" s="241" t="str">
        <f>IF(ISBLANK(Glucose!X86),"",Glucose!X86)</f>
        <v/>
      </c>
      <c r="Y93" s="241" t="str">
        <f>IF(ISBLANK(Glucose!Y86),"",Glucose!Y86)</f>
        <v/>
      </c>
      <c r="Z93" s="241" t="str">
        <f>IF(ISBLANK(Glucose!Z86),"",Glucose!Z86)</f>
        <v/>
      </c>
      <c r="AA93" s="241" t="str">
        <f>IF(ISBLANK(Glucose!AA86),"",Glucose!AA86)</f>
        <v/>
      </c>
      <c r="AB93" s="241" t="str">
        <f>IF(ISBLANK(Glucose!AB86),"",Glucose!AB86)</f>
        <v/>
      </c>
      <c r="AC93" s="241" t="str">
        <f>IF(ISBLANK(Glucose!AC86),"",Glucose!AC86)</f>
        <v/>
      </c>
      <c r="AD93" s="241" t="str">
        <f>IF(ISBLANK(Glucose!AD86),"",Glucose!AD86)</f>
        <v/>
      </c>
      <c r="AE93" s="241" t="str">
        <f>IF(ISBLANK(Glucose!AE86),"",Glucose!AE86)</f>
        <v/>
      </c>
      <c r="AF93" s="241" t="str">
        <f>IF(ISBLANK(Glucose!AF86),"",Glucose!AF86)</f>
        <v/>
      </c>
      <c r="AG93" s="241" t="str">
        <f>IF(ISBLANK(Glucose!AG86),"",Glucose!AG86)</f>
        <v/>
      </c>
      <c r="AH93" s="241" t="str">
        <f>IF(ISBLANK(Glucose!AH86),"",Glucose!AH86)</f>
        <v/>
      </c>
      <c r="AI93" s="241" t="str">
        <f>IF(ISBLANK(Glucose!AI86),"",Glucose!AI86)</f>
        <v/>
      </c>
      <c r="AJ93" s="241" t="str">
        <f>IF(ISBLANK(Glucose!AJ86),"",Glucose!AJ86)</f>
        <v/>
      </c>
      <c r="AK93" s="241" t="str">
        <f>IF(ISBLANK(Glucose!AK86),"",Glucose!AK86)</f>
        <v/>
      </c>
      <c r="AL93" s="241" t="str">
        <f>IF(ISBLANK(Glucose!AL86),"",Glucose!AL86)</f>
        <v/>
      </c>
      <c r="AM93" s="241" t="str">
        <f>IF(ISBLANK(Glucose!AM86),"",Glucose!AM86)</f>
        <v/>
      </c>
      <c r="AN93" s="241" t="str">
        <f>IF(ISBLANK(Glucose!AN86),"",Glucose!AN86)</f>
        <v/>
      </c>
      <c r="AO93" s="241" t="str">
        <f>IF(ISBLANK(Glucose!AO86),"",Glucose!AO86)</f>
        <v/>
      </c>
      <c r="AP93" s="241" t="str">
        <f>IF(ISBLANK(Glucose!AP86),"",Glucose!AP86)</f>
        <v/>
      </c>
      <c r="AQ93" s="241" t="str">
        <f>IF(ISBLANK(Glucose!AR86),"",Glucose!AR86)</f>
        <v/>
      </c>
      <c r="AR93" s="241" t="str">
        <f>IF(ISBLANK(Glucose!AS86),"",Glucose!AS86)</f>
        <v/>
      </c>
      <c r="AS93" s="241" t="str">
        <f>IF(ISBLANK(Glucose!AT86),"",Glucose!AT86)</f>
        <v/>
      </c>
      <c r="AT93" s="241" t="str">
        <f>IF(ISBLANK(Glucose!AU86),"",Glucose!AU86)</f>
        <v/>
      </c>
      <c r="AU93" s="241" t="str">
        <f>IF(ISBLANK(Glucose!AV86),"",Glucose!AV86)</f>
        <v/>
      </c>
      <c r="AV93" s="241" t="str">
        <f>IF(ISBLANK(Glucose!AW86),"",Glucose!AW86)</f>
        <v/>
      </c>
      <c r="AW93" s="241" t="str">
        <f>IF(ISBLANK(Glucose!AX86),"",Glucose!AX86)</f>
        <v/>
      </c>
      <c r="AX93" s="241" t="str">
        <f>IF(ISBLANK(Glucose!AY86),"",Glucose!AY86)</f>
        <v/>
      </c>
      <c r="AY93" s="241" t="str">
        <f>IF(ISBLANK(Glucose!AZ86),"",Glucose!AZ86)</f>
        <v/>
      </c>
      <c r="AZ93" s="241" t="str">
        <f>IF(ISBLANK(Glucose!BA86),"",Glucose!BA86)</f>
        <v/>
      </c>
      <c r="BA93" s="241" t="str">
        <f>IF(ISBLANK(Glucose!BB86),"",Glucose!BB86)</f>
        <v/>
      </c>
      <c r="BB93" s="241" t="str">
        <f>IF(ISBLANK(Glucose!BC86),"",Glucose!BC86)</f>
        <v/>
      </c>
      <c r="BC93" s="241" t="str">
        <f>IF(ISBLANK(Glucose!BD86),"",Glucose!BD86)</f>
        <v/>
      </c>
      <c r="BD93" s="241" t="str">
        <f>IF(ISBLANK(Glucose!BE86),"",Glucose!BE86)</f>
        <v/>
      </c>
      <c r="BE93" s="241" t="str">
        <f>IF(ISBLANK(Glucose!BF86),"",Glucose!BF86)</f>
        <v/>
      </c>
      <c r="BF93" s="241" t="str">
        <f>IF(ISBLANK(Glucose!BG86),"",Glucose!BG86)</f>
        <v/>
      </c>
      <c r="BG93" s="241" t="str">
        <f>IF(ISBLANK(Glucose!BH86),"",Glucose!BH86)</f>
        <v/>
      </c>
      <c r="BH93" s="241" t="str">
        <f>IF(ISBLANK(Glucose!BI86),"",Glucose!BI86)</f>
        <v/>
      </c>
      <c r="BI93" s="241" t="str">
        <f>IF(ISBLANK(Glucose!BJ86),"",Glucose!BJ86)</f>
        <v/>
      </c>
      <c r="BJ93" s="241" t="str">
        <f>IF(ISBLANK(Glucose!BK86),"",Glucose!BK86)</f>
        <v/>
      </c>
      <c r="BK93" s="241" t="str">
        <f>IF(ISBLANK(Glucose!BL86),"",Glucose!BL86)</f>
        <v/>
      </c>
      <c r="BL93" s="241" t="str">
        <f>IF(ISBLANK(Glucose!BM86),"",Glucose!BM86)</f>
        <v/>
      </c>
      <c r="BM93" s="241" t="str">
        <f>IF(ISBLANK(Glucose!BN86),"",Glucose!BN86)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IF(Glucose!B87&lt;&gt;0,Glucose!$B$1,"")</f>
        <v/>
      </c>
      <c r="B94" s="241" t="str">
        <f>IF(ISBLANK(Glucose!A87),"",Glucose!A87)</f>
        <v/>
      </c>
      <c r="C94" s="248" t="str">
        <f>IF(ISBLANK(Glucose!B87),"",Glucose!B87)</f>
        <v/>
      </c>
      <c r="D94" s="249" t="str">
        <f>IF(ISBLANK(Glucose!C87),"",Glucose!C87)</f>
        <v/>
      </c>
      <c r="E94" s="241" t="str">
        <f>IF(ISBLANK(Glucose!D87),"",Glucose!D87)</f>
        <v/>
      </c>
      <c r="F94" s="241" t="str">
        <f>IF(ISBLANK(Glucose!E87),"",Glucose!E87)</f>
        <v/>
      </c>
      <c r="G94" s="241" t="str">
        <f>IF(ISBLANK(Glucose!G87),"",Glucose!G87)</f>
        <v/>
      </c>
      <c r="H94" s="241" t="str">
        <f>IF(ISBLANK(Glucose!H87),"",Glucose!H87)</f>
        <v/>
      </c>
      <c r="I94" s="241" t="str">
        <f>IF(ISBLANK(Glucose!I87),"",Glucose!I87)</f>
        <v/>
      </c>
      <c r="J94" s="241" t="str">
        <f>IF(ISBLANK(Glucose!J87),"",Glucose!J87)</f>
        <v/>
      </c>
      <c r="K94" s="241" t="str">
        <f>IF(ISBLANK(Glucose!K87),"",Glucose!K87)</f>
        <v/>
      </c>
      <c r="L94" s="241" t="str">
        <f>IF(ISBLANK(Glucose!L87),"",Glucose!L87)</f>
        <v/>
      </c>
      <c r="M94" s="241" t="str">
        <f>IF(ISBLANK(Glucose!M87),"",Glucose!M87)</f>
        <v/>
      </c>
      <c r="N94" s="241" t="str">
        <f>IF(ISBLANK(Glucose!N87),"",Glucose!N87)</f>
        <v/>
      </c>
      <c r="O94" s="241" t="str">
        <f>IF(ISBLANK(Glucose!O87),"",Glucose!O87)</f>
        <v/>
      </c>
      <c r="P94" s="241" t="str">
        <f>IF(ISBLANK(Glucose!P87),"",Glucose!P87)</f>
        <v/>
      </c>
      <c r="Q94" s="241" t="str">
        <f>IF(ISBLANK(Glucose!Q87),"",Glucose!Q87)</f>
        <v/>
      </c>
      <c r="R94" s="241" t="str">
        <f>IF(ISBLANK(Glucose!R87),"",Glucose!R87)</f>
        <v/>
      </c>
      <c r="S94" s="241" t="str">
        <f>IF(ISBLANK(Glucose!S87),"",Glucose!S87)</f>
        <v/>
      </c>
      <c r="T94" s="241" t="str">
        <f>IF(ISBLANK(Glucose!T87),"",Glucose!T87)</f>
        <v/>
      </c>
      <c r="U94" s="241" t="str">
        <f>IF(ISBLANK(Glucose!U87),"",Glucose!U87)</f>
        <v/>
      </c>
      <c r="V94" s="241" t="str">
        <f>IF(ISBLANK(Glucose!V87),"",Glucose!V87)</f>
        <v/>
      </c>
      <c r="W94" s="241" t="str">
        <f>IF(ISBLANK(Glucose!W87),"",Glucose!W87)</f>
        <v/>
      </c>
      <c r="X94" s="241" t="str">
        <f>IF(ISBLANK(Glucose!X87),"",Glucose!X87)</f>
        <v/>
      </c>
      <c r="Y94" s="241" t="str">
        <f>IF(ISBLANK(Glucose!Y87),"",Glucose!Y87)</f>
        <v/>
      </c>
      <c r="Z94" s="241" t="str">
        <f>IF(ISBLANK(Glucose!Z87),"",Glucose!Z87)</f>
        <v/>
      </c>
      <c r="AA94" s="241" t="str">
        <f>IF(ISBLANK(Glucose!AA87),"",Glucose!AA87)</f>
        <v/>
      </c>
      <c r="AB94" s="241" t="str">
        <f>IF(ISBLANK(Glucose!AB87),"",Glucose!AB87)</f>
        <v/>
      </c>
      <c r="AC94" s="241" t="str">
        <f>IF(ISBLANK(Glucose!AC87),"",Glucose!AC87)</f>
        <v/>
      </c>
      <c r="AD94" s="241" t="str">
        <f>IF(ISBLANK(Glucose!AD87),"",Glucose!AD87)</f>
        <v/>
      </c>
      <c r="AE94" s="241" t="str">
        <f>IF(ISBLANK(Glucose!AE87),"",Glucose!AE87)</f>
        <v/>
      </c>
      <c r="AF94" s="241" t="str">
        <f>IF(ISBLANK(Glucose!AF87),"",Glucose!AF87)</f>
        <v/>
      </c>
      <c r="AG94" s="241" t="str">
        <f>IF(ISBLANK(Glucose!AG87),"",Glucose!AG87)</f>
        <v/>
      </c>
      <c r="AH94" s="241" t="str">
        <f>IF(ISBLANK(Glucose!AH87),"",Glucose!AH87)</f>
        <v/>
      </c>
      <c r="AI94" s="241" t="str">
        <f>IF(ISBLANK(Glucose!AI87),"",Glucose!AI87)</f>
        <v/>
      </c>
      <c r="AJ94" s="241" t="str">
        <f>IF(ISBLANK(Glucose!AJ87),"",Glucose!AJ87)</f>
        <v/>
      </c>
      <c r="AK94" s="241" t="str">
        <f>IF(ISBLANK(Glucose!AK87),"",Glucose!AK87)</f>
        <v/>
      </c>
      <c r="AL94" s="241" t="str">
        <f>IF(ISBLANK(Glucose!AL87),"",Glucose!AL87)</f>
        <v/>
      </c>
      <c r="AM94" s="241" t="str">
        <f>IF(ISBLANK(Glucose!AM87),"",Glucose!AM87)</f>
        <v/>
      </c>
      <c r="AN94" s="241" t="str">
        <f>IF(ISBLANK(Glucose!AN87),"",Glucose!AN87)</f>
        <v/>
      </c>
      <c r="AO94" s="241" t="str">
        <f>IF(ISBLANK(Glucose!AO87),"",Glucose!AO87)</f>
        <v/>
      </c>
      <c r="AP94" s="241" t="str">
        <f>IF(ISBLANK(Glucose!AP87),"",Glucose!AP87)</f>
        <v/>
      </c>
      <c r="AQ94" s="241" t="str">
        <f>IF(ISBLANK(Glucose!AR87),"",Glucose!AR87)</f>
        <v/>
      </c>
      <c r="AR94" s="241" t="str">
        <f>IF(ISBLANK(Glucose!AS87),"",Glucose!AS87)</f>
        <v/>
      </c>
      <c r="AS94" s="241" t="str">
        <f>IF(ISBLANK(Glucose!AT87),"",Glucose!AT87)</f>
        <v/>
      </c>
      <c r="AT94" s="241" t="str">
        <f>IF(ISBLANK(Glucose!AU87),"",Glucose!AU87)</f>
        <v/>
      </c>
      <c r="AU94" s="241" t="str">
        <f>IF(ISBLANK(Glucose!AV87),"",Glucose!AV87)</f>
        <v/>
      </c>
      <c r="AV94" s="241" t="str">
        <f>IF(ISBLANK(Glucose!AW87),"",Glucose!AW87)</f>
        <v/>
      </c>
      <c r="AW94" s="241" t="str">
        <f>IF(ISBLANK(Glucose!AX87),"",Glucose!AX87)</f>
        <v/>
      </c>
      <c r="AX94" s="241" t="str">
        <f>IF(ISBLANK(Glucose!AY87),"",Glucose!AY87)</f>
        <v/>
      </c>
      <c r="AY94" s="241" t="str">
        <f>IF(ISBLANK(Glucose!AZ87),"",Glucose!AZ87)</f>
        <v/>
      </c>
      <c r="AZ94" s="241" t="str">
        <f>IF(ISBLANK(Glucose!BA87),"",Glucose!BA87)</f>
        <v/>
      </c>
      <c r="BA94" s="241" t="str">
        <f>IF(ISBLANK(Glucose!BB87),"",Glucose!BB87)</f>
        <v/>
      </c>
      <c r="BB94" s="241" t="str">
        <f>IF(ISBLANK(Glucose!BC87),"",Glucose!BC87)</f>
        <v/>
      </c>
      <c r="BC94" s="241" t="str">
        <f>IF(ISBLANK(Glucose!BD87),"",Glucose!BD87)</f>
        <v/>
      </c>
      <c r="BD94" s="241" t="str">
        <f>IF(ISBLANK(Glucose!BE87),"",Glucose!BE87)</f>
        <v/>
      </c>
      <c r="BE94" s="241" t="str">
        <f>IF(ISBLANK(Glucose!BF87),"",Glucose!BF87)</f>
        <v/>
      </c>
      <c r="BF94" s="241" t="str">
        <f>IF(ISBLANK(Glucose!BG87),"",Glucose!BG87)</f>
        <v/>
      </c>
      <c r="BG94" s="241" t="str">
        <f>IF(ISBLANK(Glucose!BH87),"",Glucose!BH87)</f>
        <v/>
      </c>
      <c r="BH94" s="241" t="str">
        <f>IF(ISBLANK(Glucose!BI87),"",Glucose!BI87)</f>
        <v/>
      </c>
      <c r="BI94" s="241" t="str">
        <f>IF(ISBLANK(Glucose!BJ87),"",Glucose!BJ87)</f>
        <v/>
      </c>
      <c r="BJ94" s="241" t="str">
        <f>IF(ISBLANK(Glucose!BK87),"",Glucose!BK87)</f>
        <v/>
      </c>
      <c r="BK94" s="241" t="str">
        <f>IF(ISBLANK(Glucose!BL87),"",Glucose!BL87)</f>
        <v/>
      </c>
      <c r="BL94" s="241" t="str">
        <f>IF(ISBLANK(Glucose!BM87),"",Glucose!BM87)</f>
        <v/>
      </c>
      <c r="BM94" s="241" t="str">
        <f>IF(ISBLANK(Glucose!BN87),"",Glucose!BN87)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IF(Glucose!B88&lt;&gt;0,Glucose!$B$1,"")</f>
        <v/>
      </c>
      <c r="B95" s="241" t="str">
        <f>IF(ISBLANK(Glucose!A88),"",Glucose!A88)</f>
        <v/>
      </c>
      <c r="C95" s="248" t="str">
        <f>IF(ISBLANK(Glucose!B88),"",Glucose!B88)</f>
        <v/>
      </c>
      <c r="D95" s="249" t="str">
        <f>IF(ISBLANK(Glucose!C88),"",Glucose!C88)</f>
        <v/>
      </c>
      <c r="E95" s="241" t="str">
        <f>IF(ISBLANK(Glucose!D88),"",Glucose!D88)</f>
        <v/>
      </c>
      <c r="F95" s="241" t="str">
        <f>IF(ISBLANK(Glucose!E88),"",Glucose!E88)</f>
        <v/>
      </c>
      <c r="G95" s="241" t="str">
        <f>IF(ISBLANK(Glucose!G88),"",Glucose!G88)</f>
        <v/>
      </c>
      <c r="H95" s="241" t="str">
        <f>IF(ISBLANK(Glucose!H88),"",Glucose!H88)</f>
        <v/>
      </c>
      <c r="I95" s="241" t="str">
        <f>IF(ISBLANK(Glucose!I88),"",Glucose!I88)</f>
        <v/>
      </c>
      <c r="J95" s="241" t="str">
        <f>IF(ISBLANK(Glucose!J88),"",Glucose!J88)</f>
        <v/>
      </c>
      <c r="K95" s="241" t="str">
        <f>IF(ISBLANK(Glucose!K88),"",Glucose!K88)</f>
        <v/>
      </c>
      <c r="L95" s="241" t="str">
        <f>IF(ISBLANK(Glucose!L88),"",Glucose!L88)</f>
        <v/>
      </c>
      <c r="M95" s="241" t="str">
        <f>IF(ISBLANK(Glucose!M88),"",Glucose!M88)</f>
        <v/>
      </c>
      <c r="N95" s="241" t="str">
        <f>IF(ISBLANK(Glucose!N88),"",Glucose!N88)</f>
        <v/>
      </c>
      <c r="O95" s="241" t="str">
        <f>IF(ISBLANK(Glucose!O88),"",Glucose!O88)</f>
        <v/>
      </c>
      <c r="P95" s="241" t="str">
        <f>IF(ISBLANK(Glucose!P88),"",Glucose!P88)</f>
        <v/>
      </c>
      <c r="Q95" s="241" t="str">
        <f>IF(ISBLANK(Glucose!Q88),"",Glucose!Q88)</f>
        <v/>
      </c>
      <c r="R95" s="241" t="str">
        <f>IF(ISBLANK(Glucose!R88),"",Glucose!R88)</f>
        <v/>
      </c>
      <c r="S95" s="241" t="str">
        <f>IF(ISBLANK(Glucose!S88),"",Glucose!S88)</f>
        <v/>
      </c>
      <c r="T95" s="241" t="str">
        <f>IF(ISBLANK(Glucose!T88),"",Glucose!T88)</f>
        <v/>
      </c>
      <c r="U95" s="241" t="str">
        <f>IF(ISBLANK(Glucose!U88),"",Glucose!U88)</f>
        <v/>
      </c>
      <c r="V95" s="241" t="str">
        <f>IF(ISBLANK(Glucose!V88),"",Glucose!V88)</f>
        <v/>
      </c>
      <c r="W95" s="241" t="str">
        <f>IF(ISBLANK(Glucose!W88),"",Glucose!W88)</f>
        <v/>
      </c>
      <c r="X95" s="241" t="str">
        <f>IF(ISBLANK(Glucose!X88),"",Glucose!X88)</f>
        <v/>
      </c>
      <c r="Y95" s="241" t="str">
        <f>IF(ISBLANK(Glucose!Y88),"",Glucose!Y88)</f>
        <v/>
      </c>
      <c r="Z95" s="241" t="str">
        <f>IF(ISBLANK(Glucose!Z88),"",Glucose!Z88)</f>
        <v/>
      </c>
      <c r="AA95" s="241" t="str">
        <f>IF(ISBLANK(Glucose!AA88),"",Glucose!AA88)</f>
        <v/>
      </c>
      <c r="AB95" s="241" t="str">
        <f>IF(ISBLANK(Glucose!AB88),"",Glucose!AB88)</f>
        <v/>
      </c>
      <c r="AC95" s="241" t="str">
        <f>IF(ISBLANK(Glucose!AC88),"",Glucose!AC88)</f>
        <v/>
      </c>
      <c r="AD95" s="241" t="str">
        <f>IF(ISBLANK(Glucose!AD88),"",Glucose!AD88)</f>
        <v/>
      </c>
      <c r="AE95" s="241" t="str">
        <f>IF(ISBLANK(Glucose!AE88),"",Glucose!AE88)</f>
        <v/>
      </c>
      <c r="AF95" s="241" t="str">
        <f>IF(ISBLANK(Glucose!AF88),"",Glucose!AF88)</f>
        <v/>
      </c>
      <c r="AG95" s="241" t="str">
        <f>IF(ISBLANK(Glucose!AG88),"",Glucose!AG88)</f>
        <v/>
      </c>
      <c r="AH95" s="241" t="str">
        <f>IF(ISBLANK(Glucose!AH88),"",Glucose!AH88)</f>
        <v/>
      </c>
      <c r="AI95" s="241" t="str">
        <f>IF(ISBLANK(Glucose!AI88),"",Glucose!AI88)</f>
        <v/>
      </c>
      <c r="AJ95" s="241" t="str">
        <f>IF(ISBLANK(Glucose!AJ88),"",Glucose!AJ88)</f>
        <v/>
      </c>
      <c r="AK95" s="241" t="str">
        <f>IF(ISBLANK(Glucose!AK88),"",Glucose!AK88)</f>
        <v/>
      </c>
      <c r="AL95" s="241" t="str">
        <f>IF(ISBLANK(Glucose!AL88),"",Glucose!AL88)</f>
        <v/>
      </c>
      <c r="AM95" s="241" t="str">
        <f>IF(ISBLANK(Glucose!AM88),"",Glucose!AM88)</f>
        <v/>
      </c>
      <c r="AN95" s="241" t="str">
        <f>IF(ISBLANK(Glucose!AN88),"",Glucose!AN88)</f>
        <v/>
      </c>
      <c r="AO95" s="241" t="str">
        <f>IF(ISBLANK(Glucose!AO88),"",Glucose!AO88)</f>
        <v/>
      </c>
      <c r="AP95" s="241" t="str">
        <f>IF(ISBLANK(Glucose!AP88),"",Glucose!AP88)</f>
        <v/>
      </c>
      <c r="AQ95" s="241" t="str">
        <f>IF(ISBLANK(Glucose!AR88),"",Glucose!AR88)</f>
        <v/>
      </c>
      <c r="AR95" s="241" t="str">
        <f>IF(ISBLANK(Glucose!AS88),"",Glucose!AS88)</f>
        <v/>
      </c>
      <c r="AS95" s="241" t="str">
        <f>IF(ISBLANK(Glucose!AT88),"",Glucose!AT88)</f>
        <v/>
      </c>
      <c r="AT95" s="241" t="str">
        <f>IF(ISBLANK(Glucose!AU88),"",Glucose!AU88)</f>
        <v/>
      </c>
      <c r="AU95" s="241" t="str">
        <f>IF(ISBLANK(Glucose!AV88),"",Glucose!AV88)</f>
        <v/>
      </c>
      <c r="AV95" s="241" t="str">
        <f>IF(ISBLANK(Glucose!AW88),"",Glucose!AW88)</f>
        <v/>
      </c>
      <c r="AW95" s="241" t="str">
        <f>IF(ISBLANK(Glucose!AX88),"",Glucose!AX88)</f>
        <v/>
      </c>
      <c r="AX95" s="241" t="str">
        <f>IF(ISBLANK(Glucose!AY88),"",Glucose!AY88)</f>
        <v/>
      </c>
      <c r="AY95" s="241" t="str">
        <f>IF(ISBLANK(Glucose!AZ88),"",Glucose!AZ88)</f>
        <v/>
      </c>
      <c r="AZ95" s="241" t="str">
        <f>IF(ISBLANK(Glucose!BA88),"",Glucose!BA88)</f>
        <v/>
      </c>
      <c r="BA95" s="241" t="str">
        <f>IF(ISBLANK(Glucose!BB88),"",Glucose!BB88)</f>
        <v/>
      </c>
      <c r="BB95" s="241" t="str">
        <f>IF(ISBLANK(Glucose!BC88),"",Glucose!BC88)</f>
        <v/>
      </c>
      <c r="BC95" s="241" t="str">
        <f>IF(ISBLANK(Glucose!BD88),"",Glucose!BD88)</f>
        <v/>
      </c>
      <c r="BD95" s="241" t="str">
        <f>IF(ISBLANK(Glucose!BE88),"",Glucose!BE88)</f>
        <v/>
      </c>
      <c r="BE95" s="241" t="str">
        <f>IF(ISBLANK(Glucose!BF88),"",Glucose!BF88)</f>
        <v/>
      </c>
      <c r="BF95" s="241" t="str">
        <f>IF(ISBLANK(Glucose!BG88),"",Glucose!BG88)</f>
        <v/>
      </c>
      <c r="BG95" s="241" t="str">
        <f>IF(ISBLANK(Glucose!BH88),"",Glucose!BH88)</f>
        <v/>
      </c>
      <c r="BH95" s="241" t="str">
        <f>IF(ISBLANK(Glucose!BI88),"",Glucose!BI88)</f>
        <v/>
      </c>
      <c r="BI95" s="241" t="str">
        <f>IF(ISBLANK(Glucose!BJ88),"",Glucose!BJ88)</f>
        <v/>
      </c>
      <c r="BJ95" s="241" t="str">
        <f>IF(ISBLANK(Glucose!BK88),"",Glucose!BK88)</f>
        <v/>
      </c>
      <c r="BK95" s="241" t="str">
        <f>IF(ISBLANK(Glucose!BL88),"",Glucose!BL88)</f>
        <v/>
      </c>
      <c r="BL95" s="241" t="str">
        <f>IF(ISBLANK(Glucose!BM88),"",Glucose!BM88)</f>
        <v/>
      </c>
      <c r="BM95" s="241" t="str">
        <f>IF(ISBLANK(Glucose!BN88),"",Glucose!BN88)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IF(Glucose!B89&lt;&gt;0,Glucose!$B$1,"")</f>
        <v/>
      </c>
      <c r="B96" s="241" t="str">
        <f>IF(ISBLANK(Glucose!A89),"",Glucose!A89)</f>
        <v/>
      </c>
      <c r="C96" s="248" t="str">
        <f>IF(ISBLANK(Glucose!B89),"",Glucose!B89)</f>
        <v/>
      </c>
      <c r="D96" s="249" t="str">
        <f>IF(ISBLANK(Glucose!C89),"",Glucose!C89)</f>
        <v/>
      </c>
      <c r="E96" s="241" t="str">
        <f>IF(ISBLANK(Glucose!D89),"",Glucose!D89)</f>
        <v/>
      </c>
      <c r="F96" s="241" t="str">
        <f>IF(ISBLANK(Glucose!E89),"",Glucose!E89)</f>
        <v/>
      </c>
      <c r="G96" s="241" t="str">
        <f>IF(ISBLANK(Glucose!G89),"",Glucose!G89)</f>
        <v/>
      </c>
      <c r="H96" s="241" t="str">
        <f>IF(ISBLANK(Glucose!H89),"",Glucose!H89)</f>
        <v/>
      </c>
      <c r="I96" s="241" t="str">
        <f>IF(ISBLANK(Glucose!I89),"",Glucose!I89)</f>
        <v/>
      </c>
      <c r="J96" s="241" t="str">
        <f>IF(ISBLANK(Glucose!J89),"",Glucose!J89)</f>
        <v/>
      </c>
      <c r="K96" s="241" t="str">
        <f>IF(ISBLANK(Glucose!K89),"",Glucose!K89)</f>
        <v/>
      </c>
      <c r="L96" s="241" t="str">
        <f>IF(ISBLANK(Glucose!L89),"",Glucose!L89)</f>
        <v/>
      </c>
      <c r="M96" s="241" t="str">
        <f>IF(ISBLANK(Glucose!M89),"",Glucose!M89)</f>
        <v/>
      </c>
      <c r="N96" s="241" t="str">
        <f>IF(ISBLANK(Glucose!N89),"",Glucose!N89)</f>
        <v/>
      </c>
      <c r="O96" s="241" t="str">
        <f>IF(ISBLANK(Glucose!O89),"",Glucose!O89)</f>
        <v/>
      </c>
      <c r="P96" s="241" t="str">
        <f>IF(ISBLANK(Glucose!P89),"",Glucose!P89)</f>
        <v/>
      </c>
      <c r="Q96" s="241" t="str">
        <f>IF(ISBLANK(Glucose!Q89),"",Glucose!Q89)</f>
        <v/>
      </c>
      <c r="R96" s="241" t="str">
        <f>IF(ISBLANK(Glucose!R89),"",Glucose!R89)</f>
        <v/>
      </c>
      <c r="S96" s="241" t="str">
        <f>IF(ISBLANK(Glucose!S89),"",Glucose!S89)</f>
        <v/>
      </c>
      <c r="T96" s="241" t="str">
        <f>IF(ISBLANK(Glucose!T89),"",Glucose!T89)</f>
        <v/>
      </c>
      <c r="U96" s="241" t="str">
        <f>IF(ISBLANK(Glucose!U89),"",Glucose!U89)</f>
        <v/>
      </c>
      <c r="V96" s="241" t="str">
        <f>IF(ISBLANK(Glucose!V89),"",Glucose!V89)</f>
        <v/>
      </c>
      <c r="W96" s="241" t="str">
        <f>IF(ISBLANK(Glucose!W89),"",Glucose!W89)</f>
        <v/>
      </c>
      <c r="X96" s="241" t="str">
        <f>IF(ISBLANK(Glucose!X89),"",Glucose!X89)</f>
        <v/>
      </c>
      <c r="Y96" s="241" t="str">
        <f>IF(ISBLANK(Glucose!Y89),"",Glucose!Y89)</f>
        <v/>
      </c>
      <c r="Z96" s="241" t="str">
        <f>IF(ISBLANK(Glucose!Z89),"",Glucose!Z89)</f>
        <v/>
      </c>
      <c r="AA96" s="241" t="str">
        <f>IF(ISBLANK(Glucose!AA89),"",Glucose!AA89)</f>
        <v/>
      </c>
      <c r="AB96" s="241" t="str">
        <f>IF(ISBLANK(Glucose!AB89),"",Glucose!AB89)</f>
        <v/>
      </c>
      <c r="AC96" s="241" t="str">
        <f>IF(ISBLANK(Glucose!AC89),"",Glucose!AC89)</f>
        <v/>
      </c>
      <c r="AD96" s="241" t="str">
        <f>IF(ISBLANK(Glucose!AD89),"",Glucose!AD89)</f>
        <v/>
      </c>
      <c r="AE96" s="241" t="str">
        <f>IF(ISBLANK(Glucose!AE89),"",Glucose!AE89)</f>
        <v/>
      </c>
      <c r="AF96" s="241" t="str">
        <f>IF(ISBLANK(Glucose!AF89),"",Glucose!AF89)</f>
        <v/>
      </c>
      <c r="AG96" s="241" t="str">
        <f>IF(ISBLANK(Glucose!AG89),"",Glucose!AG89)</f>
        <v/>
      </c>
      <c r="AH96" s="241" t="str">
        <f>IF(ISBLANK(Glucose!AH89),"",Glucose!AH89)</f>
        <v/>
      </c>
      <c r="AI96" s="241" t="str">
        <f>IF(ISBLANK(Glucose!AI89),"",Glucose!AI89)</f>
        <v/>
      </c>
      <c r="AJ96" s="241" t="str">
        <f>IF(ISBLANK(Glucose!AJ89),"",Glucose!AJ89)</f>
        <v/>
      </c>
      <c r="AK96" s="241" t="str">
        <f>IF(ISBLANK(Glucose!AK89),"",Glucose!AK89)</f>
        <v/>
      </c>
      <c r="AL96" s="241" t="str">
        <f>IF(ISBLANK(Glucose!AL89),"",Glucose!AL89)</f>
        <v/>
      </c>
      <c r="AM96" s="241" t="str">
        <f>IF(ISBLANK(Glucose!AM89),"",Glucose!AM89)</f>
        <v/>
      </c>
      <c r="AN96" s="241" t="str">
        <f>IF(ISBLANK(Glucose!AN89),"",Glucose!AN89)</f>
        <v/>
      </c>
      <c r="AO96" s="241" t="str">
        <f>IF(ISBLANK(Glucose!AO89),"",Glucose!AO89)</f>
        <v/>
      </c>
      <c r="AP96" s="241" t="str">
        <f>IF(ISBLANK(Glucose!AP89),"",Glucose!AP89)</f>
        <v/>
      </c>
      <c r="AQ96" s="241" t="str">
        <f>IF(ISBLANK(Glucose!AR89),"",Glucose!AR89)</f>
        <v/>
      </c>
      <c r="AR96" s="241" t="str">
        <f>IF(ISBLANK(Glucose!AS89),"",Glucose!AS89)</f>
        <v/>
      </c>
      <c r="AS96" s="241" t="str">
        <f>IF(ISBLANK(Glucose!AT89),"",Glucose!AT89)</f>
        <v/>
      </c>
      <c r="AT96" s="241" t="str">
        <f>IF(ISBLANK(Glucose!AU89),"",Glucose!AU89)</f>
        <v/>
      </c>
      <c r="AU96" s="241" t="str">
        <f>IF(ISBLANK(Glucose!AV89),"",Glucose!AV89)</f>
        <v/>
      </c>
      <c r="AV96" s="241" t="str">
        <f>IF(ISBLANK(Glucose!AW89),"",Glucose!AW89)</f>
        <v/>
      </c>
      <c r="AW96" s="241" t="str">
        <f>IF(ISBLANK(Glucose!AX89),"",Glucose!AX89)</f>
        <v/>
      </c>
      <c r="AX96" s="241" t="str">
        <f>IF(ISBLANK(Glucose!AY89),"",Glucose!AY89)</f>
        <v/>
      </c>
      <c r="AY96" s="241" t="str">
        <f>IF(ISBLANK(Glucose!AZ89),"",Glucose!AZ89)</f>
        <v/>
      </c>
      <c r="AZ96" s="241" t="str">
        <f>IF(ISBLANK(Glucose!BA89),"",Glucose!BA89)</f>
        <v/>
      </c>
      <c r="BA96" s="241" t="str">
        <f>IF(ISBLANK(Glucose!BB89),"",Glucose!BB89)</f>
        <v/>
      </c>
      <c r="BB96" s="241" t="str">
        <f>IF(ISBLANK(Glucose!BC89),"",Glucose!BC89)</f>
        <v/>
      </c>
      <c r="BC96" s="241" t="str">
        <f>IF(ISBLANK(Glucose!BD89),"",Glucose!BD89)</f>
        <v/>
      </c>
      <c r="BD96" s="241" t="str">
        <f>IF(ISBLANK(Glucose!BE89),"",Glucose!BE89)</f>
        <v/>
      </c>
      <c r="BE96" s="241" t="str">
        <f>IF(ISBLANK(Glucose!BF89),"",Glucose!BF89)</f>
        <v/>
      </c>
      <c r="BF96" s="241" t="str">
        <f>IF(ISBLANK(Glucose!BG89),"",Glucose!BG89)</f>
        <v/>
      </c>
      <c r="BG96" s="241" t="str">
        <f>IF(ISBLANK(Glucose!BH89),"",Glucose!BH89)</f>
        <v/>
      </c>
      <c r="BH96" s="241" t="str">
        <f>IF(ISBLANK(Glucose!BI89),"",Glucose!BI89)</f>
        <v/>
      </c>
      <c r="BI96" s="241" t="str">
        <f>IF(ISBLANK(Glucose!BJ89),"",Glucose!BJ89)</f>
        <v/>
      </c>
      <c r="BJ96" s="241" t="str">
        <f>IF(ISBLANK(Glucose!BK89),"",Glucose!BK89)</f>
        <v/>
      </c>
      <c r="BK96" s="241" t="str">
        <f>IF(ISBLANK(Glucose!BL89),"",Glucose!BL89)</f>
        <v/>
      </c>
      <c r="BL96" s="241" t="str">
        <f>IF(ISBLANK(Glucose!BM89),"",Glucose!BM89)</f>
        <v/>
      </c>
      <c r="BM96" s="241" t="str">
        <f>IF(ISBLANK(Glucose!BN89),"",Glucose!BN89)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IF(Glucose!B90&lt;&gt;0,Glucose!$B$1,"")</f>
        <v/>
      </c>
      <c r="B97" s="241" t="str">
        <f>IF(ISBLANK(Glucose!A90),"",Glucose!A90)</f>
        <v/>
      </c>
      <c r="C97" s="248" t="str">
        <f>IF(ISBLANK(Glucose!B90),"",Glucose!B90)</f>
        <v/>
      </c>
      <c r="D97" s="249" t="str">
        <f>IF(ISBLANK(Glucose!C90),"",Glucose!C90)</f>
        <v/>
      </c>
      <c r="E97" s="241" t="str">
        <f>IF(ISBLANK(Glucose!D90),"",Glucose!D90)</f>
        <v/>
      </c>
      <c r="F97" s="241" t="str">
        <f>IF(ISBLANK(Glucose!E90),"",Glucose!E90)</f>
        <v/>
      </c>
      <c r="G97" s="241" t="str">
        <f>IF(ISBLANK(Glucose!G90),"",Glucose!G90)</f>
        <v/>
      </c>
      <c r="H97" s="241" t="str">
        <f>IF(ISBLANK(Glucose!H90),"",Glucose!H90)</f>
        <v/>
      </c>
      <c r="I97" s="241" t="str">
        <f>IF(ISBLANK(Glucose!I90),"",Glucose!I90)</f>
        <v/>
      </c>
      <c r="J97" s="241" t="str">
        <f>IF(ISBLANK(Glucose!J90),"",Glucose!J90)</f>
        <v/>
      </c>
      <c r="K97" s="241" t="str">
        <f>IF(ISBLANK(Glucose!K90),"",Glucose!K90)</f>
        <v/>
      </c>
      <c r="L97" s="241" t="str">
        <f>IF(ISBLANK(Glucose!L90),"",Glucose!L90)</f>
        <v/>
      </c>
      <c r="M97" s="241" t="str">
        <f>IF(ISBLANK(Glucose!M90),"",Glucose!M90)</f>
        <v/>
      </c>
      <c r="N97" s="241" t="str">
        <f>IF(ISBLANK(Glucose!N90),"",Glucose!N90)</f>
        <v/>
      </c>
      <c r="O97" s="241" t="str">
        <f>IF(ISBLANK(Glucose!O90),"",Glucose!O90)</f>
        <v/>
      </c>
      <c r="P97" s="241" t="str">
        <f>IF(ISBLANK(Glucose!P90),"",Glucose!P90)</f>
        <v/>
      </c>
      <c r="Q97" s="241" t="str">
        <f>IF(ISBLANK(Glucose!Q90),"",Glucose!Q90)</f>
        <v/>
      </c>
      <c r="R97" s="241" t="str">
        <f>IF(ISBLANK(Glucose!R90),"",Glucose!R90)</f>
        <v/>
      </c>
      <c r="S97" s="241" t="str">
        <f>IF(ISBLANK(Glucose!S90),"",Glucose!S90)</f>
        <v/>
      </c>
      <c r="T97" s="241" t="str">
        <f>IF(ISBLANK(Glucose!T90),"",Glucose!T90)</f>
        <v/>
      </c>
      <c r="U97" s="241" t="str">
        <f>IF(ISBLANK(Glucose!U90),"",Glucose!U90)</f>
        <v/>
      </c>
      <c r="V97" s="241" t="str">
        <f>IF(ISBLANK(Glucose!V90),"",Glucose!V90)</f>
        <v/>
      </c>
      <c r="W97" s="241" t="str">
        <f>IF(ISBLANK(Glucose!W90),"",Glucose!W90)</f>
        <v/>
      </c>
      <c r="X97" s="241" t="str">
        <f>IF(ISBLANK(Glucose!X90),"",Glucose!X90)</f>
        <v/>
      </c>
      <c r="Y97" s="241" t="str">
        <f>IF(ISBLANK(Glucose!Y90),"",Glucose!Y90)</f>
        <v/>
      </c>
      <c r="Z97" s="241" t="str">
        <f>IF(ISBLANK(Glucose!Z90),"",Glucose!Z90)</f>
        <v/>
      </c>
      <c r="AA97" s="241" t="str">
        <f>IF(ISBLANK(Glucose!AA90),"",Glucose!AA90)</f>
        <v/>
      </c>
      <c r="AB97" s="241" t="str">
        <f>IF(ISBLANK(Glucose!AB90),"",Glucose!AB90)</f>
        <v/>
      </c>
      <c r="AC97" s="241" t="str">
        <f>IF(ISBLANK(Glucose!AC90),"",Glucose!AC90)</f>
        <v/>
      </c>
      <c r="AD97" s="241" t="str">
        <f>IF(ISBLANK(Glucose!AD90),"",Glucose!AD90)</f>
        <v/>
      </c>
      <c r="AE97" s="241" t="str">
        <f>IF(ISBLANK(Glucose!AE90),"",Glucose!AE90)</f>
        <v/>
      </c>
      <c r="AF97" s="241" t="str">
        <f>IF(ISBLANK(Glucose!AF90),"",Glucose!AF90)</f>
        <v/>
      </c>
      <c r="AG97" s="241" t="str">
        <f>IF(ISBLANK(Glucose!AG90),"",Glucose!AG90)</f>
        <v/>
      </c>
      <c r="AH97" s="241" t="str">
        <f>IF(ISBLANK(Glucose!AH90),"",Glucose!AH90)</f>
        <v/>
      </c>
      <c r="AI97" s="241" t="str">
        <f>IF(ISBLANK(Glucose!AI90),"",Glucose!AI90)</f>
        <v/>
      </c>
      <c r="AJ97" s="241" t="str">
        <f>IF(ISBLANK(Glucose!AJ90),"",Glucose!AJ90)</f>
        <v/>
      </c>
      <c r="AK97" s="241" t="str">
        <f>IF(ISBLANK(Glucose!AK90),"",Glucose!AK90)</f>
        <v/>
      </c>
      <c r="AL97" s="241" t="str">
        <f>IF(ISBLANK(Glucose!AL90),"",Glucose!AL90)</f>
        <v/>
      </c>
      <c r="AM97" s="241" t="str">
        <f>IF(ISBLANK(Glucose!AM90),"",Glucose!AM90)</f>
        <v/>
      </c>
      <c r="AN97" s="241" t="str">
        <f>IF(ISBLANK(Glucose!AN90),"",Glucose!AN90)</f>
        <v/>
      </c>
      <c r="AO97" s="241" t="str">
        <f>IF(ISBLANK(Glucose!AO90),"",Glucose!AO90)</f>
        <v/>
      </c>
      <c r="AP97" s="241" t="str">
        <f>IF(ISBLANK(Glucose!AP90),"",Glucose!AP90)</f>
        <v/>
      </c>
      <c r="AQ97" s="241" t="str">
        <f>IF(ISBLANK(Glucose!AR90),"",Glucose!AR90)</f>
        <v/>
      </c>
      <c r="AR97" s="241" t="str">
        <f>IF(ISBLANK(Glucose!AS90),"",Glucose!AS90)</f>
        <v/>
      </c>
      <c r="AS97" s="241" t="str">
        <f>IF(ISBLANK(Glucose!AT90),"",Glucose!AT90)</f>
        <v/>
      </c>
      <c r="AT97" s="241" t="str">
        <f>IF(ISBLANK(Glucose!AU90),"",Glucose!AU90)</f>
        <v/>
      </c>
      <c r="AU97" s="241" t="str">
        <f>IF(ISBLANK(Glucose!AV90),"",Glucose!AV90)</f>
        <v/>
      </c>
      <c r="AV97" s="241" t="str">
        <f>IF(ISBLANK(Glucose!AW90),"",Glucose!AW90)</f>
        <v/>
      </c>
      <c r="AW97" s="241" t="str">
        <f>IF(ISBLANK(Glucose!AX90),"",Glucose!AX90)</f>
        <v/>
      </c>
      <c r="AX97" s="241" t="str">
        <f>IF(ISBLANK(Glucose!AY90),"",Glucose!AY90)</f>
        <v/>
      </c>
      <c r="AY97" s="241" t="str">
        <f>IF(ISBLANK(Glucose!AZ90),"",Glucose!AZ90)</f>
        <v/>
      </c>
      <c r="AZ97" s="241" t="str">
        <f>IF(ISBLANK(Glucose!BA90),"",Glucose!BA90)</f>
        <v/>
      </c>
      <c r="BA97" s="241" t="str">
        <f>IF(ISBLANK(Glucose!BB90),"",Glucose!BB90)</f>
        <v/>
      </c>
      <c r="BB97" s="241" t="str">
        <f>IF(ISBLANK(Glucose!BC90),"",Glucose!BC90)</f>
        <v/>
      </c>
      <c r="BC97" s="241" t="str">
        <f>IF(ISBLANK(Glucose!BD90),"",Glucose!BD90)</f>
        <v/>
      </c>
      <c r="BD97" s="241" t="str">
        <f>IF(ISBLANK(Glucose!BE90),"",Glucose!BE90)</f>
        <v/>
      </c>
      <c r="BE97" s="241" t="str">
        <f>IF(ISBLANK(Glucose!BF90),"",Glucose!BF90)</f>
        <v/>
      </c>
      <c r="BF97" s="241" t="str">
        <f>IF(ISBLANK(Glucose!BG90),"",Glucose!BG90)</f>
        <v/>
      </c>
      <c r="BG97" s="241" t="str">
        <f>IF(ISBLANK(Glucose!BH90),"",Glucose!BH90)</f>
        <v/>
      </c>
      <c r="BH97" s="241" t="str">
        <f>IF(ISBLANK(Glucose!BI90),"",Glucose!BI90)</f>
        <v/>
      </c>
      <c r="BI97" s="241" t="str">
        <f>IF(ISBLANK(Glucose!BJ90),"",Glucose!BJ90)</f>
        <v/>
      </c>
      <c r="BJ97" s="241" t="str">
        <f>IF(ISBLANK(Glucose!BK90),"",Glucose!BK90)</f>
        <v/>
      </c>
      <c r="BK97" s="241" t="str">
        <f>IF(ISBLANK(Glucose!BL90),"",Glucose!BL90)</f>
        <v/>
      </c>
      <c r="BL97" s="241" t="str">
        <f>IF(ISBLANK(Glucose!BM90),"",Glucose!BM90)</f>
        <v/>
      </c>
      <c r="BM97" s="241" t="str">
        <f>IF(ISBLANK(Glucose!BN90),"",Glucose!BN90)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IF(Glucose!B91&lt;&gt;0,Glucose!$B$1,"")</f>
        <v/>
      </c>
      <c r="B98" s="241" t="str">
        <f>IF(ISBLANK(Glucose!A91),"",Glucose!A91)</f>
        <v/>
      </c>
      <c r="C98" s="248" t="str">
        <f>IF(ISBLANK(Glucose!B91),"",Glucose!B91)</f>
        <v/>
      </c>
      <c r="D98" s="249" t="str">
        <f>IF(ISBLANK(Glucose!C91),"",Glucose!C91)</f>
        <v/>
      </c>
      <c r="E98" s="241" t="str">
        <f>IF(ISBLANK(Glucose!D91),"",Glucose!D91)</f>
        <v/>
      </c>
      <c r="F98" s="241" t="str">
        <f>IF(ISBLANK(Glucose!E91),"",Glucose!E91)</f>
        <v/>
      </c>
      <c r="G98" s="241" t="str">
        <f>IF(ISBLANK(Glucose!G91),"",Glucose!G91)</f>
        <v/>
      </c>
      <c r="H98" s="241" t="str">
        <f>IF(ISBLANK(Glucose!H91),"",Glucose!H91)</f>
        <v/>
      </c>
      <c r="I98" s="241" t="str">
        <f>IF(ISBLANK(Glucose!I91),"",Glucose!I91)</f>
        <v/>
      </c>
      <c r="J98" s="241" t="str">
        <f>IF(ISBLANK(Glucose!J91),"",Glucose!J91)</f>
        <v/>
      </c>
      <c r="K98" s="241" t="str">
        <f>IF(ISBLANK(Glucose!K91),"",Glucose!K91)</f>
        <v/>
      </c>
      <c r="L98" s="241" t="str">
        <f>IF(ISBLANK(Glucose!L91),"",Glucose!L91)</f>
        <v/>
      </c>
      <c r="M98" s="241" t="str">
        <f>IF(ISBLANK(Glucose!M91),"",Glucose!M91)</f>
        <v/>
      </c>
      <c r="N98" s="241" t="str">
        <f>IF(ISBLANK(Glucose!N91),"",Glucose!N91)</f>
        <v/>
      </c>
      <c r="O98" s="241" t="str">
        <f>IF(ISBLANK(Glucose!O91),"",Glucose!O91)</f>
        <v/>
      </c>
      <c r="P98" s="241" t="str">
        <f>IF(ISBLANK(Glucose!P91),"",Glucose!P91)</f>
        <v/>
      </c>
      <c r="Q98" s="241" t="str">
        <f>IF(ISBLANK(Glucose!Q91),"",Glucose!Q91)</f>
        <v/>
      </c>
      <c r="R98" s="241" t="str">
        <f>IF(ISBLANK(Glucose!R91),"",Glucose!R91)</f>
        <v/>
      </c>
      <c r="S98" s="241" t="str">
        <f>IF(ISBLANK(Glucose!S91),"",Glucose!S91)</f>
        <v/>
      </c>
      <c r="T98" s="241" t="str">
        <f>IF(ISBLANK(Glucose!T91),"",Glucose!T91)</f>
        <v/>
      </c>
      <c r="U98" s="241" t="str">
        <f>IF(ISBLANK(Glucose!U91),"",Glucose!U91)</f>
        <v/>
      </c>
      <c r="V98" s="241" t="str">
        <f>IF(ISBLANK(Glucose!V91),"",Glucose!V91)</f>
        <v/>
      </c>
      <c r="W98" s="241" t="str">
        <f>IF(ISBLANK(Glucose!W91),"",Glucose!W91)</f>
        <v/>
      </c>
      <c r="X98" s="241" t="str">
        <f>IF(ISBLANK(Glucose!X91),"",Glucose!X91)</f>
        <v/>
      </c>
      <c r="Y98" s="241" t="str">
        <f>IF(ISBLANK(Glucose!Y91),"",Glucose!Y91)</f>
        <v/>
      </c>
      <c r="Z98" s="241" t="str">
        <f>IF(ISBLANK(Glucose!Z91),"",Glucose!Z91)</f>
        <v/>
      </c>
      <c r="AA98" s="241" t="str">
        <f>IF(ISBLANK(Glucose!AA91),"",Glucose!AA91)</f>
        <v/>
      </c>
      <c r="AB98" s="241" t="str">
        <f>IF(ISBLANK(Glucose!AB91),"",Glucose!AB91)</f>
        <v/>
      </c>
      <c r="AC98" s="241" t="str">
        <f>IF(ISBLANK(Glucose!AC91),"",Glucose!AC91)</f>
        <v/>
      </c>
      <c r="AD98" s="241" t="str">
        <f>IF(ISBLANK(Glucose!AD91),"",Glucose!AD91)</f>
        <v/>
      </c>
      <c r="AE98" s="241" t="str">
        <f>IF(ISBLANK(Glucose!AE91),"",Glucose!AE91)</f>
        <v/>
      </c>
      <c r="AF98" s="241" t="str">
        <f>IF(ISBLANK(Glucose!AF91),"",Glucose!AF91)</f>
        <v/>
      </c>
      <c r="AG98" s="241" t="str">
        <f>IF(ISBLANK(Glucose!AG91),"",Glucose!AG91)</f>
        <v/>
      </c>
      <c r="AH98" s="241" t="str">
        <f>IF(ISBLANK(Glucose!AH91),"",Glucose!AH91)</f>
        <v/>
      </c>
      <c r="AI98" s="241" t="str">
        <f>IF(ISBLANK(Glucose!AI91),"",Glucose!AI91)</f>
        <v/>
      </c>
      <c r="AJ98" s="241" t="str">
        <f>IF(ISBLANK(Glucose!AJ91),"",Glucose!AJ91)</f>
        <v/>
      </c>
      <c r="AK98" s="241" t="str">
        <f>IF(ISBLANK(Glucose!AK91),"",Glucose!AK91)</f>
        <v/>
      </c>
      <c r="AL98" s="241" t="str">
        <f>IF(ISBLANK(Glucose!AL91),"",Glucose!AL91)</f>
        <v/>
      </c>
      <c r="AM98" s="241" t="str">
        <f>IF(ISBLANK(Glucose!AM91),"",Glucose!AM91)</f>
        <v/>
      </c>
      <c r="AN98" s="241" t="str">
        <f>IF(ISBLANK(Glucose!AN91),"",Glucose!AN91)</f>
        <v/>
      </c>
      <c r="AO98" s="241" t="str">
        <f>IF(ISBLANK(Glucose!AO91),"",Glucose!AO91)</f>
        <v/>
      </c>
      <c r="AP98" s="241" t="str">
        <f>IF(ISBLANK(Glucose!AP91),"",Glucose!AP91)</f>
        <v/>
      </c>
      <c r="AQ98" s="241" t="str">
        <f>IF(ISBLANK(Glucose!AR91),"",Glucose!AR91)</f>
        <v/>
      </c>
      <c r="AR98" s="241" t="str">
        <f>IF(ISBLANK(Glucose!AS91),"",Glucose!AS91)</f>
        <v/>
      </c>
      <c r="AS98" s="241" t="str">
        <f>IF(ISBLANK(Glucose!AT91),"",Glucose!AT91)</f>
        <v/>
      </c>
      <c r="AT98" s="241" t="str">
        <f>IF(ISBLANK(Glucose!AU91),"",Glucose!AU91)</f>
        <v/>
      </c>
      <c r="AU98" s="241" t="str">
        <f>IF(ISBLANK(Glucose!AV91),"",Glucose!AV91)</f>
        <v/>
      </c>
      <c r="AV98" s="241" t="str">
        <f>IF(ISBLANK(Glucose!AW91),"",Glucose!AW91)</f>
        <v/>
      </c>
      <c r="AW98" s="241" t="str">
        <f>IF(ISBLANK(Glucose!AX91),"",Glucose!AX91)</f>
        <v/>
      </c>
      <c r="AX98" s="241" t="str">
        <f>IF(ISBLANK(Glucose!AY91),"",Glucose!AY91)</f>
        <v/>
      </c>
      <c r="AY98" s="241" t="str">
        <f>IF(ISBLANK(Glucose!AZ91),"",Glucose!AZ91)</f>
        <v/>
      </c>
      <c r="AZ98" s="241" t="str">
        <f>IF(ISBLANK(Glucose!BA91),"",Glucose!BA91)</f>
        <v/>
      </c>
      <c r="BA98" s="241" t="str">
        <f>IF(ISBLANK(Glucose!BB91),"",Glucose!BB91)</f>
        <v/>
      </c>
      <c r="BB98" s="241" t="str">
        <f>IF(ISBLANK(Glucose!BC91),"",Glucose!BC91)</f>
        <v/>
      </c>
      <c r="BC98" s="241" t="str">
        <f>IF(ISBLANK(Glucose!BD91),"",Glucose!BD91)</f>
        <v/>
      </c>
      <c r="BD98" s="241" t="str">
        <f>IF(ISBLANK(Glucose!BE91),"",Glucose!BE91)</f>
        <v/>
      </c>
      <c r="BE98" s="241" t="str">
        <f>IF(ISBLANK(Glucose!BF91),"",Glucose!BF91)</f>
        <v/>
      </c>
      <c r="BF98" s="241" t="str">
        <f>IF(ISBLANK(Glucose!BG91),"",Glucose!BG91)</f>
        <v/>
      </c>
      <c r="BG98" s="241" t="str">
        <f>IF(ISBLANK(Glucose!BH91),"",Glucose!BH91)</f>
        <v/>
      </c>
      <c r="BH98" s="241" t="str">
        <f>IF(ISBLANK(Glucose!BI91),"",Glucose!BI91)</f>
        <v/>
      </c>
      <c r="BI98" s="241" t="str">
        <f>IF(ISBLANK(Glucose!BJ91),"",Glucose!BJ91)</f>
        <v/>
      </c>
      <c r="BJ98" s="241" t="str">
        <f>IF(ISBLANK(Glucose!BK91),"",Glucose!BK91)</f>
        <v/>
      </c>
      <c r="BK98" s="241" t="str">
        <f>IF(ISBLANK(Glucose!BL91),"",Glucose!BL91)</f>
        <v/>
      </c>
      <c r="BL98" s="241" t="str">
        <f>IF(ISBLANK(Glucose!BM91),"",Glucose!BM91)</f>
        <v/>
      </c>
      <c r="BM98" s="241" t="str">
        <f>IF(ISBLANK(Glucose!BN91),"",Glucose!BN91)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IF(Glucose!B92&lt;&gt;0,Glucose!$B$1,"")</f>
        <v/>
      </c>
      <c r="B99" s="241" t="str">
        <f>IF(ISBLANK(Glucose!A92),"",Glucose!A92)</f>
        <v/>
      </c>
      <c r="C99" s="248" t="str">
        <f>IF(ISBLANK(Glucose!B92),"",Glucose!B92)</f>
        <v/>
      </c>
      <c r="D99" s="249" t="str">
        <f>IF(ISBLANK(Glucose!C92),"",Glucose!C92)</f>
        <v/>
      </c>
      <c r="E99" s="241" t="str">
        <f>IF(ISBLANK(Glucose!D92),"",Glucose!D92)</f>
        <v/>
      </c>
      <c r="F99" s="241" t="str">
        <f>IF(ISBLANK(Glucose!E92),"",Glucose!E92)</f>
        <v/>
      </c>
      <c r="G99" s="241" t="str">
        <f>IF(ISBLANK(Glucose!G92),"",Glucose!G92)</f>
        <v/>
      </c>
      <c r="H99" s="241" t="str">
        <f>IF(ISBLANK(Glucose!H92),"",Glucose!H92)</f>
        <v/>
      </c>
      <c r="I99" s="241" t="str">
        <f>IF(ISBLANK(Glucose!I92),"",Glucose!I92)</f>
        <v/>
      </c>
      <c r="J99" s="241" t="str">
        <f>IF(ISBLANK(Glucose!J92),"",Glucose!J92)</f>
        <v/>
      </c>
      <c r="K99" s="241" t="str">
        <f>IF(ISBLANK(Glucose!K92),"",Glucose!K92)</f>
        <v/>
      </c>
      <c r="L99" s="241" t="str">
        <f>IF(ISBLANK(Glucose!L92),"",Glucose!L92)</f>
        <v/>
      </c>
      <c r="M99" s="241" t="str">
        <f>IF(ISBLANK(Glucose!M92),"",Glucose!M92)</f>
        <v/>
      </c>
      <c r="N99" s="241" t="str">
        <f>IF(ISBLANK(Glucose!N92),"",Glucose!N92)</f>
        <v/>
      </c>
      <c r="O99" s="241" t="str">
        <f>IF(ISBLANK(Glucose!O92),"",Glucose!O92)</f>
        <v/>
      </c>
      <c r="P99" s="241" t="str">
        <f>IF(ISBLANK(Glucose!P92),"",Glucose!P92)</f>
        <v/>
      </c>
      <c r="Q99" s="241" t="str">
        <f>IF(ISBLANK(Glucose!Q92),"",Glucose!Q92)</f>
        <v/>
      </c>
      <c r="R99" s="241" t="str">
        <f>IF(ISBLANK(Glucose!R92),"",Glucose!R92)</f>
        <v/>
      </c>
      <c r="S99" s="241" t="str">
        <f>IF(ISBLANK(Glucose!S92),"",Glucose!S92)</f>
        <v/>
      </c>
      <c r="T99" s="241" t="str">
        <f>IF(ISBLANK(Glucose!T92),"",Glucose!T92)</f>
        <v/>
      </c>
      <c r="U99" s="241" t="str">
        <f>IF(ISBLANK(Glucose!U92),"",Glucose!U92)</f>
        <v/>
      </c>
      <c r="V99" s="241" t="str">
        <f>IF(ISBLANK(Glucose!V92),"",Glucose!V92)</f>
        <v/>
      </c>
      <c r="W99" s="241" t="str">
        <f>IF(ISBLANK(Glucose!W92),"",Glucose!W92)</f>
        <v/>
      </c>
      <c r="X99" s="241" t="str">
        <f>IF(ISBLANK(Glucose!X92),"",Glucose!X92)</f>
        <v/>
      </c>
      <c r="Y99" s="241" t="str">
        <f>IF(ISBLANK(Glucose!Y92),"",Glucose!Y92)</f>
        <v/>
      </c>
      <c r="Z99" s="241" t="str">
        <f>IF(ISBLANK(Glucose!Z92),"",Glucose!Z92)</f>
        <v/>
      </c>
      <c r="AA99" s="241" t="str">
        <f>IF(ISBLANK(Glucose!AA92),"",Glucose!AA92)</f>
        <v/>
      </c>
      <c r="AB99" s="241" t="str">
        <f>IF(ISBLANK(Glucose!AB92),"",Glucose!AB92)</f>
        <v/>
      </c>
      <c r="AC99" s="241" t="str">
        <f>IF(ISBLANK(Glucose!AC92),"",Glucose!AC92)</f>
        <v/>
      </c>
      <c r="AD99" s="241" t="str">
        <f>IF(ISBLANK(Glucose!AD92),"",Glucose!AD92)</f>
        <v/>
      </c>
      <c r="AE99" s="241" t="str">
        <f>IF(ISBLANK(Glucose!AE92),"",Glucose!AE92)</f>
        <v/>
      </c>
      <c r="AF99" s="241" t="str">
        <f>IF(ISBLANK(Glucose!AF92),"",Glucose!AF92)</f>
        <v/>
      </c>
      <c r="AG99" s="241" t="str">
        <f>IF(ISBLANK(Glucose!AG92),"",Glucose!AG92)</f>
        <v/>
      </c>
      <c r="AH99" s="241" t="str">
        <f>IF(ISBLANK(Glucose!AH92),"",Glucose!AH92)</f>
        <v/>
      </c>
      <c r="AI99" s="241" t="str">
        <f>IF(ISBLANK(Glucose!AI92),"",Glucose!AI92)</f>
        <v/>
      </c>
      <c r="AJ99" s="241" t="str">
        <f>IF(ISBLANK(Glucose!AJ92),"",Glucose!AJ92)</f>
        <v/>
      </c>
      <c r="AK99" s="241" t="str">
        <f>IF(ISBLANK(Glucose!AK92),"",Glucose!AK92)</f>
        <v/>
      </c>
      <c r="AL99" s="241" t="str">
        <f>IF(ISBLANK(Glucose!AL92),"",Glucose!AL92)</f>
        <v/>
      </c>
      <c r="AM99" s="241" t="str">
        <f>IF(ISBLANK(Glucose!AM92),"",Glucose!AM92)</f>
        <v/>
      </c>
      <c r="AN99" s="241" t="str">
        <f>IF(ISBLANK(Glucose!AN92),"",Glucose!AN92)</f>
        <v/>
      </c>
      <c r="AO99" s="241" t="str">
        <f>IF(ISBLANK(Glucose!AO92),"",Glucose!AO92)</f>
        <v/>
      </c>
      <c r="AP99" s="241" t="str">
        <f>IF(ISBLANK(Glucose!AP92),"",Glucose!AP92)</f>
        <v/>
      </c>
      <c r="AQ99" s="241" t="str">
        <f>IF(ISBLANK(Glucose!AR92),"",Glucose!AR92)</f>
        <v/>
      </c>
      <c r="AR99" s="241" t="str">
        <f>IF(ISBLANK(Glucose!AS92),"",Glucose!AS92)</f>
        <v/>
      </c>
      <c r="AS99" s="241" t="str">
        <f>IF(ISBLANK(Glucose!AT92),"",Glucose!AT92)</f>
        <v/>
      </c>
      <c r="AT99" s="241" t="str">
        <f>IF(ISBLANK(Glucose!AU92),"",Glucose!AU92)</f>
        <v/>
      </c>
      <c r="AU99" s="241" t="str">
        <f>IF(ISBLANK(Glucose!AV92),"",Glucose!AV92)</f>
        <v/>
      </c>
      <c r="AV99" s="241" t="str">
        <f>IF(ISBLANK(Glucose!AW92),"",Glucose!AW92)</f>
        <v/>
      </c>
      <c r="AW99" s="241" t="str">
        <f>IF(ISBLANK(Glucose!AX92),"",Glucose!AX92)</f>
        <v/>
      </c>
      <c r="AX99" s="241" t="str">
        <f>IF(ISBLANK(Glucose!AY92),"",Glucose!AY92)</f>
        <v/>
      </c>
      <c r="AY99" s="241" t="str">
        <f>IF(ISBLANK(Glucose!AZ92),"",Glucose!AZ92)</f>
        <v/>
      </c>
      <c r="AZ99" s="241" t="str">
        <f>IF(ISBLANK(Glucose!BA92),"",Glucose!BA92)</f>
        <v/>
      </c>
      <c r="BA99" s="241" t="str">
        <f>IF(ISBLANK(Glucose!BB92),"",Glucose!BB92)</f>
        <v/>
      </c>
      <c r="BB99" s="241" t="str">
        <f>IF(ISBLANK(Glucose!BC92),"",Glucose!BC92)</f>
        <v/>
      </c>
      <c r="BC99" s="241" t="str">
        <f>IF(ISBLANK(Glucose!BD92),"",Glucose!BD92)</f>
        <v/>
      </c>
      <c r="BD99" s="241" t="str">
        <f>IF(ISBLANK(Glucose!BE92),"",Glucose!BE92)</f>
        <v/>
      </c>
      <c r="BE99" s="241" t="str">
        <f>IF(ISBLANK(Glucose!BF92),"",Glucose!BF92)</f>
        <v/>
      </c>
      <c r="BF99" s="241" t="str">
        <f>IF(ISBLANK(Glucose!BG92),"",Glucose!BG92)</f>
        <v/>
      </c>
      <c r="BG99" s="241" t="str">
        <f>IF(ISBLANK(Glucose!BH92),"",Glucose!BH92)</f>
        <v/>
      </c>
      <c r="BH99" s="241" t="str">
        <f>IF(ISBLANK(Glucose!BI92),"",Glucose!BI92)</f>
        <v/>
      </c>
      <c r="BI99" s="241" t="str">
        <f>IF(ISBLANK(Glucose!BJ92),"",Glucose!BJ92)</f>
        <v/>
      </c>
      <c r="BJ99" s="241" t="str">
        <f>IF(ISBLANK(Glucose!BK92),"",Glucose!BK92)</f>
        <v/>
      </c>
      <c r="BK99" s="241" t="str">
        <f>IF(ISBLANK(Glucose!BL92),"",Glucose!BL92)</f>
        <v/>
      </c>
      <c r="BL99" s="241" t="str">
        <f>IF(ISBLANK(Glucose!BM92),"",Glucose!BM92)</f>
        <v/>
      </c>
      <c r="BM99" s="241" t="str">
        <f>IF(ISBLANK(Glucose!BN92),"",Glucose!BN92)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IF(Glucose!B93&lt;&gt;0,Glucose!$B$1,"")</f>
        <v/>
      </c>
      <c r="B100" s="241" t="str">
        <f>IF(ISBLANK(Glucose!A93),"",Glucose!A93)</f>
        <v/>
      </c>
      <c r="C100" s="248" t="str">
        <f>IF(ISBLANK(Glucose!B93),"",Glucose!B93)</f>
        <v/>
      </c>
      <c r="D100" s="249" t="str">
        <f>IF(ISBLANK(Glucose!C93),"",Glucose!C93)</f>
        <v/>
      </c>
      <c r="E100" s="241" t="str">
        <f>IF(ISBLANK(Glucose!D93),"",Glucose!D93)</f>
        <v/>
      </c>
      <c r="F100" s="241" t="str">
        <f>IF(ISBLANK(Glucose!E93),"",Glucose!E93)</f>
        <v/>
      </c>
      <c r="G100" s="241" t="str">
        <f>IF(ISBLANK(Glucose!G93),"",Glucose!G93)</f>
        <v/>
      </c>
      <c r="H100" s="241" t="str">
        <f>IF(ISBLANK(Glucose!H93),"",Glucose!H93)</f>
        <v/>
      </c>
      <c r="I100" s="241" t="str">
        <f>IF(ISBLANK(Glucose!I93),"",Glucose!I93)</f>
        <v/>
      </c>
      <c r="J100" s="241" t="str">
        <f>IF(ISBLANK(Glucose!J93),"",Glucose!J93)</f>
        <v/>
      </c>
      <c r="K100" s="241" t="str">
        <f>IF(ISBLANK(Glucose!K93),"",Glucose!K93)</f>
        <v/>
      </c>
      <c r="L100" s="241" t="str">
        <f>IF(ISBLANK(Glucose!L93),"",Glucose!L93)</f>
        <v/>
      </c>
      <c r="M100" s="241" t="str">
        <f>IF(ISBLANK(Glucose!M93),"",Glucose!M93)</f>
        <v/>
      </c>
      <c r="N100" s="241" t="str">
        <f>IF(ISBLANK(Glucose!N93),"",Glucose!N93)</f>
        <v/>
      </c>
      <c r="O100" s="241" t="str">
        <f>IF(ISBLANK(Glucose!O93),"",Glucose!O93)</f>
        <v/>
      </c>
      <c r="P100" s="241" t="str">
        <f>IF(ISBLANK(Glucose!P93),"",Glucose!P93)</f>
        <v/>
      </c>
      <c r="Q100" s="241" t="str">
        <f>IF(ISBLANK(Glucose!Q93),"",Glucose!Q93)</f>
        <v/>
      </c>
      <c r="R100" s="241" t="str">
        <f>IF(ISBLANK(Glucose!R93),"",Glucose!R93)</f>
        <v/>
      </c>
      <c r="S100" s="241" t="str">
        <f>IF(ISBLANK(Glucose!S93),"",Glucose!S93)</f>
        <v/>
      </c>
      <c r="T100" s="241" t="str">
        <f>IF(ISBLANK(Glucose!T93),"",Glucose!T93)</f>
        <v/>
      </c>
      <c r="U100" s="241" t="str">
        <f>IF(ISBLANK(Glucose!U93),"",Glucose!U93)</f>
        <v/>
      </c>
      <c r="V100" s="241" t="str">
        <f>IF(ISBLANK(Glucose!V93),"",Glucose!V93)</f>
        <v/>
      </c>
      <c r="W100" s="241" t="str">
        <f>IF(ISBLANK(Glucose!W93),"",Glucose!W93)</f>
        <v/>
      </c>
      <c r="X100" s="241" t="str">
        <f>IF(ISBLANK(Glucose!X93),"",Glucose!X93)</f>
        <v/>
      </c>
      <c r="Y100" s="241" t="str">
        <f>IF(ISBLANK(Glucose!Y93),"",Glucose!Y93)</f>
        <v/>
      </c>
      <c r="Z100" s="241" t="str">
        <f>IF(ISBLANK(Glucose!Z93),"",Glucose!Z93)</f>
        <v/>
      </c>
      <c r="AA100" s="241" t="str">
        <f>IF(ISBLANK(Glucose!AA93),"",Glucose!AA93)</f>
        <v/>
      </c>
      <c r="AB100" s="241" t="str">
        <f>IF(ISBLANK(Glucose!AB93),"",Glucose!AB93)</f>
        <v/>
      </c>
      <c r="AC100" s="241" t="str">
        <f>IF(ISBLANK(Glucose!AC93),"",Glucose!AC93)</f>
        <v/>
      </c>
      <c r="AD100" s="241" t="str">
        <f>IF(ISBLANK(Glucose!AD93),"",Glucose!AD93)</f>
        <v/>
      </c>
      <c r="AE100" s="241" t="str">
        <f>IF(ISBLANK(Glucose!AE93),"",Glucose!AE93)</f>
        <v/>
      </c>
      <c r="AF100" s="241" t="str">
        <f>IF(ISBLANK(Glucose!AF93),"",Glucose!AF93)</f>
        <v/>
      </c>
      <c r="AG100" s="241" t="str">
        <f>IF(ISBLANK(Glucose!AG93),"",Glucose!AG93)</f>
        <v/>
      </c>
      <c r="AH100" s="241" t="str">
        <f>IF(ISBLANK(Glucose!AH93),"",Glucose!AH93)</f>
        <v/>
      </c>
      <c r="AI100" s="241" t="str">
        <f>IF(ISBLANK(Glucose!AI93),"",Glucose!AI93)</f>
        <v/>
      </c>
      <c r="AJ100" s="241" t="str">
        <f>IF(ISBLANK(Glucose!AJ93),"",Glucose!AJ93)</f>
        <v/>
      </c>
      <c r="AK100" s="241" t="str">
        <f>IF(ISBLANK(Glucose!AK93),"",Glucose!AK93)</f>
        <v/>
      </c>
      <c r="AL100" s="241" t="str">
        <f>IF(ISBLANK(Glucose!AL93),"",Glucose!AL93)</f>
        <v/>
      </c>
      <c r="AM100" s="241" t="str">
        <f>IF(ISBLANK(Glucose!AM93),"",Glucose!AM93)</f>
        <v/>
      </c>
      <c r="AN100" s="241" t="str">
        <f>IF(ISBLANK(Glucose!AN93),"",Glucose!AN93)</f>
        <v/>
      </c>
      <c r="AO100" s="241" t="str">
        <f>IF(ISBLANK(Glucose!AO93),"",Glucose!AO93)</f>
        <v/>
      </c>
      <c r="AP100" s="241" t="str">
        <f>IF(ISBLANK(Glucose!AP93),"",Glucose!AP93)</f>
        <v/>
      </c>
      <c r="AQ100" s="241" t="str">
        <f>IF(ISBLANK(Glucose!AR93),"",Glucose!AR93)</f>
        <v/>
      </c>
      <c r="AR100" s="241" t="str">
        <f>IF(ISBLANK(Glucose!AS93),"",Glucose!AS93)</f>
        <v/>
      </c>
      <c r="AS100" s="241" t="str">
        <f>IF(ISBLANK(Glucose!AT93),"",Glucose!AT93)</f>
        <v/>
      </c>
      <c r="AT100" s="241" t="str">
        <f>IF(ISBLANK(Glucose!AU93),"",Glucose!AU93)</f>
        <v/>
      </c>
      <c r="AU100" s="241" t="str">
        <f>IF(ISBLANK(Glucose!AV93),"",Glucose!AV93)</f>
        <v/>
      </c>
      <c r="AV100" s="241" t="str">
        <f>IF(ISBLANK(Glucose!AW93),"",Glucose!AW93)</f>
        <v/>
      </c>
      <c r="AW100" s="241" t="str">
        <f>IF(ISBLANK(Glucose!AX93),"",Glucose!AX93)</f>
        <v/>
      </c>
      <c r="AX100" s="241" t="str">
        <f>IF(ISBLANK(Glucose!AY93),"",Glucose!AY93)</f>
        <v/>
      </c>
      <c r="AY100" s="241" t="str">
        <f>IF(ISBLANK(Glucose!AZ93),"",Glucose!AZ93)</f>
        <v/>
      </c>
      <c r="AZ100" s="241" t="str">
        <f>IF(ISBLANK(Glucose!BA93),"",Glucose!BA93)</f>
        <v/>
      </c>
      <c r="BA100" s="241" t="str">
        <f>IF(ISBLANK(Glucose!BB93),"",Glucose!BB93)</f>
        <v/>
      </c>
      <c r="BB100" s="241" t="str">
        <f>IF(ISBLANK(Glucose!BC93),"",Glucose!BC93)</f>
        <v/>
      </c>
      <c r="BC100" s="241" t="str">
        <f>IF(ISBLANK(Glucose!BD93),"",Glucose!BD93)</f>
        <v/>
      </c>
      <c r="BD100" s="241" t="str">
        <f>IF(ISBLANK(Glucose!BE93),"",Glucose!BE93)</f>
        <v/>
      </c>
      <c r="BE100" s="241" t="str">
        <f>IF(ISBLANK(Glucose!BF93),"",Glucose!BF93)</f>
        <v/>
      </c>
      <c r="BF100" s="241" t="str">
        <f>IF(ISBLANK(Glucose!BG93),"",Glucose!BG93)</f>
        <v/>
      </c>
      <c r="BG100" s="241" t="str">
        <f>IF(ISBLANK(Glucose!BH93),"",Glucose!BH93)</f>
        <v/>
      </c>
      <c r="BH100" s="241" t="str">
        <f>IF(ISBLANK(Glucose!BI93),"",Glucose!BI93)</f>
        <v/>
      </c>
      <c r="BI100" s="241" t="str">
        <f>IF(ISBLANK(Glucose!BJ93),"",Glucose!BJ93)</f>
        <v/>
      </c>
      <c r="BJ100" s="241" t="str">
        <f>IF(ISBLANK(Glucose!BK93),"",Glucose!BK93)</f>
        <v/>
      </c>
      <c r="BK100" s="241" t="str">
        <f>IF(ISBLANK(Glucose!BL93),"",Glucose!BL93)</f>
        <v/>
      </c>
      <c r="BL100" s="241" t="str">
        <f>IF(ISBLANK(Glucose!BM93),"",Glucose!BM93)</f>
        <v/>
      </c>
      <c r="BM100" s="241" t="str">
        <f>IF(ISBLANK(Glucose!BN93),"",Glucose!BN93)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IF(Glucose!B94&lt;&gt;0,Glucose!$B$1,"")</f>
        <v/>
      </c>
      <c r="B101" s="241" t="str">
        <f>IF(ISBLANK(Glucose!A94),"",Glucose!A94)</f>
        <v/>
      </c>
      <c r="C101" s="248" t="str">
        <f>IF(ISBLANK(Glucose!B94),"",Glucose!B94)</f>
        <v/>
      </c>
      <c r="D101" s="249" t="str">
        <f>IF(ISBLANK(Glucose!C94),"",Glucose!C94)</f>
        <v/>
      </c>
      <c r="E101" s="241" t="str">
        <f>IF(ISBLANK(Glucose!D94),"",Glucose!D94)</f>
        <v/>
      </c>
      <c r="F101" s="241" t="str">
        <f>IF(ISBLANK(Glucose!E94),"",Glucose!E94)</f>
        <v/>
      </c>
      <c r="G101" s="241" t="str">
        <f>IF(ISBLANK(Glucose!G94),"",Glucose!G94)</f>
        <v/>
      </c>
      <c r="H101" s="241" t="str">
        <f>IF(ISBLANK(Glucose!H94),"",Glucose!H94)</f>
        <v/>
      </c>
      <c r="I101" s="241" t="str">
        <f>IF(ISBLANK(Glucose!I94),"",Glucose!I94)</f>
        <v/>
      </c>
      <c r="J101" s="241" t="str">
        <f>IF(ISBLANK(Glucose!J94),"",Glucose!J94)</f>
        <v/>
      </c>
      <c r="K101" s="241" t="str">
        <f>IF(ISBLANK(Glucose!K94),"",Glucose!K94)</f>
        <v/>
      </c>
      <c r="L101" s="241" t="str">
        <f>IF(ISBLANK(Glucose!L94),"",Glucose!L94)</f>
        <v/>
      </c>
      <c r="M101" s="241" t="str">
        <f>IF(ISBLANK(Glucose!M94),"",Glucose!M94)</f>
        <v/>
      </c>
      <c r="N101" s="241" t="str">
        <f>IF(ISBLANK(Glucose!N94),"",Glucose!N94)</f>
        <v/>
      </c>
      <c r="O101" s="241" t="str">
        <f>IF(ISBLANK(Glucose!O94),"",Glucose!O94)</f>
        <v/>
      </c>
      <c r="P101" s="241" t="str">
        <f>IF(ISBLANK(Glucose!P94),"",Glucose!P94)</f>
        <v/>
      </c>
      <c r="Q101" s="241" t="str">
        <f>IF(ISBLANK(Glucose!Q94),"",Glucose!Q94)</f>
        <v/>
      </c>
      <c r="R101" s="241" t="str">
        <f>IF(ISBLANK(Glucose!R94),"",Glucose!R94)</f>
        <v/>
      </c>
      <c r="S101" s="241" t="str">
        <f>IF(ISBLANK(Glucose!S94),"",Glucose!S94)</f>
        <v/>
      </c>
      <c r="T101" s="241" t="str">
        <f>IF(ISBLANK(Glucose!T94),"",Glucose!T94)</f>
        <v/>
      </c>
      <c r="U101" s="241" t="str">
        <f>IF(ISBLANK(Glucose!U94),"",Glucose!U94)</f>
        <v/>
      </c>
      <c r="V101" s="241" t="str">
        <f>IF(ISBLANK(Glucose!V94),"",Glucose!V94)</f>
        <v/>
      </c>
      <c r="W101" s="241" t="str">
        <f>IF(ISBLANK(Glucose!W94),"",Glucose!W94)</f>
        <v/>
      </c>
      <c r="X101" s="241" t="str">
        <f>IF(ISBLANK(Glucose!X94),"",Glucose!X94)</f>
        <v/>
      </c>
      <c r="Y101" s="241" t="str">
        <f>IF(ISBLANK(Glucose!Y94),"",Glucose!Y94)</f>
        <v/>
      </c>
      <c r="Z101" s="241" t="str">
        <f>IF(ISBLANK(Glucose!Z94),"",Glucose!Z94)</f>
        <v/>
      </c>
      <c r="AA101" s="241" t="str">
        <f>IF(ISBLANK(Glucose!AA94),"",Glucose!AA94)</f>
        <v/>
      </c>
      <c r="AB101" s="241" t="str">
        <f>IF(ISBLANK(Glucose!AB94),"",Glucose!AB94)</f>
        <v/>
      </c>
      <c r="AC101" s="241" t="str">
        <f>IF(ISBLANK(Glucose!AC94),"",Glucose!AC94)</f>
        <v/>
      </c>
      <c r="AD101" s="241" t="str">
        <f>IF(ISBLANK(Glucose!AD94),"",Glucose!AD94)</f>
        <v/>
      </c>
      <c r="AE101" s="241" t="str">
        <f>IF(ISBLANK(Glucose!AE94),"",Glucose!AE94)</f>
        <v/>
      </c>
      <c r="AF101" s="241" t="str">
        <f>IF(ISBLANK(Glucose!AF94),"",Glucose!AF94)</f>
        <v/>
      </c>
      <c r="AG101" s="241" t="str">
        <f>IF(ISBLANK(Glucose!AG94),"",Glucose!AG94)</f>
        <v/>
      </c>
      <c r="AH101" s="241" t="str">
        <f>IF(ISBLANK(Glucose!AH94),"",Glucose!AH94)</f>
        <v/>
      </c>
      <c r="AI101" s="241" t="str">
        <f>IF(ISBLANK(Glucose!AI94),"",Glucose!AI94)</f>
        <v/>
      </c>
      <c r="AJ101" s="241" t="str">
        <f>IF(ISBLANK(Glucose!AJ94),"",Glucose!AJ94)</f>
        <v/>
      </c>
      <c r="AK101" s="241" t="str">
        <f>IF(ISBLANK(Glucose!AK94),"",Glucose!AK94)</f>
        <v/>
      </c>
      <c r="AL101" s="241" t="str">
        <f>IF(ISBLANK(Glucose!AL94),"",Glucose!AL94)</f>
        <v/>
      </c>
      <c r="AM101" s="241" t="str">
        <f>IF(ISBLANK(Glucose!AM94),"",Glucose!AM94)</f>
        <v/>
      </c>
      <c r="AN101" s="241" t="str">
        <f>IF(ISBLANK(Glucose!AN94),"",Glucose!AN94)</f>
        <v/>
      </c>
      <c r="AO101" s="241" t="str">
        <f>IF(ISBLANK(Glucose!AO94),"",Glucose!AO94)</f>
        <v/>
      </c>
      <c r="AP101" s="241" t="str">
        <f>IF(ISBLANK(Glucose!AP94),"",Glucose!AP94)</f>
        <v/>
      </c>
      <c r="AQ101" s="241" t="str">
        <f>IF(ISBLANK(Glucose!AR94),"",Glucose!AR94)</f>
        <v/>
      </c>
      <c r="AR101" s="241" t="str">
        <f>IF(ISBLANK(Glucose!AS94),"",Glucose!AS94)</f>
        <v/>
      </c>
      <c r="AS101" s="241" t="str">
        <f>IF(ISBLANK(Glucose!AT94),"",Glucose!AT94)</f>
        <v/>
      </c>
      <c r="AT101" s="241" t="str">
        <f>IF(ISBLANK(Glucose!AU94),"",Glucose!AU94)</f>
        <v/>
      </c>
      <c r="AU101" s="241" t="str">
        <f>IF(ISBLANK(Glucose!AV94),"",Glucose!AV94)</f>
        <v/>
      </c>
      <c r="AV101" s="241" t="str">
        <f>IF(ISBLANK(Glucose!AW94),"",Glucose!AW94)</f>
        <v/>
      </c>
      <c r="AW101" s="241" t="str">
        <f>IF(ISBLANK(Glucose!AX94),"",Glucose!AX94)</f>
        <v/>
      </c>
      <c r="AX101" s="241" t="str">
        <f>IF(ISBLANK(Glucose!AY94),"",Glucose!AY94)</f>
        <v/>
      </c>
      <c r="AY101" s="241" t="str">
        <f>IF(ISBLANK(Glucose!AZ94),"",Glucose!AZ94)</f>
        <v/>
      </c>
      <c r="AZ101" s="241" t="str">
        <f>IF(ISBLANK(Glucose!BA94),"",Glucose!BA94)</f>
        <v/>
      </c>
      <c r="BA101" s="241" t="str">
        <f>IF(ISBLANK(Glucose!BB94),"",Glucose!BB94)</f>
        <v/>
      </c>
      <c r="BB101" s="241" t="str">
        <f>IF(ISBLANK(Glucose!BC94),"",Glucose!BC94)</f>
        <v/>
      </c>
      <c r="BC101" s="241" t="str">
        <f>IF(ISBLANK(Glucose!BD94),"",Glucose!BD94)</f>
        <v/>
      </c>
      <c r="BD101" s="241" t="str">
        <f>IF(ISBLANK(Glucose!BE94),"",Glucose!BE94)</f>
        <v/>
      </c>
      <c r="BE101" s="241" t="str">
        <f>IF(ISBLANK(Glucose!BF94),"",Glucose!BF94)</f>
        <v/>
      </c>
      <c r="BF101" s="241" t="str">
        <f>IF(ISBLANK(Glucose!BG94),"",Glucose!BG94)</f>
        <v/>
      </c>
      <c r="BG101" s="241" t="str">
        <f>IF(ISBLANK(Glucose!BH94),"",Glucose!BH94)</f>
        <v/>
      </c>
      <c r="BH101" s="241" t="str">
        <f>IF(ISBLANK(Glucose!BI94),"",Glucose!BI94)</f>
        <v/>
      </c>
      <c r="BI101" s="241" t="str">
        <f>IF(ISBLANK(Glucose!BJ94),"",Glucose!BJ94)</f>
        <v/>
      </c>
      <c r="BJ101" s="241" t="str">
        <f>IF(ISBLANK(Glucose!BK94),"",Glucose!BK94)</f>
        <v/>
      </c>
      <c r="BK101" s="241" t="str">
        <f>IF(ISBLANK(Glucose!BL94),"",Glucose!BL94)</f>
        <v/>
      </c>
      <c r="BL101" s="241" t="str">
        <f>IF(ISBLANK(Glucose!BM94),"",Glucose!BM94)</f>
        <v/>
      </c>
      <c r="BM101" s="241" t="str">
        <f>IF(ISBLANK(Glucose!BN94),"",Glucose!BN94)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IF(Glucose!A6&lt;&gt;0,Glucose!A6,"")</f>
        <v>SAMPLE #</v>
      </c>
      <c r="C2" s="243" t="str">
        <f>IF(Glucose!B6&lt;&gt;0,Glucose!B6,"")</f>
        <v>DATE</v>
      </c>
      <c r="D2" s="243" t="str">
        <f>IF(Glucose!C6&lt;&gt;0,Glucose!C6,"")</f>
        <v>TIME</v>
      </c>
      <c r="E2" s="243" t="str">
        <f>IF(Glucose!D6&lt;&gt;0,Glucose!D6,"")</f>
        <v>SAMPLE VOLUME (mL)</v>
      </c>
      <c r="F2" s="243" t="str">
        <f>IF(Glucose!E6&lt;&gt;0,Glucose!E6,"")</f>
        <v>FEED MEDIA ADDED (mL)</v>
      </c>
      <c r="G2" s="243" t="str">
        <f>IF(Glucose!G6&lt;&gt;0,Glucose!G6,"")</f>
        <v>BASE ADDED (mL)</v>
      </c>
      <c r="H2" s="243" t="str">
        <f>IF(Glucose!H6&lt;&gt;0,Glucose!H6,"")</f>
        <v>VIABLE CELL CONC. XV (x106 cells/mL)</v>
      </c>
      <c r="I2" s="243" t="str">
        <f>IF(Glucose!I6&lt;&gt;0,Glucose!I6,"")</f>
        <v>DEAD CELL CONC. Xd (x106 cells/mL)</v>
      </c>
      <c r="J2" s="243" t="str">
        <f>IF(Glucose!J6&lt;&gt;0,Glucose!J6,"")</f>
        <v>TOTAL CELL CONC. Xt (x106 cells/mL)</v>
      </c>
      <c r="K2" s="243" t="str">
        <f>IF(Glucose!K6&lt;&gt;0,Glucose!K6,"")</f>
        <v>VIABILITY (%)</v>
      </c>
      <c r="L2" s="243" t="str">
        <f>IF(Glucose!L6&lt;&gt;0,Glucose!L6,"")</f>
        <v>pH</v>
      </c>
      <c r="M2" s="243" t="str">
        <f>IF(Glucose!M6&lt;&gt;0,Glucose!M6,"")</f>
        <v>DO (%)</v>
      </c>
      <c r="N2" s="243" t="str">
        <f>IF(Glucose!N6&lt;&gt;0,Glucose!N6,"")</f>
        <v>OUR (mmol/L/hr)</v>
      </c>
      <c r="O2" s="243" t="str">
        <f>IF(Glucose!O6&lt;&gt;0,Glucose!O6,"")</f>
        <v>SP. OXYGEN CONSUMPTION RATE (mmol/109cell/hr)</v>
      </c>
      <c r="P2" s="243" t="str">
        <f>IF(Glucose!P6&lt;&gt;0,Glucose!P6,"")</f>
        <v>OXYGEN CONSUMED (mmol/L)</v>
      </c>
      <c r="Q2" s="243" t="str">
        <f>IF(Glucose!Q6&lt;&gt;0,Glucose!Q6,"")</f>
        <v>OPTICAL DENSITY</v>
      </c>
      <c r="R2" s="243" t="str">
        <f>IF(Glucose!R6&lt;&gt;0,Glucose!R6,"")</f>
        <v>OSMOLALITY (mmol/kg)</v>
      </c>
      <c r="S2" s="243" t="str">
        <f>IF(Glucose!S6&lt;&gt;0,Glucose!S6,"")</f>
        <v>IgG CONC. (mg/L)</v>
      </c>
      <c r="T2" s="243" t="str">
        <f>IF(Glucose!T6&lt;&gt;0,Glucose!T6,"")</f>
        <v>ALANINE CONC. (mM)</v>
      </c>
      <c r="U2" s="243" t="str">
        <f>IF(Glucose!U6&lt;&gt;0,Glucose!U6,"")</f>
        <v>ARGININE CONC. (mM)</v>
      </c>
      <c r="V2" s="243" t="str">
        <f>IF(Glucose!V6&lt;&gt;0,Glucose!V6,"")</f>
        <v>ASPARAGINE CONC. (mM)</v>
      </c>
      <c r="W2" s="243" t="str">
        <f>IF(Glucose!W6&lt;&gt;0,Glucose!W6,"")</f>
        <v>ASPARTATE CONC. (mM)</v>
      </c>
      <c r="X2" s="243" t="str">
        <f>IF(Glucose!X6&lt;&gt;0,Glucose!X6,"")</f>
        <v>CYSTINE CONC. (mM)</v>
      </c>
      <c r="Y2" s="243" t="str">
        <f>IF(Glucose!Y6&lt;&gt;0,Glucose!Y6,"")</f>
        <v>GLUCOSE CONC. (mM)</v>
      </c>
      <c r="Z2" s="243" t="str">
        <f>IF(Glucose!Z6&lt;&gt;0,Glucose!Z6,"")</f>
        <v>GLUTAMINE CONC. (mM)</v>
      </c>
      <c r="AA2" s="243" t="str">
        <f>IF(Glucose!AA6&lt;&gt;0,Glucose!AA6,"")</f>
        <v>GLUTAMATE CONC. (mM)</v>
      </c>
      <c r="AB2" s="243" t="str">
        <f>IF(Glucose!AB6&lt;&gt;0,Glucose!AB6,"")</f>
        <v>GLYCINE CONC. (mM)</v>
      </c>
      <c r="AC2" s="243" t="str">
        <f>IF(Glucose!AC6&lt;&gt;0,Glucose!AC6,"")</f>
        <v>HISTIDINE CONC. (mM)</v>
      </c>
      <c r="AD2" s="243" t="str">
        <f>IF(Glucose!AD6&lt;&gt;0,Glucose!AD6,"")</f>
        <v>ISOLEUCINE CONC. (mM)</v>
      </c>
      <c r="AE2" s="243" t="str">
        <f>IF(Glucose!AE6&lt;&gt;0,Glucose!AE6,"")</f>
        <v>LACTATE CONC. (mM)</v>
      </c>
      <c r="AF2" s="243" t="str">
        <f>IF(Glucose!AF6&lt;&gt;0,Glucose!AF6,"")</f>
        <v>LEUCINE CONC. (mM)</v>
      </c>
      <c r="AG2" s="243" t="str">
        <f>IF(Glucose!AG6&lt;&gt;0,Glucose!AG6,"")</f>
        <v>LYSINE CONC. (mM)</v>
      </c>
      <c r="AH2" s="243" t="str">
        <f>IF(Glucose!AH6&lt;&gt;0,Glucose!AH6,"")</f>
        <v>METHIONINE CONC. (mM)</v>
      </c>
      <c r="AI2" s="243" t="str">
        <f>IF(Glucose!AI6&lt;&gt;0,Glucose!AI6,"")</f>
        <v>NH3 CONC. (mM)</v>
      </c>
      <c r="AJ2" s="243" t="str">
        <f>IF(Glucose!AJ6&lt;&gt;0,Glucose!AJ6,"")</f>
        <v>PHENYLALANINE CONC. (mM)</v>
      </c>
      <c r="AK2" s="243" t="str">
        <f>IF(Glucose!AK6&lt;&gt;0,Glucose!AK6,"")</f>
        <v>PROLINE CONC. (mM)</v>
      </c>
      <c r="AL2" s="243" t="str">
        <f>IF(Glucose!AL6&lt;&gt;0,Glucose!AL6,"")</f>
        <v>SERINE CONC. (mM)</v>
      </c>
      <c r="AM2" s="243" t="str">
        <f>IF(Glucose!AM6&lt;&gt;0,Glucose!AM6,"")</f>
        <v>THREONINE CONC. (mM)</v>
      </c>
      <c r="AN2" s="243" t="str">
        <f>IF(Glucose!AN6&lt;&gt;0,Glucose!AN6,"")</f>
        <v>TRYPTOPHAN CONC. (mM)</v>
      </c>
      <c r="AO2" s="243" t="str">
        <f>IF(Glucose!AO6&lt;&gt;0,Glucose!AO6,"")</f>
        <v>TYROSINE CONC. (mM)</v>
      </c>
      <c r="AP2" s="243" t="str">
        <f>IF(Glucose!AP6&lt;&gt;0,Glucose!AP6,"")</f>
        <v>VALINE CONC. (mM)</v>
      </c>
      <c r="AQ2" s="243" t="str">
        <f>IF(Glucose!BO6&lt;&gt;0,Glucose!BO6,"")</f>
        <v>ETHANOLAMINE CONC. (mM)</v>
      </c>
      <c r="AR2" s="243" t="str">
        <f>IF(Glucose!BP6&lt;&gt;0,Glucose!BP6,"")</f>
        <v>FEED ALANINE CONC. (mM)</v>
      </c>
      <c r="AS2" s="243" t="str">
        <f>IF(Glucose!BQ6&lt;&gt;0,Glucose!BQ6,"")</f>
        <v>FEED ARGININE CONC. (mM)</v>
      </c>
      <c r="AT2" s="243" t="str">
        <f>IF(Glucose!BR6&lt;&gt;0,Glucose!BR6,"")</f>
        <v>FEED ASPARAGINE CONC. (mM)</v>
      </c>
      <c r="AU2" s="243" t="str">
        <f>IF(Glucose!BS6&lt;&gt;0,Glucose!BS6,"")</f>
        <v>FEED ASPARTATE CONC. (mM)</v>
      </c>
      <c r="AV2" s="243" t="str">
        <f>IF(Glucose!BT6&lt;&gt;0,Glucose!BT6,"")</f>
        <v>FEED CYSTINE CONC. (mM)</v>
      </c>
      <c r="AW2" s="243" t="str">
        <f>IF(Glucose!BU6&lt;&gt;0,Glucose!BU6,"")</f>
        <v>FEED GLUCOSE CONC. (mM)</v>
      </c>
      <c r="AX2" s="243" t="str">
        <f>IF(Glucose!BV6&lt;&gt;0,Glucose!BV6,"")</f>
        <v>FEED GLUTAMINE CONC. (mM)</v>
      </c>
      <c r="AY2" s="243" t="str">
        <f>IF(Glucose!BW6&lt;&gt;0,Glucose!BW6,"")</f>
        <v>FEED GLUTAMATE CONC. (mM)</v>
      </c>
      <c r="AZ2" s="243" t="str">
        <f>IF(Glucose!BX6&lt;&gt;0,Glucose!BX6,"")</f>
        <v>FEED GLYCINE CONC. (mM)</v>
      </c>
      <c r="BA2" s="243" t="str">
        <f>IF(Glucose!BY6&lt;&gt;0,Glucose!BY6,"")</f>
        <v>FEED HISTIDINE CONC. (mM)</v>
      </c>
      <c r="BB2" s="243" t="str">
        <f>IF(Glucose!BZ6&lt;&gt;0,Glucose!BZ6,"")</f>
        <v>FEED ISOLEUCINE CONC. (mM)</v>
      </c>
      <c r="BC2" s="243" t="str">
        <f>IF(Glucose!CA6&lt;&gt;0,Glucose!CA6,"")</f>
        <v>FEED LEUCINE CONC. (mM)</v>
      </c>
      <c r="BD2" s="243" t="str">
        <f>IF(Glucose!CB6&lt;&gt;0,Glucose!CB6,"")</f>
        <v>FEED LYSINE CONC. (mM)</v>
      </c>
      <c r="BE2" s="243" t="str">
        <f>IF(Glucose!CC6&lt;&gt;0,Glucose!CC6,"")</f>
        <v>FEED METHIONINE CONC. (mM)</v>
      </c>
      <c r="BF2" s="243" t="str">
        <f>IF(Glucose!CD6&lt;&gt;0,Glucose!CD6,"")</f>
        <v>FEED PHENYLALANINE CONC. (mM)</v>
      </c>
      <c r="BG2" s="243" t="str">
        <f>IF(Glucose!CE6&lt;&gt;0,Glucose!CE6,"")</f>
        <v>FEED PROLINE CONC. (mM)</v>
      </c>
      <c r="BH2" s="243" t="str">
        <f>IF(Glucose!CF6&lt;&gt;0,Glucose!CF6,"")</f>
        <v>FEED SERINE CONC. (mM)</v>
      </c>
      <c r="BI2" s="243" t="str">
        <f>IF(Glucose!CG6&lt;&gt;0,Glucose!CG6,"")</f>
        <v>FEED THREONINE CONC. (mM)</v>
      </c>
      <c r="BJ2" s="243" t="str">
        <f>IF(Glucose!CH6&lt;&gt;0,Glucose!CH6,"")</f>
        <v>FEED TRYPTOPHAN CONC. (mM)</v>
      </c>
      <c r="BK2" s="243" t="str">
        <f>IF(Glucose!CI6&lt;&gt;0,Glucose!CI6,"")</f>
        <v>FEED TYROSINE  CONC. (mM)</v>
      </c>
      <c r="BL2" s="243" t="str">
        <f>IF(Glucose!CJ6&lt;&gt;0,Glucose!CJ6,"")</f>
        <v>FEED VALINE CONC. (mM)</v>
      </c>
      <c r="BM2" s="243" t="str">
        <f>IF(Glucose!CK6&lt;&gt;0,Glucose!CK6,"")</f>
        <v>FEED ETHANOLAMINE CONC. (mM)</v>
      </c>
      <c r="BN2" s="243" t="str">
        <f>IF('In Process Calc.'!B2&lt;&gt;0,'In Process Calc.'!B2,"")</f>
        <v>RUN TIME (DAYS)</v>
      </c>
      <c r="BO2" s="243" t="str">
        <f>IF('In Process Calc.'!C2&lt;&gt;0,'In Process Calc.'!C2,"")</f>
        <v>RUN TIME (HOURS)</v>
      </c>
    </row>
    <row r="3" spans="1:67" x14ac:dyDescent="0.15">
      <c r="A3" s="241" t="str">
        <f>IF(Glucose!$E9&gt;0,Glucose!$B$1,"")</f>
        <v/>
      </c>
      <c r="B3" s="241" t="str">
        <f>IF(Glucose!$E9&gt;0,Glucose!A7+0.1,"")</f>
        <v/>
      </c>
      <c r="C3" s="245" t="str">
        <f>IF(Glucose!$E9&gt;0,Glucose!B7,"")</f>
        <v/>
      </c>
      <c r="D3" s="250" t="str">
        <f>IF(Glucose!$E9&gt;0,Glucose!C7,"")</f>
        <v/>
      </c>
      <c r="E3" s="241" t="str">
        <f>IF(Glucose!$E9&gt;0,Glucose!D7,"")</f>
        <v/>
      </c>
      <c r="F3" s="241" t="str">
        <f>IF(Glucose!$E9&gt;0,Glucose!E7,"")</f>
        <v/>
      </c>
      <c r="G3" s="241" t="str">
        <f>IF(Glucose!$E9&gt;0,Glucose!G7,"")</f>
        <v/>
      </c>
      <c r="H3" s="246" t="str">
        <f>IF(Glucose!$E9&gt;0,Glucose!H7,"")</f>
        <v/>
      </c>
      <c r="I3" s="246" t="str">
        <f>IF(Glucose!$E9&gt;0,Glucose!I7,"")</f>
        <v/>
      </c>
      <c r="J3" s="246" t="str">
        <f>IF(Glucose!$E9&gt;0,Glucose!J7,"")</f>
        <v/>
      </c>
      <c r="K3" s="246" t="str">
        <f>IF(Glucose!$E9&gt;0,Glucose!K7,"")</f>
        <v/>
      </c>
      <c r="L3" s="241" t="str">
        <f>IF(Glucose!$E9&gt;0,Glucose!L7,"")</f>
        <v/>
      </c>
      <c r="M3" s="241" t="str">
        <f>IF(Glucose!$E9&gt;0,Glucose!M7,"")</f>
        <v/>
      </c>
      <c r="N3" s="241" t="str">
        <f>IF(Glucose!$E9&gt;0,Glucose!N7,"")</f>
        <v/>
      </c>
      <c r="O3" s="241" t="str">
        <f>IF(Glucose!$E9&gt;0,Glucose!O7,"")</f>
        <v/>
      </c>
      <c r="P3" s="241" t="str">
        <f>IF(Glucose!$E9&gt;0,Glucose!P7,"")</f>
        <v/>
      </c>
      <c r="Q3" s="241" t="str">
        <f>IF(Glucose!$E9&gt;0,Glucose!Q7,"")</f>
        <v/>
      </c>
      <c r="R3" s="241" t="str">
        <f>IF(Glucose!$E9&gt;0,Glucose!R7,"")</f>
        <v/>
      </c>
      <c r="S3" s="241" t="str">
        <f>IF(Glucose!$E9&gt;0,Glucose!S7,"")</f>
        <v/>
      </c>
      <c r="T3" s="247" t="str">
        <f>IF(Glucose!$E9&gt;0,Glucose!T7+Glucose!$E9*Glucose!BP7/'In Process Calc.'!$I4,"")</f>
        <v/>
      </c>
      <c r="U3" s="247" t="str">
        <f>IF(Glucose!$E9&gt;0,Glucose!U7+Glucose!$E9*Glucose!BQ7/'In Process Calc.'!$I4,"")</f>
        <v/>
      </c>
      <c r="V3" s="247" t="str">
        <f>IF(Glucose!$E9&gt;0,Glucose!V7+Glucose!$E9*Glucose!BR7/'In Process Calc.'!$I4,"")</f>
        <v/>
      </c>
      <c r="W3" s="247" t="str">
        <f>IF(Glucose!$E9&gt;0,Glucose!W7+Glucose!$E9*Glucose!BS7/'In Process Calc.'!$I4,"")</f>
        <v/>
      </c>
      <c r="X3" s="247" t="str">
        <f>IF(Glucose!$E9&gt;0,Glucose!X7+Glucose!$E9*Glucose!BT7/'In Process Calc.'!$I4,"")</f>
        <v/>
      </c>
      <c r="Y3" s="247" t="str">
        <f>IF(Glucose!$E9&gt;0,Glucose!Y7+Glucose!$E9*Glucose!BU7/'In Process Calc.'!$I4,"")</f>
        <v/>
      </c>
      <c r="Z3" s="247" t="str">
        <f>IF(Glucose!$E9&gt;0,Glucose!Z7+Glucose!$E9*Glucose!BV7/'In Process Calc.'!$I4,"")</f>
        <v/>
      </c>
      <c r="AA3" s="247" t="str">
        <f>IF(Glucose!$E9&gt;0,Glucose!AA7+Glucose!$E9*Glucose!BW7/'In Process Calc.'!$I4,"")</f>
        <v/>
      </c>
      <c r="AB3" s="247" t="str">
        <f>IF(Glucose!$E9&gt;0,Glucose!AB7+Glucose!$E9*Glucose!BX7/'In Process Calc.'!$I4,"")</f>
        <v/>
      </c>
      <c r="AC3" s="247" t="str">
        <f>IF(Glucose!$E9&gt;0,Glucose!AC7+Glucose!$E9*Glucose!BY7/'In Process Calc.'!$I4,"")</f>
        <v/>
      </c>
      <c r="AD3" s="247" t="str">
        <f>IF(Glucose!$E9&gt;0,Glucose!AD7+Glucose!$E9*Glucose!BZ7/'In Process Calc.'!$I4,"")</f>
        <v/>
      </c>
      <c r="AE3" s="247" t="str">
        <f>IF(Glucose!$E9&gt;0,Glucose!AE7+Glucose!$E9*Glucose!CA7/'In Process Calc.'!$I4,"")</f>
        <v/>
      </c>
      <c r="AF3" s="247" t="str">
        <f>IF(Glucose!$E9&gt;0,Glucose!AF7+Glucose!$E9*Glucose!CB7/'In Process Calc.'!$I4,"")</f>
        <v/>
      </c>
      <c r="AG3" s="247" t="str">
        <f>IF(Glucose!$E9&gt;0,Glucose!AG7+Glucose!$E9*Glucose!CC7/'In Process Calc.'!$I4,"")</f>
        <v/>
      </c>
      <c r="AH3" s="247" t="str">
        <f>IF(Glucose!$E9&gt;0,Glucose!AH7+Glucose!$E9*Glucose!CD7/'In Process Calc.'!$I4,"")</f>
        <v/>
      </c>
      <c r="AI3" s="247" t="str">
        <f>IF(Glucose!$E9&gt;0,Glucose!AI7+Glucose!$E9*Glucose!CE7/'In Process Calc.'!$I4,"")</f>
        <v/>
      </c>
      <c r="AJ3" s="247" t="str">
        <f>IF(Glucose!$E9&gt;0,Glucose!AJ7+Glucose!$E9*Glucose!CF7/'In Process Calc.'!$I4,"")</f>
        <v/>
      </c>
      <c r="AK3" s="247" t="str">
        <f>IF(Glucose!$E9&gt;0,Glucose!AK7+Glucose!$E9*Glucose!CG7/'In Process Calc.'!$I4,"")</f>
        <v/>
      </c>
      <c r="AL3" s="247" t="str">
        <f>IF(Glucose!$E9&gt;0,Glucose!AL7+Glucose!$E9*Glucose!CH7/'In Process Calc.'!$I4,"")</f>
        <v/>
      </c>
      <c r="AM3" s="247" t="str">
        <f>IF(Glucose!$E9&gt;0,Glucose!AM7+Glucose!$E9*Glucose!CI7/'In Process Calc.'!$I4,"")</f>
        <v/>
      </c>
      <c r="AN3" s="247" t="str">
        <f>IF(Glucose!$E9&gt;0,Glucose!AN7+Glucose!$E9*Glucose!CJ7/'In Process Calc.'!$I4,"")</f>
        <v/>
      </c>
      <c r="AO3" s="247" t="str">
        <f>IF(Glucose!$E9&gt;0,Glucose!AO7+Glucose!$E9*Glucose!CK7/'In Process Calc.'!$I4,"")</f>
        <v/>
      </c>
      <c r="AP3" s="247" t="str">
        <f>IF(Glucose!$E9&gt;0,Glucose!AP7+Glucose!$E9*Glucose!CL7/'In Process Calc.'!$I4,"")</f>
        <v/>
      </c>
      <c r="AQ3" s="247" t="str">
        <f>IF(Glucose!$E9&gt;0,Glucose!BO7+Glucose!$E9*Glucose!CM7/'In Process Calc.'!$I4,"")</f>
        <v/>
      </c>
      <c r="AR3" s="247" t="str">
        <f>IF(Glucose!$E9&gt;0,Glucose!BP7,"")</f>
        <v/>
      </c>
      <c r="AS3" s="247" t="str">
        <f>IF(Glucose!$E9&gt;0,Glucose!BQ7,"")</f>
        <v/>
      </c>
      <c r="AT3" s="247" t="str">
        <f>IF(Glucose!$E9&gt;0,Glucose!BR7,"")</f>
        <v/>
      </c>
      <c r="AU3" s="247" t="str">
        <f>IF(Glucose!$E9&gt;0,Glucose!BS7,"")</f>
        <v/>
      </c>
      <c r="AV3" s="247" t="str">
        <f>IF(Glucose!$E9&gt;0,Glucose!BT7,"")</f>
        <v/>
      </c>
      <c r="AW3" s="247" t="str">
        <f>IF(Glucose!$E9&gt;0,Glucose!BU7,"")</f>
        <v/>
      </c>
      <c r="AX3" s="247" t="str">
        <f>IF(Glucose!$E9&gt;0,Glucose!BV7,"")</f>
        <v/>
      </c>
      <c r="AY3" s="247" t="str">
        <f>IF(Glucose!$E9&gt;0,Glucose!BW7,"")</f>
        <v/>
      </c>
      <c r="AZ3" s="247" t="str">
        <f>IF(Glucose!$E9&gt;0,Glucose!BX7,"")</f>
        <v/>
      </c>
      <c r="BA3" s="247" t="str">
        <f>IF(Glucose!$E9&gt;0,Glucose!BY7,"")</f>
        <v/>
      </c>
      <c r="BB3" s="247" t="str">
        <f>IF(Glucose!$E9&gt;0,Glucose!BZ7,"")</f>
        <v/>
      </c>
      <c r="BC3" s="247" t="str">
        <f>IF(Glucose!$E9&gt;0,Glucose!CA7,"")</f>
        <v/>
      </c>
      <c r="BD3" s="247" t="str">
        <f>IF(Glucose!$E9&gt;0,Glucose!CB7,"")</f>
        <v/>
      </c>
      <c r="BE3" s="247" t="str">
        <f>IF(Glucose!$E9&gt;0,Glucose!CC7,"")</f>
        <v/>
      </c>
      <c r="BF3" s="247" t="str">
        <f>IF(Glucose!$E9&gt;0,Glucose!CD7,"")</f>
        <v/>
      </c>
      <c r="BG3" s="247" t="str">
        <f>IF(Glucose!$E9&gt;0,Glucose!CE7,"")</f>
        <v/>
      </c>
      <c r="BH3" s="247" t="str">
        <f>IF(Glucose!$E9&gt;0,Glucose!CF7,"")</f>
        <v/>
      </c>
      <c r="BI3" s="247" t="str">
        <f>IF(Glucose!$E9&gt;0,Glucose!CG7,"")</f>
        <v/>
      </c>
      <c r="BJ3" s="247" t="str">
        <f>IF(Glucose!$E9&gt;0,Glucose!CH7,"")</f>
        <v/>
      </c>
      <c r="BK3" s="247" t="str">
        <f>IF(Glucose!$E9&gt;0,Glucose!CI7,"")</f>
        <v/>
      </c>
      <c r="BL3" s="247" t="str">
        <f>IF(Glucose!$E9&gt;0,Glucose!CJ7,"")</f>
        <v/>
      </c>
      <c r="BM3" s="247" t="str">
        <f>IF(Glucose!$E9&gt;0,Glucose!CK7,"")</f>
        <v/>
      </c>
      <c r="BN3" s="247" t="str">
        <f>IF(Glucose!$E9&gt;0,'In Process Calc.'!B3,"")</f>
        <v/>
      </c>
      <c r="BO3" s="247" t="str">
        <f>IF(Glucose!$E9&gt;0,'In Process Calc.'!C3,"")</f>
        <v/>
      </c>
    </row>
    <row r="4" spans="1:67" x14ac:dyDescent="0.15">
      <c r="A4" s="241" t="str">
        <f>IF(Glucose!$E10&gt;0,Glucose!$B$1,"")</f>
        <v>NIIMBL-FB01-B2</v>
      </c>
      <c r="B4" s="241">
        <f>IF(Glucose!$E10&gt;0,Glucose!A8+0.1,"")</f>
        <v>1.1000000000000001</v>
      </c>
      <c r="C4" s="245">
        <f>IF(Glucose!$E10&gt;0,Glucose!B8,"")</f>
        <v>43701</v>
      </c>
      <c r="D4" s="250">
        <f>IF(Glucose!$E10&gt;0,Glucose!C8,"")</f>
        <v>0.44097222222222227</v>
      </c>
      <c r="E4" s="241">
        <f>IF(Glucose!$E10&gt;0,Glucose!D8,"")</f>
        <v>26</v>
      </c>
      <c r="F4" s="241">
        <f>IF(Glucose!$E10&gt;0,Glucose!E9,"")</f>
        <v>0</v>
      </c>
      <c r="G4" s="241">
        <f>IF(Glucose!$E10&gt;0,Glucose!G8,"")</f>
        <v>1</v>
      </c>
      <c r="H4" s="246">
        <f>IF(Glucose!$E10&gt;0,Glucose!H8,"")</f>
        <v>0.71394322643280028</v>
      </c>
      <c r="I4" s="246">
        <f>IF(Glucose!$E10&gt;0,Glucose!I8,"")</f>
        <v>3.8091495012565035E-2</v>
      </c>
      <c r="J4" s="246">
        <f>IF(Glucose!$E10&gt;0,Glucose!J8,"")</f>
        <v>0.75203472144536532</v>
      </c>
      <c r="K4" s="246">
        <f>IF(Glucose!$E10&gt;0,Glucose!K8,"")</f>
        <v>94.93487548828125</v>
      </c>
      <c r="L4" s="241">
        <f>IF(Glucose!$E10&gt;0,Glucose!L8,"")</f>
        <v>6.9589999999999996</v>
      </c>
      <c r="M4" s="241">
        <f>IF(Glucose!$E10&gt;0,Glucose!M8,"")</f>
        <v>84.9</v>
      </c>
      <c r="N4" s="241">
        <f>IF(Glucose!$E10&gt;0,Glucose!N8,"")</f>
        <v>0</v>
      </c>
      <c r="O4" s="241">
        <f>IF(Glucose!$E10&gt;0,Glucose!O8,"")</f>
        <v>0</v>
      </c>
      <c r="P4" s="241">
        <f>IF(Glucose!$E10&gt;0,Glucose!P8,"")</f>
        <v>0</v>
      </c>
      <c r="Q4" s="241">
        <f>IF(Glucose!$E10&gt;0,Glucose!Q8,"")</f>
        <v>0</v>
      </c>
      <c r="R4" s="241">
        <f>IF(Glucose!$E10&gt;0,Glucose!R8,"")</f>
        <v>325</v>
      </c>
      <c r="S4" s="241">
        <f>IF(Glucose!$E10&gt;0,Glucose!S8,"")</f>
        <v>10</v>
      </c>
      <c r="T4" s="247">
        <f>IF(Glucose!$E10&gt;0,Glucose!T8+Glucose!$E10*Glucose!BP8/'In Process Calc.'!$I5,"")</f>
        <v>0</v>
      </c>
      <c r="U4" s="247">
        <f>IF(Glucose!$E10&gt;0,Glucose!U8+Glucose!$E10*Glucose!BQ8/'In Process Calc.'!$I5,"")</f>
        <v>0</v>
      </c>
      <c r="V4" s="247">
        <f>IF(Glucose!$E10&gt;0,Glucose!V8+Glucose!$E10*Glucose!BR8/'In Process Calc.'!$I5,"")</f>
        <v>0</v>
      </c>
      <c r="W4" s="247">
        <f>IF(Glucose!$E10&gt;0,Glucose!W8+Glucose!$E10*Glucose!BS8/'In Process Calc.'!$I5,"")</f>
        <v>0</v>
      </c>
      <c r="X4" s="247">
        <f>IF(Glucose!$E10&gt;0,Glucose!X8+Glucose!$E10*Glucose!BT8/'In Process Calc.'!$I5,"")</f>
        <v>0</v>
      </c>
      <c r="Y4" s="247">
        <f>IF(Glucose!$E10&gt;0,Glucose!Y8+Glucose!$E10*Glucose!BU8/'In Process Calc.'!$I5,"")</f>
        <v>28.444444444444446</v>
      </c>
      <c r="Z4" s="247">
        <f>IF(Glucose!$E10&gt;0,Glucose!Z8+Glucose!$E10*Glucose!BV8/'In Process Calc.'!$I5,"")</f>
        <v>0.16</v>
      </c>
      <c r="AA4" s="247">
        <f>IF(Glucose!$E10&gt;0,Glucose!AA8+Glucose!$E10*Glucose!BW8/'In Process Calc.'!$I5,"")</f>
        <v>2.4500000000000002</v>
      </c>
      <c r="AB4" s="247">
        <f>IF(Glucose!$E10&gt;0,Glucose!AB8+Glucose!$E10*Glucose!BX8/'In Process Calc.'!$I5,"")</f>
        <v>0</v>
      </c>
      <c r="AC4" s="247">
        <f>IF(Glucose!$E10&gt;0,Glucose!AC8+Glucose!$E10*Glucose!BY8/'In Process Calc.'!$I5,"")</f>
        <v>0</v>
      </c>
      <c r="AD4" s="247">
        <f>IF(Glucose!$E10&gt;0,Glucose!AD8+Glucose!$E10*Glucose!BZ8/'In Process Calc.'!$I5,"")</f>
        <v>0</v>
      </c>
      <c r="AE4" s="247">
        <f>IF(Glucose!$E10&gt;0,Glucose!AE8+Glucose!$E10*Glucose!CA8/'In Process Calc.'!$I5,"")</f>
        <v>3.1083481349911195</v>
      </c>
      <c r="AF4" s="247">
        <f>IF(Glucose!$E10&gt;0,Glucose!AF8+Glucose!$E10*Glucose!CB8/'In Process Calc.'!$I5,"")</f>
        <v>0</v>
      </c>
      <c r="AG4" s="247">
        <f>IF(Glucose!$E10&gt;0,Glucose!AG8+Glucose!$E10*Glucose!CC8/'In Process Calc.'!$I5,"")</f>
        <v>0</v>
      </c>
      <c r="AH4" s="247">
        <f>IF(Glucose!$E10&gt;0,Glucose!AH8+Glucose!$E10*Glucose!CD8/'In Process Calc.'!$I5,"")</f>
        <v>0</v>
      </c>
      <c r="AI4" s="247">
        <f>IF(Glucose!$E10&gt;0,Glucose!AI8+Glucose!$E10*Glucose!CE8/'In Process Calc.'!$I5,"")</f>
        <v>0.87</v>
      </c>
      <c r="AJ4" s="247">
        <f>IF(Glucose!$E10&gt;0,Glucose!AJ8+Glucose!$E10*Glucose!CF8/'In Process Calc.'!$I5,"")</f>
        <v>0</v>
      </c>
      <c r="AK4" s="247">
        <f>IF(Glucose!$E10&gt;0,Glucose!AK8+Glucose!$E10*Glucose!CG8/'In Process Calc.'!$I5,"")</f>
        <v>0</v>
      </c>
      <c r="AL4" s="247">
        <f>IF(Glucose!$E10&gt;0,Glucose!AL8+Glucose!$E10*Glucose!CH8/'In Process Calc.'!$I5,"")</f>
        <v>0</v>
      </c>
      <c r="AM4" s="247">
        <f>IF(Glucose!$E10&gt;0,Glucose!AM8+Glucose!$E10*Glucose!CI8/'In Process Calc.'!$I5,"")</f>
        <v>0</v>
      </c>
      <c r="AN4" s="247">
        <f>IF(Glucose!$E10&gt;0,Glucose!AN8+Glucose!$E10*Glucose!CJ8/'In Process Calc.'!$I5,"")</f>
        <v>0</v>
      </c>
      <c r="AO4" s="247">
        <f>IF(Glucose!$E10&gt;0,Glucose!AO8+Glucose!$E10*Glucose!CK8/'In Process Calc.'!$I5,"")</f>
        <v>0</v>
      </c>
      <c r="AP4" s="247">
        <f>IF(Glucose!$E10&gt;0,Glucose!AP8+Glucose!$E10*Glucose!CL8/'In Process Calc.'!$I5,"")</f>
        <v>0</v>
      </c>
      <c r="AQ4" s="247">
        <f>IF(Glucose!$E10&gt;0,Glucose!BO8+Glucose!$E10*Glucose!CM8/'In Process Calc.'!$I5,"")</f>
        <v>0</v>
      </c>
      <c r="AR4" s="247">
        <f>IF(Glucose!$E10&gt;0,Glucose!BP8,"")</f>
        <v>0</v>
      </c>
      <c r="AS4" s="247">
        <f>IF(Glucose!$E10&gt;0,Glucose!BQ8,"")</f>
        <v>0</v>
      </c>
      <c r="AT4" s="247">
        <f>IF(Glucose!$E10&gt;0,Glucose!BR8,"")</f>
        <v>0</v>
      </c>
      <c r="AU4" s="247">
        <f>IF(Glucose!$E10&gt;0,Glucose!BS8,"")</f>
        <v>0</v>
      </c>
      <c r="AV4" s="247">
        <f>IF(Glucose!$E10&gt;0,Glucose!BT8,"")</f>
        <v>0</v>
      </c>
      <c r="AW4" s="247">
        <f>IF(Glucose!$E10&gt;0,Glucose!BU8,"")</f>
        <v>0</v>
      </c>
      <c r="AX4" s="247">
        <f>IF(Glucose!$E10&gt;0,Glucose!BV8,"")</f>
        <v>0</v>
      </c>
      <c r="AY4" s="247">
        <f>IF(Glucose!$E10&gt;0,Glucose!BW8,"")</f>
        <v>0</v>
      </c>
      <c r="AZ4" s="247">
        <f>IF(Glucose!$E10&gt;0,Glucose!BX8,"")</f>
        <v>0</v>
      </c>
      <c r="BA4" s="247">
        <f>IF(Glucose!$E10&gt;0,Glucose!BY8,"")</f>
        <v>0</v>
      </c>
      <c r="BB4" s="247">
        <f>IF(Glucose!$E10&gt;0,Glucose!BZ8,"")</f>
        <v>0</v>
      </c>
      <c r="BC4" s="247">
        <f>IF(Glucose!$E10&gt;0,Glucose!CA8,"")</f>
        <v>0</v>
      </c>
      <c r="BD4" s="247">
        <f>IF(Glucose!$E10&gt;0,Glucose!CB8,"")</f>
        <v>0</v>
      </c>
      <c r="BE4" s="247">
        <f>IF(Glucose!$E10&gt;0,Glucose!CC8,"")</f>
        <v>0</v>
      </c>
      <c r="BF4" s="247">
        <f>IF(Glucose!$E10&gt;0,Glucose!CD8,"")</f>
        <v>0</v>
      </c>
      <c r="BG4" s="247">
        <f>IF(Glucose!$E10&gt;0,Glucose!CE8,"")</f>
        <v>0</v>
      </c>
      <c r="BH4" s="247">
        <f>IF(Glucose!$E10&gt;0,Glucose!CF8,"")</f>
        <v>0</v>
      </c>
      <c r="BI4" s="247">
        <f>IF(Glucose!$E10&gt;0,Glucose!CG8,"")</f>
        <v>0</v>
      </c>
      <c r="BJ4" s="247">
        <f>IF(Glucose!$E10&gt;0,Glucose!CH8,"")</f>
        <v>0</v>
      </c>
      <c r="BK4" s="247">
        <f>IF(Glucose!$E10&gt;0,Glucose!CI8,"")</f>
        <v>0</v>
      </c>
      <c r="BL4" s="247">
        <f>IF(Glucose!$E10&gt;0,Glucose!CJ8,"")</f>
        <v>0</v>
      </c>
      <c r="BM4" s="247">
        <f>IF(Glucose!$E10&gt;0,Glucose!CK8,"")</f>
        <v>0</v>
      </c>
      <c r="BN4" s="247">
        <f>IF(Glucose!$E10&gt;0,'In Process Calc.'!B4,"")</f>
        <v>0.87871527778042946</v>
      </c>
      <c r="BO4" s="247">
        <f>IF(Glucose!$E10&gt;0,'In Process Calc.'!C4,"")</f>
        <v>21.089166666730307</v>
      </c>
    </row>
    <row r="5" spans="1:67" x14ac:dyDescent="0.15">
      <c r="A5" s="241" t="e">
        <f>IF(Glucose!#REF!&gt;0,Glucose!$B$1,"")</f>
        <v>#REF!</v>
      </c>
      <c r="B5" s="241" t="e">
        <f>IF(Glucose!#REF!&gt;0,Glucose!A9+0.1,"")</f>
        <v>#REF!</v>
      </c>
      <c r="C5" s="245" t="e">
        <f>IF(Glucose!#REF!&gt;0,Glucose!B9,"")</f>
        <v>#REF!</v>
      </c>
      <c r="D5" s="250" t="e">
        <f>IF(Glucose!#REF!&gt;0,Glucose!C9,"")</f>
        <v>#REF!</v>
      </c>
      <c r="E5" s="241" t="e">
        <f>IF(Glucose!#REF!&gt;0,Glucose!D9,"")</f>
        <v>#REF!</v>
      </c>
      <c r="F5" s="241" t="e">
        <f>IF(Glucose!#REF!&gt;0,Glucose!E10,"")</f>
        <v>#REF!</v>
      </c>
      <c r="G5" s="241" t="e">
        <f>IF(Glucose!#REF!&gt;0,Glucose!G9,"")</f>
        <v>#REF!</v>
      </c>
      <c r="H5" s="246" t="e">
        <f>IF(Glucose!#REF!&gt;0,Glucose!H9,"")</f>
        <v>#REF!</v>
      </c>
      <c r="I5" s="246" t="e">
        <f>IF(Glucose!#REF!&gt;0,Glucose!I9,"")</f>
        <v>#REF!</v>
      </c>
      <c r="J5" s="246" t="e">
        <f>IF(Glucose!#REF!&gt;0,Glucose!J9,"")</f>
        <v>#REF!</v>
      </c>
      <c r="K5" s="246" t="e">
        <f>IF(Glucose!#REF!&gt;0,Glucose!K9,"")</f>
        <v>#REF!</v>
      </c>
      <c r="L5" s="241" t="e">
        <f>IF(Glucose!#REF!&gt;0,Glucose!L9,"")</f>
        <v>#REF!</v>
      </c>
      <c r="M5" s="241" t="e">
        <f>IF(Glucose!#REF!&gt;0,Glucose!M9,"")</f>
        <v>#REF!</v>
      </c>
      <c r="N5" s="241" t="e">
        <f>IF(Glucose!#REF!&gt;0,Glucose!N9,"")</f>
        <v>#REF!</v>
      </c>
      <c r="O5" s="241" t="e">
        <f>IF(Glucose!#REF!&gt;0,Glucose!O9,"")</f>
        <v>#REF!</v>
      </c>
      <c r="P5" s="241" t="e">
        <f>IF(Glucose!#REF!&gt;0,Glucose!P9,"")</f>
        <v>#REF!</v>
      </c>
      <c r="Q5" s="241" t="e">
        <f>IF(Glucose!#REF!&gt;0,Glucose!Q9,"")</f>
        <v>#REF!</v>
      </c>
      <c r="R5" s="241" t="e">
        <f>IF(Glucose!#REF!&gt;0,Glucose!R9,"")</f>
        <v>#REF!</v>
      </c>
      <c r="S5" s="241" t="e">
        <f>IF(Glucose!#REF!&gt;0,Glucose!S9,"")</f>
        <v>#REF!</v>
      </c>
      <c r="T5" s="246" t="e">
        <f>IF(Glucose!#REF!&gt;0,Glucose!T9+Glucose!#REF!*Glucose!BP9/'In Process Calc.'!$I6,"")</f>
        <v>#REF!</v>
      </c>
      <c r="U5" s="246" t="e">
        <f>IF(Glucose!#REF!&gt;0,Glucose!U9+Glucose!#REF!*Glucose!BQ9/'In Process Calc.'!$I6,"")</f>
        <v>#REF!</v>
      </c>
      <c r="V5" s="246" t="e">
        <f>IF(Glucose!#REF!&gt;0,Glucose!V9+Glucose!#REF!*Glucose!BR9/'In Process Calc.'!$I6,"")</f>
        <v>#REF!</v>
      </c>
      <c r="W5" s="246" t="e">
        <f>IF(Glucose!#REF!&gt;0,Glucose!W9+Glucose!#REF!*Glucose!BS9/'In Process Calc.'!$I6,"")</f>
        <v>#REF!</v>
      </c>
      <c r="X5" s="246" t="e">
        <f>IF(Glucose!#REF!&gt;0,Glucose!X9+Glucose!#REF!*Glucose!BT9/'In Process Calc.'!$I6,"")</f>
        <v>#REF!</v>
      </c>
      <c r="Y5" s="246" t="e">
        <f>IF(Glucose!#REF!&gt;0,Glucose!Y9+Glucose!#REF!*Glucose!BU9/'In Process Calc.'!$I6,"")</f>
        <v>#REF!</v>
      </c>
      <c r="Z5" s="246" t="e">
        <f>IF(Glucose!#REF!&gt;0,Glucose!Z9+Glucose!#REF!*Glucose!BV9/'In Process Calc.'!$I6,"")</f>
        <v>#REF!</v>
      </c>
      <c r="AA5" s="246" t="e">
        <f>IF(Glucose!#REF!&gt;0,Glucose!AA9+Glucose!#REF!*Glucose!BW9/'In Process Calc.'!$I6,"")</f>
        <v>#REF!</v>
      </c>
      <c r="AB5" s="246" t="e">
        <f>IF(Glucose!#REF!&gt;0,Glucose!AB9+Glucose!#REF!*Glucose!BX9/'In Process Calc.'!$I6,"")</f>
        <v>#REF!</v>
      </c>
      <c r="AC5" s="246" t="e">
        <f>IF(Glucose!#REF!&gt;0,Glucose!AC9+Glucose!#REF!*Glucose!BY9/'In Process Calc.'!$I6,"")</f>
        <v>#REF!</v>
      </c>
      <c r="AD5" s="246" t="e">
        <f>IF(Glucose!#REF!&gt;0,Glucose!AD9+Glucose!#REF!*Glucose!BZ9/'In Process Calc.'!$I6,"")</f>
        <v>#REF!</v>
      </c>
      <c r="AE5" s="246" t="e">
        <f>IF(Glucose!#REF!&gt;0,Glucose!AE9+Glucose!#REF!*Glucose!CA9/'In Process Calc.'!$I6,"")</f>
        <v>#REF!</v>
      </c>
      <c r="AF5" s="246" t="e">
        <f>IF(Glucose!#REF!&gt;0,Glucose!AF9+Glucose!#REF!*Glucose!CB9/'In Process Calc.'!$I6,"")</f>
        <v>#REF!</v>
      </c>
      <c r="AG5" s="246" t="e">
        <f>IF(Glucose!#REF!&gt;0,Glucose!AG9+Glucose!#REF!*Glucose!CC9/'In Process Calc.'!$I6,"")</f>
        <v>#REF!</v>
      </c>
      <c r="AH5" s="246" t="e">
        <f>IF(Glucose!#REF!&gt;0,Glucose!AH9+Glucose!#REF!*Glucose!CD9/'In Process Calc.'!$I6,"")</f>
        <v>#REF!</v>
      </c>
      <c r="AI5" s="246" t="e">
        <f>IF(Glucose!#REF!&gt;0,Glucose!AI9+Glucose!#REF!*Glucose!CE9/'In Process Calc.'!$I6,"")</f>
        <v>#REF!</v>
      </c>
      <c r="AJ5" s="246" t="e">
        <f>IF(Glucose!#REF!&gt;0,Glucose!AJ9+Glucose!#REF!*Glucose!CF9/'In Process Calc.'!$I6,"")</f>
        <v>#REF!</v>
      </c>
      <c r="AK5" s="246" t="e">
        <f>IF(Glucose!#REF!&gt;0,Glucose!AK9+Glucose!#REF!*Glucose!CG9/'In Process Calc.'!$I6,"")</f>
        <v>#REF!</v>
      </c>
      <c r="AL5" s="246" t="e">
        <f>IF(Glucose!#REF!&gt;0,Glucose!AL9+Glucose!#REF!*Glucose!CH9/'In Process Calc.'!$I6,"")</f>
        <v>#REF!</v>
      </c>
      <c r="AM5" s="246" t="e">
        <f>IF(Glucose!#REF!&gt;0,Glucose!AM9+Glucose!#REF!*Glucose!CI9/'In Process Calc.'!$I6,"")</f>
        <v>#REF!</v>
      </c>
      <c r="AN5" s="246" t="e">
        <f>IF(Glucose!#REF!&gt;0,Glucose!AN9+Glucose!#REF!*Glucose!CJ9/'In Process Calc.'!$I6,"")</f>
        <v>#REF!</v>
      </c>
      <c r="AO5" s="246" t="e">
        <f>IF(Glucose!#REF!&gt;0,Glucose!AO9+Glucose!#REF!*Glucose!CK9/'In Process Calc.'!$I6,"")</f>
        <v>#REF!</v>
      </c>
      <c r="AP5" s="246" t="e">
        <f>IF(Glucose!#REF!&gt;0,Glucose!AP9+Glucose!#REF!*Glucose!CL9/'In Process Calc.'!$I6,"")</f>
        <v>#REF!</v>
      </c>
      <c r="AQ5" s="246" t="e">
        <f>IF(Glucose!#REF!&gt;0,Glucose!BO9+Glucose!#REF!*Glucose!CM9/'In Process Calc.'!$I6,"")</f>
        <v>#REF!</v>
      </c>
      <c r="AR5" s="246" t="e">
        <f>IF(Glucose!#REF!&gt;0,Glucose!BP9,"")</f>
        <v>#REF!</v>
      </c>
      <c r="AS5" s="246" t="e">
        <f>IF(Glucose!#REF!&gt;0,Glucose!BQ9,"")</f>
        <v>#REF!</v>
      </c>
      <c r="AT5" s="246" t="e">
        <f>IF(Glucose!#REF!&gt;0,Glucose!BR9,"")</f>
        <v>#REF!</v>
      </c>
      <c r="AU5" s="246" t="e">
        <f>IF(Glucose!#REF!&gt;0,Glucose!BS9,"")</f>
        <v>#REF!</v>
      </c>
      <c r="AV5" s="246" t="e">
        <f>IF(Glucose!#REF!&gt;0,Glucose!BT9,"")</f>
        <v>#REF!</v>
      </c>
      <c r="AW5" s="246" t="e">
        <f>IF(Glucose!#REF!&gt;0,Glucose!BU9,"")</f>
        <v>#REF!</v>
      </c>
      <c r="AX5" s="246" t="e">
        <f>IF(Glucose!#REF!&gt;0,Glucose!BV9,"")</f>
        <v>#REF!</v>
      </c>
      <c r="AY5" s="246" t="e">
        <f>IF(Glucose!#REF!&gt;0,Glucose!BW9,"")</f>
        <v>#REF!</v>
      </c>
      <c r="AZ5" s="246" t="e">
        <f>IF(Glucose!#REF!&gt;0,Glucose!BX9,"")</f>
        <v>#REF!</v>
      </c>
      <c r="BA5" s="246" t="e">
        <f>IF(Glucose!#REF!&gt;0,Glucose!BY9,"")</f>
        <v>#REF!</v>
      </c>
      <c r="BB5" s="246" t="e">
        <f>IF(Glucose!#REF!&gt;0,Glucose!BZ9,"")</f>
        <v>#REF!</v>
      </c>
      <c r="BC5" s="246" t="e">
        <f>IF(Glucose!#REF!&gt;0,Glucose!CA9,"")</f>
        <v>#REF!</v>
      </c>
      <c r="BD5" s="246" t="e">
        <f>IF(Glucose!#REF!&gt;0,Glucose!CB9,"")</f>
        <v>#REF!</v>
      </c>
      <c r="BE5" s="246" t="e">
        <f>IF(Glucose!#REF!&gt;0,Glucose!CC9,"")</f>
        <v>#REF!</v>
      </c>
      <c r="BF5" s="246" t="e">
        <f>IF(Glucose!#REF!&gt;0,Glucose!CD9,"")</f>
        <v>#REF!</v>
      </c>
      <c r="BG5" s="246" t="e">
        <f>IF(Glucose!#REF!&gt;0,Glucose!CE9,"")</f>
        <v>#REF!</v>
      </c>
      <c r="BH5" s="246" t="e">
        <f>IF(Glucose!#REF!&gt;0,Glucose!CF9,"")</f>
        <v>#REF!</v>
      </c>
      <c r="BI5" s="246" t="e">
        <f>IF(Glucose!#REF!&gt;0,Glucose!CG9,"")</f>
        <v>#REF!</v>
      </c>
      <c r="BJ5" s="246" t="e">
        <f>IF(Glucose!#REF!&gt;0,Glucose!CH9,"")</f>
        <v>#REF!</v>
      </c>
      <c r="BK5" s="246" t="e">
        <f>IF(Glucose!#REF!&gt;0,Glucose!CI9,"")</f>
        <v>#REF!</v>
      </c>
      <c r="BL5" s="246" t="e">
        <f>IF(Glucose!#REF!&gt;0,Glucose!CJ9,"")</f>
        <v>#REF!</v>
      </c>
      <c r="BM5" s="246" t="e">
        <f>IF(Glucose!#REF!&gt;0,Glucose!CK9,"")</f>
        <v>#REF!</v>
      </c>
      <c r="BN5" s="246" t="e">
        <f>IF(Glucose!#REF!&gt;0,'In Process Calc.'!B5,"")</f>
        <v>#REF!</v>
      </c>
      <c r="BO5" s="246" t="e">
        <f>IF(Glucose!#REF!&gt;0,'In Process Calc.'!C5,"")</f>
        <v>#REF!</v>
      </c>
    </row>
    <row r="6" spans="1:67" x14ac:dyDescent="0.15">
      <c r="A6" s="241" t="str">
        <f>IF(Glucose!$E11&gt;0,Glucose!$B$1,"")</f>
        <v/>
      </c>
      <c r="B6" s="241" t="str">
        <f>IF(Glucose!$E11&gt;0,Glucose!A10+0.1,"")</f>
        <v/>
      </c>
      <c r="C6" s="245" t="str">
        <f>IF(Glucose!$E11&gt;0,Glucose!B10,"")</f>
        <v/>
      </c>
      <c r="D6" s="250" t="str">
        <f>IF(Glucose!$E11&gt;0,Glucose!C10,"")</f>
        <v/>
      </c>
      <c r="E6" s="241" t="str">
        <f>IF(Glucose!$E11&gt;0,Glucose!D10,"")</f>
        <v/>
      </c>
      <c r="F6" s="241" t="str">
        <f>IF(Glucose!$E11&gt;0,Glucose!#REF!,"")</f>
        <v/>
      </c>
      <c r="G6" s="241" t="str">
        <f>IF(Glucose!$E11&gt;0,Glucose!G10,"")</f>
        <v/>
      </c>
      <c r="H6" s="246" t="str">
        <f>IF(Glucose!$E11&gt;0,Glucose!H10,"")</f>
        <v/>
      </c>
      <c r="I6" s="246" t="str">
        <f>IF(Glucose!$E11&gt;0,Glucose!I10,"")</f>
        <v/>
      </c>
      <c r="J6" s="246" t="str">
        <f>IF(Glucose!$E11&gt;0,Glucose!J10,"")</f>
        <v/>
      </c>
      <c r="K6" s="246" t="str">
        <f>IF(Glucose!$E11&gt;0,Glucose!K10,"")</f>
        <v/>
      </c>
      <c r="L6" s="241" t="str">
        <f>IF(Glucose!$E11&gt;0,Glucose!L10,"")</f>
        <v/>
      </c>
      <c r="M6" s="241" t="str">
        <f>IF(Glucose!$E11&gt;0,Glucose!M10,"")</f>
        <v/>
      </c>
      <c r="N6" s="241" t="str">
        <f>IF(Glucose!$E11&gt;0,Glucose!N10,"")</f>
        <v/>
      </c>
      <c r="O6" s="241" t="str">
        <f>IF(Glucose!$E11&gt;0,Glucose!O10,"")</f>
        <v/>
      </c>
      <c r="P6" s="241" t="str">
        <f>IF(Glucose!$E11&gt;0,Glucose!P10,"")</f>
        <v/>
      </c>
      <c r="Q6" s="241" t="str">
        <f>IF(Glucose!$E11&gt;0,Glucose!Q10,"")</f>
        <v/>
      </c>
      <c r="R6" s="241" t="str">
        <f>IF(Glucose!$E11&gt;0,Glucose!R10,"")</f>
        <v/>
      </c>
      <c r="S6" s="241" t="str">
        <f>IF(Glucose!$E11&gt;0,Glucose!S10,"")</f>
        <v/>
      </c>
      <c r="T6" s="246" t="str">
        <f>IF(Glucose!$E11&gt;0,Glucose!T10+Glucose!$E11*Glucose!BP10/'In Process Calc.'!$I7,"")</f>
        <v/>
      </c>
      <c r="U6" s="246" t="str">
        <f>IF(Glucose!$E11&gt;0,Glucose!U10+Glucose!$E11*Glucose!BQ10/'In Process Calc.'!$I7,"")</f>
        <v/>
      </c>
      <c r="V6" s="246" t="str">
        <f>IF(Glucose!$E11&gt;0,Glucose!V10+Glucose!$E11*Glucose!BR10/'In Process Calc.'!$I7,"")</f>
        <v/>
      </c>
      <c r="W6" s="246" t="str">
        <f>IF(Glucose!$E11&gt;0,Glucose!W10+Glucose!$E11*Glucose!BS10/'In Process Calc.'!$I7,"")</f>
        <v/>
      </c>
      <c r="X6" s="246" t="str">
        <f>IF(Glucose!$E11&gt;0,Glucose!X10+Glucose!$E11*Glucose!BT10/'In Process Calc.'!$I7,"")</f>
        <v/>
      </c>
      <c r="Y6" s="246" t="str">
        <f>IF(Glucose!$E11&gt;0,Glucose!Y10+Glucose!$E11*Glucose!BU10/'In Process Calc.'!$I7,"")</f>
        <v/>
      </c>
      <c r="Z6" s="246" t="str">
        <f>IF(Glucose!$E11&gt;0,Glucose!Z10+Glucose!$E11*Glucose!BV10/'In Process Calc.'!$I7,"")</f>
        <v/>
      </c>
      <c r="AA6" s="246" t="str">
        <f>IF(Glucose!$E11&gt;0,Glucose!AA10+Glucose!$E11*Glucose!BW10/'In Process Calc.'!$I7,"")</f>
        <v/>
      </c>
      <c r="AB6" s="246" t="str">
        <f>IF(Glucose!$E11&gt;0,Glucose!AB10+Glucose!$E11*Glucose!BX10/'In Process Calc.'!$I7,"")</f>
        <v/>
      </c>
      <c r="AC6" s="246" t="str">
        <f>IF(Glucose!$E11&gt;0,Glucose!AC10+Glucose!$E11*Glucose!BY10/'In Process Calc.'!$I7,"")</f>
        <v/>
      </c>
      <c r="AD6" s="246" t="str">
        <f>IF(Glucose!$E11&gt;0,Glucose!AD10+Glucose!$E11*Glucose!BZ10/'In Process Calc.'!$I7,"")</f>
        <v/>
      </c>
      <c r="AE6" s="246" t="str">
        <f>IF(Glucose!$E11&gt;0,Glucose!AE10+Glucose!$E11*Glucose!CA10/'In Process Calc.'!$I7,"")</f>
        <v/>
      </c>
      <c r="AF6" s="246" t="str">
        <f>IF(Glucose!$E11&gt;0,Glucose!AF10+Glucose!$E11*Glucose!CB10/'In Process Calc.'!$I7,"")</f>
        <v/>
      </c>
      <c r="AG6" s="246" t="str">
        <f>IF(Glucose!$E11&gt;0,Glucose!AG10+Glucose!$E11*Glucose!CC10/'In Process Calc.'!$I7,"")</f>
        <v/>
      </c>
      <c r="AH6" s="246" t="str">
        <f>IF(Glucose!$E11&gt;0,Glucose!AH10+Glucose!$E11*Glucose!CD10/'In Process Calc.'!$I7,"")</f>
        <v/>
      </c>
      <c r="AI6" s="246" t="str">
        <f>IF(Glucose!$E11&gt;0,Glucose!AI10+Glucose!$E11*Glucose!CE10/'In Process Calc.'!$I7,"")</f>
        <v/>
      </c>
      <c r="AJ6" s="246" t="str">
        <f>IF(Glucose!$E11&gt;0,Glucose!AJ10+Glucose!$E11*Glucose!CF10/'In Process Calc.'!$I7,"")</f>
        <v/>
      </c>
      <c r="AK6" s="246" t="str">
        <f>IF(Glucose!$E11&gt;0,Glucose!AK10+Glucose!$E11*Glucose!CG10/'In Process Calc.'!$I7,"")</f>
        <v/>
      </c>
      <c r="AL6" s="246" t="str">
        <f>IF(Glucose!$E11&gt;0,Glucose!AL10+Glucose!$E11*Glucose!CH10/'In Process Calc.'!$I7,"")</f>
        <v/>
      </c>
      <c r="AM6" s="246" t="str">
        <f>IF(Glucose!$E11&gt;0,Glucose!AM10+Glucose!$E11*Glucose!CI10/'In Process Calc.'!$I7,"")</f>
        <v/>
      </c>
      <c r="AN6" s="246" t="str">
        <f>IF(Glucose!$E11&gt;0,Glucose!AN10+Glucose!$E11*Glucose!CJ10/'In Process Calc.'!$I7,"")</f>
        <v/>
      </c>
      <c r="AO6" s="246" t="str">
        <f>IF(Glucose!$E11&gt;0,Glucose!AO10+Glucose!$E11*Glucose!CK10/'In Process Calc.'!$I7,"")</f>
        <v/>
      </c>
      <c r="AP6" s="246" t="str">
        <f>IF(Glucose!$E11&gt;0,Glucose!AP10+Glucose!$E11*Glucose!CL10/'In Process Calc.'!$I7,"")</f>
        <v/>
      </c>
      <c r="AQ6" s="246" t="str">
        <f>IF(Glucose!$E11&gt;0,Glucose!BO10+Glucose!$E11*Glucose!CM10/'In Process Calc.'!$I7,"")</f>
        <v/>
      </c>
      <c r="AR6" s="246" t="str">
        <f>IF(Glucose!$E11&gt;0,Glucose!BP10,"")</f>
        <v/>
      </c>
      <c r="AS6" s="246" t="str">
        <f>IF(Glucose!$E11&gt;0,Glucose!BQ10,"")</f>
        <v/>
      </c>
      <c r="AT6" s="246" t="str">
        <f>IF(Glucose!$E11&gt;0,Glucose!BR10,"")</f>
        <v/>
      </c>
      <c r="AU6" s="246" t="str">
        <f>IF(Glucose!$E11&gt;0,Glucose!BS10,"")</f>
        <v/>
      </c>
      <c r="AV6" s="246" t="str">
        <f>IF(Glucose!$E11&gt;0,Glucose!BT10,"")</f>
        <v/>
      </c>
      <c r="AW6" s="246" t="str">
        <f>IF(Glucose!$E11&gt;0,Glucose!BU10,"")</f>
        <v/>
      </c>
      <c r="AX6" s="246" t="str">
        <f>IF(Glucose!$E11&gt;0,Glucose!BV10,"")</f>
        <v/>
      </c>
      <c r="AY6" s="246" t="str">
        <f>IF(Glucose!$E11&gt;0,Glucose!BW10,"")</f>
        <v/>
      </c>
      <c r="AZ6" s="246" t="str">
        <f>IF(Glucose!$E11&gt;0,Glucose!BX10,"")</f>
        <v/>
      </c>
      <c r="BA6" s="246" t="str">
        <f>IF(Glucose!$E11&gt;0,Glucose!BY10,"")</f>
        <v/>
      </c>
      <c r="BB6" s="246" t="str">
        <f>IF(Glucose!$E11&gt;0,Glucose!BZ10,"")</f>
        <v/>
      </c>
      <c r="BC6" s="246" t="str">
        <f>IF(Glucose!$E11&gt;0,Glucose!CA10,"")</f>
        <v/>
      </c>
      <c r="BD6" s="246" t="str">
        <f>IF(Glucose!$E11&gt;0,Glucose!CB10,"")</f>
        <v/>
      </c>
      <c r="BE6" s="246" t="str">
        <f>IF(Glucose!$E11&gt;0,Glucose!CC10,"")</f>
        <v/>
      </c>
      <c r="BF6" s="246" t="str">
        <f>IF(Glucose!$E11&gt;0,Glucose!CD10,"")</f>
        <v/>
      </c>
      <c r="BG6" s="246" t="str">
        <f>IF(Glucose!$E11&gt;0,Glucose!CE10,"")</f>
        <v/>
      </c>
      <c r="BH6" s="246" t="str">
        <f>IF(Glucose!$E11&gt;0,Glucose!CF10,"")</f>
        <v/>
      </c>
      <c r="BI6" s="246" t="str">
        <f>IF(Glucose!$E11&gt;0,Glucose!CG10,"")</f>
        <v/>
      </c>
      <c r="BJ6" s="246" t="str">
        <f>IF(Glucose!$E11&gt;0,Glucose!CH10,"")</f>
        <v/>
      </c>
      <c r="BK6" s="246" t="str">
        <f>IF(Glucose!$E11&gt;0,Glucose!CI10,"")</f>
        <v/>
      </c>
      <c r="BL6" s="246" t="str">
        <f>IF(Glucose!$E11&gt;0,Glucose!CJ10,"")</f>
        <v/>
      </c>
      <c r="BM6" s="246" t="str">
        <f>IF(Glucose!$E11&gt;0,Glucose!CK10,"")</f>
        <v/>
      </c>
      <c r="BN6" s="246" t="str">
        <f>IF(Glucose!$E11&gt;0,'In Process Calc.'!B6,"")</f>
        <v/>
      </c>
      <c r="BO6" s="246" t="str">
        <f>IF(Glucose!$E11&gt;0,'In Process Calc.'!C6,"")</f>
        <v/>
      </c>
    </row>
    <row r="7" spans="1:67" x14ac:dyDescent="0.15">
      <c r="A7" s="241" t="str">
        <f>IF(Glucose!$E12&gt;0,Glucose!$B$1,"")</f>
        <v/>
      </c>
      <c r="B7" s="241" t="str">
        <f>IF(Glucose!$E12&gt;0,Glucose!#REF!+0.1,"")</f>
        <v/>
      </c>
      <c r="C7" s="245" t="str">
        <f>IF(Glucose!$E12&gt;0,Glucose!#REF!,"")</f>
        <v/>
      </c>
      <c r="D7" s="250" t="str">
        <f>IF(Glucose!$E12&gt;0,Glucose!#REF!,"")</f>
        <v/>
      </c>
      <c r="E7" s="241" t="str">
        <f>IF(Glucose!$E12&gt;0,Glucose!#REF!,"")</f>
        <v/>
      </c>
      <c r="F7" s="241" t="str">
        <f>IF(Glucose!$E12&gt;0,Glucose!E11,"")</f>
        <v/>
      </c>
      <c r="G7" s="241" t="str">
        <f>IF(Glucose!$E12&gt;0,Glucose!#REF!,"")</f>
        <v/>
      </c>
      <c r="H7" s="246" t="str">
        <f>IF(Glucose!$E12&gt;0,Glucose!#REF!,"")</f>
        <v/>
      </c>
      <c r="I7" s="246" t="str">
        <f>IF(Glucose!$E12&gt;0,Glucose!#REF!,"")</f>
        <v/>
      </c>
      <c r="J7" s="246" t="str">
        <f>IF(Glucose!$E12&gt;0,Glucose!#REF!,"")</f>
        <v/>
      </c>
      <c r="K7" s="246" t="str">
        <f>IF(Glucose!$E12&gt;0,Glucose!#REF!,"")</f>
        <v/>
      </c>
      <c r="L7" s="241" t="str">
        <f>IF(Glucose!$E12&gt;0,Glucose!#REF!,"")</f>
        <v/>
      </c>
      <c r="M7" s="241" t="str">
        <f>IF(Glucose!$E12&gt;0,Glucose!#REF!,"")</f>
        <v/>
      </c>
      <c r="N7" s="241" t="str">
        <f>IF(Glucose!$E12&gt;0,Glucose!#REF!,"")</f>
        <v/>
      </c>
      <c r="O7" s="241" t="str">
        <f>IF(Glucose!$E12&gt;0,Glucose!#REF!,"")</f>
        <v/>
      </c>
      <c r="P7" s="241" t="str">
        <f>IF(Glucose!$E12&gt;0,Glucose!#REF!,"")</f>
        <v/>
      </c>
      <c r="Q7" s="241" t="str">
        <f>IF(Glucose!$E12&gt;0,Glucose!#REF!,"")</f>
        <v/>
      </c>
      <c r="R7" s="241" t="str">
        <f>IF(Glucose!$E12&gt;0,Glucose!#REF!,"")</f>
        <v/>
      </c>
      <c r="S7" s="241" t="str">
        <f>IF(Glucose!$E12&gt;0,Glucose!#REF!,"")</f>
        <v/>
      </c>
      <c r="T7" s="246" t="str">
        <f>IF(Glucose!$E12&gt;0,Glucose!#REF!+Glucose!$E12*Glucose!#REF!/'In Process Calc.'!$I8,"")</f>
        <v/>
      </c>
      <c r="U7" s="246" t="str">
        <f>IF(Glucose!$E12&gt;0,Glucose!#REF!+Glucose!$E12*Glucose!#REF!/'In Process Calc.'!$I8,"")</f>
        <v/>
      </c>
      <c r="V7" s="246" t="str">
        <f>IF(Glucose!$E12&gt;0,Glucose!#REF!+Glucose!$E12*Glucose!#REF!/'In Process Calc.'!$I8,"")</f>
        <v/>
      </c>
      <c r="W7" s="246" t="str">
        <f>IF(Glucose!$E12&gt;0,Glucose!#REF!+Glucose!$E12*Glucose!#REF!/'In Process Calc.'!$I8,"")</f>
        <v/>
      </c>
      <c r="X7" s="246" t="str">
        <f>IF(Glucose!$E12&gt;0,Glucose!#REF!+Glucose!$E12*Glucose!#REF!/'In Process Calc.'!$I8,"")</f>
        <v/>
      </c>
      <c r="Y7" s="246" t="str">
        <f>IF(Glucose!$E12&gt;0,Glucose!#REF!+Glucose!$E12*Glucose!#REF!/'In Process Calc.'!$I8,"")</f>
        <v/>
      </c>
      <c r="Z7" s="246" t="str">
        <f>IF(Glucose!$E12&gt;0,Glucose!#REF!+Glucose!$E12*Glucose!#REF!/'In Process Calc.'!$I8,"")</f>
        <v/>
      </c>
      <c r="AA7" s="246" t="str">
        <f>IF(Glucose!$E12&gt;0,Glucose!#REF!+Glucose!$E12*Glucose!#REF!/'In Process Calc.'!$I8,"")</f>
        <v/>
      </c>
      <c r="AB7" s="246" t="str">
        <f>IF(Glucose!$E12&gt;0,Glucose!#REF!+Glucose!$E12*Glucose!#REF!/'In Process Calc.'!$I8,"")</f>
        <v/>
      </c>
      <c r="AC7" s="246" t="str">
        <f>IF(Glucose!$E12&gt;0,Glucose!#REF!+Glucose!$E12*Glucose!#REF!/'In Process Calc.'!$I8,"")</f>
        <v/>
      </c>
      <c r="AD7" s="246" t="str">
        <f>IF(Glucose!$E12&gt;0,Glucose!#REF!+Glucose!$E12*Glucose!#REF!/'In Process Calc.'!$I8,"")</f>
        <v/>
      </c>
      <c r="AE7" s="246" t="str">
        <f>IF(Glucose!$E12&gt;0,Glucose!#REF!+Glucose!$E12*Glucose!#REF!/'In Process Calc.'!$I8,"")</f>
        <v/>
      </c>
      <c r="AF7" s="246" t="str">
        <f>IF(Glucose!$E12&gt;0,Glucose!#REF!+Glucose!$E12*Glucose!#REF!/'In Process Calc.'!$I8,"")</f>
        <v/>
      </c>
      <c r="AG7" s="246" t="str">
        <f>IF(Glucose!$E12&gt;0,Glucose!#REF!+Glucose!$E12*Glucose!#REF!/'In Process Calc.'!$I8,"")</f>
        <v/>
      </c>
      <c r="AH7" s="246" t="str">
        <f>IF(Glucose!$E12&gt;0,Glucose!#REF!+Glucose!$E12*Glucose!#REF!/'In Process Calc.'!$I8,"")</f>
        <v/>
      </c>
      <c r="AI7" s="246" t="str">
        <f>IF(Glucose!$E12&gt;0,Glucose!#REF!+Glucose!$E12*Glucose!#REF!/'In Process Calc.'!$I8,"")</f>
        <v/>
      </c>
      <c r="AJ7" s="246" t="str">
        <f>IF(Glucose!$E12&gt;0,Glucose!#REF!+Glucose!$E12*Glucose!#REF!/'In Process Calc.'!$I8,"")</f>
        <v/>
      </c>
      <c r="AK7" s="246" t="str">
        <f>IF(Glucose!$E12&gt;0,Glucose!#REF!+Glucose!$E12*Glucose!#REF!/'In Process Calc.'!$I8,"")</f>
        <v/>
      </c>
      <c r="AL7" s="246" t="str">
        <f>IF(Glucose!$E12&gt;0,Glucose!#REF!+Glucose!$E12*Glucose!#REF!/'In Process Calc.'!$I8,"")</f>
        <v/>
      </c>
      <c r="AM7" s="246" t="str">
        <f>IF(Glucose!$E12&gt;0,Glucose!#REF!+Glucose!$E12*Glucose!#REF!/'In Process Calc.'!$I8,"")</f>
        <v/>
      </c>
      <c r="AN7" s="246" t="str">
        <f>IF(Glucose!$E12&gt;0,Glucose!#REF!+Glucose!$E12*Glucose!#REF!/'In Process Calc.'!$I8,"")</f>
        <v/>
      </c>
      <c r="AO7" s="246" t="str">
        <f>IF(Glucose!$E12&gt;0,Glucose!#REF!+Glucose!$E12*Glucose!#REF!/'In Process Calc.'!$I8,"")</f>
        <v/>
      </c>
      <c r="AP7" s="246" t="str">
        <f>IF(Glucose!$E12&gt;0,Glucose!#REF!+Glucose!$E12*Glucose!#REF!/'In Process Calc.'!$I8,"")</f>
        <v/>
      </c>
      <c r="AQ7" s="246" t="str">
        <f>IF(Glucose!$E12&gt;0,Glucose!#REF!+Glucose!$E12*Glucose!#REF!/'In Process Calc.'!$I8,"")</f>
        <v/>
      </c>
      <c r="AR7" s="246" t="str">
        <f>IF(Glucose!$E12&gt;0,Glucose!#REF!,"")</f>
        <v/>
      </c>
      <c r="AS7" s="246" t="str">
        <f>IF(Glucose!$E12&gt;0,Glucose!#REF!,"")</f>
        <v/>
      </c>
      <c r="AT7" s="246" t="str">
        <f>IF(Glucose!$E12&gt;0,Glucose!#REF!,"")</f>
        <v/>
      </c>
      <c r="AU7" s="246" t="str">
        <f>IF(Glucose!$E12&gt;0,Glucose!#REF!,"")</f>
        <v/>
      </c>
      <c r="AV7" s="246" t="str">
        <f>IF(Glucose!$E12&gt;0,Glucose!#REF!,"")</f>
        <v/>
      </c>
      <c r="AW7" s="246" t="str">
        <f>IF(Glucose!$E12&gt;0,Glucose!#REF!,"")</f>
        <v/>
      </c>
      <c r="AX7" s="246" t="str">
        <f>IF(Glucose!$E12&gt;0,Glucose!#REF!,"")</f>
        <v/>
      </c>
      <c r="AY7" s="246" t="str">
        <f>IF(Glucose!$E12&gt;0,Glucose!#REF!,"")</f>
        <v/>
      </c>
      <c r="AZ7" s="246" t="str">
        <f>IF(Glucose!$E12&gt;0,Glucose!#REF!,"")</f>
        <v/>
      </c>
      <c r="BA7" s="246" t="str">
        <f>IF(Glucose!$E12&gt;0,Glucose!#REF!,"")</f>
        <v/>
      </c>
      <c r="BB7" s="246" t="str">
        <f>IF(Glucose!$E12&gt;0,Glucose!#REF!,"")</f>
        <v/>
      </c>
      <c r="BC7" s="246" t="str">
        <f>IF(Glucose!$E12&gt;0,Glucose!#REF!,"")</f>
        <v/>
      </c>
      <c r="BD7" s="246" t="str">
        <f>IF(Glucose!$E12&gt;0,Glucose!#REF!,"")</f>
        <v/>
      </c>
      <c r="BE7" s="246" t="str">
        <f>IF(Glucose!$E12&gt;0,Glucose!#REF!,"")</f>
        <v/>
      </c>
      <c r="BF7" s="246" t="str">
        <f>IF(Glucose!$E12&gt;0,Glucose!#REF!,"")</f>
        <v/>
      </c>
      <c r="BG7" s="246" t="str">
        <f>IF(Glucose!$E12&gt;0,Glucose!#REF!,"")</f>
        <v/>
      </c>
      <c r="BH7" s="246" t="str">
        <f>IF(Glucose!$E12&gt;0,Glucose!#REF!,"")</f>
        <v/>
      </c>
      <c r="BI7" s="246" t="str">
        <f>IF(Glucose!$E12&gt;0,Glucose!#REF!,"")</f>
        <v/>
      </c>
      <c r="BJ7" s="246" t="str">
        <f>IF(Glucose!$E12&gt;0,Glucose!#REF!,"")</f>
        <v/>
      </c>
      <c r="BK7" s="246" t="str">
        <f>IF(Glucose!$E12&gt;0,Glucose!#REF!,"")</f>
        <v/>
      </c>
      <c r="BL7" s="246" t="str">
        <f>IF(Glucose!$E12&gt;0,Glucose!#REF!,"")</f>
        <v/>
      </c>
      <c r="BM7" s="246" t="str">
        <f>IF(Glucose!$E12&gt;0,Glucose!#REF!,"")</f>
        <v/>
      </c>
      <c r="BN7" s="246" t="str">
        <f>IF(Glucose!$E12&gt;0,'In Process Calc.'!B7,"")</f>
        <v/>
      </c>
      <c r="BO7" s="246" t="str">
        <f>IF(Glucose!$E12&gt;0,'In Process Calc.'!C7,"")</f>
        <v/>
      </c>
    </row>
    <row r="8" spans="1:67" x14ac:dyDescent="0.15">
      <c r="A8" s="241" t="str">
        <f>IF(Glucose!$E13&gt;0,Glucose!$B$1,"")</f>
        <v>NIIMBL-FB01-B2</v>
      </c>
      <c r="B8" s="241">
        <f>IF(Glucose!$E13&gt;0,Glucose!A11+0.1,"")</f>
        <v>4.0999999999999996</v>
      </c>
      <c r="C8" s="245">
        <f>IF(Glucose!$E13&gt;0,Glucose!B11,"")</f>
        <v>43704</v>
      </c>
      <c r="D8" s="250">
        <f>IF(Glucose!$E13&gt;0,Glucose!C11,"")</f>
        <v>0.55486111111111114</v>
      </c>
      <c r="E8" s="241">
        <f>IF(Glucose!$E13&gt;0,Glucose!D11,"")</f>
        <v>10</v>
      </c>
      <c r="F8" s="241">
        <f>IF(Glucose!$E13&gt;0,Glucose!E12,"")</f>
        <v>0</v>
      </c>
      <c r="G8" s="241">
        <f>IF(Glucose!$E13&gt;0,Glucose!G11,"")</f>
        <v>0</v>
      </c>
      <c r="H8" s="246">
        <f>IF(Glucose!$E13&gt;0,Glucose!H11,"")</f>
        <v>2.3549121452331545</v>
      </c>
      <c r="I8" s="246">
        <f>IF(Glucose!$E13&gt;0,Glucose!I11,"")</f>
        <v>8.4881252165795118E-2</v>
      </c>
      <c r="J8" s="246">
        <f>IF(Glucose!$E13&gt;0,Glucose!J11,"")</f>
        <v>2.4397933973989496</v>
      </c>
      <c r="K8" s="246">
        <f>IF(Glucose!$E13&gt;0,Glucose!K11,"")</f>
        <v>96.520965576171875</v>
      </c>
      <c r="L8" s="241">
        <f>IF(Glucose!$E13&gt;0,Glucose!L11,"")</f>
        <v>6.976</v>
      </c>
      <c r="M8" s="241">
        <f>IF(Glucose!$E13&gt;0,Glucose!M11,"")</f>
        <v>54.3</v>
      </c>
      <c r="N8" s="241">
        <f>IF(Glucose!$E13&gt;0,Glucose!N11,"")</f>
        <v>0</v>
      </c>
      <c r="O8" s="241">
        <f>IF(Glucose!$E13&gt;0,Glucose!O11,"")</f>
        <v>0</v>
      </c>
      <c r="P8" s="241">
        <f>IF(Glucose!$E13&gt;0,Glucose!P11,"")</f>
        <v>0</v>
      </c>
      <c r="Q8" s="241">
        <f>IF(Glucose!$E13&gt;0,Glucose!Q11,"")</f>
        <v>0</v>
      </c>
      <c r="R8" s="241">
        <f>IF(Glucose!$E13&gt;0,Glucose!R11,"")</f>
        <v>322</v>
      </c>
      <c r="S8" s="241">
        <f>IF(Glucose!$E13&gt;0,Glucose!S11,"")</f>
        <v>127.2</v>
      </c>
      <c r="T8" s="246">
        <f>IF(Glucose!$E13&gt;0,Glucose!T11+Glucose!$E13*Glucose!BP11/'In Process Calc.'!$I9,"")</f>
        <v>0</v>
      </c>
      <c r="U8" s="246">
        <f>IF(Glucose!$E13&gt;0,Glucose!U11+Glucose!$E13*Glucose!BQ11/'In Process Calc.'!$I9,"")</f>
        <v>0</v>
      </c>
      <c r="V8" s="246">
        <f>IF(Glucose!$E13&gt;0,Glucose!V11+Glucose!$E13*Glucose!BR11/'In Process Calc.'!$I9,"")</f>
        <v>0</v>
      </c>
      <c r="W8" s="246">
        <f>IF(Glucose!$E13&gt;0,Glucose!W11+Glucose!$E13*Glucose!BS11/'In Process Calc.'!$I9,"")</f>
        <v>0</v>
      </c>
      <c r="X8" s="246">
        <f>IF(Glucose!$E13&gt;0,Glucose!X11+Glucose!$E13*Glucose!BT11/'In Process Calc.'!$I9,"")</f>
        <v>0</v>
      </c>
      <c r="Y8" s="246">
        <f>IF(Glucose!$E13&gt;0,Glucose!Y11+Glucose!$E13*Glucose!BU11/'In Process Calc.'!$I9,"")</f>
        <v>20.944444444444446</v>
      </c>
      <c r="Z8" s="246">
        <f>IF(Glucose!$E13&gt;0,Glucose!Z11+Glucose!$E13*Glucose!BV11/'In Process Calc.'!$I9,"")</f>
        <v>0.3</v>
      </c>
      <c r="AA8" s="246">
        <f>IF(Glucose!$E13&gt;0,Glucose!AA11+Glucose!$E13*Glucose!BW11/'In Process Calc.'!$I9,"")</f>
        <v>2.38</v>
      </c>
      <c r="AB8" s="246">
        <f>IF(Glucose!$E13&gt;0,Glucose!AB11+Glucose!$E13*Glucose!BX11/'In Process Calc.'!$I9,"")</f>
        <v>0</v>
      </c>
      <c r="AC8" s="246">
        <f>IF(Glucose!$E13&gt;0,Glucose!AC11+Glucose!$E13*Glucose!BY11/'In Process Calc.'!$I9,"")</f>
        <v>0</v>
      </c>
      <c r="AD8" s="246">
        <f>IF(Glucose!$E13&gt;0,Glucose!AD11+Glucose!$E13*Glucose!BZ11/'In Process Calc.'!$I9,"")</f>
        <v>0</v>
      </c>
      <c r="AE8" s="246">
        <f>IF(Glucose!$E13&gt;0,Glucose!AE11+Glucose!$E13*Glucose!CA11/'In Process Calc.'!$I9,"")</f>
        <v>4.3294849023090585</v>
      </c>
      <c r="AF8" s="246">
        <f>IF(Glucose!$E13&gt;0,Glucose!AF11+Glucose!$E13*Glucose!CB11/'In Process Calc.'!$I9,"")</f>
        <v>0</v>
      </c>
      <c r="AG8" s="246">
        <f>IF(Glucose!$E13&gt;0,Glucose!AG11+Glucose!$E13*Glucose!CC11/'In Process Calc.'!$I9,"")</f>
        <v>0</v>
      </c>
      <c r="AH8" s="246">
        <f>IF(Glucose!$E13&gt;0,Glucose!AH11+Glucose!$E13*Glucose!CD11/'In Process Calc.'!$I9,"")</f>
        <v>0</v>
      </c>
      <c r="AI8" s="246">
        <f>IF(Glucose!$E13&gt;0,Glucose!AI11+Glucose!$E13*Glucose!CE11/'In Process Calc.'!$I9,"")</f>
        <v>3.19</v>
      </c>
      <c r="AJ8" s="246">
        <f>IF(Glucose!$E13&gt;0,Glucose!AJ11+Glucose!$E13*Glucose!CF11/'In Process Calc.'!$I9,"")</f>
        <v>0</v>
      </c>
      <c r="AK8" s="246">
        <f>IF(Glucose!$E13&gt;0,Glucose!AK11+Glucose!$E13*Glucose!CG11/'In Process Calc.'!$I9,"")</f>
        <v>0</v>
      </c>
      <c r="AL8" s="246">
        <f>IF(Glucose!$E13&gt;0,Glucose!AL11+Glucose!$E13*Glucose!CH11/'In Process Calc.'!$I9,"")</f>
        <v>0</v>
      </c>
      <c r="AM8" s="246">
        <f>IF(Glucose!$E13&gt;0,Glucose!AM11+Glucose!$E13*Glucose!CI11/'In Process Calc.'!$I9,"")</f>
        <v>0</v>
      </c>
      <c r="AN8" s="246">
        <f>IF(Glucose!$E13&gt;0,Glucose!AN11+Glucose!$E13*Glucose!CJ11/'In Process Calc.'!$I9,"")</f>
        <v>0</v>
      </c>
      <c r="AO8" s="246">
        <f>IF(Glucose!$E13&gt;0,Glucose!AO11+Glucose!$E13*Glucose!CK11/'In Process Calc.'!$I9,"")</f>
        <v>0</v>
      </c>
      <c r="AP8" s="246">
        <f>IF(Glucose!$E13&gt;0,Glucose!AP11+Glucose!$E13*Glucose!CL11/'In Process Calc.'!$I9,"")</f>
        <v>0</v>
      </c>
      <c r="AQ8" s="246">
        <f>IF(Glucose!$E13&gt;0,Glucose!BO11+Glucose!$E13*Glucose!CM11/'In Process Calc.'!$I9,"")</f>
        <v>0</v>
      </c>
      <c r="AR8" s="246">
        <f>IF(Glucose!$E13&gt;0,Glucose!BP11,"")</f>
        <v>0</v>
      </c>
      <c r="AS8" s="246">
        <f>IF(Glucose!$E13&gt;0,Glucose!BQ11,"")</f>
        <v>0</v>
      </c>
      <c r="AT8" s="246">
        <f>IF(Glucose!$E13&gt;0,Glucose!BR11,"")</f>
        <v>0</v>
      </c>
      <c r="AU8" s="246">
        <f>IF(Glucose!$E13&gt;0,Glucose!BS11,"")</f>
        <v>0</v>
      </c>
      <c r="AV8" s="246">
        <f>IF(Glucose!$E13&gt;0,Glucose!BT11,"")</f>
        <v>0</v>
      </c>
      <c r="AW8" s="246">
        <f>IF(Glucose!$E13&gt;0,Glucose!BU11,"")</f>
        <v>0</v>
      </c>
      <c r="AX8" s="246">
        <f>IF(Glucose!$E13&gt;0,Glucose!BV11,"")</f>
        <v>0</v>
      </c>
      <c r="AY8" s="246">
        <f>IF(Glucose!$E13&gt;0,Glucose!BW11,"")</f>
        <v>0</v>
      </c>
      <c r="AZ8" s="246">
        <f>IF(Glucose!$E13&gt;0,Glucose!BX11,"")</f>
        <v>0</v>
      </c>
      <c r="BA8" s="246">
        <f>IF(Glucose!$E13&gt;0,Glucose!BY11,"")</f>
        <v>0</v>
      </c>
      <c r="BB8" s="246">
        <f>IF(Glucose!$E13&gt;0,Glucose!BZ11,"")</f>
        <v>0</v>
      </c>
      <c r="BC8" s="246">
        <f>IF(Glucose!$E13&gt;0,Glucose!CA11,"")</f>
        <v>0</v>
      </c>
      <c r="BD8" s="246">
        <f>IF(Glucose!$E13&gt;0,Glucose!CB11,"")</f>
        <v>0</v>
      </c>
      <c r="BE8" s="246">
        <f>IF(Glucose!$E13&gt;0,Glucose!CC11,"")</f>
        <v>0</v>
      </c>
      <c r="BF8" s="246">
        <f>IF(Glucose!$E13&gt;0,Glucose!CD11,"")</f>
        <v>0</v>
      </c>
      <c r="BG8" s="246">
        <f>IF(Glucose!$E13&gt;0,Glucose!CE11,"")</f>
        <v>0</v>
      </c>
      <c r="BH8" s="246">
        <f>IF(Glucose!$E13&gt;0,Glucose!CF11,"")</f>
        <v>0</v>
      </c>
      <c r="BI8" s="246">
        <f>IF(Glucose!$E13&gt;0,Glucose!CG11,"")</f>
        <v>0</v>
      </c>
      <c r="BJ8" s="246">
        <f>IF(Glucose!$E13&gt;0,Glucose!CH11,"")</f>
        <v>0</v>
      </c>
      <c r="BK8" s="246">
        <f>IF(Glucose!$E13&gt;0,Glucose!CI11,"")</f>
        <v>0</v>
      </c>
      <c r="BL8" s="246">
        <f>IF(Glucose!$E13&gt;0,Glucose!CJ11,"")</f>
        <v>0</v>
      </c>
      <c r="BM8" s="246">
        <f>IF(Glucose!$E13&gt;0,Glucose!CK11,"")</f>
        <v>0</v>
      </c>
      <c r="BN8" s="246">
        <f>IF(Glucose!$E13&gt;0,'In Process Calc.'!B8,"")</f>
        <v>4.7780208333351766</v>
      </c>
      <c r="BO8" s="246">
        <f>IF(Glucose!$E13&gt;0,'In Process Calc.'!C8,"")</f>
        <v>114.67250000004424</v>
      </c>
    </row>
    <row r="9" spans="1:67" x14ac:dyDescent="0.15">
      <c r="A9" s="241" t="e">
        <f>IF(Glucose!#REF!&gt;0,Glucose!$B$1,"")</f>
        <v>#REF!</v>
      </c>
      <c r="B9" s="241" t="e">
        <f>IF(Glucose!#REF!&gt;0,Glucose!A12+0.1,"")</f>
        <v>#REF!</v>
      </c>
      <c r="C9" s="245" t="e">
        <f>IF(Glucose!#REF!&gt;0,Glucose!B12,"")</f>
        <v>#REF!</v>
      </c>
      <c r="D9" s="250" t="e">
        <f>IF(Glucose!#REF!&gt;0,Glucose!C12,"")</f>
        <v>#REF!</v>
      </c>
      <c r="E9" s="241" t="e">
        <f>IF(Glucose!#REF!&gt;0,Glucose!D12,"")</f>
        <v>#REF!</v>
      </c>
      <c r="F9" s="241" t="e">
        <f>IF(Glucose!#REF!&gt;0,Glucose!E13,"")</f>
        <v>#REF!</v>
      </c>
      <c r="G9" s="241" t="e">
        <f>IF(Glucose!#REF!&gt;0,Glucose!G12,"")</f>
        <v>#REF!</v>
      </c>
      <c r="H9" s="246" t="e">
        <f>IF(Glucose!#REF!&gt;0,Glucose!H12,"")</f>
        <v>#REF!</v>
      </c>
      <c r="I9" s="246" t="e">
        <f>IF(Glucose!#REF!&gt;0,Glucose!I12,"")</f>
        <v>#REF!</v>
      </c>
      <c r="J9" s="246" t="e">
        <f>IF(Glucose!#REF!&gt;0,Glucose!J12,"")</f>
        <v>#REF!</v>
      </c>
      <c r="K9" s="246" t="e">
        <f>IF(Glucose!#REF!&gt;0,Glucose!K12,"")</f>
        <v>#REF!</v>
      </c>
      <c r="L9" s="241" t="e">
        <f>IF(Glucose!#REF!&gt;0,Glucose!L12,"")</f>
        <v>#REF!</v>
      </c>
      <c r="M9" s="241" t="e">
        <f>IF(Glucose!#REF!&gt;0,Glucose!M12,"")</f>
        <v>#REF!</v>
      </c>
      <c r="N9" s="241" t="e">
        <f>IF(Glucose!#REF!&gt;0,Glucose!N12,"")</f>
        <v>#REF!</v>
      </c>
      <c r="O9" s="241" t="e">
        <f>IF(Glucose!#REF!&gt;0,Glucose!O12,"")</f>
        <v>#REF!</v>
      </c>
      <c r="P9" s="241" t="e">
        <f>IF(Glucose!#REF!&gt;0,Glucose!P12,"")</f>
        <v>#REF!</v>
      </c>
      <c r="Q9" s="241" t="e">
        <f>IF(Glucose!#REF!&gt;0,Glucose!Q12,"")</f>
        <v>#REF!</v>
      </c>
      <c r="R9" s="241" t="e">
        <f>IF(Glucose!#REF!&gt;0,Glucose!R12,"")</f>
        <v>#REF!</v>
      </c>
      <c r="S9" s="241" t="e">
        <f>IF(Glucose!#REF!&gt;0,Glucose!S12,"")</f>
        <v>#REF!</v>
      </c>
      <c r="T9" s="246" t="e">
        <f>IF(Glucose!#REF!&gt;0,Glucose!T12+Glucose!#REF!*Glucose!BP12/'In Process Calc.'!$I10,"")</f>
        <v>#REF!</v>
      </c>
      <c r="U9" s="246" t="e">
        <f>IF(Glucose!#REF!&gt;0,Glucose!U12+Glucose!#REF!*Glucose!BQ12/'In Process Calc.'!$I10,"")</f>
        <v>#REF!</v>
      </c>
      <c r="V9" s="246" t="e">
        <f>IF(Glucose!#REF!&gt;0,Glucose!V12+Glucose!#REF!*Glucose!BR12/'In Process Calc.'!$I10,"")</f>
        <v>#REF!</v>
      </c>
      <c r="W9" s="246" t="e">
        <f>IF(Glucose!#REF!&gt;0,Glucose!W12+Glucose!#REF!*Glucose!BS12/'In Process Calc.'!$I10,"")</f>
        <v>#REF!</v>
      </c>
      <c r="X9" s="246" t="e">
        <f>IF(Glucose!#REF!&gt;0,Glucose!X12+Glucose!#REF!*Glucose!BT12/'In Process Calc.'!$I10,"")</f>
        <v>#REF!</v>
      </c>
      <c r="Y9" s="246" t="e">
        <f>IF(Glucose!#REF!&gt;0,Glucose!Y12+Glucose!#REF!*Glucose!BU12/'In Process Calc.'!$I10,"")</f>
        <v>#REF!</v>
      </c>
      <c r="Z9" s="246" t="e">
        <f>IF(Glucose!#REF!&gt;0,Glucose!Z12+Glucose!#REF!*Glucose!BV12/'In Process Calc.'!$I10,"")</f>
        <v>#REF!</v>
      </c>
      <c r="AA9" s="246" t="e">
        <f>IF(Glucose!#REF!&gt;0,Glucose!AA12+Glucose!#REF!*Glucose!BW12/'In Process Calc.'!$I10,"")</f>
        <v>#REF!</v>
      </c>
      <c r="AB9" s="246" t="e">
        <f>IF(Glucose!#REF!&gt;0,Glucose!AB12+Glucose!#REF!*Glucose!BX12/'In Process Calc.'!$I10,"")</f>
        <v>#REF!</v>
      </c>
      <c r="AC9" s="246" t="e">
        <f>IF(Glucose!#REF!&gt;0,Glucose!AC12+Glucose!#REF!*Glucose!BY12/'In Process Calc.'!$I10,"")</f>
        <v>#REF!</v>
      </c>
      <c r="AD9" s="246" t="e">
        <f>IF(Glucose!#REF!&gt;0,Glucose!AD12+Glucose!#REF!*Glucose!BZ12/'In Process Calc.'!$I10,"")</f>
        <v>#REF!</v>
      </c>
      <c r="AE9" s="246" t="e">
        <f>IF(Glucose!#REF!&gt;0,Glucose!AE12+Glucose!#REF!*Glucose!CA12/'In Process Calc.'!$I10,"")</f>
        <v>#REF!</v>
      </c>
      <c r="AF9" s="246" t="e">
        <f>IF(Glucose!#REF!&gt;0,Glucose!AF12+Glucose!#REF!*Glucose!CB12/'In Process Calc.'!$I10,"")</f>
        <v>#REF!</v>
      </c>
      <c r="AG9" s="246" t="e">
        <f>IF(Glucose!#REF!&gt;0,Glucose!AG12+Glucose!#REF!*Glucose!CC12/'In Process Calc.'!$I10,"")</f>
        <v>#REF!</v>
      </c>
      <c r="AH9" s="246" t="e">
        <f>IF(Glucose!#REF!&gt;0,Glucose!AH12+Glucose!#REF!*Glucose!CD12/'In Process Calc.'!$I10,"")</f>
        <v>#REF!</v>
      </c>
      <c r="AI9" s="246" t="e">
        <f>IF(Glucose!#REF!&gt;0,Glucose!AI12+Glucose!#REF!*Glucose!CE12/'In Process Calc.'!$I10,"")</f>
        <v>#REF!</v>
      </c>
      <c r="AJ9" s="246" t="e">
        <f>IF(Glucose!#REF!&gt;0,Glucose!AJ12+Glucose!#REF!*Glucose!CF12/'In Process Calc.'!$I10,"")</f>
        <v>#REF!</v>
      </c>
      <c r="AK9" s="246" t="e">
        <f>IF(Glucose!#REF!&gt;0,Glucose!AK12+Glucose!#REF!*Glucose!CG12/'In Process Calc.'!$I10,"")</f>
        <v>#REF!</v>
      </c>
      <c r="AL9" s="246" t="e">
        <f>IF(Glucose!#REF!&gt;0,Glucose!AL12+Glucose!#REF!*Glucose!CH12/'In Process Calc.'!$I10,"")</f>
        <v>#REF!</v>
      </c>
      <c r="AM9" s="246" t="e">
        <f>IF(Glucose!#REF!&gt;0,Glucose!AM12+Glucose!#REF!*Glucose!CI12/'In Process Calc.'!$I10,"")</f>
        <v>#REF!</v>
      </c>
      <c r="AN9" s="246" t="e">
        <f>IF(Glucose!#REF!&gt;0,Glucose!AN12+Glucose!#REF!*Glucose!CJ12/'In Process Calc.'!$I10,"")</f>
        <v>#REF!</v>
      </c>
      <c r="AO9" s="246" t="e">
        <f>IF(Glucose!#REF!&gt;0,Glucose!AO12+Glucose!#REF!*Glucose!CK12/'In Process Calc.'!$I10,"")</f>
        <v>#REF!</v>
      </c>
      <c r="AP9" s="246" t="e">
        <f>IF(Glucose!#REF!&gt;0,Glucose!AP12+Glucose!#REF!*Glucose!CL12/'In Process Calc.'!$I10,"")</f>
        <v>#REF!</v>
      </c>
      <c r="AQ9" s="246" t="e">
        <f>IF(Glucose!#REF!&gt;0,Glucose!BO12+Glucose!#REF!*Glucose!CM12/'In Process Calc.'!$I10,"")</f>
        <v>#REF!</v>
      </c>
      <c r="AR9" s="246" t="e">
        <f>IF(Glucose!#REF!&gt;0,Glucose!BP12,"")</f>
        <v>#REF!</v>
      </c>
      <c r="AS9" s="246" t="e">
        <f>IF(Glucose!#REF!&gt;0,Glucose!BQ12,"")</f>
        <v>#REF!</v>
      </c>
      <c r="AT9" s="246" t="e">
        <f>IF(Glucose!#REF!&gt;0,Glucose!BR12,"")</f>
        <v>#REF!</v>
      </c>
      <c r="AU9" s="246" t="e">
        <f>IF(Glucose!#REF!&gt;0,Glucose!BS12,"")</f>
        <v>#REF!</v>
      </c>
      <c r="AV9" s="246" t="e">
        <f>IF(Glucose!#REF!&gt;0,Glucose!BT12,"")</f>
        <v>#REF!</v>
      </c>
      <c r="AW9" s="246" t="e">
        <f>IF(Glucose!#REF!&gt;0,Glucose!BU12,"")</f>
        <v>#REF!</v>
      </c>
      <c r="AX9" s="246" t="e">
        <f>IF(Glucose!#REF!&gt;0,Glucose!BV12,"")</f>
        <v>#REF!</v>
      </c>
      <c r="AY9" s="246" t="e">
        <f>IF(Glucose!#REF!&gt;0,Glucose!BW12,"")</f>
        <v>#REF!</v>
      </c>
      <c r="AZ9" s="246" t="e">
        <f>IF(Glucose!#REF!&gt;0,Glucose!BX12,"")</f>
        <v>#REF!</v>
      </c>
      <c r="BA9" s="246" t="e">
        <f>IF(Glucose!#REF!&gt;0,Glucose!BY12,"")</f>
        <v>#REF!</v>
      </c>
      <c r="BB9" s="246" t="e">
        <f>IF(Glucose!#REF!&gt;0,Glucose!BZ12,"")</f>
        <v>#REF!</v>
      </c>
      <c r="BC9" s="246" t="e">
        <f>IF(Glucose!#REF!&gt;0,Glucose!CA12,"")</f>
        <v>#REF!</v>
      </c>
      <c r="BD9" s="246" t="e">
        <f>IF(Glucose!#REF!&gt;0,Glucose!CB12,"")</f>
        <v>#REF!</v>
      </c>
      <c r="BE9" s="246" t="e">
        <f>IF(Glucose!#REF!&gt;0,Glucose!CC12,"")</f>
        <v>#REF!</v>
      </c>
      <c r="BF9" s="246" t="e">
        <f>IF(Glucose!#REF!&gt;0,Glucose!CD12,"")</f>
        <v>#REF!</v>
      </c>
      <c r="BG9" s="246" t="e">
        <f>IF(Glucose!#REF!&gt;0,Glucose!CE12,"")</f>
        <v>#REF!</v>
      </c>
      <c r="BH9" s="246" t="e">
        <f>IF(Glucose!#REF!&gt;0,Glucose!CF12,"")</f>
        <v>#REF!</v>
      </c>
      <c r="BI9" s="246" t="e">
        <f>IF(Glucose!#REF!&gt;0,Glucose!CG12,"")</f>
        <v>#REF!</v>
      </c>
      <c r="BJ9" s="246" t="e">
        <f>IF(Glucose!#REF!&gt;0,Glucose!CH12,"")</f>
        <v>#REF!</v>
      </c>
      <c r="BK9" s="246" t="e">
        <f>IF(Glucose!#REF!&gt;0,Glucose!CI12,"")</f>
        <v>#REF!</v>
      </c>
      <c r="BL9" s="246" t="e">
        <f>IF(Glucose!#REF!&gt;0,Glucose!CJ12,"")</f>
        <v>#REF!</v>
      </c>
      <c r="BM9" s="246" t="e">
        <f>IF(Glucose!#REF!&gt;0,Glucose!CK12,"")</f>
        <v>#REF!</v>
      </c>
      <c r="BN9" s="246" t="e">
        <f>IF(Glucose!#REF!&gt;0,'In Process Calc.'!B9,"")</f>
        <v>#REF!</v>
      </c>
      <c r="BO9" s="246" t="e">
        <f>IF(Glucose!#REF!&gt;0,'In Process Calc.'!C9,"")</f>
        <v>#REF!</v>
      </c>
    </row>
    <row r="10" spans="1:67" x14ac:dyDescent="0.15">
      <c r="A10" s="241" t="str">
        <f>IF(Glucose!$E14&gt;0,Glucose!$B$1,"")</f>
        <v/>
      </c>
      <c r="B10" s="241" t="str">
        <f>IF(Glucose!$E14&gt;0,Glucose!A13+0.1,"")</f>
        <v/>
      </c>
      <c r="C10" s="245" t="str">
        <f>IF(Glucose!$E14&gt;0,Glucose!B13,"")</f>
        <v/>
      </c>
      <c r="D10" s="250" t="str">
        <f>IF(Glucose!$E14&gt;0,Glucose!C13,"")</f>
        <v/>
      </c>
      <c r="E10" s="241" t="str">
        <f>IF(Glucose!$E14&gt;0,Glucose!D13,"")</f>
        <v/>
      </c>
      <c r="F10" s="241" t="str">
        <f>IF(Glucose!$E14&gt;0,Glucose!#REF!,"")</f>
        <v/>
      </c>
      <c r="G10" s="241" t="str">
        <f>IF(Glucose!$E14&gt;0,Glucose!G13,"")</f>
        <v/>
      </c>
      <c r="H10" s="246" t="str">
        <f>IF(Glucose!$E14&gt;0,Glucose!H13,"")</f>
        <v/>
      </c>
      <c r="I10" s="246" t="str">
        <f>IF(Glucose!$E14&gt;0,Glucose!I13,"")</f>
        <v/>
      </c>
      <c r="J10" s="246" t="str">
        <f>IF(Glucose!$E14&gt;0,Glucose!J13,"")</f>
        <v/>
      </c>
      <c r="K10" s="246" t="str">
        <f>IF(Glucose!$E14&gt;0,Glucose!K13,"")</f>
        <v/>
      </c>
      <c r="L10" s="241" t="str">
        <f>IF(Glucose!$E14&gt;0,Glucose!L13,"")</f>
        <v/>
      </c>
      <c r="M10" s="241" t="str">
        <f>IF(Glucose!$E14&gt;0,Glucose!M13,"")</f>
        <v/>
      </c>
      <c r="N10" s="241" t="str">
        <f>IF(Glucose!$E14&gt;0,Glucose!N13,"")</f>
        <v/>
      </c>
      <c r="O10" s="241" t="str">
        <f>IF(Glucose!$E14&gt;0,Glucose!O13,"")</f>
        <v/>
      </c>
      <c r="P10" s="241" t="str">
        <f>IF(Glucose!$E14&gt;0,Glucose!P13,"")</f>
        <v/>
      </c>
      <c r="Q10" s="241" t="str">
        <f>IF(Glucose!$E14&gt;0,Glucose!Q13,"")</f>
        <v/>
      </c>
      <c r="R10" s="241" t="str">
        <f>IF(Glucose!$E14&gt;0,Glucose!R13,"")</f>
        <v/>
      </c>
      <c r="S10" s="241" t="str">
        <f>IF(Glucose!$E14&gt;0,Glucose!S13,"")</f>
        <v/>
      </c>
      <c r="T10" s="246" t="str">
        <f>IF(Glucose!$E14&gt;0,Glucose!T13+Glucose!$E14*Glucose!BP13/'In Process Calc.'!$I11,"")</f>
        <v/>
      </c>
      <c r="U10" s="246" t="str">
        <f>IF(Glucose!$E14&gt;0,Glucose!U13+Glucose!$E14*Glucose!BQ13/'In Process Calc.'!$I11,"")</f>
        <v/>
      </c>
      <c r="V10" s="246" t="str">
        <f>IF(Glucose!$E14&gt;0,Glucose!V13+Glucose!$E14*Glucose!BR13/'In Process Calc.'!$I11,"")</f>
        <v/>
      </c>
      <c r="W10" s="246" t="str">
        <f>IF(Glucose!$E14&gt;0,Glucose!W13+Glucose!$E14*Glucose!BS13/'In Process Calc.'!$I11,"")</f>
        <v/>
      </c>
      <c r="X10" s="246" t="str">
        <f>IF(Glucose!$E14&gt;0,Glucose!X13+Glucose!$E14*Glucose!BT13/'In Process Calc.'!$I11,"")</f>
        <v/>
      </c>
      <c r="Y10" s="246" t="str">
        <f>IF(Glucose!$E14&gt;0,Glucose!Y13+Glucose!$E14*Glucose!BU13/'In Process Calc.'!$I11,"")</f>
        <v/>
      </c>
      <c r="Z10" s="246" t="str">
        <f>IF(Glucose!$E14&gt;0,Glucose!Z13+Glucose!$E14*Glucose!BV13/'In Process Calc.'!$I11,"")</f>
        <v/>
      </c>
      <c r="AA10" s="246" t="str">
        <f>IF(Glucose!$E14&gt;0,Glucose!AA13+Glucose!$E14*Glucose!BW13/'In Process Calc.'!$I11,"")</f>
        <v/>
      </c>
      <c r="AB10" s="246" t="str">
        <f>IF(Glucose!$E14&gt;0,Glucose!AB13+Glucose!$E14*Glucose!BX13/'In Process Calc.'!$I11,"")</f>
        <v/>
      </c>
      <c r="AC10" s="246" t="str">
        <f>IF(Glucose!$E14&gt;0,Glucose!AC13+Glucose!$E14*Glucose!BY13/'In Process Calc.'!$I11,"")</f>
        <v/>
      </c>
      <c r="AD10" s="246" t="str">
        <f>IF(Glucose!$E14&gt;0,Glucose!AD13+Glucose!$E14*Glucose!BZ13/'In Process Calc.'!$I11,"")</f>
        <v/>
      </c>
      <c r="AE10" s="246" t="str">
        <f>IF(Glucose!$E14&gt;0,Glucose!AE13+Glucose!$E14*Glucose!CA13/'In Process Calc.'!$I11,"")</f>
        <v/>
      </c>
      <c r="AF10" s="246" t="str">
        <f>IF(Glucose!$E14&gt;0,Glucose!AF13+Glucose!$E14*Glucose!CB13/'In Process Calc.'!$I11,"")</f>
        <v/>
      </c>
      <c r="AG10" s="246" t="str">
        <f>IF(Glucose!$E14&gt;0,Glucose!AG13+Glucose!$E14*Glucose!CC13/'In Process Calc.'!$I11,"")</f>
        <v/>
      </c>
      <c r="AH10" s="246" t="str">
        <f>IF(Glucose!$E14&gt;0,Glucose!AH13+Glucose!$E14*Glucose!CD13/'In Process Calc.'!$I11,"")</f>
        <v/>
      </c>
      <c r="AI10" s="246" t="str">
        <f>IF(Glucose!$E14&gt;0,Glucose!AI13+Glucose!$E14*Glucose!CE13/'In Process Calc.'!$I11,"")</f>
        <v/>
      </c>
      <c r="AJ10" s="246" t="str">
        <f>IF(Glucose!$E14&gt;0,Glucose!AJ13+Glucose!$E14*Glucose!CF13/'In Process Calc.'!$I11,"")</f>
        <v/>
      </c>
      <c r="AK10" s="246" t="str">
        <f>IF(Glucose!$E14&gt;0,Glucose!AK13+Glucose!$E14*Glucose!CG13/'In Process Calc.'!$I11,"")</f>
        <v/>
      </c>
      <c r="AL10" s="246" t="str">
        <f>IF(Glucose!$E14&gt;0,Glucose!AL13+Glucose!$E14*Glucose!CH13/'In Process Calc.'!$I11,"")</f>
        <v/>
      </c>
      <c r="AM10" s="246" t="str">
        <f>IF(Glucose!$E14&gt;0,Glucose!AM13+Glucose!$E14*Glucose!CI13/'In Process Calc.'!$I11,"")</f>
        <v/>
      </c>
      <c r="AN10" s="246" t="str">
        <f>IF(Glucose!$E14&gt;0,Glucose!AN13+Glucose!$E14*Glucose!CJ13/'In Process Calc.'!$I11,"")</f>
        <v/>
      </c>
      <c r="AO10" s="246" t="str">
        <f>IF(Glucose!$E14&gt;0,Glucose!AO13+Glucose!$E14*Glucose!CK13/'In Process Calc.'!$I11,"")</f>
        <v/>
      </c>
      <c r="AP10" s="246" t="str">
        <f>IF(Glucose!$E14&gt;0,Glucose!AP13+Glucose!$E14*Glucose!CL13/'In Process Calc.'!$I11,"")</f>
        <v/>
      </c>
      <c r="AQ10" s="246" t="str">
        <f>IF(Glucose!$E14&gt;0,Glucose!BO13+Glucose!$E14*Glucose!CM13/'In Process Calc.'!$I11,"")</f>
        <v/>
      </c>
      <c r="AR10" s="246" t="str">
        <f>IF(Glucose!$E14&gt;0,Glucose!BP13,"")</f>
        <v/>
      </c>
      <c r="AS10" s="246" t="str">
        <f>IF(Glucose!$E14&gt;0,Glucose!BQ13,"")</f>
        <v/>
      </c>
      <c r="AT10" s="246" t="str">
        <f>IF(Glucose!$E14&gt;0,Glucose!BR13,"")</f>
        <v/>
      </c>
      <c r="AU10" s="246" t="str">
        <f>IF(Glucose!$E14&gt;0,Glucose!BS13,"")</f>
        <v/>
      </c>
      <c r="AV10" s="246" t="str">
        <f>IF(Glucose!$E14&gt;0,Glucose!BT13,"")</f>
        <v/>
      </c>
      <c r="AW10" s="246" t="str">
        <f>IF(Glucose!$E14&gt;0,Glucose!BU13,"")</f>
        <v/>
      </c>
      <c r="AX10" s="246" t="str">
        <f>IF(Glucose!$E14&gt;0,Glucose!BV13,"")</f>
        <v/>
      </c>
      <c r="AY10" s="246" t="str">
        <f>IF(Glucose!$E14&gt;0,Glucose!BW13,"")</f>
        <v/>
      </c>
      <c r="AZ10" s="246" t="str">
        <f>IF(Glucose!$E14&gt;0,Glucose!BX13,"")</f>
        <v/>
      </c>
      <c r="BA10" s="246" t="str">
        <f>IF(Glucose!$E14&gt;0,Glucose!BY13,"")</f>
        <v/>
      </c>
      <c r="BB10" s="246" t="str">
        <f>IF(Glucose!$E14&gt;0,Glucose!BZ13,"")</f>
        <v/>
      </c>
      <c r="BC10" s="246" t="str">
        <f>IF(Glucose!$E14&gt;0,Glucose!CA13,"")</f>
        <v/>
      </c>
      <c r="BD10" s="246" t="str">
        <f>IF(Glucose!$E14&gt;0,Glucose!CB13,"")</f>
        <v/>
      </c>
      <c r="BE10" s="246" t="str">
        <f>IF(Glucose!$E14&gt;0,Glucose!CC13,"")</f>
        <v/>
      </c>
      <c r="BF10" s="246" t="str">
        <f>IF(Glucose!$E14&gt;0,Glucose!CD13,"")</f>
        <v/>
      </c>
      <c r="BG10" s="246" t="str">
        <f>IF(Glucose!$E14&gt;0,Glucose!CE13,"")</f>
        <v/>
      </c>
      <c r="BH10" s="246" t="str">
        <f>IF(Glucose!$E14&gt;0,Glucose!CF13,"")</f>
        <v/>
      </c>
      <c r="BI10" s="246" t="str">
        <f>IF(Glucose!$E14&gt;0,Glucose!CG13,"")</f>
        <v/>
      </c>
      <c r="BJ10" s="246" t="str">
        <f>IF(Glucose!$E14&gt;0,Glucose!CH13,"")</f>
        <v/>
      </c>
      <c r="BK10" s="246" t="str">
        <f>IF(Glucose!$E14&gt;0,Glucose!CI13,"")</f>
        <v/>
      </c>
      <c r="BL10" s="246" t="str">
        <f>IF(Glucose!$E14&gt;0,Glucose!CJ13,"")</f>
        <v/>
      </c>
      <c r="BM10" s="246" t="str">
        <f>IF(Glucose!$E14&gt;0,Glucose!CK13,"")</f>
        <v/>
      </c>
      <c r="BN10" s="246" t="str">
        <f>IF(Glucose!$E14&gt;0,'In Process Calc.'!B10,"")</f>
        <v/>
      </c>
      <c r="BO10" s="246" t="str">
        <f>IF(Glucose!$E14&gt;0,'In Process Calc.'!C10,"")</f>
        <v/>
      </c>
    </row>
    <row r="11" spans="1:67" x14ac:dyDescent="0.15">
      <c r="A11" s="241" t="e">
        <f>IF(Glucose!#REF!&gt;0,Glucose!$B$1,"")</f>
        <v>#REF!</v>
      </c>
      <c r="B11" s="241" t="e">
        <f>IF(Glucose!#REF!&gt;0,Glucose!#REF!+0.1,"")</f>
        <v>#REF!</v>
      </c>
      <c r="C11" s="245" t="e">
        <f>IF(Glucose!#REF!&gt;0,Glucose!#REF!,"")</f>
        <v>#REF!</v>
      </c>
      <c r="D11" s="250" t="e">
        <f>IF(Glucose!#REF!&gt;0,Glucose!#REF!,"")</f>
        <v>#REF!</v>
      </c>
      <c r="E11" s="241" t="e">
        <f>IF(Glucose!#REF!&gt;0,Glucose!#REF!,"")</f>
        <v>#REF!</v>
      </c>
      <c r="F11" s="241" t="e">
        <f>IF(Glucose!#REF!&gt;0,Glucose!E14,"")</f>
        <v>#REF!</v>
      </c>
      <c r="G11" s="241" t="e">
        <f>IF(Glucose!#REF!&gt;0,Glucose!#REF!,"")</f>
        <v>#REF!</v>
      </c>
      <c r="H11" s="246" t="e">
        <f>IF(Glucose!#REF!&gt;0,Glucose!#REF!,"")</f>
        <v>#REF!</v>
      </c>
      <c r="I11" s="246" t="e">
        <f>IF(Glucose!#REF!&gt;0,Glucose!#REF!,"")</f>
        <v>#REF!</v>
      </c>
      <c r="J11" s="246" t="e">
        <f>IF(Glucose!#REF!&gt;0,Glucose!#REF!,"")</f>
        <v>#REF!</v>
      </c>
      <c r="K11" s="246" t="e">
        <f>IF(Glucose!#REF!&gt;0,Glucose!#REF!,"")</f>
        <v>#REF!</v>
      </c>
      <c r="L11" s="241" t="e">
        <f>IF(Glucose!#REF!&gt;0,Glucose!#REF!,"")</f>
        <v>#REF!</v>
      </c>
      <c r="M11" s="241" t="e">
        <f>IF(Glucose!#REF!&gt;0,Glucose!#REF!,"")</f>
        <v>#REF!</v>
      </c>
      <c r="N11" s="241" t="e">
        <f>IF(Glucose!#REF!&gt;0,Glucose!#REF!,"")</f>
        <v>#REF!</v>
      </c>
      <c r="O11" s="241" t="e">
        <f>IF(Glucose!#REF!&gt;0,Glucose!#REF!,"")</f>
        <v>#REF!</v>
      </c>
      <c r="P11" s="241" t="e">
        <f>IF(Glucose!#REF!&gt;0,Glucose!#REF!,"")</f>
        <v>#REF!</v>
      </c>
      <c r="Q11" s="241" t="e">
        <f>IF(Glucose!#REF!&gt;0,Glucose!#REF!,"")</f>
        <v>#REF!</v>
      </c>
      <c r="R11" s="241" t="e">
        <f>IF(Glucose!#REF!&gt;0,Glucose!#REF!,"")</f>
        <v>#REF!</v>
      </c>
      <c r="S11" s="241" t="e">
        <f>IF(Glucose!#REF!&gt;0,Glucose!#REF!,"")</f>
        <v>#REF!</v>
      </c>
      <c r="T11" s="246" t="e">
        <f>IF(Glucose!#REF!&gt;0,Glucose!#REF!+Glucose!#REF!*Glucose!#REF!/'In Process Calc.'!$I12,"")</f>
        <v>#REF!</v>
      </c>
      <c r="U11" s="246" t="e">
        <f>IF(Glucose!#REF!&gt;0,Glucose!#REF!+Glucose!#REF!*Glucose!#REF!/'In Process Calc.'!$I12,"")</f>
        <v>#REF!</v>
      </c>
      <c r="V11" s="246" t="e">
        <f>IF(Glucose!#REF!&gt;0,Glucose!#REF!+Glucose!#REF!*Glucose!#REF!/'In Process Calc.'!$I12,"")</f>
        <v>#REF!</v>
      </c>
      <c r="W11" s="246" t="e">
        <f>IF(Glucose!#REF!&gt;0,Glucose!#REF!+Glucose!#REF!*Glucose!#REF!/'In Process Calc.'!$I12,"")</f>
        <v>#REF!</v>
      </c>
      <c r="X11" s="246" t="e">
        <f>IF(Glucose!#REF!&gt;0,Glucose!#REF!+Glucose!#REF!*Glucose!#REF!/'In Process Calc.'!$I12,"")</f>
        <v>#REF!</v>
      </c>
      <c r="Y11" s="246" t="e">
        <f>IF(Glucose!#REF!&gt;0,Glucose!#REF!+Glucose!#REF!*Glucose!#REF!/'In Process Calc.'!$I12,"")</f>
        <v>#REF!</v>
      </c>
      <c r="Z11" s="246" t="e">
        <f>IF(Glucose!#REF!&gt;0,Glucose!#REF!+Glucose!#REF!*Glucose!#REF!/'In Process Calc.'!$I12,"")</f>
        <v>#REF!</v>
      </c>
      <c r="AA11" s="246" t="e">
        <f>IF(Glucose!#REF!&gt;0,Glucose!#REF!+Glucose!#REF!*Glucose!#REF!/'In Process Calc.'!$I12,"")</f>
        <v>#REF!</v>
      </c>
      <c r="AB11" s="246" t="e">
        <f>IF(Glucose!#REF!&gt;0,Glucose!#REF!+Glucose!#REF!*Glucose!#REF!/'In Process Calc.'!$I12,"")</f>
        <v>#REF!</v>
      </c>
      <c r="AC11" s="246" t="e">
        <f>IF(Glucose!#REF!&gt;0,Glucose!#REF!+Glucose!#REF!*Glucose!#REF!/'In Process Calc.'!$I12,"")</f>
        <v>#REF!</v>
      </c>
      <c r="AD11" s="246" t="e">
        <f>IF(Glucose!#REF!&gt;0,Glucose!#REF!+Glucose!#REF!*Glucose!#REF!/'In Process Calc.'!$I12,"")</f>
        <v>#REF!</v>
      </c>
      <c r="AE11" s="246" t="e">
        <f>IF(Glucose!#REF!&gt;0,Glucose!#REF!+Glucose!#REF!*Glucose!#REF!/'In Process Calc.'!$I12,"")</f>
        <v>#REF!</v>
      </c>
      <c r="AF11" s="246" t="e">
        <f>IF(Glucose!#REF!&gt;0,Glucose!#REF!+Glucose!#REF!*Glucose!#REF!/'In Process Calc.'!$I12,"")</f>
        <v>#REF!</v>
      </c>
      <c r="AG11" s="246" t="e">
        <f>IF(Glucose!#REF!&gt;0,Glucose!#REF!+Glucose!#REF!*Glucose!#REF!/'In Process Calc.'!$I12,"")</f>
        <v>#REF!</v>
      </c>
      <c r="AH11" s="246" t="e">
        <f>IF(Glucose!#REF!&gt;0,Glucose!#REF!+Glucose!#REF!*Glucose!#REF!/'In Process Calc.'!$I12,"")</f>
        <v>#REF!</v>
      </c>
      <c r="AI11" s="246" t="e">
        <f>IF(Glucose!#REF!&gt;0,Glucose!#REF!+Glucose!#REF!*Glucose!#REF!/'In Process Calc.'!$I12,"")</f>
        <v>#REF!</v>
      </c>
      <c r="AJ11" s="246" t="e">
        <f>IF(Glucose!#REF!&gt;0,Glucose!#REF!+Glucose!#REF!*Glucose!#REF!/'In Process Calc.'!$I12,"")</f>
        <v>#REF!</v>
      </c>
      <c r="AK11" s="246" t="e">
        <f>IF(Glucose!#REF!&gt;0,Glucose!#REF!+Glucose!#REF!*Glucose!#REF!/'In Process Calc.'!$I12,"")</f>
        <v>#REF!</v>
      </c>
      <c r="AL11" s="246" t="e">
        <f>IF(Glucose!#REF!&gt;0,Glucose!#REF!+Glucose!#REF!*Glucose!#REF!/'In Process Calc.'!$I12,"")</f>
        <v>#REF!</v>
      </c>
      <c r="AM11" s="246" t="e">
        <f>IF(Glucose!#REF!&gt;0,Glucose!#REF!+Glucose!#REF!*Glucose!#REF!/'In Process Calc.'!$I12,"")</f>
        <v>#REF!</v>
      </c>
      <c r="AN11" s="246" t="e">
        <f>IF(Glucose!#REF!&gt;0,Glucose!#REF!+Glucose!#REF!*Glucose!#REF!/'In Process Calc.'!$I12,"")</f>
        <v>#REF!</v>
      </c>
      <c r="AO11" s="246" t="e">
        <f>IF(Glucose!#REF!&gt;0,Glucose!#REF!+Glucose!#REF!*Glucose!#REF!/'In Process Calc.'!$I12,"")</f>
        <v>#REF!</v>
      </c>
      <c r="AP11" s="246" t="e">
        <f>IF(Glucose!#REF!&gt;0,Glucose!#REF!+Glucose!#REF!*Glucose!#REF!/'In Process Calc.'!$I12,"")</f>
        <v>#REF!</v>
      </c>
      <c r="AQ11" s="246" t="e">
        <f>IF(Glucose!#REF!&gt;0,Glucose!#REF!+Glucose!#REF!*Glucose!#REF!/'In Process Calc.'!$I12,"")</f>
        <v>#REF!</v>
      </c>
      <c r="AR11" s="246" t="e">
        <f>IF(Glucose!#REF!&gt;0,Glucose!#REF!,"")</f>
        <v>#REF!</v>
      </c>
      <c r="AS11" s="246" t="e">
        <f>IF(Glucose!#REF!&gt;0,Glucose!#REF!,"")</f>
        <v>#REF!</v>
      </c>
      <c r="AT11" s="246" t="e">
        <f>IF(Glucose!#REF!&gt;0,Glucose!#REF!,"")</f>
        <v>#REF!</v>
      </c>
      <c r="AU11" s="246" t="e">
        <f>IF(Glucose!#REF!&gt;0,Glucose!#REF!,"")</f>
        <v>#REF!</v>
      </c>
      <c r="AV11" s="246" t="e">
        <f>IF(Glucose!#REF!&gt;0,Glucose!#REF!,"")</f>
        <v>#REF!</v>
      </c>
      <c r="AW11" s="246" t="e">
        <f>IF(Glucose!#REF!&gt;0,Glucose!#REF!,"")</f>
        <v>#REF!</v>
      </c>
      <c r="AX11" s="246" t="e">
        <f>IF(Glucose!#REF!&gt;0,Glucose!#REF!,"")</f>
        <v>#REF!</v>
      </c>
      <c r="AY11" s="246" t="e">
        <f>IF(Glucose!#REF!&gt;0,Glucose!#REF!,"")</f>
        <v>#REF!</v>
      </c>
      <c r="AZ11" s="246" t="e">
        <f>IF(Glucose!#REF!&gt;0,Glucose!#REF!,"")</f>
        <v>#REF!</v>
      </c>
      <c r="BA11" s="246" t="e">
        <f>IF(Glucose!#REF!&gt;0,Glucose!#REF!,"")</f>
        <v>#REF!</v>
      </c>
      <c r="BB11" s="246" t="e">
        <f>IF(Glucose!#REF!&gt;0,Glucose!#REF!,"")</f>
        <v>#REF!</v>
      </c>
      <c r="BC11" s="246" t="e">
        <f>IF(Glucose!#REF!&gt;0,Glucose!#REF!,"")</f>
        <v>#REF!</v>
      </c>
      <c r="BD11" s="246" t="e">
        <f>IF(Glucose!#REF!&gt;0,Glucose!#REF!,"")</f>
        <v>#REF!</v>
      </c>
      <c r="BE11" s="246" t="e">
        <f>IF(Glucose!#REF!&gt;0,Glucose!#REF!,"")</f>
        <v>#REF!</v>
      </c>
      <c r="BF11" s="246" t="e">
        <f>IF(Glucose!#REF!&gt;0,Glucose!#REF!,"")</f>
        <v>#REF!</v>
      </c>
      <c r="BG11" s="246" t="e">
        <f>IF(Glucose!#REF!&gt;0,Glucose!#REF!,"")</f>
        <v>#REF!</v>
      </c>
      <c r="BH11" s="246" t="e">
        <f>IF(Glucose!#REF!&gt;0,Glucose!#REF!,"")</f>
        <v>#REF!</v>
      </c>
      <c r="BI11" s="246" t="e">
        <f>IF(Glucose!#REF!&gt;0,Glucose!#REF!,"")</f>
        <v>#REF!</v>
      </c>
      <c r="BJ11" s="246" t="e">
        <f>IF(Glucose!#REF!&gt;0,Glucose!#REF!,"")</f>
        <v>#REF!</v>
      </c>
      <c r="BK11" s="246" t="e">
        <f>IF(Glucose!#REF!&gt;0,Glucose!#REF!,"")</f>
        <v>#REF!</v>
      </c>
      <c r="BL11" s="246" t="e">
        <f>IF(Glucose!#REF!&gt;0,Glucose!#REF!,"")</f>
        <v>#REF!</v>
      </c>
      <c r="BM11" s="246" t="e">
        <f>IF(Glucose!#REF!&gt;0,Glucose!#REF!,"")</f>
        <v>#REF!</v>
      </c>
      <c r="BN11" s="246" t="e">
        <f>IF(Glucose!#REF!&gt;0,'In Process Calc.'!B11,"")</f>
        <v>#REF!</v>
      </c>
      <c r="BO11" s="246" t="e">
        <f>IF(Glucose!#REF!&gt;0,'In Process Calc.'!C11,"")</f>
        <v>#REF!</v>
      </c>
    </row>
    <row r="12" spans="1:67" x14ac:dyDescent="0.15">
      <c r="A12" s="241" t="e">
        <f>IF(Glucose!#REF!&gt;0,Glucose!$B$1,"")</f>
        <v>#REF!</v>
      </c>
      <c r="B12" s="241" t="e">
        <f>IF(Glucose!#REF!&gt;0,Glucose!A14+0.1,"")</f>
        <v>#REF!</v>
      </c>
      <c r="C12" s="245" t="e">
        <f>IF(Glucose!#REF!&gt;0,Glucose!B14,"")</f>
        <v>#REF!</v>
      </c>
      <c r="D12" s="250" t="e">
        <f>IF(Glucose!#REF!&gt;0,Glucose!C14,"")</f>
        <v>#REF!</v>
      </c>
      <c r="E12" s="241" t="e">
        <f>IF(Glucose!#REF!&gt;0,Glucose!D14,"")</f>
        <v>#REF!</v>
      </c>
      <c r="F12" s="241" t="e">
        <f>IF(Glucose!#REF!&gt;0,Glucose!#REF!,"")</f>
        <v>#REF!</v>
      </c>
      <c r="G12" s="241" t="e">
        <f>IF(Glucose!#REF!&gt;0,Glucose!G14,"")</f>
        <v>#REF!</v>
      </c>
      <c r="H12" s="246" t="e">
        <f>IF(Glucose!#REF!&gt;0,Glucose!H14,"")</f>
        <v>#REF!</v>
      </c>
      <c r="I12" s="246" t="e">
        <f>IF(Glucose!#REF!&gt;0,Glucose!I14,"")</f>
        <v>#REF!</v>
      </c>
      <c r="J12" s="246" t="e">
        <f>IF(Glucose!#REF!&gt;0,Glucose!J14,"")</f>
        <v>#REF!</v>
      </c>
      <c r="K12" s="246" t="e">
        <f>IF(Glucose!#REF!&gt;0,Glucose!K14,"")</f>
        <v>#REF!</v>
      </c>
      <c r="L12" s="241" t="e">
        <f>IF(Glucose!#REF!&gt;0,Glucose!L14,"")</f>
        <v>#REF!</v>
      </c>
      <c r="M12" s="241" t="e">
        <f>IF(Glucose!#REF!&gt;0,Glucose!M14,"")</f>
        <v>#REF!</v>
      </c>
      <c r="N12" s="241" t="e">
        <f>IF(Glucose!#REF!&gt;0,Glucose!N14,"")</f>
        <v>#REF!</v>
      </c>
      <c r="O12" s="241" t="e">
        <f>IF(Glucose!#REF!&gt;0,Glucose!O14,"")</f>
        <v>#REF!</v>
      </c>
      <c r="P12" s="241" t="e">
        <f>IF(Glucose!#REF!&gt;0,Glucose!P14,"")</f>
        <v>#REF!</v>
      </c>
      <c r="Q12" s="241" t="e">
        <f>IF(Glucose!#REF!&gt;0,Glucose!Q14,"")</f>
        <v>#REF!</v>
      </c>
      <c r="R12" s="241" t="e">
        <f>IF(Glucose!#REF!&gt;0,Glucose!R14,"")</f>
        <v>#REF!</v>
      </c>
      <c r="S12" s="241" t="e">
        <f>IF(Glucose!#REF!&gt;0,Glucose!S14,"")</f>
        <v>#REF!</v>
      </c>
      <c r="T12" s="246" t="e">
        <f>IF(Glucose!#REF!&gt;0,Glucose!T14+Glucose!#REF!*Glucose!BP14/'In Process Calc.'!#REF!,"")</f>
        <v>#REF!</v>
      </c>
      <c r="U12" s="246" t="e">
        <f>IF(Glucose!#REF!&gt;0,Glucose!U14+Glucose!#REF!*Glucose!BQ14/'In Process Calc.'!#REF!,"")</f>
        <v>#REF!</v>
      </c>
      <c r="V12" s="246" t="e">
        <f>IF(Glucose!#REF!&gt;0,Glucose!V14+Glucose!#REF!*Glucose!BR14/'In Process Calc.'!#REF!,"")</f>
        <v>#REF!</v>
      </c>
      <c r="W12" s="246" t="e">
        <f>IF(Glucose!#REF!&gt;0,Glucose!W14+Glucose!#REF!*Glucose!BS14/'In Process Calc.'!#REF!,"")</f>
        <v>#REF!</v>
      </c>
      <c r="X12" s="246" t="e">
        <f>IF(Glucose!#REF!&gt;0,Glucose!X14+Glucose!#REF!*Glucose!BT14/'In Process Calc.'!#REF!,"")</f>
        <v>#REF!</v>
      </c>
      <c r="Y12" s="246" t="e">
        <f>IF(Glucose!#REF!&gt;0,Glucose!Y14+Glucose!#REF!*Glucose!BU14/'In Process Calc.'!#REF!,"")</f>
        <v>#REF!</v>
      </c>
      <c r="Z12" s="246" t="e">
        <f>IF(Glucose!#REF!&gt;0,Glucose!Z14+Glucose!#REF!*Glucose!BV14/'In Process Calc.'!#REF!,"")</f>
        <v>#REF!</v>
      </c>
      <c r="AA12" s="246" t="e">
        <f>IF(Glucose!#REF!&gt;0,Glucose!AA14+Glucose!#REF!*Glucose!BW14/'In Process Calc.'!#REF!,"")</f>
        <v>#REF!</v>
      </c>
      <c r="AB12" s="246" t="e">
        <f>IF(Glucose!#REF!&gt;0,Glucose!AB14+Glucose!#REF!*Glucose!BX14/'In Process Calc.'!#REF!,"")</f>
        <v>#REF!</v>
      </c>
      <c r="AC12" s="246" t="e">
        <f>IF(Glucose!#REF!&gt;0,Glucose!AC14+Glucose!#REF!*Glucose!BY14/'In Process Calc.'!#REF!,"")</f>
        <v>#REF!</v>
      </c>
      <c r="AD12" s="246" t="e">
        <f>IF(Glucose!#REF!&gt;0,Glucose!AD14+Glucose!#REF!*Glucose!BZ14/'In Process Calc.'!#REF!,"")</f>
        <v>#REF!</v>
      </c>
      <c r="AE12" s="246" t="e">
        <f>IF(Glucose!#REF!&gt;0,Glucose!AE14+Glucose!#REF!*Glucose!CA14/'In Process Calc.'!#REF!,"")</f>
        <v>#REF!</v>
      </c>
      <c r="AF12" s="246" t="e">
        <f>IF(Glucose!#REF!&gt;0,Glucose!AF14+Glucose!#REF!*Glucose!CB14/'In Process Calc.'!#REF!,"")</f>
        <v>#REF!</v>
      </c>
      <c r="AG12" s="246" t="e">
        <f>IF(Glucose!#REF!&gt;0,Glucose!AG14+Glucose!#REF!*Glucose!CC14/'In Process Calc.'!#REF!,"")</f>
        <v>#REF!</v>
      </c>
      <c r="AH12" s="246" t="e">
        <f>IF(Glucose!#REF!&gt;0,Glucose!AH14+Glucose!#REF!*Glucose!CD14/'In Process Calc.'!#REF!,"")</f>
        <v>#REF!</v>
      </c>
      <c r="AI12" s="246" t="e">
        <f>IF(Glucose!#REF!&gt;0,Glucose!AI14+Glucose!#REF!*Glucose!CE14/'In Process Calc.'!#REF!,"")</f>
        <v>#REF!</v>
      </c>
      <c r="AJ12" s="246" t="e">
        <f>IF(Glucose!#REF!&gt;0,Glucose!AJ14+Glucose!#REF!*Glucose!CF14/'In Process Calc.'!#REF!,"")</f>
        <v>#REF!</v>
      </c>
      <c r="AK12" s="246" t="e">
        <f>IF(Glucose!#REF!&gt;0,Glucose!AK14+Glucose!#REF!*Glucose!CG14/'In Process Calc.'!#REF!,"")</f>
        <v>#REF!</v>
      </c>
      <c r="AL12" s="246" t="e">
        <f>IF(Glucose!#REF!&gt;0,Glucose!AL14+Glucose!#REF!*Glucose!CH14/'In Process Calc.'!#REF!,"")</f>
        <v>#REF!</v>
      </c>
      <c r="AM12" s="246" t="e">
        <f>IF(Glucose!#REF!&gt;0,Glucose!AM14+Glucose!#REF!*Glucose!CI14/'In Process Calc.'!#REF!,"")</f>
        <v>#REF!</v>
      </c>
      <c r="AN12" s="246" t="e">
        <f>IF(Glucose!#REF!&gt;0,Glucose!AN14+Glucose!#REF!*Glucose!CJ14/'In Process Calc.'!#REF!,"")</f>
        <v>#REF!</v>
      </c>
      <c r="AO12" s="246" t="e">
        <f>IF(Glucose!#REF!&gt;0,Glucose!AO14+Glucose!#REF!*Glucose!CK14/'In Process Calc.'!#REF!,"")</f>
        <v>#REF!</v>
      </c>
      <c r="AP12" s="246" t="e">
        <f>IF(Glucose!#REF!&gt;0,Glucose!AP14+Glucose!#REF!*Glucose!CL14/'In Process Calc.'!#REF!,"")</f>
        <v>#REF!</v>
      </c>
      <c r="AQ12" s="246" t="e">
        <f>IF(Glucose!#REF!&gt;0,Glucose!BO14+Glucose!#REF!*Glucose!CM14/'In Process Calc.'!#REF!,"")</f>
        <v>#REF!</v>
      </c>
      <c r="AR12" s="246" t="e">
        <f>IF(Glucose!#REF!&gt;0,Glucose!BP14,"")</f>
        <v>#REF!</v>
      </c>
      <c r="AS12" s="246" t="e">
        <f>IF(Glucose!#REF!&gt;0,Glucose!BQ14,"")</f>
        <v>#REF!</v>
      </c>
      <c r="AT12" s="246" t="e">
        <f>IF(Glucose!#REF!&gt;0,Glucose!BR14,"")</f>
        <v>#REF!</v>
      </c>
      <c r="AU12" s="246" t="e">
        <f>IF(Glucose!#REF!&gt;0,Glucose!BS14,"")</f>
        <v>#REF!</v>
      </c>
      <c r="AV12" s="246" t="e">
        <f>IF(Glucose!#REF!&gt;0,Glucose!BT14,"")</f>
        <v>#REF!</v>
      </c>
      <c r="AW12" s="246" t="e">
        <f>IF(Glucose!#REF!&gt;0,Glucose!BU14,"")</f>
        <v>#REF!</v>
      </c>
      <c r="AX12" s="246" t="e">
        <f>IF(Glucose!#REF!&gt;0,Glucose!BV14,"")</f>
        <v>#REF!</v>
      </c>
      <c r="AY12" s="246" t="e">
        <f>IF(Glucose!#REF!&gt;0,Glucose!BW14,"")</f>
        <v>#REF!</v>
      </c>
      <c r="AZ12" s="246" t="e">
        <f>IF(Glucose!#REF!&gt;0,Glucose!BX14,"")</f>
        <v>#REF!</v>
      </c>
      <c r="BA12" s="246" t="e">
        <f>IF(Glucose!#REF!&gt;0,Glucose!BY14,"")</f>
        <v>#REF!</v>
      </c>
      <c r="BB12" s="246" t="e">
        <f>IF(Glucose!#REF!&gt;0,Glucose!BZ14,"")</f>
        <v>#REF!</v>
      </c>
      <c r="BC12" s="246" t="e">
        <f>IF(Glucose!#REF!&gt;0,Glucose!CA14,"")</f>
        <v>#REF!</v>
      </c>
      <c r="BD12" s="246" t="e">
        <f>IF(Glucose!#REF!&gt;0,Glucose!CB14,"")</f>
        <v>#REF!</v>
      </c>
      <c r="BE12" s="246" t="e">
        <f>IF(Glucose!#REF!&gt;0,Glucose!CC14,"")</f>
        <v>#REF!</v>
      </c>
      <c r="BF12" s="246" t="e">
        <f>IF(Glucose!#REF!&gt;0,Glucose!CD14,"")</f>
        <v>#REF!</v>
      </c>
      <c r="BG12" s="246" t="e">
        <f>IF(Glucose!#REF!&gt;0,Glucose!CE14,"")</f>
        <v>#REF!</v>
      </c>
      <c r="BH12" s="246" t="e">
        <f>IF(Glucose!#REF!&gt;0,Glucose!CF14,"")</f>
        <v>#REF!</v>
      </c>
      <c r="BI12" s="246" t="e">
        <f>IF(Glucose!#REF!&gt;0,Glucose!CG14,"")</f>
        <v>#REF!</v>
      </c>
      <c r="BJ12" s="246" t="e">
        <f>IF(Glucose!#REF!&gt;0,Glucose!CH14,"")</f>
        <v>#REF!</v>
      </c>
      <c r="BK12" s="246" t="e">
        <f>IF(Glucose!#REF!&gt;0,Glucose!CI14,"")</f>
        <v>#REF!</v>
      </c>
      <c r="BL12" s="246" t="e">
        <f>IF(Glucose!#REF!&gt;0,Glucose!CJ14,"")</f>
        <v>#REF!</v>
      </c>
      <c r="BM12" s="246" t="e">
        <f>IF(Glucose!#REF!&gt;0,Glucose!CK14,"")</f>
        <v>#REF!</v>
      </c>
      <c r="BN12" s="246" t="e">
        <f>IF(Glucose!#REF!&gt;0,'In Process Calc.'!B12,"")</f>
        <v>#REF!</v>
      </c>
      <c r="BO12" s="246" t="e">
        <f>IF(Glucose!#REF!&gt;0,'In Process Calc.'!C12,"")</f>
        <v>#REF!</v>
      </c>
    </row>
    <row r="13" spans="1:67" x14ac:dyDescent="0.15">
      <c r="A13" s="241" t="e">
        <f>IF(Glucose!#REF!&gt;0,Glucose!$B$1,"")</f>
        <v>#REF!</v>
      </c>
      <c r="B13" s="241" t="e">
        <f>IF(Glucose!#REF!&gt;0,Glucose!#REF!+0.1,"")</f>
        <v>#REF!</v>
      </c>
      <c r="C13" s="245" t="e">
        <f>IF(Glucose!#REF!&gt;0,Glucose!#REF!,"")</f>
        <v>#REF!</v>
      </c>
      <c r="D13" s="250" t="e">
        <f>IF(Glucose!#REF!&gt;0,Glucose!#REF!,"")</f>
        <v>#REF!</v>
      </c>
      <c r="E13" s="241" t="e">
        <f>IF(Glucose!#REF!&gt;0,Glucose!#REF!,"")</f>
        <v>#REF!</v>
      </c>
      <c r="F13" s="241" t="e">
        <f>IF(Glucose!#REF!&gt;0,Glucose!#REF!,"")</f>
        <v>#REF!</v>
      </c>
      <c r="G13" s="241" t="e">
        <f>IF(Glucose!#REF!&gt;0,Glucose!#REF!,"")</f>
        <v>#REF!</v>
      </c>
      <c r="H13" s="246" t="e">
        <f>IF(Glucose!#REF!&gt;0,Glucose!#REF!,"")</f>
        <v>#REF!</v>
      </c>
      <c r="I13" s="246" t="e">
        <f>IF(Glucose!#REF!&gt;0,Glucose!#REF!,"")</f>
        <v>#REF!</v>
      </c>
      <c r="J13" s="246" t="e">
        <f>IF(Glucose!#REF!&gt;0,Glucose!#REF!,"")</f>
        <v>#REF!</v>
      </c>
      <c r="K13" s="246" t="e">
        <f>IF(Glucose!#REF!&gt;0,Glucose!#REF!,"")</f>
        <v>#REF!</v>
      </c>
      <c r="L13" s="241" t="e">
        <f>IF(Glucose!#REF!&gt;0,Glucose!#REF!,"")</f>
        <v>#REF!</v>
      </c>
      <c r="M13" s="241" t="e">
        <f>IF(Glucose!#REF!&gt;0,Glucose!#REF!,"")</f>
        <v>#REF!</v>
      </c>
      <c r="N13" s="241" t="e">
        <f>IF(Glucose!#REF!&gt;0,Glucose!#REF!,"")</f>
        <v>#REF!</v>
      </c>
      <c r="O13" s="241" t="e">
        <f>IF(Glucose!#REF!&gt;0,Glucose!#REF!,"")</f>
        <v>#REF!</v>
      </c>
      <c r="P13" s="241" t="e">
        <f>IF(Glucose!#REF!&gt;0,Glucose!#REF!,"")</f>
        <v>#REF!</v>
      </c>
      <c r="Q13" s="241" t="e">
        <f>IF(Glucose!#REF!&gt;0,Glucose!#REF!,"")</f>
        <v>#REF!</v>
      </c>
      <c r="R13" s="241" t="e">
        <f>IF(Glucose!#REF!&gt;0,Glucose!#REF!,"")</f>
        <v>#REF!</v>
      </c>
      <c r="S13" s="241" t="e">
        <f>IF(Glucose!#REF!&gt;0,Glucose!#REF!,"")</f>
        <v>#REF!</v>
      </c>
      <c r="T13" s="246" t="e">
        <f>IF(Glucose!#REF!&gt;0,Glucose!#REF!+Glucose!#REF!*Glucose!#REF!/'In Process Calc.'!#REF!,"")</f>
        <v>#REF!</v>
      </c>
      <c r="U13" s="246" t="e">
        <f>IF(Glucose!#REF!&gt;0,Glucose!#REF!+Glucose!#REF!*Glucose!#REF!/'In Process Calc.'!#REF!,"")</f>
        <v>#REF!</v>
      </c>
      <c r="V13" s="246" t="e">
        <f>IF(Glucose!#REF!&gt;0,Glucose!#REF!+Glucose!#REF!*Glucose!#REF!/'In Process Calc.'!#REF!,"")</f>
        <v>#REF!</v>
      </c>
      <c r="W13" s="246" t="e">
        <f>IF(Glucose!#REF!&gt;0,Glucose!#REF!+Glucose!#REF!*Glucose!#REF!/'In Process Calc.'!#REF!,"")</f>
        <v>#REF!</v>
      </c>
      <c r="X13" s="246" t="e">
        <f>IF(Glucose!#REF!&gt;0,Glucose!#REF!+Glucose!#REF!*Glucose!#REF!/'In Process Calc.'!#REF!,"")</f>
        <v>#REF!</v>
      </c>
      <c r="Y13" s="246" t="e">
        <f>IF(Glucose!#REF!&gt;0,Glucose!#REF!+Glucose!#REF!*Glucose!#REF!/'In Process Calc.'!#REF!,"")</f>
        <v>#REF!</v>
      </c>
      <c r="Z13" s="246" t="e">
        <f>IF(Glucose!#REF!&gt;0,Glucose!#REF!+Glucose!#REF!*Glucose!#REF!/'In Process Calc.'!#REF!,"")</f>
        <v>#REF!</v>
      </c>
      <c r="AA13" s="246" t="e">
        <f>IF(Glucose!#REF!&gt;0,Glucose!#REF!+Glucose!#REF!*Glucose!#REF!/'In Process Calc.'!#REF!,"")</f>
        <v>#REF!</v>
      </c>
      <c r="AB13" s="246" t="e">
        <f>IF(Glucose!#REF!&gt;0,Glucose!#REF!+Glucose!#REF!*Glucose!#REF!/'In Process Calc.'!#REF!,"")</f>
        <v>#REF!</v>
      </c>
      <c r="AC13" s="246" t="e">
        <f>IF(Glucose!#REF!&gt;0,Glucose!#REF!+Glucose!#REF!*Glucose!#REF!/'In Process Calc.'!#REF!,"")</f>
        <v>#REF!</v>
      </c>
      <c r="AD13" s="246" t="e">
        <f>IF(Glucose!#REF!&gt;0,Glucose!#REF!+Glucose!#REF!*Glucose!#REF!/'In Process Calc.'!#REF!,"")</f>
        <v>#REF!</v>
      </c>
      <c r="AE13" s="246" t="e">
        <f>IF(Glucose!#REF!&gt;0,Glucose!#REF!+Glucose!#REF!*Glucose!#REF!/'In Process Calc.'!#REF!,"")</f>
        <v>#REF!</v>
      </c>
      <c r="AF13" s="246" t="e">
        <f>IF(Glucose!#REF!&gt;0,Glucose!#REF!+Glucose!#REF!*Glucose!#REF!/'In Process Calc.'!#REF!,"")</f>
        <v>#REF!</v>
      </c>
      <c r="AG13" s="246" t="e">
        <f>IF(Glucose!#REF!&gt;0,Glucose!#REF!+Glucose!#REF!*Glucose!#REF!/'In Process Calc.'!#REF!,"")</f>
        <v>#REF!</v>
      </c>
      <c r="AH13" s="246" t="e">
        <f>IF(Glucose!#REF!&gt;0,Glucose!#REF!+Glucose!#REF!*Glucose!#REF!/'In Process Calc.'!#REF!,"")</f>
        <v>#REF!</v>
      </c>
      <c r="AI13" s="246" t="e">
        <f>IF(Glucose!#REF!&gt;0,Glucose!#REF!+Glucose!#REF!*Glucose!#REF!/'In Process Calc.'!#REF!,"")</f>
        <v>#REF!</v>
      </c>
      <c r="AJ13" s="246" t="e">
        <f>IF(Glucose!#REF!&gt;0,Glucose!#REF!+Glucose!#REF!*Glucose!#REF!/'In Process Calc.'!#REF!,"")</f>
        <v>#REF!</v>
      </c>
      <c r="AK13" s="246" t="e">
        <f>IF(Glucose!#REF!&gt;0,Glucose!#REF!+Glucose!#REF!*Glucose!#REF!/'In Process Calc.'!#REF!,"")</f>
        <v>#REF!</v>
      </c>
      <c r="AL13" s="246" t="e">
        <f>IF(Glucose!#REF!&gt;0,Glucose!#REF!+Glucose!#REF!*Glucose!#REF!/'In Process Calc.'!#REF!,"")</f>
        <v>#REF!</v>
      </c>
      <c r="AM13" s="246" t="e">
        <f>IF(Glucose!#REF!&gt;0,Glucose!#REF!+Glucose!#REF!*Glucose!#REF!/'In Process Calc.'!#REF!,"")</f>
        <v>#REF!</v>
      </c>
      <c r="AN13" s="246" t="e">
        <f>IF(Glucose!#REF!&gt;0,Glucose!#REF!+Glucose!#REF!*Glucose!#REF!/'In Process Calc.'!#REF!,"")</f>
        <v>#REF!</v>
      </c>
      <c r="AO13" s="246" t="e">
        <f>IF(Glucose!#REF!&gt;0,Glucose!#REF!+Glucose!#REF!*Glucose!#REF!/'In Process Calc.'!#REF!,"")</f>
        <v>#REF!</v>
      </c>
      <c r="AP13" s="246" t="e">
        <f>IF(Glucose!#REF!&gt;0,Glucose!#REF!+Glucose!#REF!*Glucose!#REF!/'In Process Calc.'!#REF!,"")</f>
        <v>#REF!</v>
      </c>
      <c r="AQ13" s="246" t="e">
        <f>IF(Glucose!#REF!&gt;0,Glucose!#REF!+Glucose!#REF!*Glucose!#REF!/'In Process Calc.'!#REF!,"")</f>
        <v>#REF!</v>
      </c>
      <c r="AR13" s="246" t="e">
        <f>IF(Glucose!#REF!&gt;0,Glucose!#REF!,"")</f>
        <v>#REF!</v>
      </c>
      <c r="AS13" s="246" t="e">
        <f>IF(Glucose!#REF!&gt;0,Glucose!#REF!,"")</f>
        <v>#REF!</v>
      </c>
      <c r="AT13" s="246" t="e">
        <f>IF(Glucose!#REF!&gt;0,Glucose!#REF!,"")</f>
        <v>#REF!</v>
      </c>
      <c r="AU13" s="246" t="e">
        <f>IF(Glucose!#REF!&gt;0,Glucose!#REF!,"")</f>
        <v>#REF!</v>
      </c>
      <c r="AV13" s="246" t="e">
        <f>IF(Glucose!#REF!&gt;0,Glucose!#REF!,"")</f>
        <v>#REF!</v>
      </c>
      <c r="AW13" s="246" t="e">
        <f>IF(Glucose!#REF!&gt;0,Glucose!#REF!,"")</f>
        <v>#REF!</v>
      </c>
      <c r="AX13" s="246" t="e">
        <f>IF(Glucose!#REF!&gt;0,Glucose!#REF!,"")</f>
        <v>#REF!</v>
      </c>
      <c r="AY13" s="246" t="e">
        <f>IF(Glucose!#REF!&gt;0,Glucose!#REF!,"")</f>
        <v>#REF!</v>
      </c>
      <c r="AZ13" s="246" t="e">
        <f>IF(Glucose!#REF!&gt;0,Glucose!#REF!,"")</f>
        <v>#REF!</v>
      </c>
      <c r="BA13" s="246" t="e">
        <f>IF(Glucose!#REF!&gt;0,Glucose!#REF!,"")</f>
        <v>#REF!</v>
      </c>
      <c r="BB13" s="246" t="e">
        <f>IF(Glucose!#REF!&gt;0,Glucose!#REF!,"")</f>
        <v>#REF!</v>
      </c>
      <c r="BC13" s="246" t="e">
        <f>IF(Glucose!#REF!&gt;0,Glucose!#REF!,"")</f>
        <v>#REF!</v>
      </c>
      <c r="BD13" s="246" t="e">
        <f>IF(Glucose!#REF!&gt;0,Glucose!#REF!,"")</f>
        <v>#REF!</v>
      </c>
      <c r="BE13" s="246" t="e">
        <f>IF(Glucose!#REF!&gt;0,Glucose!#REF!,"")</f>
        <v>#REF!</v>
      </c>
      <c r="BF13" s="246" t="e">
        <f>IF(Glucose!#REF!&gt;0,Glucose!#REF!,"")</f>
        <v>#REF!</v>
      </c>
      <c r="BG13" s="246" t="e">
        <f>IF(Glucose!#REF!&gt;0,Glucose!#REF!,"")</f>
        <v>#REF!</v>
      </c>
      <c r="BH13" s="246" t="e">
        <f>IF(Glucose!#REF!&gt;0,Glucose!#REF!,"")</f>
        <v>#REF!</v>
      </c>
      <c r="BI13" s="246" t="e">
        <f>IF(Glucose!#REF!&gt;0,Glucose!#REF!,"")</f>
        <v>#REF!</v>
      </c>
      <c r="BJ13" s="246" t="e">
        <f>IF(Glucose!#REF!&gt;0,Glucose!#REF!,"")</f>
        <v>#REF!</v>
      </c>
      <c r="BK13" s="246" t="e">
        <f>IF(Glucose!#REF!&gt;0,Glucose!#REF!,"")</f>
        <v>#REF!</v>
      </c>
      <c r="BL13" s="246" t="e">
        <f>IF(Glucose!#REF!&gt;0,Glucose!#REF!,"")</f>
        <v>#REF!</v>
      </c>
      <c r="BM13" s="246" t="e">
        <f>IF(Glucose!#REF!&gt;0,Glucose!#REF!,"")</f>
        <v>#REF!</v>
      </c>
      <c r="BN13" s="246" t="e">
        <f>IF(Glucose!#REF!&gt;0,'In Process Calc.'!#REF!,"")</f>
        <v>#REF!</v>
      </c>
      <c r="BO13" s="246" t="e">
        <f>IF(Glucose!#REF!&gt;0,'In Process Calc.'!#REF!,"")</f>
        <v>#REF!</v>
      </c>
    </row>
    <row r="14" spans="1:67" x14ac:dyDescent="0.15">
      <c r="A14" s="241" t="e">
        <f>IF(Glucose!#REF!&gt;0,Glucose!$B$1,"")</f>
        <v>#REF!</v>
      </c>
      <c r="B14" s="241" t="e">
        <f>IF(Glucose!#REF!&gt;0,Glucose!#REF!+0.1,"")</f>
        <v>#REF!</v>
      </c>
      <c r="C14" s="245" t="e">
        <f>IF(Glucose!#REF!&gt;0,Glucose!#REF!,"")</f>
        <v>#REF!</v>
      </c>
      <c r="D14" s="250" t="e">
        <f>IF(Glucose!#REF!&gt;0,Glucose!#REF!,"")</f>
        <v>#REF!</v>
      </c>
      <c r="E14" s="241" t="e">
        <f>IF(Glucose!#REF!&gt;0,Glucose!#REF!,"")</f>
        <v>#REF!</v>
      </c>
      <c r="F14" s="241" t="e">
        <f>IF(Glucose!#REF!&gt;0,Glucose!#REF!,"")</f>
        <v>#REF!</v>
      </c>
      <c r="G14" s="241" t="e">
        <f>IF(Glucose!#REF!&gt;0,Glucose!#REF!,"")</f>
        <v>#REF!</v>
      </c>
      <c r="H14" s="246" t="e">
        <f>IF(Glucose!#REF!&gt;0,Glucose!#REF!,"")</f>
        <v>#REF!</v>
      </c>
      <c r="I14" s="246" t="e">
        <f>IF(Glucose!#REF!&gt;0,Glucose!#REF!,"")</f>
        <v>#REF!</v>
      </c>
      <c r="J14" s="246" t="e">
        <f>IF(Glucose!#REF!&gt;0,Glucose!#REF!,"")</f>
        <v>#REF!</v>
      </c>
      <c r="K14" s="246" t="e">
        <f>IF(Glucose!#REF!&gt;0,Glucose!#REF!,"")</f>
        <v>#REF!</v>
      </c>
      <c r="L14" s="241" t="e">
        <f>IF(Glucose!#REF!&gt;0,Glucose!#REF!,"")</f>
        <v>#REF!</v>
      </c>
      <c r="M14" s="241" t="e">
        <f>IF(Glucose!#REF!&gt;0,Glucose!#REF!,"")</f>
        <v>#REF!</v>
      </c>
      <c r="N14" s="241" t="e">
        <f>IF(Glucose!#REF!&gt;0,Glucose!#REF!,"")</f>
        <v>#REF!</v>
      </c>
      <c r="O14" s="241" t="e">
        <f>IF(Glucose!#REF!&gt;0,Glucose!#REF!,"")</f>
        <v>#REF!</v>
      </c>
      <c r="P14" s="241" t="e">
        <f>IF(Glucose!#REF!&gt;0,Glucose!#REF!,"")</f>
        <v>#REF!</v>
      </c>
      <c r="Q14" s="241" t="e">
        <f>IF(Glucose!#REF!&gt;0,Glucose!#REF!,"")</f>
        <v>#REF!</v>
      </c>
      <c r="R14" s="241" t="e">
        <f>IF(Glucose!#REF!&gt;0,Glucose!#REF!,"")</f>
        <v>#REF!</v>
      </c>
      <c r="S14" s="241" t="e">
        <f>IF(Glucose!#REF!&gt;0,Glucose!#REF!,"")</f>
        <v>#REF!</v>
      </c>
      <c r="T14" s="246" t="e">
        <f>IF(Glucose!#REF!&gt;0,Glucose!#REF!+Glucose!#REF!*Glucose!#REF!/'In Process Calc.'!#REF!,"")</f>
        <v>#REF!</v>
      </c>
      <c r="U14" s="246" t="e">
        <f>IF(Glucose!#REF!&gt;0,Glucose!#REF!+Glucose!#REF!*Glucose!#REF!/'In Process Calc.'!#REF!,"")</f>
        <v>#REF!</v>
      </c>
      <c r="V14" s="246" t="e">
        <f>IF(Glucose!#REF!&gt;0,Glucose!#REF!+Glucose!#REF!*Glucose!#REF!/'In Process Calc.'!#REF!,"")</f>
        <v>#REF!</v>
      </c>
      <c r="W14" s="246" t="e">
        <f>IF(Glucose!#REF!&gt;0,Glucose!#REF!+Glucose!#REF!*Glucose!#REF!/'In Process Calc.'!#REF!,"")</f>
        <v>#REF!</v>
      </c>
      <c r="X14" s="246" t="e">
        <f>IF(Glucose!#REF!&gt;0,Glucose!#REF!+Glucose!#REF!*Glucose!#REF!/'In Process Calc.'!#REF!,"")</f>
        <v>#REF!</v>
      </c>
      <c r="Y14" s="246" t="e">
        <f>IF(Glucose!#REF!&gt;0,Glucose!#REF!+Glucose!#REF!*Glucose!#REF!/'In Process Calc.'!#REF!,"")</f>
        <v>#REF!</v>
      </c>
      <c r="Z14" s="246" t="e">
        <f>IF(Glucose!#REF!&gt;0,Glucose!#REF!+Glucose!#REF!*Glucose!#REF!/'In Process Calc.'!#REF!,"")</f>
        <v>#REF!</v>
      </c>
      <c r="AA14" s="246" t="e">
        <f>IF(Glucose!#REF!&gt;0,Glucose!#REF!+Glucose!#REF!*Glucose!#REF!/'In Process Calc.'!#REF!,"")</f>
        <v>#REF!</v>
      </c>
      <c r="AB14" s="246" t="e">
        <f>IF(Glucose!#REF!&gt;0,Glucose!#REF!+Glucose!#REF!*Glucose!#REF!/'In Process Calc.'!#REF!,"")</f>
        <v>#REF!</v>
      </c>
      <c r="AC14" s="246" t="e">
        <f>IF(Glucose!#REF!&gt;0,Glucose!#REF!+Glucose!#REF!*Glucose!#REF!/'In Process Calc.'!#REF!,"")</f>
        <v>#REF!</v>
      </c>
      <c r="AD14" s="246" t="e">
        <f>IF(Glucose!#REF!&gt;0,Glucose!#REF!+Glucose!#REF!*Glucose!#REF!/'In Process Calc.'!#REF!,"")</f>
        <v>#REF!</v>
      </c>
      <c r="AE14" s="246" t="e">
        <f>IF(Glucose!#REF!&gt;0,Glucose!#REF!+Glucose!#REF!*Glucose!#REF!/'In Process Calc.'!#REF!,"")</f>
        <v>#REF!</v>
      </c>
      <c r="AF14" s="246" t="e">
        <f>IF(Glucose!#REF!&gt;0,Glucose!#REF!+Glucose!#REF!*Glucose!#REF!/'In Process Calc.'!#REF!,"")</f>
        <v>#REF!</v>
      </c>
      <c r="AG14" s="246" t="e">
        <f>IF(Glucose!#REF!&gt;0,Glucose!#REF!+Glucose!#REF!*Glucose!#REF!/'In Process Calc.'!#REF!,"")</f>
        <v>#REF!</v>
      </c>
      <c r="AH14" s="246" t="e">
        <f>IF(Glucose!#REF!&gt;0,Glucose!#REF!+Glucose!#REF!*Glucose!#REF!/'In Process Calc.'!#REF!,"")</f>
        <v>#REF!</v>
      </c>
      <c r="AI14" s="246" t="e">
        <f>IF(Glucose!#REF!&gt;0,Glucose!#REF!+Glucose!#REF!*Glucose!#REF!/'In Process Calc.'!#REF!,"")</f>
        <v>#REF!</v>
      </c>
      <c r="AJ14" s="246" t="e">
        <f>IF(Glucose!#REF!&gt;0,Glucose!#REF!+Glucose!#REF!*Glucose!#REF!/'In Process Calc.'!#REF!,"")</f>
        <v>#REF!</v>
      </c>
      <c r="AK14" s="246" t="e">
        <f>IF(Glucose!#REF!&gt;0,Glucose!#REF!+Glucose!#REF!*Glucose!#REF!/'In Process Calc.'!#REF!,"")</f>
        <v>#REF!</v>
      </c>
      <c r="AL14" s="246" t="e">
        <f>IF(Glucose!#REF!&gt;0,Glucose!#REF!+Glucose!#REF!*Glucose!#REF!/'In Process Calc.'!#REF!,"")</f>
        <v>#REF!</v>
      </c>
      <c r="AM14" s="246" t="e">
        <f>IF(Glucose!#REF!&gt;0,Glucose!#REF!+Glucose!#REF!*Glucose!#REF!/'In Process Calc.'!#REF!,"")</f>
        <v>#REF!</v>
      </c>
      <c r="AN14" s="246" t="e">
        <f>IF(Glucose!#REF!&gt;0,Glucose!#REF!+Glucose!#REF!*Glucose!#REF!/'In Process Calc.'!#REF!,"")</f>
        <v>#REF!</v>
      </c>
      <c r="AO14" s="246" t="e">
        <f>IF(Glucose!#REF!&gt;0,Glucose!#REF!+Glucose!#REF!*Glucose!#REF!/'In Process Calc.'!#REF!,"")</f>
        <v>#REF!</v>
      </c>
      <c r="AP14" s="246" t="e">
        <f>IF(Glucose!#REF!&gt;0,Glucose!#REF!+Glucose!#REF!*Glucose!#REF!/'In Process Calc.'!#REF!,"")</f>
        <v>#REF!</v>
      </c>
      <c r="AQ14" s="246" t="e">
        <f>IF(Glucose!#REF!&gt;0,Glucose!#REF!+Glucose!#REF!*Glucose!#REF!/'In Process Calc.'!#REF!,"")</f>
        <v>#REF!</v>
      </c>
      <c r="AR14" s="246" t="e">
        <f>IF(Glucose!#REF!&gt;0,Glucose!#REF!,"")</f>
        <v>#REF!</v>
      </c>
      <c r="AS14" s="246" t="e">
        <f>IF(Glucose!#REF!&gt;0,Glucose!#REF!,"")</f>
        <v>#REF!</v>
      </c>
      <c r="AT14" s="246" t="e">
        <f>IF(Glucose!#REF!&gt;0,Glucose!#REF!,"")</f>
        <v>#REF!</v>
      </c>
      <c r="AU14" s="246" t="e">
        <f>IF(Glucose!#REF!&gt;0,Glucose!#REF!,"")</f>
        <v>#REF!</v>
      </c>
      <c r="AV14" s="246" t="e">
        <f>IF(Glucose!#REF!&gt;0,Glucose!#REF!,"")</f>
        <v>#REF!</v>
      </c>
      <c r="AW14" s="246" t="e">
        <f>IF(Glucose!#REF!&gt;0,Glucose!#REF!,"")</f>
        <v>#REF!</v>
      </c>
      <c r="AX14" s="246" t="e">
        <f>IF(Glucose!#REF!&gt;0,Glucose!#REF!,"")</f>
        <v>#REF!</v>
      </c>
      <c r="AY14" s="246" t="e">
        <f>IF(Glucose!#REF!&gt;0,Glucose!#REF!,"")</f>
        <v>#REF!</v>
      </c>
      <c r="AZ14" s="246" t="e">
        <f>IF(Glucose!#REF!&gt;0,Glucose!#REF!,"")</f>
        <v>#REF!</v>
      </c>
      <c r="BA14" s="246" t="e">
        <f>IF(Glucose!#REF!&gt;0,Glucose!#REF!,"")</f>
        <v>#REF!</v>
      </c>
      <c r="BB14" s="246" t="e">
        <f>IF(Glucose!#REF!&gt;0,Glucose!#REF!,"")</f>
        <v>#REF!</v>
      </c>
      <c r="BC14" s="246" t="e">
        <f>IF(Glucose!#REF!&gt;0,Glucose!#REF!,"")</f>
        <v>#REF!</v>
      </c>
      <c r="BD14" s="246" t="e">
        <f>IF(Glucose!#REF!&gt;0,Glucose!#REF!,"")</f>
        <v>#REF!</v>
      </c>
      <c r="BE14" s="246" t="e">
        <f>IF(Glucose!#REF!&gt;0,Glucose!#REF!,"")</f>
        <v>#REF!</v>
      </c>
      <c r="BF14" s="246" t="e">
        <f>IF(Glucose!#REF!&gt;0,Glucose!#REF!,"")</f>
        <v>#REF!</v>
      </c>
      <c r="BG14" s="246" t="e">
        <f>IF(Glucose!#REF!&gt;0,Glucose!#REF!,"")</f>
        <v>#REF!</v>
      </c>
      <c r="BH14" s="246" t="e">
        <f>IF(Glucose!#REF!&gt;0,Glucose!#REF!,"")</f>
        <v>#REF!</v>
      </c>
      <c r="BI14" s="246" t="e">
        <f>IF(Glucose!#REF!&gt;0,Glucose!#REF!,"")</f>
        <v>#REF!</v>
      </c>
      <c r="BJ14" s="246" t="e">
        <f>IF(Glucose!#REF!&gt;0,Glucose!#REF!,"")</f>
        <v>#REF!</v>
      </c>
      <c r="BK14" s="246" t="e">
        <f>IF(Glucose!#REF!&gt;0,Glucose!#REF!,"")</f>
        <v>#REF!</v>
      </c>
      <c r="BL14" s="246" t="e">
        <f>IF(Glucose!#REF!&gt;0,Glucose!#REF!,"")</f>
        <v>#REF!</v>
      </c>
      <c r="BM14" s="246" t="e">
        <f>IF(Glucose!#REF!&gt;0,Glucose!#REF!,"")</f>
        <v>#REF!</v>
      </c>
      <c r="BN14" s="246" t="e">
        <f>IF(Glucose!#REF!&gt;0,'In Process Calc.'!#REF!,"")</f>
        <v>#REF!</v>
      </c>
      <c r="BO14" s="246" t="e">
        <f>IF(Glucose!#REF!&gt;0,'In Process Calc.'!#REF!,"")</f>
        <v>#REF!</v>
      </c>
    </row>
    <row r="15" spans="1:67" x14ac:dyDescent="0.15">
      <c r="A15" s="241" t="e">
        <f>IF(Glucose!#REF!&gt;0,Glucose!$B$1,"")</f>
        <v>#REF!</v>
      </c>
      <c r="B15" s="241" t="e">
        <f>IF(Glucose!#REF!&gt;0,Glucose!#REF!+0.1,"")</f>
        <v>#REF!</v>
      </c>
      <c r="C15" s="245" t="e">
        <f>IF(Glucose!#REF!&gt;0,Glucose!#REF!,"")</f>
        <v>#REF!</v>
      </c>
      <c r="D15" s="250" t="e">
        <f>IF(Glucose!#REF!&gt;0,Glucose!#REF!,"")</f>
        <v>#REF!</v>
      </c>
      <c r="E15" s="241" t="e">
        <f>IF(Glucose!#REF!&gt;0,Glucose!#REF!,"")</f>
        <v>#REF!</v>
      </c>
      <c r="F15" s="241" t="e">
        <f>IF(Glucose!#REF!&gt;0,Glucose!#REF!,"")</f>
        <v>#REF!</v>
      </c>
      <c r="G15" s="241" t="e">
        <f>IF(Glucose!#REF!&gt;0,Glucose!#REF!,"")</f>
        <v>#REF!</v>
      </c>
      <c r="H15" s="246" t="e">
        <f>IF(Glucose!#REF!&gt;0,Glucose!#REF!,"")</f>
        <v>#REF!</v>
      </c>
      <c r="I15" s="246" t="e">
        <f>IF(Glucose!#REF!&gt;0,Glucose!#REF!,"")</f>
        <v>#REF!</v>
      </c>
      <c r="J15" s="246" t="e">
        <f>IF(Glucose!#REF!&gt;0,Glucose!#REF!,"")</f>
        <v>#REF!</v>
      </c>
      <c r="K15" s="246" t="e">
        <f>IF(Glucose!#REF!&gt;0,Glucose!#REF!,"")</f>
        <v>#REF!</v>
      </c>
      <c r="L15" s="241" t="e">
        <f>IF(Glucose!#REF!&gt;0,Glucose!#REF!,"")</f>
        <v>#REF!</v>
      </c>
      <c r="M15" s="241" t="e">
        <f>IF(Glucose!#REF!&gt;0,Glucose!#REF!,"")</f>
        <v>#REF!</v>
      </c>
      <c r="N15" s="241" t="e">
        <f>IF(Glucose!#REF!&gt;0,Glucose!#REF!,"")</f>
        <v>#REF!</v>
      </c>
      <c r="O15" s="241" t="e">
        <f>IF(Glucose!#REF!&gt;0,Glucose!#REF!,"")</f>
        <v>#REF!</v>
      </c>
      <c r="P15" s="241" t="e">
        <f>IF(Glucose!#REF!&gt;0,Glucose!#REF!,"")</f>
        <v>#REF!</v>
      </c>
      <c r="Q15" s="241" t="e">
        <f>IF(Glucose!#REF!&gt;0,Glucose!#REF!,"")</f>
        <v>#REF!</v>
      </c>
      <c r="R15" s="241" t="e">
        <f>IF(Glucose!#REF!&gt;0,Glucose!#REF!,"")</f>
        <v>#REF!</v>
      </c>
      <c r="S15" s="241" t="e">
        <f>IF(Glucose!#REF!&gt;0,Glucose!#REF!,"")</f>
        <v>#REF!</v>
      </c>
      <c r="T15" s="246" t="e">
        <f>IF(Glucose!#REF!&gt;0,Glucose!#REF!+Glucose!#REF!*Glucose!#REF!/'In Process Calc.'!#REF!,"")</f>
        <v>#REF!</v>
      </c>
      <c r="U15" s="246" t="e">
        <f>IF(Glucose!#REF!&gt;0,Glucose!#REF!+Glucose!#REF!*Glucose!#REF!/'In Process Calc.'!#REF!,"")</f>
        <v>#REF!</v>
      </c>
      <c r="V15" s="246" t="e">
        <f>IF(Glucose!#REF!&gt;0,Glucose!#REF!+Glucose!#REF!*Glucose!#REF!/'In Process Calc.'!#REF!,"")</f>
        <v>#REF!</v>
      </c>
      <c r="W15" s="246" t="e">
        <f>IF(Glucose!#REF!&gt;0,Glucose!#REF!+Glucose!#REF!*Glucose!#REF!/'In Process Calc.'!#REF!,"")</f>
        <v>#REF!</v>
      </c>
      <c r="X15" s="246" t="e">
        <f>IF(Glucose!#REF!&gt;0,Glucose!#REF!+Glucose!#REF!*Glucose!#REF!/'In Process Calc.'!#REF!,"")</f>
        <v>#REF!</v>
      </c>
      <c r="Y15" s="246" t="e">
        <f>IF(Glucose!#REF!&gt;0,Glucose!#REF!+Glucose!#REF!*Glucose!#REF!/'In Process Calc.'!#REF!,"")</f>
        <v>#REF!</v>
      </c>
      <c r="Z15" s="246" t="e">
        <f>IF(Glucose!#REF!&gt;0,Glucose!#REF!+Glucose!#REF!*Glucose!#REF!/'In Process Calc.'!#REF!,"")</f>
        <v>#REF!</v>
      </c>
      <c r="AA15" s="246" t="e">
        <f>IF(Glucose!#REF!&gt;0,Glucose!#REF!+Glucose!#REF!*Glucose!#REF!/'In Process Calc.'!#REF!,"")</f>
        <v>#REF!</v>
      </c>
      <c r="AB15" s="246" t="e">
        <f>IF(Glucose!#REF!&gt;0,Glucose!#REF!+Glucose!#REF!*Glucose!#REF!/'In Process Calc.'!#REF!,"")</f>
        <v>#REF!</v>
      </c>
      <c r="AC15" s="246" t="e">
        <f>IF(Glucose!#REF!&gt;0,Glucose!#REF!+Glucose!#REF!*Glucose!#REF!/'In Process Calc.'!#REF!,"")</f>
        <v>#REF!</v>
      </c>
      <c r="AD15" s="246" t="e">
        <f>IF(Glucose!#REF!&gt;0,Glucose!#REF!+Glucose!#REF!*Glucose!#REF!/'In Process Calc.'!#REF!,"")</f>
        <v>#REF!</v>
      </c>
      <c r="AE15" s="246" t="e">
        <f>IF(Glucose!#REF!&gt;0,Glucose!#REF!+Glucose!#REF!*Glucose!#REF!/'In Process Calc.'!#REF!,"")</f>
        <v>#REF!</v>
      </c>
      <c r="AF15" s="246" t="e">
        <f>IF(Glucose!#REF!&gt;0,Glucose!#REF!+Glucose!#REF!*Glucose!#REF!/'In Process Calc.'!#REF!,"")</f>
        <v>#REF!</v>
      </c>
      <c r="AG15" s="246" t="e">
        <f>IF(Glucose!#REF!&gt;0,Glucose!#REF!+Glucose!#REF!*Glucose!#REF!/'In Process Calc.'!#REF!,"")</f>
        <v>#REF!</v>
      </c>
      <c r="AH15" s="246" t="e">
        <f>IF(Glucose!#REF!&gt;0,Glucose!#REF!+Glucose!#REF!*Glucose!#REF!/'In Process Calc.'!#REF!,"")</f>
        <v>#REF!</v>
      </c>
      <c r="AI15" s="246" t="e">
        <f>IF(Glucose!#REF!&gt;0,Glucose!#REF!+Glucose!#REF!*Glucose!#REF!/'In Process Calc.'!#REF!,"")</f>
        <v>#REF!</v>
      </c>
      <c r="AJ15" s="246" t="e">
        <f>IF(Glucose!#REF!&gt;0,Glucose!#REF!+Glucose!#REF!*Glucose!#REF!/'In Process Calc.'!#REF!,"")</f>
        <v>#REF!</v>
      </c>
      <c r="AK15" s="246" t="e">
        <f>IF(Glucose!#REF!&gt;0,Glucose!#REF!+Glucose!#REF!*Glucose!#REF!/'In Process Calc.'!#REF!,"")</f>
        <v>#REF!</v>
      </c>
      <c r="AL15" s="246" t="e">
        <f>IF(Glucose!#REF!&gt;0,Glucose!#REF!+Glucose!#REF!*Glucose!#REF!/'In Process Calc.'!#REF!,"")</f>
        <v>#REF!</v>
      </c>
      <c r="AM15" s="246" t="e">
        <f>IF(Glucose!#REF!&gt;0,Glucose!#REF!+Glucose!#REF!*Glucose!#REF!/'In Process Calc.'!#REF!,"")</f>
        <v>#REF!</v>
      </c>
      <c r="AN15" s="246" t="e">
        <f>IF(Glucose!#REF!&gt;0,Glucose!#REF!+Glucose!#REF!*Glucose!#REF!/'In Process Calc.'!#REF!,"")</f>
        <v>#REF!</v>
      </c>
      <c r="AO15" s="246" t="e">
        <f>IF(Glucose!#REF!&gt;0,Glucose!#REF!+Glucose!#REF!*Glucose!#REF!/'In Process Calc.'!#REF!,"")</f>
        <v>#REF!</v>
      </c>
      <c r="AP15" s="246" t="e">
        <f>IF(Glucose!#REF!&gt;0,Glucose!#REF!+Glucose!#REF!*Glucose!#REF!/'In Process Calc.'!#REF!,"")</f>
        <v>#REF!</v>
      </c>
      <c r="AQ15" s="246" t="e">
        <f>IF(Glucose!#REF!&gt;0,Glucose!#REF!+Glucose!#REF!*Glucose!#REF!/'In Process Calc.'!#REF!,"")</f>
        <v>#REF!</v>
      </c>
      <c r="AR15" s="246" t="e">
        <f>IF(Glucose!#REF!&gt;0,Glucose!#REF!,"")</f>
        <v>#REF!</v>
      </c>
      <c r="AS15" s="246" t="e">
        <f>IF(Glucose!#REF!&gt;0,Glucose!#REF!,"")</f>
        <v>#REF!</v>
      </c>
      <c r="AT15" s="246" t="e">
        <f>IF(Glucose!#REF!&gt;0,Glucose!#REF!,"")</f>
        <v>#REF!</v>
      </c>
      <c r="AU15" s="246" t="e">
        <f>IF(Glucose!#REF!&gt;0,Glucose!#REF!,"")</f>
        <v>#REF!</v>
      </c>
      <c r="AV15" s="246" t="e">
        <f>IF(Glucose!#REF!&gt;0,Glucose!#REF!,"")</f>
        <v>#REF!</v>
      </c>
      <c r="AW15" s="246" t="e">
        <f>IF(Glucose!#REF!&gt;0,Glucose!#REF!,"")</f>
        <v>#REF!</v>
      </c>
      <c r="AX15" s="246" t="e">
        <f>IF(Glucose!#REF!&gt;0,Glucose!#REF!,"")</f>
        <v>#REF!</v>
      </c>
      <c r="AY15" s="246" t="e">
        <f>IF(Glucose!#REF!&gt;0,Glucose!#REF!,"")</f>
        <v>#REF!</v>
      </c>
      <c r="AZ15" s="246" t="e">
        <f>IF(Glucose!#REF!&gt;0,Glucose!#REF!,"")</f>
        <v>#REF!</v>
      </c>
      <c r="BA15" s="246" t="e">
        <f>IF(Glucose!#REF!&gt;0,Glucose!#REF!,"")</f>
        <v>#REF!</v>
      </c>
      <c r="BB15" s="246" t="e">
        <f>IF(Glucose!#REF!&gt;0,Glucose!#REF!,"")</f>
        <v>#REF!</v>
      </c>
      <c r="BC15" s="246" t="e">
        <f>IF(Glucose!#REF!&gt;0,Glucose!#REF!,"")</f>
        <v>#REF!</v>
      </c>
      <c r="BD15" s="246" t="e">
        <f>IF(Glucose!#REF!&gt;0,Glucose!#REF!,"")</f>
        <v>#REF!</v>
      </c>
      <c r="BE15" s="246" t="e">
        <f>IF(Glucose!#REF!&gt;0,Glucose!#REF!,"")</f>
        <v>#REF!</v>
      </c>
      <c r="BF15" s="246" t="e">
        <f>IF(Glucose!#REF!&gt;0,Glucose!#REF!,"")</f>
        <v>#REF!</v>
      </c>
      <c r="BG15" s="246" t="e">
        <f>IF(Glucose!#REF!&gt;0,Glucose!#REF!,"")</f>
        <v>#REF!</v>
      </c>
      <c r="BH15" s="246" t="e">
        <f>IF(Glucose!#REF!&gt;0,Glucose!#REF!,"")</f>
        <v>#REF!</v>
      </c>
      <c r="BI15" s="246" t="e">
        <f>IF(Glucose!#REF!&gt;0,Glucose!#REF!,"")</f>
        <v>#REF!</v>
      </c>
      <c r="BJ15" s="246" t="e">
        <f>IF(Glucose!#REF!&gt;0,Glucose!#REF!,"")</f>
        <v>#REF!</v>
      </c>
      <c r="BK15" s="246" t="e">
        <f>IF(Glucose!#REF!&gt;0,Glucose!#REF!,"")</f>
        <v>#REF!</v>
      </c>
      <c r="BL15" s="246" t="e">
        <f>IF(Glucose!#REF!&gt;0,Glucose!#REF!,"")</f>
        <v>#REF!</v>
      </c>
      <c r="BM15" s="246" t="e">
        <f>IF(Glucose!#REF!&gt;0,Glucose!#REF!,"")</f>
        <v>#REF!</v>
      </c>
      <c r="BN15" s="246" t="e">
        <f>IF(Glucose!#REF!&gt;0,'In Process Calc.'!#REF!,"")</f>
        <v>#REF!</v>
      </c>
      <c r="BO15" s="246" t="e">
        <f>IF(Glucose!#REF!&gt;0,'In Process Calc.'!#REF!,"")</f>
        <v>#REF!</v>
      </c>
    </row>
    <row r="16" spans="1:67" x14ac:dyDescent="0.15">
      <c r="A16" s="241" t="e">
        <f>IF(Glucose!#REF!&gt;0,Glucose!$B$1,"")</f>
        <v>#REF!</v>
      </c>
      <c r="B16" s="241" t="e">
        <f>IF(Glucose!#REF!&gt;0,Glucose!#REF!+0.1,"")</f>
        <v>#REF!</v>
      </c>
      <c r="C16" s="245" t="e">
        <f>IF(Glucose!#REF!&gt;0,Glucose!#REF!,"")</f>
        <v>#REF!</v>
      </c>
      <c r="D16" s="250" t="e">
        <f>IF(Glucose!#REF!&gt;0,Glucose!#REF!,"")</f>
        <v>#REF!</v>
      </c>
      <c r="E16" s="241" t="e">
        <f>IF(Glucose!#REF!&gt;0,Glucose!#REF!,"")</f>
        <v>#REF!</v>
      </c>
      <c r="F16" s="241" t="e">
        <f>IF(Glucose!#REF!&gt;0,Glucose!#REF!,"")</f>
        <v>#REF!</v>
      </c>
      <c r="G16" s="241" t="e">
        <f>IF(Glucose!#REF!&gt;0,Glucose!#REF!,"")</f>
        <v>#REF!</v>
      </c>
      <c r="H16" s="246" t="e">
        <f>IF(Glucose!#REF!&gt;0,Glucose!#REF!,"")</f>
        <v>#REF!</v>
      </c>
      <c r="I16" s="246" t="e">
        <f>IF(Glucose!#REF!&gt;0,Glucose!#REF!,"")</f>
        <v>#REF!</v>
      </c>
      <c r="J16" s="246" t="e">
        <f>IF(Glucose!#REF!&gt;0,Glucose!#REF!,"")</f>
        <v>#REF!</v>
      </c>
      <c r="K16" s="246" t="e">
        <f>IF(Glucose!#REF!&gt;0,Glucose!#REF!,"")</f>
        <v>#REF!</v>
      </c>
      <c r="L16" s="241" t="e">
        <f>IF(Glucose!#REF!&gt;0,Glucose!#REF!,"")</f>
        <v>#REF!</v>
      </c>
      <c r="M16" s="241" t="e">
        <f>IF(Glucose!#REF!&gt;0,Glucose!#REF!,"")</f>
        <v>#REF!</v>
      </c>
      <c r="N16" s="241" t="e">
        <f>IF(Glucose!#REF!&gt;0,Glucose!#REF!,"")</f>
        <v>#REF!</v>
      </c>
      <c r="O16" s="241" t="e">
        <f>IF(Glucose!#REF!&gt;0,Glucose!#REF!,"")</f>
        <v>#REF!</v>
      </c>
      <c r="P16" s="241" t="e">
        <f>IF(Glucose!#REF!&gt;0,Glucose!#REF!,"")</f>
        <v>#REF!</v>
      </c>
      <c r="Q16" s="241" t="e">
        <f>IF(Glucose!#REF!&gt;0,Glucose!#REF!,"")</f>
        <v>#REF!</v>
      </c>
      <c r="R16" s="241" t="e">
        <f>IF(Glucose!#REF!&gt;0,Glucose!#REF!,"")</f>
        <v>#REF!</v>
      </c>
      <c r="S16" s="241" t="e">
        <f>IF(Glucose!#REF!&gt;0,Glucose!#REF!,"")</f>
        <v>#REF!</v>
      </c>
      <c r="T16" s="246" t="e">
        <f>IF(Glucose!#REF!&gt;0,Glucose!#REF!+Glucose!#REF!*Glucose!#REF!/'In Process Calc.'!#REF!,"")</f>
        <v>#REF!</v>
      </c>
      <c r="U16" s="246" t="e">
        <f>IF(Glucose!#REF!&gt;0,Glucose!#REF!+Glucose!#REF!*Glucose!#REF!/'In Process Calc.'!#REF!,"")</f>
        <v>#REF!</v>
      </c>
      <c r="V16" s="246" t="e">
        <f>IF(Glucose!#REF!&gt;0,Glucose!#REF!+Glucose!#REF!*Glucose!#REF!/'In Process Calc.'!#REF!,"")</f>
        <v>#REF!</v>
      </c>
      <c r="W16" s="246" t="e">
        <f>IF(Glucose!#REF!&gt;0,Glucose!#REF!+Glucose!#REF!*Glucose!#REF!/'In Process Calc.'!#REF!,"")</f>
        <v>#REF!</v>
      </c>
      <c r="X16" s="246" t="e">
        <f>IF(Glucose!#REF!&gt;0,Glucose!#REF!+Glucose!#REF!*Glucose!#REF!/'In Process Calc.'!#REF!,"")</f>
        <v>#REF!</v>
      </c>
      <c r="Y16" s="246" t="e">
        <f>IF(Glucose!#REF!&gt;0,Glucose!#REF!+Glucose!#REF!*Glucose!#REF!/'In Process Calc.'!#REF!,"")</f>
        <v>#REF!</v>
      </c>
      <c r="Z16" s="246" t="e">
        <f>IF(Glucose!#REF!&gt;0,Glucose!#REF!+Glucose!#REF!*Glucose!#REF!/'In Process Calc.'!#REF!,"")</f>
        <v>#REF!</v>
      </c>
      <c r="AA16" s="246" t="e">
        <f>IF(Glucose!#REF!&gt;0,Glucose!#REF!+Glucose!#REF!*Glucose!#REF!/'In Process Calc.'!#REF!,"")</f>
        <v>#REF!</v>
      </c>
      <c r="AB16" s="246" t="e">
        <f>IF(Glucose!#REF!&gt;0,Glucose!#REF!+Glucose!#REF!*Glucose!#REF!/'In Process Calc.'!#REF!,"")</f>
        <v>#REF!</v>
      </c>
      <c r="AC16" s="246" t="e">
        <f>IF(Glucose!#REF!&gt;0,Glucose!#REF!+Glucose!#REF!*Glucose!#REF!/'In Process Calc.'!#REF!,"")</f>
        <v>#REF!</v>
      </c>
      <c r="AD16" s="246" t="e">
        <f>IF(Glucose!#REF!&gt;0,Glucose!#REF!+Glucose!#REF!*Glucose!#REF!/'In Process Calc.'!#REF!,"")</f>
        <v>#REF!</v>
      </c>
      <c r="AE16" s="246" t="e">
        <f>IF(Glucose!#REF!&gt;0,Glucose!#REF!+Glucose!#REF!*Glucose!#REF!/'In Process Calc.'!#REF!,"")</f>
        <v>#REF!</v>
      </c>
      <c r="AF16" s="246" t="e">
        <f>IF(Glucose!#REF!&gt;0,Glucose!#REF!+Glucose!#REF!*Glucose!#REF!/'In Process Calc.'!#REF!,"")</f>
        <v>#REF!</v>
      </c>
      <c r="AG16" s="246" t="e">
        <f>IF(Glucose!#REF!&gt;0,Glucose!#REF!+Glucose!#REF!*Glucose!#REF!/'In Process Calc.'!#REF!,"")</f>
        <v>#REF!</v>
      </c>
      <c r="AH16" s="246" t="e">
        <f>IF(Glucose!#REF!&gt;0,Glucose!#REF!+Glucose!#REF!*Glucose!#REF!/'In Process Calc.'!#REF!,"")</f>
        <v>#REF!</v>
      </c>
      <c r="AI16" s="246" t="e">
        <f>IF(Glucose!#REF!&gt;0,Glucose!#REF!+Glucose!#REF!*Glucose!#REF!/'In Process Calc.'!#REF!,"")</f>
        <v>#REF!</v>
      </c>
      <c r="AJ16" s="246" t="e">
        <f>IF(Glucose!#REF!&gt;0,Glucose!#REF!+Glucose!#REF!*Glucose!#REF!/'In Process Calc.'!#REF!,"")</f>
        <v>#REF!</v>
      </c>
      <c r="AK16" s="246" t="e">
        <f>IF(Glucose!#REF!&gt;0,Glucose!#REF!+Glucose!#REF!*Glucose!#REF!/'In Process Calc.'!#REF!,"")</f>
        <v>#REF!</v>
      </c>
      <c r="AL16" s="246" t="e">
        <f>IF(Glucose!#REF!&gt;0,Glucose!#REF!+Glucose!#REF!*Glucose!#REF!/'In Process Calc.'!#REF!,"")</f>
        <v>#REF!</v>
      </c>
      <c r="AM16" s="246" t="e">
        <f>IF(Glucose!#REF!&gt;0,Glucose!#REF!+Glucose!#REF!*Glucose!#REF!/'In Process Calc.'!#REF!,"")</f>
        <v>#REF!</v>
      </c>
      <c r="AN16" s="246" t="e">
        <f>IF(Glucose!#REF!&gt;0,Glucose!#REF!+Glucose!#REF!*Glucose!#REF!/'In Process Calc.'!#REF!,"")</f>
        <v>#REF!</v>
      </c>
      <c r="AO16" s="246" t="e">
        <f>IF(Glucose!#REF!&gt;0,Glucose!#REF!+Glucose!#REF!*Glucose!#REF!/'In Process Calc.'!#REF!,"")</f>
        <v>#REF!</v>
      </c>
      <c r="AP16" s="246" t="e">
        <f>IF(Glucose!#REF!&gt;0,Glucose!#REF!+Glucose!#REF!*Glucose!#REF!/'In Process Calc.'!#REF!,"")</f>
        <v>#REF!</v>
      </c>
      <c r="AQ16" s="246" t="e">
        <f>IF(Glucose!#REF!&gt;0,Glucose!#REF!+Glucose!#REF!*Glucose!#REF!/'In Process Calc.'!#REF!,"")</f>
        <v>#REF!</v>
      </c>
      <c r="AR16" s="246" t="e">
        <f>IF(Glucose!#REF!&gt;0,Glucose!#REF!,"")</f>
        <v>#REF!</v>
      </c>
      <c r="AS16" s="246" t="e">
        <f>IF(Glucose!#REF!&gt;0,Glucose!#REF!,"")</f>
        <v>#REF!</v>
      </c>
      <c r="AT16" s="246" t="e">
        <f>IF(Glucose!#REF!&gt;0,Glucose!#REF!,"")</f>
        <v>#REF!</v>
      </c>
      <c r="AU16" s="246" t="e">
        <f>IF(Glucose!#REF!&gt;0,Glucose!#REF!,"")</f>
        <v>#REF!</v>
      </c>
      <c r="AV16" s="246" t="e">
        <f>IF(Glucose!#REF!&gt;0,Glucose!#REF!,"")</f>
        <v>#REF!</v>
      </c>
      <c r="AW16" s="246" t="e">
        <f>IF(Glucose!#REF!&gt;0,Glucose!#REF!,"")</f>
        <v>#REF!</v>
      </c>
      <c r="AX16" s="246" t="e">
        <f>IF(Glucose!#REF!&gt;0,Glucose!#REF!,"")</f>
        <v>#REF!</v>
      </c>
      <c r="AY16" s="246" t="e">
        <f>IF(Glucose!#REF!&gt;0,Glucose!#REF!,"")</f>
        <v>#REF!</v>
      </c>
      <c r="AZ16" s="246" t="e">
        <f>IF(Glucose!#REF!&gt;0,Glucose!#REF!,"")</f>
        <v>#REF!</v>
      </c>
      <c r="BA16" s="246" t="e">
        <f>IF(Glucose!#REF!&gt;0,Glucose!#REF!,"")</f>
        <v>#REF!</v>
      </c>
      <c r="BB16" s="246" t="e">
        <f>IF(Glucose!#REF!&gt;0,Glucose!#REF!,"")</f>
        <v>#REF!</v>
      </c>
      <c r="BC16" s="246" t="e">
        <f>IF(Glucose!#REF!&gt;0,Glucose!#REF!,"")</f>
        <v>#REF!</v>
      </c>
      <c r="BD16" s="246" t="e">
        <f>IF(Glucose!#REF!&gt;0,Glucose!#REF!,"")</f>
        <v>#REF!</v>
      </c>
      <c r="BE16" s="246" t="e">
        <f>IF(Glucose!#REF!&gt;0,Glucose!#REF!,"")</f>
        <v>#REF!</v>
      </c>
      <c r="BF16" s="246" t="e">
        <f>IF(Glucose!#REF!&gt;0,Glucose!#REF!,"")</f>
        <v>#REF!</v>
      </c>
      <c r="BG16" s="246" t="e">
        <f>IF(Glucose!#REF!&gt;0,Glucose!#REF!,"")</f>
        <v>#REF!</v>
      </c>
      <c r="BH16" s="246" t="e">
        <f>IF(Glucose!#REF!&gt;0,Glucose!#REF!,"")</f>
        <v>#REF!</v>
      </c>
      <c r="BI16" s="246" t="e">
        <f>IF(Glucose!#REF!&gt;0,Glucose!#REF!,"")</f>
        <v>#REF!</v>
      </c>
      <c r="BJ16" s="246" t="e">
        <f>IF(Glucose!#REF!&gt;0,Glucose!#REF!,"")</f>
        <v>#REF!</v>
      </c>
      <c r="BK16" s="246" t="e">
        <f>IF(Glucose!#REF!&gt;0,Glucose!#REF!,"")</f>
        <v>#REF!</v>
      </c>
      <c r="BL16" s="246" t="e">
        <f>IF(Glucose!#REF!&gt;0,Glucose!#REF!,"")</f>
        <v>#REF!</v>
      </c>
      <c r="BM16" s="246" t="e">
        <f>IF(Glucose!#REF!&gt;0,Glucose!#REF!,"")</f>
        <v>#REF!</v>
      </c>
      <c r="BN16" s="246" t="e">
        <f>IF(Glucose!#REF!&gt;0,'In Process Calc.'!#REF!,"")</f>
        <v>#REF!</v>
      </c>
      <c r="BO16" s="246" t="e">
        <f>IF(Glucose!#REF!&gt;0,'In Process Calc.'!#REF!,"")</f>
        <v>#REF!</v>
      </c>
    </row>
    <row r="17" spans="1:67" x14ac:dyDescent="0.15">
      <c r="A17" s="241" t="e">
        <f>IF(Glucose!#REF!&gt;0,Glucose!$B$1,"")</f>
        <v>#REF!</v>
      </c>
      <c r="B17" s="241" t="e">
        <f>IF(Glucose!#REF!&gt;0,Glucose!#REF!+0.1,"")</f>
        <v>#REF!</v>
      </c>
      <c r="C17" s="245" t="e">
        <f>IF(Glucose!#REF!&gt;0,Glucose!#REF!,"")</f>
        <v>#REF!</v>
      </c>
      <c r="D17" s="250" t="e">
        <f>IF(Glucose!#REF!&gt;0,Glucose!#REF!,"")</f>
        <v>#REF!</v>
      </c>
      <c r="E17" s="241" t="e">
        <f>IF(Glucose!#REF!&gt;0,Glucose!#REF!,"")</f>
        <v>#REF!</v>
      </c>
      <c r="F17" s="241" t="e">
        <f>IF(Glucose!#REF!&gt;0,Glucose!#REF!,"")</f>
        <v>#REF!</v>
      </c>
      <c r="G17" s="241" t="e">
        <f>IF(Glucose!#REF!&gt;0,Glucose!#REF!,"")</f>
        <v>#REF!</v>
      </c>
      <c r="H17" s="246" t="e">
        <f>IF(Glucose!#REF!&gt;0,Glucose!#REF!,"")</f>
        <v>#REF!</v>
      </c>
      <c r="I17" s="246" t="e">
        <f>IF(Glucose!#REF!&gt;0,Glucose!#REF!,"")</f>
        <v>#REF!</v>
      </c>
      <c r="J17" s="246" t="e">
        <f>IF(Glucose!#REF!&gt;0,Glucose!#REF!,"")</f>
        <v>#REF!</v>
      </c>
      <c r="K17" s="246" t="e">
        <f>IF(Glucose!#REF!&gt;0,Glucose!#REF!,"")</f>
        <v>#REF!</v>
      </c>
      <c r="L17" s="241" t="e">
        <f>IF(Glucose!#REF!&gt;0,Glucose!#REF!,"")</f>
        <v>#REF!</v>
      </c>
      <c r="M17" s="241" t="e">
        <f>IF(Glucose!#REF!&gt;0,Glucose!#REF!,"")</f>
        <v>#REF!</v>
      </c>
      <c r="N17" s="241" t="e">
        <f>IF(Glucose!#REF!&gt;0,Glucose!#REF!,"")</f>
        <v>#REF!</v>
      </c>
      <c r="O17" s="241" t="e">
        <f>IF(Glucose!#REF!&gt;0,Glucose!#REF!,"")</f>
        <v>#REF!</v>
      </c>
      <c r="P17" s="241" t="e">
        <f>IF(Glucose!#REF!&gt;0,Glucose!#REF!,"")</f>
        <v>#REF!</v>
      </c>
      <c r="Q17" s="241" t="e">
        <f>IF(Glucose!#REF!&gt;0,Glucose!#REF!,"")</f>
        <v>#REF!</v>
      </c>
      <c r="R17" s="241" t="e">
        <f>IF(Glucose!#REF!&gt;0,Glucose!#REF!,"")</f>
        <v>#REF!</v>
      </c>
      <c r="S17" s="241" t="e">
        <f>IF(Glucose!#REF!&gt;0,Glucose!#REF!,"")</f>
        <v>#REF!</v>
      </c>
      <c r="T17" s="246" t="e">
        <f>IF(Glucose!#REF!&gt;0,Glucose!#REF!+Glucose!#REF!*Glucose!#REF!/'In Process Calc.'!#REF!,"")</f>
        <v>#REF!</v>
      </c>
      <c r="U17" s="246" t="e">
        <f>IF(Glucose!#REF!&gt;0,Glucose!#REF!+Glucose!#REF!*Glucose!#REF!/'In Process Calc.'!#REF!,"")</f>
        <v>#REF!</v>
      </c>
      <c r="V17" s="246" t="e">
        <f>IF(Glucose!#REF!&gt;0,Glucose!#REF!+Glucose!#REF!*Glucose!#REF!/'In Process Calc.'!#REF!,"")</f>
        <v>#REF!</v>
      </c>
      <c r="W17" s="246" t="e">
        <f>IF(Glucose!#REF!&gt;0,Glucose!#REF!+Glucose!#REF!*Glucose!#REF!/'In Process Calc.'!#REF!,"")</f>
        <v>#REF!</v>
      </c>
      <c r="X17" s="246" t="e">
        <f>IF(Glucose!#REF!&gt;0,Glucose!#REF!+Glucose!#REF!*Glucose!#REF!/'In Process Calc.'!#REF!,"")</f>
        <v>#REF!</v>
      </c>
      <c r="Y17" s="246" t="e">
        <f>IF(Glucose!#REF!&gt;0,Glucose!#REF!+Glucose!#REF!*Glucose!#REF!/'In Process Calc.'!#REF!,"")</f>
        <v>#REF!</v>
      </c>
      <c r="Z17" s="246" t="e">
        <f>IF(Glucose!#REF!&gt;0,Glucose!#REF!+Glucose!#REF!*Glucose!#REF!/'In Process Calc.'!#REF!,"")</f>
        <v>#REF!</v>
      </c>
      <c r="AA17" s="246" t="e">
        <f>IF(Glucose!#REF!&gt;0,Glucose!#REF!+Glucose!#REF!*Glucose!#REF!/'In Process Calc.'!#REF!,"")</f>
        <v>#REF!</v>
      </c>
      <c r="AB17" s="246" t="e">
        <f>IF(Glucose!#REF!&gt;0,Glucose!#REF!+Glucose!#REF!*Glucose!#REF!/'In Process Calc.'!#REF!,"")</f>
        <v>#REF!</v>
      </c>
      <c r="AC17" s="246" t="e">
        <f>IF(Glucose!#REF!&gt;0,Glucose!#REF!+Glucose!#REF!*Glucose!#REF!/'In Process Calc.'!#REF!,"")</f>
        <v>#REF!</v>
      </c>
      <c r="AD17" s="246" t="e">
        <f>IF(Glucose!#REF!&gt;0,Glucose!#REF!+Glucose!#REF!*Glucose!#REF!/'In Process Calc.'!#REF!,"")</f>
        <v>#REF!</v>
      </c>
      <c r="AE17" s="246" t="e">
        <f>IF(Glucose!#REF!&gt;0,Glucose!#REF!+Glucose!#REF!*Glucose!#REF!/'In Process Calc.'!#REF!,"")</f>
        <v>#REF!</v>
      </c>
      <c r="AF17" s="246" t="e">
        <f>IF(Glucose!#REF!&gt;0,Glucose!#REF!+Glucose!#REF!*Glucose!#REF!/'In Process Calc.'!#REF!,"")</f>
        <v>#REF!</v>
      </c>
      <c r="AG17" s="246" t="e">
        <f>IF(Glucose!#REF!&gt;0,Glucose!#REF!+Glucose!#REF!*Glucose!#REF!/'In Process Calc.'!#REF!,"")</f>
        <v>#REF!</v>
      </c>
      <c r="AH17" s="246" t="e">
        <f>IF(Glucose!#REF!&gt;0,Glucose!#REF!+Glucose!#REF!*Glucose!#REF!/'In Process Calc.'!#REF!,"")</f>
        <v>#REF!</v>
      </c>
      <c r="AI17" s="246" t="e">
        <f>IF(Glucose!#REF!&gt;0,Glucose!#REF!+Glucose!#REF!*Glucose!#REF!/'In Process Calc.'!#REF!,"")</f>
        <v>#REF!</v>
      </c>
      <c r="AJ17" s="246" t="e">
        <f>IF(Glucose!#REF!&gt;0,Glucose!#REF!+Glucose!#REF!*Glucose!#REF!/'In Process Calc.'!#REF!,"")</f>
        <v>#REF!</v>
      </c>
      <c r="AK17" s="246" t="e">
        <f>IF(Glucose!#REF!&gt;0,Glucose!#REF!+Glucose!#REF!*Glucose!#REF!/'In Process Calc.'!#REF!,"")</f>
        <v>#REF!</v>
      </c>
      <c r="AL17" s="246" t="e">
        <f>IF(Glucose!#REF!&gt;0,Glucose!#REF!+Glucose!#REF!*Glucose!#REF!/'In Process Calc.'!#REF!,"")</f>
        <v>#REF!</v>
      </c>
      <c r="AM17" s="246" t="e">
        <f>IF(Glucose!#REF!&gt;0,Glucose!#REF!+Glucose!#REF!*Glucose!#REF!/'In Process Calc.'!#REF!,"")</f>
        <v>#REF!</v>
      </c>
      <c r="AN17" s="246" t="e">
        <f>IF(Glucose!#REF!&gt;0,Glucose!#REF!+Glucose!#REF!*Glucose!#REF!/'In Process Calc.'!#REF!,"")</f>
        <v>#REF!</v>
      </c>
      <c r="AO17" s="246" t="e">
        <f>IF(Glucose!#REF!&gt;0,Glucose!#REF!+Glucose!#REF!*Glucose!#REF!/'In Process Calc.'!#REF!,"")</f>
        <v>#REF!</v>
      </c>
      <c r="AP17" s="246" t="e">
        <f>IF(Glucose!#REF!&gt;0,Glucose!#REF!+Glucose!#REF!*Glucose!#REF!/'In Process Calc.'!#REF!,"")</f>
        <v>#REF!</v>
      </c>
      <c r="AQ17" s="246" t="e">
        <f>IF(Glucose!#REF!&gt;0,Glucose!#REF!+Glucose!#REF!*Glucose!#REF!/'In Process Calc.'!#REF!,"")</f>
        <v>#REF!</v>
      </c>
      <c r="AR17" s="246" t="e">
        <f>IF(Glucose!#REF!&gt;0,Glucose!#REF!,"")</f>
        <v>#REF!</v>
      </c>
      <c r="AS17" s="246" t="e">
        <f>IF(Glucose!#REF!&gt;0,Glucose!#REF!,"")</f>
        <v>#REF!</v>
      </c>
      <c r="AT17" s="246" t="e">
        <f>IF(Glucose!#REF!&gt;0,Glucose!#REF!,"")</f>
        <v>#REF!</v>
      </c>
      <c r="AU17" s="246" t="e">
        <f>IF(Glucose!#REF!&gt;0,Glucose!#REF!,"")</f>
        <v>#REF!</v>
      </c>
      <c r="AV17" s="246" t="e">
        <f>IF(Glucose!#REF!&gt;0,Glucose!#REF!,"")</f>
        <v>#REF!</v>
      </c>
      <c r="AW17" s="246" t="e">
        <f>IF(Glucose!#REF!&gt;0,Glucose!#REF!,"")</f>
        <v>#REF!</v>
      </c>
      <c r="AX17" s="246" t="e">
        <f>IF(Glucose!#REF!&gt;0,Glucose!#REF!,"")</f>
        <v>#REF!</v>
      </c>
      <c r="AY17" s="246" t="e">
        <f>IF(Glucose!#REF!&gt;0,Glucose!#REF!,"")</f>
        <v>#REF!</v>
      </c>
      <c r="AZ17" s="246" t="e">
        <f>IF(Glucose!#REF!&gt;0,Glucose!#REF!,"")</f>
        <v>#REF!</v>
      </c>
      <c r="BA17" s="246" t="e">
        <f>IF(Glucose!#REF!&gt;0,Glucose!#REF!,"")</f>
        <v>#REF!</v>
      </c>
      <c r="BB17" s="246" t="e">
        <f>IF(Glucose!#REF!&gt;0,Glucose!#REF!,"")</f>
        <v>#REF!</v>
      </c>
      <c r="BC17" s="246" t="e">
        <f>IF(Glucose!#REF!&gt;0,Glucose!#REF!,"")</f>
        <v>#REF!</v>
      </c>
      <c r="BD17" s="246" t="e">
        <f>IF(Glucose!#REF!&gt;0,Glucose!#REF!,"")</f>
        <v>#REF!</v>
      </c>
      <c r="BE17" s="246" t="e">
        <f>IF(Glucose!#REF!&gt;0,Glucose!#REF!,"")</f>
        <v>#REF!</v>
      </c>
      <c r="BF17" s="246" t="e">
        <f>IF(Glucose!#REF!&gt;0,Glucose!#REF!,"")</f>
        <v>#REF!</v>
      </c>
      <c r="BG17" s="246" t="e">
        <f>IF(Glucose!#REF!&gt;0,Glucose!#REF!,"")</f>
        <v>#REF!</v>
      </c>
      <c r="BH17" s="246" t="e">
        <f>IF(Glucose!#REF!&gt;0,Glucose!#REF!,"")</f>
        <v>#REF!</v>
      </c>
      <c r="BI17" s="246" t="e">
        <f>IF(Glucose!#REF!&gt;0,Glucose!#REF!,"")</f>
        <v>#REF!</v>
      </c>
      <c r="BJ17" s="246" t="e">
        <f>IF(Glucose!#REF!&gt;0,Glucose!#REF!,"")</f>
        <v>#REF!</v>
      </c>
      <c r="BK17" s="246" t="e">
        <f>IF(Glucose!#REF!&gt;0,Glucose!#REF!,"")</f>
        <v>#REF!</v>
      </c>
      <c r="BL17" s="246" t="e">
        <f>IF(Glucose!#REF!&gt;0,Glucose!#REF!,"")</f>
        <v>#REF!</v>
      </c>
      <c r="BM17" s="246" t="e">
        <f>IF(Glucose!#REF!&gt;0,Glucose!#REF!,"")</f>
        <v>#REF!</v>
      </c>
      <c r="BN17" s="246" t="e">
        <f>IF(Glucose!#REF!&gt;0,'In Process Calc.'!#REF!,"")</f>
        <v>#REF!</v>
      </c>
      <c r="BO17" s="246" t="e">
        <f>IF(Glucose!#REF!&gt;0,'In Process Calc.'!#REF!,"")</f>
        <v>#REF!</v>
      </c>
    </row>
    <row r="18" spans="1:67" x14ac:dyDescent="0.15">
      <c r="A18" s="241" t="e">
        <f>IF(Glucose!#REF!&gt;0,Glucose!$B$1,"")</f>
        <v>#REF!</v>
      </c>
      <c r="B18" s="241" t="e">
        <f>IF(Glucose!#REF!&gt;0,Glucose!#REF!+0.1,"")</f>
        <v>#REF!</v>
      </c>
      <c r="C18" s="245" t="e">
        <f>IF(Glucose!#REF!&gt;0,Glucose!#REF!,"")</f>
        <v>#REF!</v>
      </c>
      <c r="D18" s="250" t="e">
        <f>IF(Glucose!#REF!&gt;0,Glucose!#REF!,"")</f>
        <v>#REF!</v>
      </c>
      <c r="E18" s="241" t="e">
        <f>IF(Glucose!#REF!&gt;0,Glucose!#REF!,"")</f>
        <v>#REF!</v>
      </c>
      <c r="F18" s="241" t="e">
        <f>IF(Glucose!#REF!&gt;0,Glucose!#REF!,"")</f>
        <v>#REF!</v>
      </c>
      <c r="G18" s="241" t="e">
        <f>IF(Glucose!#REF!&gt;0,Glucose!#REF!,"")</f>
        <v>#REF!</v>
      </c>
      <c r="H18" s="246" t="e">
        <f>IF(Glucose!#REF!&gt;0,Glucose!#REF!,"")</f>
        <v>#REF!</v>
      </c>
      <c r="I18" s="246" t="e">
        <f>IF(Glucose!#REF!&gt;0,Glucose!#REF!,"")</f>
        <v>#REF!</v>
      </c>
      <c r="J18" s="246" t="e">
        <f>IF(Glucose!#REF!&gt;0,Glucose!#REF!,"")</f>
        <v>#REF!</v>
      </c>
      <c r="K18" s="246" t="e">
        <f>IF(Glucose!#REF!&gt;0,Glucose!#REF!,"")</f>
        <v>#REF!</v>
      </c>
      <c r="L18" s="241" t="e">
        <f>IF(Glucose!#REF!&gt;0,Glucose!#REF!,"")</f>
        <v>#REF!</v>
      </c>
      <c r="M18" s="241" t="e">
        <f>IF(Glucose!#REF!&gt;0,Glucose!#REF!,"")</f>
        <v>#REF!</v>
      </c>
      <c r="N18" s="241" t="e">
        <f>IF(Glucose!#REF!&gt;0,Glucose!#REF!,"")</f>
        <v>#REF!</v>
      </c>
      <c r="O18" s="241" t="e">
        <f>IF(Glucose!#REF!&gt;0,Glucose!#REF!,"")</f>
        <v>#REF!</v>
      </c>
      <c r="P18" s="241" t="e">
        <f>IF(Glucose!#REF!&gt;0,Glucose!#REF!,"")</f>
        <v>#REF!</v>
      </c>
      <c r="Q18" s="241" t="e">
        <f>IF(Glucose!#REF!&gt;0,Glucose!#REF!,"")</f>
        <v>#REF!</v>
      </c>
      <c r="R18" s="241" t="e">
        <f>IF(Glucose!#REF!&gt;0,Glucose!#REF!,"")</f>
        <v>#REF!</v>
      </c>
      <c r="S18" s="241" t="e">
        <f>IF(Glucose!#REF!&gt;0,Glucose!#REF!,"")</f>
        <v>#REF!</v>
      </c>
      <c r="T18" s="246" t="e">
        <f>IF(Glucose!#REF!&gt;0,Glucose!#REF!+Glucose!#REF!*Glucose!#REF!/'In Process Calc.'!#REF!,"")</f>
        <v>#REF!</v>
      </c>
      <c r="U18" s="246" t="e">
        <f>IF(Glucose!#REF!&gt;0,Glucose!#REF!+Glucose!#REF!*Glucose!#REF!/'In Process Calc.'!#REF!,"")</f>
        <v>#REF!</v>
      </c>
      <c r="V18" s="246" t="e">
        <f>IF(Glucose!#REF!&gt;0,Glucose!#REF!+Glucose!#REF!*Glucose!#REF!/'In Process Calc.'!#REF!,"")</f>
        <v>#REF!</v>
      </c>
      <c r="W18" s="246" t="e">
        <f>IF(Glucose!#REF!&gt;0,Glucose!#REF!+Glucose!#REF!*Glucose!#REF!/'In Process Calc.'!#REF!,"")</f>
        <v>#REF!</v>
      </c>
      <c r="X18" s="246" t="e">
        <f>IF(Glucose!#REF!&gt;0,Glucose!#REF!+Glucose!#REF!*Glucose!#REF!/'In Process Calc.'!#REF!,"")</f>
        <v>#REF!</v>
      </c>
      <c r="Y18" s="246" t="e">
        <f>IF(Glucose!#REF!&gt;0,Glucose!#REF!+Glucose!#REF!*Glucose!#REF!/'In Process Calc.'!#REF!,"")</f>
        <v>#REF!</v>
      </c>
      <c r="Z18" s="246" t="e">
        <f>IF(Glucose!#REF!&gt;0,Glucose!#REF!+Glucose!#REF!*Glucose!#REF!/'In Process Calc.'!#REF!,"")</f>
        <v>#REF!</v>
      </c>
      <c r="AA18" s="246" t="e">
        <f>IF(Glucose!#REF!&gt;0,Glucose!#REF!+Glucose!#REF!*Glucose!#REF!/'In Process Calc.'!#REF!,"")</f>
        <v>#REF!</v>
      </c>
      <c r="AB18" s="246" t="e">
        <f>IF(Glucose!#REF!&gt;0,Glucose!#REF!+Glucose!#REF!*Glucose!#REF!/'In Process Calc.'!#REF!,"")</f>
        <v>#REF!</v>
      </c>
      <c r="AC18" s="246" t="e">
        <f>IF(Glucose!#REF!&gt;0,Glucose!#REF!+Glucose!#REF!*Glucose!#REF!/'In Process Calc.'!#REF!,"")</f>
        <v>#REF!</v>
      </c>
      <c r="AD18" s="246" t="e">
        <f>IF(Glucose!#REF!&gt;0,Glucose!#REF!+Glucose!#REF!*Glucose!#REF!/'In Process Calc.'!#REF!,"")</f>
        <v>#REF!</v>
      </c>
      <c r="AE18" s="246" t="e">
        <f>IF(Glucose!#REF!&gt;0,Glucose!#REF!+Glucose!#REF!*Glucose!#REF!/'In Process Calc.'!#REF!,"")</f>
        <v>#REF!</v>
      </c>
      <c r="AF18" s="246" t="e">
        <f>IF(Glucose!#REF!&gt;0,Glucose!#REF!+Glucose!#REF!*Glucose!#REF!/'In Process Calc.'!#REF!,"")</f>
        <v>#REF!</v>
      </c>
      <c r="AG18" s="246" t="e">
        <f>IF(Glucose!#REF!&gt;0,Glucose!#REF!+Glucose!#REF!*Glucose!#REF!/'In Process Calc.'!#REF!,"")</f>
        <v>#REF!</v>
      </c>
      <c r="AH18" s="246" t="e">
        <f>IF(Glucose!#REF!&gt;0,Glucose!#REF!+Glucose!#REF!*Glucose!#REF!/'In Process Calc.'!#REF!,"")</f>
        <v>#REF!</v>
      </c>
      <c r="AI18" s="246" t="e">
        <f>IF(Glucose!#REF!&gt;0,Glucose!#REF!+Glucose!#REF!*Glucose!#REF!/'In Process Calc.'!#REF!,"")</f>
        <v>#REF!</v>
      </c>
      <c r="AJ18" s="246" t="e">
        <f>IF(Glucose!#REF!&gt;0,Glucose!#REF!+Glucose!#REF!*Glucose!#REF!/'In Process Calc.'!#REF!,"")</f>
        <v>#REF!</v>
      </c>
      <c r="AK18" s="246" t="e">
        <f>IF(Glucose!#REF!&gt;0,Glucose!#REF!+Glucose!#REF!*Glucose!#REF!/'In Process Calc.'!#REF!,"")</f>
        <v>#REF!</v>
      </c>
      <c r="AL18" s="246" t="e">
        <f>IF(Glucose!#REF!&gt;0,Glucose!#REF!+Glucose!#REF!*Glucose!#REF!/'In Process Calc.'!#REF!,"")</f>
        <v>#REF!</v>
      </c>
      <c r="AM18" s="246" t="e">
        <f>IF(Glucose!#REF!&gt;0,Glucose!#REF!+Glucose!#REF!*Glucose!#REF!/'In Process Calc.'!#REF!,"")</f>
        <v>#REF!</v>
      </c>
      <c r="AN18" s="246" t="e">
        <f>IF(Glucose!#REF!&gt;0,Glucose!#REF!+Glucose!#REF!*Glucose!#REF!/'In Process Calc.'!#REF!,"")</f>
        <v>#REF!</v>
      </c>
      <c r="AO18" s="246" t="e">
        <f>IF(Glucose!#REF!&gt;0,Glucose!#REF!+Glucose!#REF!*Glucose!#REF!/'In Process Calc.'!#REF!,"")</f>
        <v>#REF!</v>
      </c>
      <c r="AP18" s="246" t="e">
        <f>IF(Glucose!#REF!&gt;0,Glucose!#REF!+Glucose!#REF!*Glucose!#REF!/'In Process Calc.'!#REF!,"")</f>
        <v>#REF!</v>
      </c>
      <c r="AQ18" s="246" t="e">
        <f>IF(Glucose!#REF!&gt;0,Glucose!#REF!+Glucose!#REF!*Glucose!#REF!/'In Process Calc.'!#REF!,"")</f>
        <v>#REF!</v>
      </c>
      <c r="AR18" s="246" t="e">
        <f>IF(Glucose!#REF!&gt;0,Glucose!#REF!,"")</f>
        <v>#REF!</v>
      </c>
      <c r="AS18" s="246" t="e">
        <f>IF(Glucose!#REF!&gt;0,Glucose!#REF!,"")</f>
        <v>#REF!</v>
      </c>
      <c r="AT18" s="246" t="e">
        <f>IF(Glucose!#REF!&gt;0,Glucose!#REF!,"")</f>
        <v>#REF!</v>
      </c>
      <c r="AU18" s="246" t="e">
        <f>IF(Glucose!#REF!&gt;0,Glucose!#REF!,"")</f>
        <v>#REF!</v>
      </c>
      <c r="AV18" s="246" t="e">
        <f>IF(Glucose!#REF!&gt;0,Glucose!#REF!,"")</f>
        <v>#REF!</v>
      </c>
      <c r="AW18" s="246" t="e">
        <f>IF(Glucose!#REF!&gt;0,Glucose!#REF!,"")</f>
        <v>#REF!</v>
      </c>
      <c r="AX18" s="246" t="e">
        <f>IF(Glucose!#REF!&gt;0,Glucose!#REF!,"")</f>
        <v>#REF!</v>
      </c>
      <c r="AY18" s="246" t="e">
        <f>IF(Glucose!#REF!&gt;0,Glucose!#REF!,"")</f>
        <v>#REF!</v>
      </c>
      <c r="AZ18" s="246" t="e">
        <f>IF(Glucose!#REF!&gt;0,Glucose!#REF!,"")</f>
        <v>#REF!</v>
      </c>
      <c r="BA18" s="246" t="e">
        <f>IF(Glucose!#REF!&gt;0,Glucose!#REF!,"")</f>
        <v>#REF!</v>
      </c>
      <c r="BB18" s="246" t="e">
        <f>IF(Glucose!#REF!&gt;0,Glucose!#REF!,"")</f>
        <v>#REF!</v>
      </c>
      <c r="BC18" s="246" t="e">
        <f>IF(Glucose!#REF!&gt;0,Glucose!#REF!,"")</f>
        <v>#REF!</v>
      </c>
      <c r="BD18" s="246" t="e">
        <f>IF(Glucose!#REF!&gt;0,Glucose!#REF!,"")</f>
        <v>#REF!</v>
      </c>
      <c r="BE18" s="246" t="e">
        <f>IF(Glucose!#REF!&gt;0,Glucose!#REF!,"")</f>
        <v>#REF!</v>
      </c>
      <c r="BF18" s="246" t="e">
        <f>IF(Glucose!#REF!&gt;0,Glucose!#REF!,"")</f>
        <v>#REF!</v>
      </c>
      <c r="BG18" s="246" t="e">
        <f>IF(Glucose!#REF!&gt;0,Glucose!#REF!,"")</f>
        <v>#REF!</v>
      </c>
      <c r="BH18" s="246" t="e">
        <f>IF(Glucose!#REF!&gt;0,Glucose!#REF!,"")</f>
        <v>#REF!</v>
      </c>
      <c r="BI18" s="246" t="e">
        <f>IF(Glucose!#REF!&gt;0,Glucose!#REF!,"")</f>
        <v>#REF!</v>
      </c>
      <c r="BJ18" s="246" t="e">
        <f>IF(Glucose!#REF!&gt;0,Glucose!#REF!,"")</f>
        <v>#REF!</v>
      </c>
      <c r="BK18" s="246" t="e">
        <f>IF(Glucose!#REF!&gt;0,Glucose!#REF!,"")</f>
        <v>#REF!</v>
      </c>
      <c r="BL18" s="246" t="e">
        <f>IF(Glucose!#REF!&gt;0,Glucose!#REF!,"")</f>
        <v>#REF!</v>
      </c>
      <c r="BM18" s="246" t="e">
        <f>IF(Glucose!#REF!&gt;0,Glucose!#REF!,"")</f>
        <v>#REF!</v>
      </c>
      <c r="BN18" s="246" t="e">
        <f>IF(Glucose!#REF!&gt;0,'In Process Calc.'!#REF!,"")</f>
        <v>#REF!</v>
      </c>
      <c r="BO18" s="246" t="e">
        <f>IF(Glucose!#REF!&gt;0,'In Process Calc.'!#REF!,"")</f>
        <v>#REF!</v>
      </c>
    </row>
    <row r="19" spans="1:67" x14ac:dyDescent="0.15">
      <c r="A19" s="241" t="str">
        <f>IF(Glucose!$E15&gt;0,Glucose!$B$1,"")</f>
        <v/>
      </c>
      <c r="B19" s="241" t="str">
        <f>IF(Glucose!$E15&gt;0,Glucose!#REF!+0.1,"")</f>
        <v/>
      </c>
      <c r="C19" s="245" t="str">
        <f>IF(Glucose!$E15&gt;0,Glucose!#REF!,"")</f>
        <v/>
      </c>
      <c r="D19" s="250" t="str">
        <f>IF(Glucose!$E15&gt;0,Glucose!#REF!,"")</f>
        <v/>
      </c>
      <c r="E19" s="241" t="str">
        <f>IF(Glucose!$E15&gt;0,Glucose!#REF!,"")</f>
        <v/>
      </c>
      <c r="F19" s="241" t="str">
        <f>IF(Glucose!$E15&gt;0,Glucose!#REF!,"")</f>
        <v/>
      </c>
      <c r="G19" s="241" t="str">
        <f>IF(Glucose!$E15&gt;0,Glucose!#REF!,"")</f>
        <v/>
      </c>
      <c r="H19" s="246" t="str">
        <f>IF(Glucose!$E15&gt;0,Glucose!#REF!,"")</f>
        <v/>
      </c>
      <c r="I19" s="246" t="str">
        <f>IF(Glucose!$E15&gt;0,Glucose!#REF!,"")</f>
        <v/>
      </c>
      <c r="J19" s="246" t="str">
        <f>IF(Glucose!$E15&gt;0,Glucose!#REF!,"")</f>
        <v/>
      </c>
      <c r="K19" s="246" t="str">
        <f>IF(Glucose!$E15&gt;0,Glucose!#REF!,"")</f>
        <v/>
      </c>
      <c r="L19" s="241" t="str">
        <f>IF(Glucose!$E15&gt;0,Glucose!#REF!,"")</f>
        <v/>
      </c>
      <c r="M19" s="241" t="str">
        <f>IF(Glucose!$E15&gt;0,Glucose!#REF!,"")</f>
        <v/>
      </c>
      <c r="N19" s="241" t="str">
        <f>IF(Glucose!$E15&gt;0,Glucose!#REF!,"")</f>
        <v/>
      </c>
      <c r="O19" s="241" t="str">
        <f>IF(Glucose!$E15&gt;0,Glucose!#REF!,"")</f>
        <v/>
      </c>
      <c r="P19" s="241" t="str">
        <f>IF(Glucose!$E15&gt;0,Glucose!#REF!,"")</f>
        <v/>
      </c>
      <c r="Q19" s="241" t="str">
        <f>IF(Glucose!$E15&gt;0,Glucose!#REF!,"")</f>
        <v/>
      </c>
      <c r="R19" s="241" t="str">
        <f>IF(Glucose!$E15&gt;0,Glucose!#REF!,"")</f>
        <v/>
      </c>
      <c r="S19" s="241" t="str">
        <f>IF(Glucose!$E15&gt;0,Glucose!#REF!,"")</f>
        <v/>
      </c>
      <c r="T19" s="247" t="str">
        <f>IF(Glucose!$E15&gt;0,Glucose!#REF!+Glucose!$E15*Glucose!#REF!/'In Process Calc.'!$I13,"")</f>
        <v/>
      </c>
      <c r="U19" s="247" t="str">
        <f>IF(Glucose!$E15&gt;0,Glucose!#REF!+Glucose!$E15*Glucose!#REF!/'In Process Calc.'!$I13,"")</f>
        <v/>
      </c>
      <c r="V19" s="247" t="str">
        <f>IF(Glucose!$E15&gt;0,Glucose!#REF!+Glucose!$E15*Glucose!#REF!/'In Process Calc.'!$I13,"")</f>
        <v/>
      </c>
      <c r="W19" s="247" t="str">
        <f>IF(Glucose!$E15&gt;0,Glucose!#REF!+Glucose!$E15*Glucose!#REF!/'In Process Calc.'!$I13,"")</f>
        <v/>
      </c>
      <c r="X19" s="247" t="str">
        <f>IF(Glucose!$E15&gt;0,Glucose!#REF!+Glucose!$E15*Glucose!#REF!/'In Process Calc.'!$I13,"")</f>
        <v/>
      </c>
      <c r="Y19" s="247" t="str">
        <f>IF(Glucose!$E15&gt;0,Glucose!#REF!+Glucose!$E15*Glucose!#REF!/'In Process Calc.'!$I13,"")</f>
        <v/>
      </c>
      <c r="Z19" s="247" t="str">
        <f>IF(Glucose!$E15&gt;0,Glucose!#REF!+Glucose!$E15*Glucose!#REF!/'In Process Calc.'!$I13,"")</f>
        <v/>
      </c>
      <c r="AA19" s="247" t="str">
        <f>IF(Glucose!$E15&gt;0,Glucose!#REF!+Glucose!$E15*Glucose!#REF!/'In Process Calc.'!$I13,"")</f>
        <v/>
      </c>
      <c r="AB19" s="247" t="str">
        <f>IF(Glucose!$E15&gt;0,Glucose!#REF!+Glucose!$E15*Glucose!#REF!/'In Process Calc.'!$I13,"")</f>
        <v/>
      </c>
      <c r="AC19" s="247" t="str">
        <f>IF(Glucose!$E15&gt;0,Glucose!#REF!+Glucose!$E15*Glucose!#REF!/'In Process Calc.'!$I13,"")</f>
        <v/>
      </c>
      <c r="AD19" s="247" t="str">
        <f>IF(Glucose!$E15&gt;0,Glucose!#REF!+Glucose!$E15*Glucose!#REF!/'In Process Calc.'!$I13,"")</f>
        <v/>
      </c>
      <c r="AE19" s="247" t="str">
        <f>IF(Glucose!$E15&gt;0,Glucose!#REF!+Glucose!$E15*Glucose!#REF!/'In Process Calc.'!$I13,"")</f>
        <v/>
      </c>
      <c r="AF19" s="247" t="str">
        <f>IF(Glucose!$E15&gt;0,Glucose!#REF!+Glucose!$E15*Glucose!#REF!/'In Process Calc.'!$I13,"")</f>
        <v/>
      </c>
      <c r="AG19" s="247" t="str">
        <f>IF(Glucose!$E15&gt;0,Glucose!#REF!+Glucose!$E15*Glucose!#REF!/'In Process Calc.'!$I13,"")</f>
        <v/>
      </c>
      <c r="AH19" s="247" t="str">
        <f>IF(Glucose!$E15&gt;0,Glucose!#REF!+Glucose!$E15*Glucose!#REF!/'In Process Calc.'!$I13,"")</f>
        <v/>
      </c>
      <c r="AI19" s="247" t="str">
        <f>IF(Glucose!$E15&gt;0,Glucose!#REF!+Glucose!$E15*Glucose!#REF!/'In Process Calc.'!$I13,"")</f>
        <v/>
      </c>
      <c r="AJ19" s="247" t="str">
        <f>IF(Glucose!$E15&gt;0,Glucose!#REF!+Glucose!$E15*Glucose!#REF!/'In Process Calc.'!$I13,"")</f>
        <v/>
      </c>
      <c r="AK19" s="247" t="str">
        <f>IF(Glucose!$E15&gt;0,Glucose!#REF!+Glucose!$E15*Glucose!#REF!/'In Process Calc.'!$I13,"")</f>
        <v/>
      </c>
      <c r="AL19" s="247" t="str">
        <f>IF(Glucose!$E15&gt;0,Glucose!#REF!+Glucose!$E15*Glucose!#REF!/'In Process Calc.'!$I13,"")</f>
        <v/>
      </c>
      <c r="AM19" s="247" t="str">
        <f>IF(Glucose!$E15&gt;0,Glucose!#REF!+Glucose!$E15*Glucose!#REF!/'In Process Calc.'!$I13,"")</f>
        <v/>
      </c>
      <c r="AN19" s="247" t="str">
        <f>IF(Glucose!$E15&gt;0,Glucose!#REF!+Glucose!$E15*Glucose!#REF!/'In Process Calc.'!$I13,"")</f>
        <v/>
      </c>
      <c r="AO19" s="247" t="str">
        <f>IF(Glucose!$E15&gt;0,Glucose!#REF!+Glucose!$E15*Glucose!#REF!/'In Process Calc.'!$I13,"")</f>
        <v/>
      </c>
      <c r="AP19" s="247" t="str">
        <f>IF(Glucose!$E15&gt;0,Glucose!#REF!+Glucose!$E15*Glucose!#REF!/'In Process Calc.'!$I13,"")</f>
        <v/>
      </c>
      <c r="AQ19" s="247" t="str">
        <f>IF(Glucose!$E15&gt;0,Glucose!#REF!+Glucose!$E15*Glucose!#REF!/'In Process Calc.'!$I13,"")</f>
        <v/>
      </c>
      <c r="AR19" s="247" t="str">
        <f>IF(Glucose!$E15&gt;0,Glucose!#REF!,"")</f>
        <v/>
      </c>
      <c r="AS19" s="247" t="str">
        <f>IF(Glucose!$E15&gt;0,Glucose!#REF!,"")</f>
        <v/>
      </c>
      <c r="AT19" s="247" t="str">
        <f>IF(Glucose!$E15&gt;0,Glucose!#REF!,"")</f>
        <v/>
      </c>
      <c r="AU19" s="247" t="str">
        <f>IF(Glucose!$E15&gt;0,Glucose!#REF!,"")</f>
        <v/>
      </c>
      <c r="AV19" s="247" t="str">
        <f>IF(Glucose!$E15&gt;0,Glucose!#REF!,"")</f>
        <v/>
      </c>
      <c r="AW19" s="247" t="str">
        <f>IF(Glucose!$E15&gt;0,Glucose!#REF!,"")</f>
        <v/>
      </c>
      <c r="AX19" s="247" t="str">
        <f>IF(Glucose!$E15&gt;0,Glucose!#REF!,"")</f>
        <v/>
      </c>
      <c r="AY19" s="247" t="str">
        <f>IF(Glucose!$E15&gt;0,Glucose!#REF!,"")</f>
        <v/>
      </c>
      <c r="AZ19" s="247" t="str">
        <f>IF(Glucose!$E15&gt;0,Glucose!#REF!,"")</f>
        <v/>
      </c>
      <c r="BA19" s="247" t="str">
        <f>IF(Glucose!$E15&gt;0,Glucose!#REF!,"")</f>
        <v/>
      </c>
      <c r="BB19" s="247" t="str">
        <f>IF(Glucose!$E15&gt;0,Glucose!#REF!,"")</f>
        <v/>
      </c>
      <c r="BC19" s="247" t="str">
        <f>IF(Glucose!$E15&gt;0,Glucose!#REF!,"")</f>
        <v/>
      </c>
      <c r="BD19" s="247" t="str">
        <f>IF(Glucose!$E15&gt;0,Glucose!#REF!,"")</f>
        <v/>
      </c>
      <c r="BE19" s="247" t="str">
        <f>IF(Glucose!$E15&gt;0,Glucose!#REF!,"")</f>
        <v/>
      </c>
      <c r="BF19" s="247" t="str">
        <f>IF(Glucose!$E15&gt;0,Glucose!#REF!,"")</f>
        <v/>
      </c>
      <c r="BG19" s="247" t="str">
        <f>IF(Glucose!$E15&gt;0,Glucose!#REF!,"")</f>
        <v/>
      </c>
      <c r="BH19" s="247" t="str">
        <f>IF(Glucose!$E15&gt;0,Glucose!#REF!,"")</f>
        <v/>
      </c>
      <c r="BI19" s="247" t="str">
        <f>IF(Glucose!$E15&gt;0,Glucose!#REF!,"")</f>
        <v/>
      </c>
      <c r="BJ19" s="247" t="str">
        <f>IF(Glucose!$E15&gt;0,Glucose!#REF!,"")</f>
        <v/>
      </c>
      <c r="BK19" s="247" t="str">
        <f>IF(Glucose!$E15&gt;0,Glucose!#REF!,"")</f>
        <v/>
      </c>
      <c r="BL19" s="247" t="str">
        <f>IF(Glucose!$E15&gt;0,Glucose!#REF!,"")</f>
        <v/>
      </c>
      <c r="BM19" s="247" t="str">
        <f>IF(Glucose!$E15&gt;0,Glucose!#REF!,"")</f>
        <v/>
      </c>
      <c r="BN19" s="247" t="str">
        <f>IF(Glucose!$E15&gt;0,'In Process Calc.'!#REF!,"")</f>
        <v/>
      </c>
      <c r="BO19" s="247" t="str">
        <f>IF(Glucose!$E15&gt;0,'In Process Calc.'!#REF!,"")</f>
        <v/>
      </c>
    </row>
    <row r="20" spans="1:67" x14ac:dyDescent="0.15">
      <c r="A20" s="241" t="str">
        <f>IF(Glucose!$E16&gt;0,Glucose!$B$1,"")</f>
        <v>NIIMBL-FB01-B2</v>
      </c>
      <c r="B20" s="241">
        <f>IF(Glucose!$E16&gt;0,Glucose!A15+0.1,"")</f>
        <v>8.1</v>
      </c>
      <c r="C20" s="245">
        <f>IF(Glucose!$E16&gt;0,Glucose!B15,"")</f>
        <v>43708</v>
      </c>
      <c r="D20" s="250">
        <f>IF(Glucose!$E16&gt;0,Glucose!C15,"")</f>
        <v>0.40902777777777777</v>
      </c>
      <c r="E20" s="241">
        <f>IF(Glucose!$E16&gt;0,Glucose!D15,"")</f>
        <v>37</v>
      </c>
      <c r="F20" s="241">
        <f>IF(Glucose!$E16&gt;0,Glucose!E15,"")</f>
        <v>0</v>
      </c>
      <c r="G20" s="241">
        <f>IF(Glucose!$E16&gt;0,Glucose!G15,"")</f>
        <v>0</v>
      </c>
      <c r="H20" s="246">
        <f>IF(Glucose!$E16&gt;0,Glucose!H15,"")</f>
        <v>4.0579069686889646</v>
      </c>
      <c r="I20" s="246">
        <f>IF(Glucose!$E16&gt;0,Glucose!I15,"")</f>
        <v>0.12731969640814444</v>
      </c>
      <c r="J20" s="246">
        <f>IF(Glucose!$E16&gt;0,Glucose!J15,"")</f>
        <v>4.1852266650971091</v>
      </c>
      <c r="K20" s="246">
        <f>IF(Glucose!$E16&gt;0,Glucose!K15,"")</f>
        <v>96.957878112792969</v>
      </c>
      <c r="L20" s="241">
        <f>IF(Glucose!$E16&gt;0,Glucose!L15,"")</f>
        <v>7.016</v>
      </c>
      <c r="M20" s="241">
        <f>IF(Glucose!$E16&gt;0,Glucose!M15,"")</f>
        <v>54.6</v>
      </c>
      <c r="N20" s="241">
        <f>IF(Glucose!$E16&gt;0,Glucose!N15,"")</f>
        <v>0</v>
      </c>
      <c r="O20" s="241">
        <f>IF(Glucose!$E16&gt;0,Glucose!O15,"")</f>
        <v>0</v>
      </c>
      <c r="P20" s="241">
        <f>IF(Glucose!$E16&gt;0,Glucose!P15,"")</f>
        <v>0</v>
      </c>
      <c r="Q20" s="241">
        <f>IF(Glucose!$E16&gt;0,Glucose!Q15,"")</f>
        <v>0</v>
      </c>
      <c r="R20" s="241">
        <f>IF(Glucose!$E16&gt;0,Glucose!R15,"")</f>
        <v>333</v>
      </c>
      <c r="S20" s="241">
        <f>IF(Glucose!$E16&gt;0,Glucose!S15,"")</f>
        <v>456.1</v>
      </c>
      <c r="T20" s="247">
        <f>IF(Glucose!$E16&gt;0,Glucose!T15+Glucose!$E16*Glucose!BP15/'In Process Calc.'!$I14,"")</f>
        <v>1.1493994836682007</v>
      </c>
      <c r="U20" s="247">
        <f>IF(Glucose!$E16&gt;0,Glucose!U15+Glucose!$E16*Glucose!BQ15/'In Process Calc.'!$I14,"")</f>
        <v>1.9345579793340988</v>
      </c>
      <c r="V20" s="247">
        <f>IF(Glucose!$E16&gt;0,Glucose!V15+Glucose!$E16*Glucose!BR15/'In Process Calc.'!$I14,"")</f>
        <v>0</v>
      </c>
      <c r="W20" s="247">
        <f>IF(Glucose!$E16&gt;0,Glucose!W15+Glucose!$E16*Glucose!BS15/'In Process Calc.'!$I14,"")</f>
        <v>5.878596649387724</v>
      </c>
      <c r="X20" s="247">
        <f>IF(Glucose!$E16&gt;0,Glucose!X15+Glucose!$E16*Glucose!BT15/'In Process Calc.'!$I14,"")</f>
        <v>0.20805921052631582</v>
      </c>
      <c r="Y20" s="247">
        <f>IF(Glucose!$E16&gt;0,Glucose!Y15+Glucose!$E16*Glucose!BU15/'In Process Calc.'!$I14,"")</f>
        <v>26.388888888888889</v>
      </c>
      <c r="Z20" s="247">
        <f>IF(Glucose!$E16&gt;0,Glucose!Z15+Glucose!$E16*Glucose!BV15/'In Process Calc.'!$I14,"")</f>
        <v>0.33</v>
      </c>
      <c r="AA20" s="247">
        <f>IF(Glucose!$E16&gt;0,Glucose!AA15+Glucose!$E16*Glucose!BW15/'In Process Calc.'!$I14,"")</f>
        <v>2.94</v>
      </c>
      <c r="AB20" s="247">
        <f>IF(Glucose!$E16&gt;0,Glucose!AB15+Glucose!$E16*Glucose!BX15/'In Process Calc.'!$I14,"")</f>
        <v>3.0957772745437593</v>
      </c>
      <c r="AC20" s="247">
        <f>IF(Glucose!$E16&gt;0,Glucose!AC15+Glucose!$E16*Glucose!BY15/'In Process Calc.'!$I14,"")</f>
        <v>0.67609983848368016</v>
      </c>
      <c r="AD20" s="247">
        <f>IF(Glucose!$E16&gt;0,Glucose!AD15+Glucose!$E16*Glucose!BZ15/'In Process Calc.'!$I14,"")</f>
        <v>2.078219104978273</v>
      </c>
      <c r="AE20" s="247">
        <f>IF(Glucose!$E16&gt;0,Glucose!AE15+Glucose!$E16*Glucose!CA15/'In Process Calc.'!$I14,"")</f>
        <v>0.77708703374777988</v>
      </c>
      <c r="AF20" s="247">
        <f>IF(Glucose!$E16&gt;0,Glucose!AF15+Glucose!$E16*Glucose!CB15/'In Process Calc.'!$I14,"")</f>
        <v>2.4555919798734469</v>
      </c>
      <c r="AG20" s="247">
        <f>IF(Glucose!$E16&gt;0,Glucose!AG15+Glucose!$E16*Glucose!CC15/'In Process Calc.'!$I14,"")</f>
        <v>1.6731650591695739</v>
      </c>
      <c r="AH20" s="247">
        <f>IF(Glucose!$E16&gt;0,Glucose!AH15+Glucose!$E16*Glucose!CD15/'In Process Calc.'!$I14,"")</f>
        <v>1.0106561222438175</v>
      </c>
      <c r="AI20" s="247">
        <f>IF(Glucose!$E16&gt;0,Glucose!AI15+Glucose!$E16*Glucose!CE15/'In Process Calc.'!$I14,"")</f>
        <v>5.77</v>
      </c>
      <c r="AJ20" s="247">
        <f>IF(Glucose!$E16&gt;0,Glucose!AJ15+Glucose!$E16*Glucose!CF15/'In Process Calc.'!$I14,"")</f>
        <v>1.2894242992917246</v>
      </c>
      <c r="AK20" s="247">
        <f>IF(Glucose!$E16&gt;0,Glucose!AK15+Glucose!$E16*Glucose!CG15/'In Process Calc.'!$I14,"")</f>
        <v>2.6491791887431599</v>
      </c>
      <c r="AL20" s="247">
        <f>IF(Glucose!$E16&gt;0,Glucose!AL15+Glucose!$E16*Glucose!CH15/'In Process Calc.'!$I14,"")</f>
        <v>2.5425825482919402</v>
      </c>
      <c r="AM20" s="247">
        <f>IF(Glucose!$E16&gt;0,Glucose!AM15+Glucose!$E16*Glucose!CI15/'In Process Calc.'!$I14,"")</f>
        <v>2.4051376762928141</v>
      </c>
      <c r="AN20" s="247">
        <f>IF(Glucose!$E16&gt;0,Glucose!AN15+Glucose!$E16*Glucose!CJ15/'In Process Calc.'!$I14,"")</f>
        <v>0.44851393037261916</v>
      </c>
      <c r="AO20" s="247">
        <f>IF(Glucose!$E16&gt;0,Glucose!AO15+Glucose!$E16*Glucose!CK15/'In Process Calc.'!$I14,"")</f>
        <v>0.76163143661349963</v>
      </c>
      <c r="AP20" s="247">
        <f>IF(Glucose!$E16&gt;0,Glucose!AP15+Glucose!$E16*Glucose!CL15/'In Process Calc.'!$I14,"")</f>
        <v>1.9368331199317115</v>
      </c>
      <c r="AQ20" s="247">
        <f>IF(Glucose!$E16&gt;0,Glucose!BO15+Glucose!$E16*Glucose!CM15/'In Process Calc.'!$I14,"")</f>
        <v>0</v>
      </c>
      <c r="AR20" s="247">
        <f>IF(Glucose!$E16&gt;0,Glucose!BP15,"")</f>
        <v>0</v>
      </c>
      <c r="AS20" s="247">
        <f>IF(Glucose!$E16&gt;0,Glucose!BQ15,"")</f>
        <v>0</v>
      </c>
      <c r="AT20" s="247">
        <f>IF(Glucose!$E16&gt;0,Glucose!BR15,"")</f>
        <v>0</v>
      </c>
      <c r="AU20" s="247">
        <f>IF(Glucose!$E16&gt;0,Glucose!BS15,"")</f>
        <v>0</v>
      </c>
      <c r="AV20" s="247">
        <f>IF(Glucose!$E16&gt;0,Glucose!BT15,"")</f>
        <v>0</v>
      </c>
      <c r="AW20" s="247">
        <f>IF(Glucose!$E16&gt;0,Glucose!BU15,"")</f>
        <v>0</v>
      </c>
      <c r="AX20" s="247">
        <f>IF(Glucose!$E16&gt;0,Glucose!BV15,"")</f>
        <v>0</v>
      </c>
      <c r="AY20" s="247">
        <f>IF(Glucose!$E16&gt;0,Glucose!BW15,"")</f>
        <v>0</v>
      </c>
      <c r="AZ20" s="247">
        <f>IF(Glucose!$E16&gt;0,Glucose!BX15,"")</f>
        <v>0</v>
      </c>
      <c r="BA20" s="247">
        <f>IF(Glucose!$E16&gt;0,Glucose!BY15,"")</f>
        <v>0</v>
      </c>
      <c r="BB20" s="247">
        <f>IF(Glucose!$E16&gt;0,Glucose!BZ15,"")</f>
        <v>0</v>
      </c>
      <c r="BC20" s="247">
        <f>IF(Glucose!$E16&gt;0,Glucose!CA15,"")</f>
        <v>0</v>
      </c>
      <c r="BD20" s="247">
        <f>IF(Glucose!$E16&gt;0,Glucose!CB15,"")</f>
        <v>0</v>
      </c>
      <c r="BE20" s="247">
        <f>IF(Glucose!$E16&gt;0,Glucose!CC15,"")</f>
        <v>0</v>
      </c>
      <c r="BF20" s="247">
        <f>IF(Glucose!$E16&gt;0,Glucose!CD15,"")</f>
        <v>0</v>
      </c>
      <c r="BG20" s="247">
        <f>IF(Glucose!$E16&gt;0,Glucose!CE15,"")</f>
        <v>0</v>
      </c>
      <c r="BH20" s="247">
        <f>IF(Glucose!$E16&gt;0,Glucose!CF15,"")</f>
        <v>0</v>
      </c>
      <c r="BI20" s="247">
        <f>IF(Glucose!$E16&gt;0,Glucose!CG15,"")</f>
        <v>0</v>
      </c>
      <c r="BJ20" s="247">
        <f>IF(Glucose!$E16&gt;0,Glucose!CH15,"")</f>
        <v>0</v>
      </c>
      <c r="BK20" s="247">
        <f>IF(Glucose!$E16&gt;0,Glucose!CI15,"")</f>
        <v>0</v>
      </c>
      <c r="BL20" s="247">
        <f>IF(Glucose!$E16&gt;0,Glucose!CJ15,"")</f>
        <v>0</v>
      </c>
      <c r="BM20" s="247">
        <f>IF(Glucose!$E16&gt;0,Glucose!CK15,"")</f>
        <v>0</v>
      </c>
      <c r="BN20" s="247">
        <f>IF(Glucose!$E16&gt;0,'In Process Calc.'!B13,"")</f>
        <v>9.9370486111147329</v>
      </c>
      <c r="BO20" s="247">
        <f>IF(Glucose!$E16&gt;0,'In Process Calc.'!C13,"")</f>
        <v>238.48916666675359</v>
      </c>
    </row>
    <row r="21" spans="1:67" x14ac:dyDescent="0.15">
      <c r="A21" s="241" t="e">
        <f>IF(Glucose!#REF!&gt;0,Glucose!$B$1,"")</f>
        <v>#REF!</v>
      </c>
      <c r="B21" s="241" t="e">
        <f>IF(Glucose!#REF!&gt;0,Glucose!A16+0.1,"")</f>
        <v>#REF!</v>
      </c>
      <c r="C21" s="245" t="e">
        <f>IF(Glucose!#REF!&gt;0,Glucose!B16,"")</f>
        <v>#REF!</v>
      </c>
      <c r="D21" s="250" t="e">
        <f>IF(Glucose!#REF!&gt;0,Glucose!C16,"")</f>
        <v>#REF!</v>
      </c>
      <c r="E21" s="241" t="e">
        <f>IF(Glucose!#REF!&gt;0,Glucose!D16,"")</f>
        <v>#REF!</v>
      </c>
      <c r="F21" s="241" t="e">
        <f>IF(Glucose!#REF!&gt;0,Glucose!E16,"")</f>
        <v>#REF!</v>
      </c>
      <c r="G21" s="241" t="e">
        <f>IF(Glucose!#REF!&gt;0,Glucose!G16,"")</f>
        <v>#REF!</v>
      </c>
      <c r="H21" s="246" t="e">
        <f>IF(Glucose!#REF!&gt;0,Glucose!H16,"")</f>
        <v>#REF!</v>
      </c>
      <c r="I21" s="246" t="e">
        <f>IF(Glucose!#REF!&gt;0,Glucose!I16,"")</f>
        <v>#REF!</v>
      </c>
      <c r="J21" s="246" t="e">
        <f>IF(Glucose!#REF!&gt;0,Glucose!J16,"")</f>
        <v>#REF!</v>
      </c>
      <c r="K21" s="246" t="e">
        <f>IF(Glucose!#REF!&gt;0,Glucose!K16,"")</f>
        <v>#REF!</v>
      </c>
      <c r="L21" s="241" t="e">
        <f>IF(Glucose!#REF!&gt;0,Glucose!L16,"")</f>
        <v>#REF!</v>
      </c>
      <c r="M21" s="241" t="e">
        <f>IF(Glucose!#REF!&gt;0,Glucose!M16,"")</f>
        <v>#REF!</v>
      </c>
      <c r="N21" s="241" t="e">
        <f>IF(Glucose!#REF!&gt;0,Glucose!N16,"")</f>
        <v>#REF!</v>
      </c>
      <c r="O21" s="241" t="e">
        <f>IF(Glucose!#REF!&gt;0,Glucose!O16,"")</f>
        <v>#REF!</v>
      </c>
      <c r="P21" s="241" t="e">
        <f>IF(Glucose!#REF!&gt;0,Glucose!P16,"")</f>
        <v>#REF!</v>
      </c>
      <c r="Q21" s="241" t="e">
        <f>IF(Glucose!#REF!&gt;0,Glucose!Q16,"")</f>
        <v>#REF!</v>
      </c>
      <c r="R21" s="241" t="e">
        <f>IF(Glucose!#REF!&gt;0,Glucose!R16,"")</f>
        <v>#REF!</v>
      </c>
      <c r="S21" s="241" t="e">
        <f>IF(Glucose!#REF!&gt;0,Glucose!S16,"")</f>
        <v>#REF!</v>
      </c>
      <c r="T21" s="247" t="e">
        <f>IF(Glucose!#REF!&gt;0,Glucose!T16+Glucose!#REF!*Glucose!BP16/'In Process Calc.'!$I15,"")</f>
        <v>#REF!</v>
      </c>
      <c r="U21" s="247" t="e">
        <f>IF(Glucose!#REF!&gt;0,Glucose!U16+Glucose!#REF!*Glucose!BQ16/'In Process Calc.'!$I15,"")</f>
        <v>#REF!</v>
      </c>
      <c r="V21" s="247" t="e">
        <f>IF(Glucose!#REF!&gt;0,Glucose!V16+Glucose!#REF!*Glucose!BR16/'In Process Calc.'!$I15,"")</f>
        <v>#REF!</v>
      </c>
      <c r="W21" s="247" t="e">
        <f>IF(Glucose!#REF!&gt;0,Glucose!W16+Glucose!#REF!*Glucose!BS16/'In Process Calc.'!$I15,"")</f>
        <v>#REF!</v>
      </c>
      <c r="X21" s="247" t="e">
        <f>IF(Glucose!#REF!&gt;0,Glucose!X16+Glucose!#REF!*Glucose!BT16/'In Process Calc.'!$I15,"")</f>
        <v>#REF!</v>
      </c>
      <c r="Y21" s="247" t="e">
        <f>IF(Glucose!#REF!&gt;0,Glucose!Y16+Glucose!#REF!*Glucose!BU16/'In Process Calc.'!$I15,"")</f>
        <v>#REF!</v>
      </c>
      <c r="Z21" s="247" t="e">
        <f>IF(Glucose!#REF!&gt;0,Glucose!Z16+Glucose!#REF!*Glucose!BV16/'In Process Calc.'!$I15,"")</f>
        <v>#REF!</v>
      </c>
      <c r="AA21" s="247" t="e">
        <f>IF(Glucose!#REF!&gt;0,Glucose!AA16+Glucose!#REF!*Glucose!BW16/'In Process Calc.'!$I15,"")</f>
        <v>#REF!</v>
      </c>
      <c r="AB21" s="247" t="e">
        <f>IF(Glucose!#REF!&gt;0,Glucose!AB16+Glucose!#REF!*Glucose!BX16/'In Process Calc.'!$I15,"")</f>
        <v>#REF!</v>
      </c>
      <c r="AC21" s="247" t="e">
        <f>IF(Glucose!#REF!&gt;0,Glucose!AC16+Glucose!#REF!*Glucose!BY16/'In Process Calc.'!$I15,"")</f>
        <v>#REF!</v>
      </c>
      <c r="AD21" s="247" t="e">
        <f>IF(Glucose!#REF!&gt;0,Glucose!AD16+Glucose!#REF!*Glucose!BZ16/'In Process Calc.'!$I15,"")</f>
        <v>#REF!</v>
      </c>
      <c r="AE21" s="247" t="e">
        <f>IF(Glucose!#REF!&gt;0,Glucose!AE16+Glucose!#REF!*Glucose!CA16/'In Process Calc.'!$I15,"")</f>
        <v>#REF!</v>
      </c>
      <c r="AF21" s="247" t="e">
        <f>IF(Glucose!#REF!&gt;0,Glucose!AF16+Glucose!#REF!*Glucose!CB16/'In Process Calc.'!$I15,"")</f>
        <v>#REF!</v>
      </c>
      <c r="AG21" s="247" t="e">
        <f>IF(Glucose!#REF!&gt;0,Glucose!AG16+Glucose!#REF!*Glucose!CC16/'In Process Calc.'!$I15,"")</f>
        <v>#REF!</v>
      </c>
      <c r="AH21" s="247" t="e">
        <f>IF(Glucose!#REF!&gt;0,Glucose!AH16+Glucose!#REF!*Glucose!CD16/'In Process Calc.'!$I15,"")</f>
        <v>#REF!</v>
      </c>
      <c r="AI21" s="247" t="e">
        <f>IF(Glucose!#REF!&gt;0,Glucose!AI16+Glucose!#REF!*Glucose!CE16/'In Process Calc.'!$I15,"")</f>
        <v>#REF!</v>
      </c>
      <c r="AJ21" s="247" t="e">
        <f>IF(Glucose!#REF!&gt;0,Glucose!AJ16+Glucose!#REF!*Glucose!CF16/'In Process Calc.'!$I15,"")</f>
        <v>#REF!</v>
      </c>
      <c r="AK21" s="247" t="e">
        <f>IF(Glucose!#REF!&gt;0,Glucose!AK16+Glucose!#REF!*Glucose!CG16/'In Process Calc.'!$I15,"")</f>
        <v>#REF!</v>
      </c>
      <c r="AL21" s="247" t="e">
        <f>IF(Glucose!#REF!&gt;0,Glucose!AL16+Glucose!#REF!*Glucose!CH16/'In Process Calc.'!$I15,"")</f>
        <v>#REF!</v>
      </c>
      <c r="AM21" s="247" t="e">
        <f>IF(Glucose!#REF!&gt;0,Glucose!AM16+Glucose!#REF!*Glucose!CI16/'In Process Calc.'!$I15,"")</f>
        <v>#REF!</v>
      </c>
      <c r="AN21" s="247" t="e">
        <f>IF(Glucose!#REF!&gt;0,Glucose!AN16+Glucose!#REF!*Glucose!CJ16/'In Process Calc.'!$I15,"")</f>
        <v>#REF!</v>
      </c>
      <c r="AO21" s="247" t="e">
        <f>IF(Glucose!#REF!&gt;0,Glucose!AO16+Glucose!#REF!*Glucose!CK16/'In Process Calc.'!$I15,"")</f>
        <v>#REF!</v>
      </c>
      <c r="AP21" s="247" t="e">
        <f>IF(Glucose!#REF!&gt;0,Glucose!AP16+Glucose!#REF!*Glucose!CL16/'In Process Calc.'!$I15,"")</f>
        <v>#REF!</v>
      </c>
      <c r="AQ21" s="247" t="e">
        <f>IF(Glucose!#REF!&gt;0,Glucose!BO16+Glucose!#REF!*Glucose!CM16/'In Process Calc.'!$I15,"")</f>
        <v>#REF!</v>
      </c>
      <c r="AR21" s="247" t="e">
        <f>IF(Glucose!#REF!&gt;0,Glucose!BP16,"")</f>
        <v>#REF!</v>
      </c>
      <c r="AS21" s="247" t="e">
        <f>IF(Glucose!#REF!&gt;0,Glucose!BQ16,"")</f>
        <v>#REF!</v>
      </c>
      <c r="AT21" s="247" t="e">
        <f>IF(Glucose!#REF!&gt;0,Glucose!BR16,"")</f>
        <v>#REF!</v>
      </c>
      <c r="AU21" s="247" t="e">
        <f>IF(Glucose!#REF!&gt;0,Glucose!BS16,"")</f>
        <v>#REF!</v>
      </c>
      <c r="AV21" s="247" t="e">
        <f>IF(Glucose!#REF!&gt;0,Glucose!BT16,"")</f>
        <v>#REF!</v>
      </c>
      <c r="AW21" s="247" t="e">
        <f>IF(Glucose!#REF!&gt;0,Glucose!BU16,"")</f>
        <v>#REF!</v>
      </c>
      <c r="AX21" s="247" t="e">
        <f>IF(Glucose!#REF!&gt;0,Glucose!BV16,"")</f>
        <v>#REF!</v>
      </c>
      <c r="AY21" s="247" t="e">
        <f>IF(Glucose!#REF!&gt;0,Glucose!BW16,"")</f>
        <v>#REF!</v>
      </c>
      <c r="AZ21" s="247" t="e">
        <f>IF(Glucose!#REF!&gt;0,Glucose!BX16,"")</f>
        <v>#REF!</v>
      </c>
      <c r="BA21" s="247" t="e">
        <f>IF(Glucose!#REF!&gt;0,Glucose!BY16,"")</f>
        <v>#REF!</v>
      </c>
      <c r="BB21" s="247" t="e">
        <f>IF(Glucose!#REF!&gt;0,Glucose!BZ16,"")</f>
        <v>#REF!</v>
      </c>
      <c r="BC21" s="247" t="e">
        <f>IF(Glucose!#REF!&gt;0,Glucose!CA16,"")</f>
        <v>#REF!</v>
      </c>
      <c r="BD21" s="247" t="e">
        <f>IF(Glucose!#REF!&gt;0,Glucose!CB16,"")</f>
        <v>#REF!</v>
      </c>
      <c r="BE21" s="247" t="e">
        <f>IF(Glucose!#REF!&gt;0,Glucose!CC16,"")</f>
        <v>#REF!</v>
      </c>
      <c r="BF21" s="247" t="e">
        <f>IF(Glucose!#REF!&gt;0,Glucose!CD16,"")</f>
        <v>#REF!</v>
      </c>
      <c r="BG21" s="247" t="e">
        <f>IF(Glucose!#REF!&gt;0,Glucose!CE16,"")</f>
        <v>#REF!</v>
      </c>
      <c r="BH21" s="247" t="e">
        <f>IF(Glucose!#REF!&gt;0,Glucose!CF16,"")</f>
        <v>#REF!</v>
      </c>
      <c r="BI21" s="247" t="e">
        <f>IF(Glucose!#REF!&gt;0,Glucose!CG16,"")</f>
        <v>#REF!</v>
      </c>
      <c r="BJ21" s="247" t="e">
        <f>IF(Glucose!#REF!&gt;0,Glucose!CH16,"")</f>
        <v>#REF!</v>
      </c>
      <c r="BK21" s="247" t="e">
        <f>IF(Glucose!#REF!&gt;0,Glucose!CI16,"")</f>
        <v>#REF!</v>
      </c>
      <c r="BL21" s="247" t="e">
        <f>IF(Glucose!#REF!&gt;0,Glucose!CJ16,"")</f>
        <v>#REF!</v>
      </c>
      <c r="BM21" s="247" t="e">
        <f>IF(Glucose!#REF!&gt;0,Glucose!CK16,"")</f>
        <v>#REF!</v>
      </c>
      <c r="BN21" s="247" t="e">
        <f>IF(Glucose!#REF!&gt;0,'In Process Calc.'!B14,"")</f>
        <v>#REF!</v>
      </c>
      <c r="BO21" s="247" t="e">
        <f>IF(Glucose!#REF!&gt;0,'In Process Calc.'!C14,"")</f>
        <v>#REF!</v>
      </c>
    </row>
    <row r="22" spans="1:67" x14ac:dyDescent="0.15">
      <c r="A22" s="241" t="str">
        <f>IF(Glucose!$E17&gt;0,Glucose!$B$1,"")</f>
        <v/>
      </c>
      <c r="B22" s="241" t="str">
        <f>IF(Glucose!$E17&gt;0,Glucose!#REF!+0.1,"")</f>
        <v/>
      </c>
      <c r="C22" s="245" t="str">
        <f>IF(Glucose!$E17&gt;0,Glucose!#REF!,"")</f>
        <v/>
      </c>
      <c r="D22" s="250" t="str">
        <f>IF(Glucose!$E17&gt;0,Glucose!#REF!,"")</f>
        <v/>
      </c>
      <c r="E22" s="241" t="str">
        <f>IF(Glucose!$E17&gt;0,Glucose!#REF!,"")</f>
        <v/>
      </c>
      <c r="F22" s="241" t="str">
        <f>IF(Glucose!$E17&gt;0,Glucose!#REF!,"")</f>
        <v/>
      </c>
      <c r="G22" s="241" t="str">
        <f>IF(Glucose!$E17&gt;0,Glucose!#REF!,"")</f>
        <v/>
      </c>
      <c r="H22" s="246" t="str">
        <f>IF(Glucose!$E17&gt;0,Glucose!#REF!,"")</f>
        <v/>
      </c>
      <c r="I22" s="246" t="str">
        <f>IF(Glucose!$E17&gt;0,Glucose!#REF!,"")</f>
        <v/>
      </c>
      <c r="J22" s="246" t="str">
        <f>IF(Glucose!$E17&gt;0,Glucose!#REF!,"")</f>
        <v/>
      </c>
      <c r="K22" s="246" t="str">
        <f>IF(Glucose!$E17&gt;0,Glucose!#REF!,"")</f>
        <v/>
      </c>
      <c r="L22" s="241" t="str">
        <f>IF(Glucose!$E17&gt;0,Glucose!#REF!,"")</f>
        <v/>
      </c>
      <c r="M22" s="241" t="str">
        <f>IF(Glucose!$E17&gt;0,Glucose!#REF!,"")</f>
        <v/>
      </c>
      <c r="N22" s="241" t="str">
        <f>IF(Glucose!$E17&gt;0,Glucose!#REF!,"")</f>
        <v/>
      </c>
      <c r="O22" s="241" t="str">
        <f>IF(Glucose!$E17&gt;0,Glucose!#REF!,"")</f>
        <v/>
      </c>
      <c r="P22" s="241" t="str">
        <f>IF(Glucose!$E17&gt;0,Glucose!#REF!,"")</f>
        <v/>
      </c>
      <c r="Q22" s="241" t="str">
        <f>IF(Glucose!$E17&gt;0,Glucose!#REF!,"")</f>
        <v/>
      </c>
      <c r="R22" s="241" t="str">
        <f>IF(Glucose!$E17&gt;0,Glucose!#REF!,"")</f>
        <v/>
      </c>
      <c r="S22" s="241" t="str">
        <f>IF(Glucose!$E17&gt;0,Glucose!#REF!,"")</f>
        <v/>
      </c>
      <c r="T22" s="247" t="str">
        <f>IF(Glucose!$E17&gt;0,Glucose!#REF!+Glucose!$E17*Glucose!#REF!/'In Process Calc.'!$I16,"")</f>
        <v/>
      </c>
      <c r="U22" s="247" t="str">
        <f>IF(Glucose!$E17&gt;0,Glucose!#REF!+Glucose!$E17*Glucose!#REF!/'In Process Calc.'!$I16,"")</f>
        <v/>
      </c>
      <c r="V22" s="247" t="str">
        <f>IF(Glucose!$E17&gt;0,Glucose!#REF!+Glucose!$E17*Glucose!#REF!/'In Process Calc.'!$I16,"")</f>
        <v/>
      </c>
      <c r="W22" s="247" t="str">
        <f>IF(Glucose!$E17&gt;0,Glucose!#REF!+Glucose!$E17*Glucose!#REF!/'In Process Calc.'!$I16,"")</f>
        <v/>
      </c>
      <c r="X22" s="247" t="str">
        <f>IF(Glucose!$E17&gt;0,Glucose!#REF!+Glucose!$E17*Glucose!#REF!/'In Process Calc.'!$I16,"")</f>
        <v/>
      </c>
      <c r="Y22" s="247" t="str">
        <f>IF(Glucose!$E17&gt;0,Glucose!#REF!+Glucose!$E17*Glucose!#REF!/'In Process Calc.'!$I16,"")</f>
        <v/>
      </c>
      <c r="Z22" s="247" t="str">
        <f>IF(Glucose!$E17&gt;0,Glucose!#REF!+Glucose!$E17*Glucose!#REF!/'In Process Calc.'!$I16,"")</f>
        <v/>
      </c>
      <c r="AA22" s="247" t="str">
        <f>IF(Glucose!$E17&gt;0,Glucose!#REF!+Glucose!$E17*Glucose!#REF!/'In Process Calc.'!$I16,"")</f>
        <v/>
      </c>
      <c r="AB22" s="247" t="str">
        <f>IF(Glucose!$E17&gt;0,Glucose!#REF!+Glucose!$E17*Glucose!#REF!/'In Process Calc.'!$I16,"")</f>
        <v/>
      </c>
      <c r="AC22" s="247" t="str">
        <f>IF(Glucose!$E17&gt;0,Glucose!#REF!+Glucose!$E17*Glucose!#REF!/'In Process Calc.'!$I16,"")</f>
        <v/>
      </c>
      <c r="AD22" s="247" t="str">
        <f>IF(Glucose!$E17&gt;0,Glucose!#REF!+Glucose!$E17*Glucose!#REF!/'In Process Calc.'!$I16,"")</f>
        <v/>
      </c>
      <c r="AE22" s="247" t="str">
        <f>IF(Glucose!$E17&gt;0,Glucose!#REF!+Glucose!$E17*Glucose!#REF!/'In Process Calc.'!$I16,"")</f>
        <v/>
      </c>
      <c r="AF22" s="247" t="str">
        <f>IF(Glucose!$E17&gt;0,Glucose!#REF!+Glucose!$E17*Glucose!#REF!/'In Process Calc.'!$I16,"")</f>
        <v/>
      </c>
      <c r="AG22" s="247" t="str">
        <f>IF(Glucose!$E17&gt;0,Glucose!#REF!+Glucose!$E17*Glucose!#REF!/'In Process Calc.'!$I16,"")</f>
        <v/>
      </c>
      <c r="AH22" s="247" t="str">
        <f>IF(Glucose!$E17&gt;0,Glucose!#REF!+Glucose!$E17*Glucose!#REF!/'In Process Calc.'!$I16,"")</f>
        <v/>
      </c>
      <c r="AI22" s="247" t="str">
        <f>IF(Glucose!$E17&gt;0,Glucose!#REF!+Glucose!$E17*Glucose!#REF!/'In Process Calc.'!$I16,"")</f>
        <v/>
      </c>
      <c r="AJ22" s="247" t="str">
        <f>IF(Glucose!$E17&gt;0,Glucose!#REF!+Glucose!$E17*Glucose!#REF!/'In Process Calc.'!$I16,"")</f>
        <v/>
      </c>
      <c r="AK22" s="247" t="str">
        <f>IF(Glucose!$E17&gt;0,Glucose!#REF!+Glucose!$E17*Glucose!#REF!/'In Process Calc.'!$I16,"")</f>
        <v/>
      </c>
      <c r="AL22" s="247" t="str">
        <f>IF(Glucose!$E17&gt;0,Glucose!#REF!+Glucose!$E17*Glucose!#REF!/'In Process Calc.'!$I16,"")</f>
        <v/>
      </c>
      <c r="AM22" s="247" t="str">
        <f>IF(Glucose!$E17&gt;0,Glucose!#REF!+Glucose!$E17*Glucose!#REF!/'In Process Calc.'!$I16,"")</f>
        <v/>
      </c>
      <c r="AN22" s="247" t="str">
        <f>IF(Glucose!$E17&gt;0,Glucose!#REF!+Glucose!$E17*Glucose!#REF!/'In Process Calc.'!$I16,"")</f>
        <v/>
      </c>
      <c r="AO22" s="247" t="str">
        <f>IF(Glucose!$E17&gt;0,Glucose!#REF!+Glucose!$E17*Glucose!#REF!/'In Process Calc.'!$I16,"")</f>
        <v/>
      </c>
      <c r="AP22" s="247" t="str">
        <f>IF(Glucose!$E17&gt;0,Glucose!#REF!+Glucose!$E17*Glucose!#REF!/'In Process Calc.'!$I16,"")</f>
        <v/>
      </c>
      <c r="AQ22" s="247" t="str">
        <f>IF(Glucose!$E17&gt;0,Glucose!#REF!+Glucose!$E17*Glucose!#REF!/'In Process Calc.'!$I16,"")</f>
        <v/>
      </c>
      <c r="AR22" s="247" t="str">
        <f>IF(Glucose!$E17&gt;0,Glucose!#REF!,"")</f>
        <v/>
      </c>
      <c r="AS22" s="247" t="str">
        <f>IF(Glucose!$E17&gt;0,Glucose!#REF!,"")</f>
        <v/>
      </c>
      <c r="AT22" s="247" t="str">
        <f>IF(Glucose!$E17&gt;0,Glucose!#REF!,"")</f>
        <v/>
      </c>
      <c r="AU22" s="247" t="str">
        <f>IF(Glucose!$E17&gt;0,Glucose!#REF!,"")</f>
        <v/>
      </c>
      <c r="AV22" s="247" t="str">
        <f>IF(Glucose!$E17&gt;0,Glucose!#REF!,"")</f>
        <v/>
      </c>
      <c r="AW22" s="247" t="str">
        <f>IF(Glucose!$E17&gt;0,Glucose!#REF!,"")</f>
        <v/>
      </c>
      <c r="AX22" s="247" t="str">
        <f>IF(Glucose!$E17&gt;0,Glucose!#REF!,"")</f>
        <v/>
      </c>
      <c r="AY22" s="247" t="str">
        <f>IF(Glucose!$E17&gt;0,Glucose!#REF!,"")</f>
        <v/>
      </c>
      <c r="AZ22" s="247" t="str">
        <f>IF(Glucose!$E17&gt;0,Glucose!#REF!,"")</f>
        <v/>
      </c>
      <c r="BA22" s="247" t="str">
        <f>IF(Glucose!$E17&gt;0,Glucose!#REF!,"")</f>
        <v/>
      </c>
      <c r="BB22" s="247" t="str">
        <f>IF(Glucose!$E17&gt;0,Glucose!#REF!,"")</f>
        <v/>
      </c>
      <c r="BC22" s="247" t="str">
        <f>IF(Glucose!$E17&gt;0,Glucose!#REF!,"")</f>
        <v/>
      </c>
      <c r="BD22" s="247" t="str">
        <f>IF(Glucose!$E17&gt;0,Glucose!#REF!,"")</f>
        <v/>
      </c>
      <c r="BE22" s="247" t="str">
        <f>IF(Glucose!$E17&gt;0,Glucose!#REF!,"")</f>
        <v/>
      </c>
      <c r="BF22" s="247" t="str">
        <f>IF(Glucose!$E17&gt;0,Glucose!#REF!,"")</f>
        <v/>
      </c>
      <c r="BG22" s="247" t="str">
        <f>IF(Glucose!$E17&gt;0,Glucose!#REF!,"")</f>
        <v/>
      </c>
      <c r="BH22" s="247" t="str">
        <f>IF(Glucose!$E17&gt;0,Glucose!#REF!,"")</f>
        <v/>
      </c>
      <c r="BI22" s="247" t="str">
        <f>IF(Glucose!$E17&gt;0,Glucose!#REF!,"")</f>
        <v/>
      </c>
      <c r="BJ22" s="247" t="str">
        <f>IF(Glucose!$E17&gt;0,Glucose!#REF!,"")</f>
        <v/>
      </c>
      <c r="BK22" s="247" t="str">
        <f>IF(Glucose!$E17&gt;0,Glucose!#REF!,"")</f>
        <v/>
      </c>
      <c r="BL22" s="247" t="str">
        <f>IF(Glucose!$E17&gt;0,Glucose!#REF!,"")</f>
        <v/>
      </c>
      <c r="BM22" s="247" t="str">
        <f>IF(Glucose!$E17&gt;0,Glucose!#REF!,"")</f>
        <v/>
      </c>
      <c r="BN22" s="247" t="str">
        <f>IF(Glucose!$E17&gt;0,'In Process Calc.'!B15,"")</f>
        <v/>
      </c>
      <c r="BO22" s="247" t="str">
        <f>IF(Glucose!$E17&gt;0,'In Process Calc.'!C15,"")</f>
        <v/>
      </c>
    </row>
    <row r="23" spans="1:67" x14ac:dyDescent="0.15">
      <c r="A23" s="241" t="str">
        <f>IF(Glucose!$E18&gt;0,Glucose!$B$1,"")</f>
        <v/>
      </c>
      <c r="B23" s="241" t="str">
        <f>IF(Glucose!$E18&gt;0,Glucose!A17+0.1,"")</f>
        <v/>
      </c>
      <c r="C23" s="245" t="str">
        <f>IF(Glucose!$E18&gt;0,Glucose!B17,"")</f>
        <v/>
      </c>
      <c r="D23" s="250" t="str">
        <f>IF(Glucose!$E18&gt;0,Glucose!C17,"")</f>
        <v/>
      </c>
      <c r="E23" s="241" t="str">
        <f>IF(Glucose!$E18&gt;0,Glucose!D17,"")</f>
        <v/>
      </c>
      <c r="F23" s="241" t="str">
        <f>IF(Glucose!$E18&gt;0,Glucose!E17,"")</f>
        <v/>
      </c>
      <c r="G23" s="241" t="str">
        <f>IF(Glucose!$E18&gt;0,Glucose!G17,"")</f>
        <v/>
      </c>
      <c r="H23" s="246" t="str">
        <f>IF(Glucose!$E18&gt;0,Glucose!H17,"")</f>
        <v/>
      </c>
      <c r="I23" s="246" t="str">
        <f>IF(Glucose!$E18&gt;0,Glucose!I17,"")</f>
        <v/>
      </c>
      <c r="J23" s="246" t="str">
        <f>IF(Glucose!$E18&gt;0,Glucose!J17,"")</f>
        <v/>
      </c>
      <c r="K23" s="246" t="str">
        <f>IF(Glucose!$E18&gt;0,Glucose!K17,"")</f>
        <v/>
      </c>
      <c r="L23" s="241" t="str">
        <f>IF(Glucose!$E18&gt;0,Glucose!L17,"")</f>
        <v/>
      </c>
      <c r="M23" s="241" t="str">
        <f>IF(Glucose!$E18&gt;0,Glucose!M17,"")</f>
        <v/>
      </c>
      <c r="N23" s="241" t="str">
        <f>IF(Glucose!$E18&gt;0,Glucose!N17,"")</f>
        <v/>
      </c>
      <c r="O23" s="241" t="str">
        <f>IF(Glucose!$E18&gt;0,Glucose!O17,"")</f>
        <v/>
      </c>
      <c r="P23" s="241" t="str">
        <f>IF(Glucose!$E18&gt;0,Glucose!P17,"")</f>
        <v/>
      </c>
      <c r="Q23" s="241" t="str">
        <f>IF(Glucose!$E18&gt;0,Glucose!Q17,"")</f>
        <v/>
      </c>
      <c r="R23" s="241" t="str">
        <f>IF(Glucose!$E18&gt;0,Glucose!R17,"")</f>
        <v/>
      </c>
      <c r="S23" s="241" t="str">
        <f>IF(Glucose!$E18&gt;0,Glucose!S17,"")</f>
        <v/>
      </c>
      <c r="T23" s="247" t="str">
        <f>IF(Glucose!$E18&gt;0,Glucose!T17+Glucose!$E18*Glucose!BP17/'In Process Calc.'!$I17,"")</f>
        <v/>
      </c>
      <c r="U23" s="247" t="str">
        <f>IF(Glucose!$E18&gt;0,Glucose!U17+Glucose!$E18*Glucose!BQ17/'In Process Calc.'!$I17,"")</f>
        <v/>
      </c>
      <c r="V23" s="247" t="str">
        <f>IF(Glucose!$E18&gt;0,Glucose!V17+Glucose!$E18*Glucose!BR17/'In Process Calc.'!$I17,"")</f>
        <v/>
      </c>
      <c r="W23" s="247" t="str">
        <f>IF(Glucose!$E18&gt;0,Glucose!W17+Glucose!$E18*Glucose!BS17/'In Process Calc.'!$I17,"")</f>
        <v/>
      </c>
      <c r="X23" s="247" t="str">
        <f>IF(Glucose!$E18&gt;0,Glucose!X17+Glucose!$E18*Glucose!BT17/'In Process Calc.'!$I17,"")</f>
        <v/>
      </c>
      <c r="Y23" s="247" t="str">
        <f>IF(Glucose!$E18&gt;0,Glucose!Y17+Glucose!$E18*Glucose!BU17/'In Process Calc.'!$I17,"")</f>
        <v/>
      </c>
      <c r="Z23" s="247" t="str">
        <f>IF(Glucose!$E18&gt;0,Glucose!Z17+Glucose!$E18*Glucose!BV17/'In Process Calc.'!$I17,"")</f>
        <v/>
      </c>
      <c r="AA23" s="247" t="str">
        <f>IF(Glucose!$E18&gt;0,Glucose!AA17+Glucose!$E18*Glucose!BW17/'In Process Calc.'!$I17,"")</f>
        <v/>
      </c>
      <c r="AB23" s="247" t="str">
        <f>IF(Glucose!$E18&gt;0,Glucose!AB17+Glucose!$E18*Glucose!BX17/'In Process Calc.'!$I17,"")</f>
        <v/>
      </c>
      <c r="AC23" s="247" t="str">
        <f>IF(Glucose!$E18&gt;0,Glucose!AC17+Glucose!$E18*Glucose!BY17/'In Process Calc.'!$I17,"")</f>
        <v/>
      </c>
      <c r="AD23" s="247" t="str">
        <f>IF(Glucose!$E18&gt;0,Glucose!AD17+Glucose!$E18*Glucose!BZ17/'In Process Calc.'!$I17,"")</f>
        <v/>
      </c>
      <c r="AE23" s="247" t="str">
        <f>IF(Glucose!$E18&gt;0,Glucose!AE17+Glucose!$E18*Glucose!CA17/'In Process Calc.'!$I17,"")</f>
        <v/>
      </c>
      <c r="AF23" s="247" t="str">
        <f>IF(Glucose!$E18&gt;0,Glucose!AF17+Glucose!$E18*Glucose!CB17/'In Process Calc.'!$I17,"")</f>
        <v/>
      </c>
      <c r="AG23" s="247" t="str">
        <f>IF(Glucose!$E18&gt;0,Glucose!AG17+Glucose!$E18*Glucose!CC17/'In Process Calc.'!$I17,"")</f>
        <v/>
      </c>
      <c r="AH23" s="247" t="str">
        <f>IF(Glucose!$E18&gt;0,Glucose!AH17+Glucose!$E18*Glucose!CD17/'In Process Calc.'!$I17,"")</f>
        <v/>
      </c>
      <c r="AI23" s="247" t="str">
        <f>IF(Glucose!$E18&gt;0,Glucose!AI17+Glucose!$E18*Glucose!CE17/'In Process Calc.'!$I17,"")</f>
        <v/>
      </c>
      <c r="AJ23" s="247" t="str">
        <f>IF(Glucose!$E18&gt;0,Glucose!AJ17+Glucose!$E18*Glucose!CF17/'In Process Calc.'!$I17,"")</f>
        <v/>
      </c>
      <c r="AK23" s="247" t="str">
        <f>IF(Glucose!$E18&gt;0,Glucose!AK17+Glucose!$E18*Glucose!CG17/'In Process Calc.'!$I17,"")</f>
        <v/>
      </c>
      <c r="AL23" s="247" t="str">
        <f>IF(Glucose!$E18&gt;0,Glucose!AL17+Glucose!$E18*Glucose!CH17/'In Process Calc.'!$I17,"")</f>
        <v/>
      </c>
      <c r="AM23" s="247" t="str">
        <f>IF(Glucose!$E18&gt;0,Glucose!AM17+Glucose!$E18*Glucose!CI17/'In Process Calc.'!$I17,"")</f>
        <v/>
      </c>
      <c r="AN23" s="247" t="str">
        <f>IF(Glucose!$E18&gt;0,Glucose!AN17+Glucose!$E18*Glucose!CJ17/'In Process Calc.'!$I17,"")</f>
        <v/>
      </c>
      <c r="AO23" s="247" t="str">
        <f>IF(Glucose!$E18&gt;0,Glucose!AO17+Glucose!$E18*Glucose!CK17/'In Process Calc.'!$I17,"")</f>
        <v/>
      </c>
      <c r="AP23" s="247" t="str">
        <f>IF(Glucose!$E18&gt;0,Glucose!AP17+Glucose!$E18*Glucose!CL17/'In Process Calc.'!$I17,"")</f>
        <v/>
      </c>
      <c r="AQ23" s="247" t="str">
        <f>IF(Glucose!$E18&gt;0,Glucose!BO17+Glucose!$E18*Glucose!CM17/'In Process Calc.'!$I17,"")</f>
        <v/>
      </c>
      <c r="AR23" s="247" t="str">
        <f>IF(Glucose!$E18&gt;0,Glucose!BP17,"")</f>
        <v/>
      </c>
      <c r="AS23" s="247" t="str">
        <f>IF(Glucose!$E18&gt;0,Glucose!BQ17,"")</f>
        <v/>
      </c>
      <c r="AT23" s="247" t="str">
        <f>IF(Glucose!$E18&gt;0,Glucose!BR17,"")</f>
        <v/>
      </c>
      <c r="AU23" s="247" t="str">
        <f>IF(Glucose!$E18&gt;0,Glucose!BS17,"")</f>
        <v/>
      </c>
      <c r="AV23" s="247" t="str">
        <f>IF(Glucose!$E18&gt;0,Glucose!BT17,"")</f>
        <v/>
      </c>
      <c r="AW23" s="247" t="str">
        <f>IF(Glucose!$E18&gt;0,Glucose!BU17,"")</f>
        <v/>
      </c>
      <c r="AX23" s="247" t="str">
        <f>IF(Glucose!$E18&gt;0,Glucose!BV17,"")</f>
        <v/>
      </c>
      <c r="AY23" s="247" t="str">
        <f>IF(Glucose!$E18&gt;0,Glucose!BW17,"")</f>
        <v/>
      </c>
      <c r="AZ23" s="247" t="str">
        <f>IF(Glucose!$E18&gt;0,Glucose!BX17,"")</f>
        <v/>
      </c>
      <c r="BA23" s="247" t="str">
        <f>IF(Glucose!$E18&gt;0,Glucose!BY17,"")</f>
        <v/>
      </c>
      <c r="BB23" s="247" t="str">
        <f>IF(Glucose!$E18&gt;0,Glucose!BZ17,"")</f>
        <v/>
      </c>
      <c r="BC23" s="247" t="str">
        <f>IF(Glucose!$E18&gt;0,Glucose!CA17,"")</f>
        <v/>
      </c>
      <c r="BD23" s="247" t="str">
        <f>IF(Glucose!$E18&gt;0,Glucose!CB17,"")</f>
        <v/>
      </c>
      <c r="BE23" s="247" t="str">
        <f>IF(Glucose!$E18&gt;0,Glucose!CC17,"")</f>
        <v/>
      </c>
      <c r="BF23" s="247" t="str">
        <f>IF(Glucose!$E18&gt;0,Glucose!CD17,"")</f>
        <v/>
      </c>
      <c r="BG23" s="247" t="str">
        <f>IF(Glucose!$E18&gt;0,Glucose!CE17,"")</f>
        <v/>
      </c>
      <c r="BH23" s="247" t="str">
        <f>IF(Glucose!$E18&gt;0,Glucose!CF17,"")</f>
        <v/>
      </c>
      <c r="BI23" s="247" t="str">
        <f>IF(Glucose!$E18&gt;0,Glucose!CG17,"")</f>
        <v/>
      </c>
      <c r="BJ23" s="247" t="str">
        <f>IF(Glucose!$E18&gt;0,Glucose!CH17,"")</f>
        <v/>
      </c>
      <c r="BK23" s="247" t="str">
        <f>IF(Glucose!$E18&gt;0,Glucose!CI17,"")</f>
        <v/>
      </c>
      <c r="BL23" s="247" t="str">
        <f>IF(Glucose!$E18&gt;0,Glucose!CJ17,"")</f>
        <v/>
      </c>
      <c r="BM23" s="247" t="str">
        <f>IF(Glucose!$E18&gt;0,Glucose!CK17,"")</f>
        <v/>
      </c>
      <c r="BN23" s="247" t="str">
        <f>IF(Glucose!$E18&gt;0,'In Process Calc.'!B16,"")</f>
        <v/>
      </c>
      <c r="BO23" s="247" t="str">
        <f>IF(Glucose!$E18&gt;0,'In Process Calc.'!C16,"")</f>
        <v/>
      </c>
    </row>
    <row r="24" spans="1:67" x14ac:dyDescent="0.15">
      <c r="A24" s="241" t="str">
        <f>IF(Glucose!$E19&gt;0,Glucose!$B$1,"")</f>
        <v/>
      </c>
      <c r="B24" s="241" t="str">
        <f>IF(Glucose!$E19&gt;0,Glucose!A18+0.1,"")</f>
        <v/>
      </c>
      <c r="C24" s="245" t="str">
        <f>IF(Glucose!$E19&gt;0,Glucose!B18,"")</f>
        <v/>
      </c>
      <c r="D24" s="250" t="str">
        <f>IF(Glucose!$E19&gt;0,Glucose!C18,"")</f>
        <v/>
      </c>
      <c r="E24" s="241" t="str">
        <f>IF(Glucose!$E19&gt;0,Glucose!D18,"")</f>
        <v/>
      </c>
      <c r="F24" s="241" t="str">
        <f>IF(Glucose!$E19&gt;0,Glucose!E18,"")</f>
        <v/>
      </c>
      <c r="G24" s="241" t="str">
        <f>IF(Glucose!$E19&gt;0,Glucose!G18,"")</f>
        <v/>
      </c>
      <c r="H24" s="246" t="str">
        <f>IF(Glucose!$E19&gt;0,Glucose!H18,"")</f>
        <v/>
      </c>
      <c r="I24" s="246" t="str">
        <f>IF(Glucose!$E19&gt;0,Glucose!I18,"")</f>
        <v/>
      </c>
      <c r="J24" s="246" t="str">
        <f>IF(Glucose!$E19&gt;0,Glucose!J18,"")</f>
        <v/>
      </c>
      <c r="K24" s="246" t="str">
        <f>IF(Glucose!$E19&gt;0,Glucose!K18,"")</f>
        <v/>
      </c>
      <c r="L24" s="241" t="str">
        <f>IF(Glucose!$E19&gt;0,Glucose!L18,"")</f>
        <v/>
      </c>
      <c r="M24" s="241" t="str">
        <f>IF(Glucose!$E19&gt;0,Glucose!M18,"")</f>
        <v/>
      </c>
      <c r="N24" s="241" t="str">
        <f>IF(Glucose!$E19&gt;0,Glucose!N18,"")</f>
        <v/>
      </c>
      <c r="O24" s="241" t="str">
        <f>IF(Glucose!$E19&gt;0,Glucose!O18,"")</f>
        <v/>
      </c>
      <c r="P24" s="241" t="str">
        <f>IF(Glucose!$E19&gt;0,Glucose!P18,"")</f>
        <v/>
      </c>
      <c r="Q24" s="241" t="str">
        <f>IF(Glucose!$E19&gt;0,Glucose!Q18,"")</f>
        <v/>
      </c>
      <c r="R24" s="241" t="str">
        <f>IF(Glucose!$E19&gt;0,Glucose!R18,"")</f>
        <v/>
      </c>
      <c r="S24" s="241" t="str">
        <f>IF(Glucose!$E19&gt;0,Glucose!S18,"")</f>
        <v/>
      </c>
      <c r="T24" s="247" t="str">
        <f>IF(Glucose!$E19&gt;0,Glucose!T18+Glucose!$E19*Glucose!BP18/'In Process Calc.'!$I18,"")</f>
        <v/>
      </c>
      <c r="U24" s="247" t="str">
        <f>IF(Glucose!$E19&gt;0,Glucose!U18+Glucose!$E19*Glucose!BQ18/'In Process Calc.'!$I18,"")</f>
        <v/>
      </c>
      <c r="V24" s="247" t="str">
        <f>IF(Glucose!$E19&gt;0,Glucose!V18+Glucose!$E19*Glucose!BR18/'In Process Calc.'!$I18,"")</f>
        <v/>
      </c>
      <c r="W24" s="247" t="str">
        <f>IF(Glucose!$E19&gt;0,Glucose!W18+Glucose!$E19*Glucose!BS18/'In Process Calc.'!$I18,"")</f>
        <v/>
      </c>
      <c r="X24" s="247" t="str">
        <f>IF(Glucose!$E19&gt;0,Glucose!X18+Glucose!$E19*Glucose!BT18/'In Process Calc.'!$I18,"")</f>
        <v/>
      </c>
      <c r="Y24" s="247" t="str">
        <f>IF(Glucose!$E19&gt;0,Glucose!Y18+Glucose!$E19*Glucose!BU18/'In Process Calc.'!$I18,"")</f>
        <v/>
      </c>
      <c r="Z24" s="247" t="str">
        <f>IF(Glucose!$E19&gt;0,Glucose!Z18+Glucose!$E19*Glucose!BV18/'In Process Calc.'!$I18,"")</f>
        <v/>
      </c>
      <c r="AA24" s="247" t="str">
        <f>IF(Glucose!$E19&gt;0,Glucose!AA18+Glucose!$E19*Glucose!BW18/'In Process Calc.'!$I18,"")</f>
        <v/>
      </c>
      <c r="AB24" s="247" t="str">
        <f>IF(Glucose!$E19&gt;0,Glucose!AB18+Glucose!$E19*Glucose!BX18/'In Process Calc.'!$I18,"")</f>
        <v/>
      </c>
      <c r="AC24" s="247" t="str">
        <f>IF(Glucose!$E19&gt;0,Glucose!AC18+Glucose!$E19*Glucose!BY18/'In Process Calc.'!$I18,"")</f>
        <v/>
      </c>
      <c r="AD24" s="247" t="str">
        <f>IF(Glucose!$E19&gt;0,Glucose!AD18+Glucose!$E19*Glucose!BZ18/'In Process Calc.'!$I18,"")</f>
        <v/>
      </c>
      <c r="AE24" s="247" t="str">
        <f>IF(Glucose!$E19&gt;0,Glucose!AE18+Glucose!$E19*Glucose!CA18/'In Process Calc.'!$I18,"")</f>
        <v/>
      </c>
      <c r="AF24" s="247" t="str">
        <f>IF(Glucose!$E19&gt;0,Glucose!AF18+Glucose!$E19*Glucose!CB18/'In Process Calc.'!$I18,"")</f>
        <v/>
      </c>
      <c r="AG24" s="247" t="str">
        <f>IF(Glucose!$E19&gt;0,Glucose!AG18+Glucose!$E19*Glucose!CC18/'In Process Calc.'!$I18,"")</f>
        <v/>
      </c>
      <c r="AH24" s="247" t="str">
        <f>IF(Glucose!$E19&gt;0,Glucose!AH18+Glucose!$E19*Glucose!CD18/'In Process Calc.'!$I18,"")</f>
        <v/>
      </c>
      <c r="AI24" s="247" t="str">
        <f>IF(Glucose!$E19&gt;0,Glucose!AI18+Glucose!$E19*Glucose!CE18/'In Process Calc.'!$I18,"")</f>
        <v/>
      </c>
      <c r="AJ24" s="247" t="str">
        <f>IF(Glucose!$E19&gt;0,Glucose!AJ18+Glucose!$E19*Glucose!CF18/'In Process Calc.'!$I18,"")</f>
        <v/>
      </c>
      <c r="AK24" s="247" t="str">
        <f>IF(Glucose!$E19&gt;0,Glucose!AK18+Glucose!$E19*Glucose!CG18/'In Process Calc.'!$I18,"")</f>
        <v/>
      </c>
      <c r="AL24" s="247" t="str">
        <f>IF(Glucose!$E19&gt;0,Glucose!AL18+Glucose!$E19*Glucose!CH18/'In Process Calc.'!$I18,"")</f>
        <v/>
      </c>
      <c r="AM24" s="247" t="str">
        <f>IF(Glucose!$E19&gt;0,Glucose!AM18+Glucose!$E19*Glucose!CI18/'In Process Calc.'!$I18,"")</f>
        <v/>
      </c>
      <c r="AN24" s="247" t="str">
        <f>IF(Glucose!$E19&gt;0,Glucose!AN18+Glucose!$E19*Glucose!CJ18/'In Process Calc.'!$I18,"")</f>
        <v/>
      </c>
      <c r="AO24" s="247" t="str">
        <f>IF(Glucose!$E19&gt;0,Glucose!AO18+Glucose!$E19*Glucose!CK18/'In Process Calc.'!$I18,"")</f>
        <v/>
      </c>
      <c r="AP24" s="247" t="str">
        <f>IF(Glucose!$E19&gt;0,Glucose!AP18+Glucose!$E19*Glucose!CL18/'In Process Calc.'!$I18,"")</f>
        <v/>
      </c>
      <c r="AQ24" s="247" t="str">
        <f>IF(Glucose!$E19&gt;0,Glucose!BO18+Glucose!$E19*Glucose!CM18/'In Process Calc.'!$I18,"")</f>
        <v/>
      </c>
      <c r="AR24" s="247" t="str">
        <f>IF(Glucose!$E19&gt;0,Glucose!BP18,"")</f>
        <v/>
      </c>
      <c r="AS24" s="247" t="str">
        <f>IF(Glucose!$E19&gt;0,Glucose!BQ18,"")</f>
        <v/>
      </c>
      <c r="AT24" s="247" t="str">
        <f>IF(Glucose!$E19&gt;0,Glucose!BR18,"")</f>
        <v/>
      </c>
      <c r="AU24" s="247" t="str">
        <f>IF(Glucose!$E19&gt;0,Glucose!BS18,"")</f>
        <v/>
      </c>
      <c r="AV24" s="247" t="str">
        <f>IF(Glucose!$E19&gt;0,Glucose!BT18,"")</f>
        <v/>
      </c>
      <c r="AW24" s="247" t="str">
        <f>IF(Glucose!$E19&gt;0,Glucose!BU18,"")</f>
        <v/>
      </c>
      <c r="AX24" s="247" t="str">
        <f>IF(Glucose!$E19&gt;0,Glucose!BV18,"")</f>
        <v/>
      </c>
      <c r="AY24" s="247" t="str">
        <f>IF(Glucose!$E19&gt;0,Glucose!BW18,"")</f>
        <v/>
      </c>
      <c r="AZ24" s="247" t="str">
        <f>IF(Glucose!$E19&gt;0,Glucose!BX18,"")</f>
        <v/>
      </c>
      <c r="BA24" s="247" t="str">
        <f>IF(Glucose!$E19&gt;0,Glucose!BY18,"")</f>
        <v/>
      </c>
      <c r="BB24" s="247" t="str">
        <f>IF(Glucose!$E19&gt;0,Glucose!BZ18,"")</f>
        <v/>
      </c>
      <c r="BC24" s="247" t="str">
        <f>IF(Glucose!$E19&gt;0,Glucose!CA18,"")</f>
        <v/>
      </c>
      <c r="BD24" s="247" t="str">
        <f>IF(Glucose!$E19&gt;0,Glucose!CB18,"")</f>
        <v/>
      </c>
      <c r="BE24" s="247" t="str">
        <f>IF(Glucose!$E19&gt;0,Glucose!CC18,"")</f>
        <v/>
      </c>
      <c r="BF24" s="247" t="str">
        <f>IF(Glucose!$E19&gt;0,Glucose!CD18,"")</f>
        <v/>
      </c>
      <c r="BG24" s="247" t="str">
        <f>IF(Glucose!$E19&gt;0,Glucose!CE18,"")</f>
        <v/>
      </c>
      <c r="BH24" s="247" t="str">
        <f>IF(Glucose!$E19&gt;0,Glucose!CF18,"")</f>
        <v/>
      </c>
      <c r="BI24" s="247" t="str">
        <f>IF(Glucose!$E19&gt;0,Glucose!CG18,"")</f>
        <v/>
      </c>
      <c r="BJ24" s="247" t="str">
        <f>IF(Glucose!$E19&gt;0,Glucose!CH18,"")</f>
        <v/>
      </c>
      <c r="BK24" s="247" t="str">
        <f>IF(Glucose!$E19&gt;0,Glucose!CI18,"")</f>
        <v/>
      </c>
      <c r="BL24" s="247" t="str">
        <f>IF(Glucose!$E19&gt;0,Glucose!CJ18,"")</f>
        <v/>
      </c>
      <c r="BM24" s="247" t="str">
        <f>IF(Glucose!$E19&gt;0,Glucose!CK18,"")</f>
        <v/>
      </c>
      <c r="BN24" s="247" t="str">
        <f>IF(Glucose!$E19&gt;0,'In Process Calc.'!B17,"")</f>
        <v/>
      </c>
      <c r="BO24" s="247" t="str">
        <f>IF(Glucose!$E19&gt;0,'In Process Calc.'!C17,"")</f>
        <v/>
      </c>
    </row>
    <row r="25" spans="1:67" x14ac:dyDescent="0.15">
      <c r="A25" s="241" t="e">
        <f>IF(Glucose!#REF!&gt;0,Glucose!$B$1,"")</f>
        <v>#REF!</v>
      </c>
      <c r="B25" s="241" t="e">
        <f>IF(Glucose!#REF!&gt;0,Glucose!A19+0.1,"")</f>
        <v>#REF!</v>
      </c>
      <c r="C25" s="245" t="e">
        <f>IF(Glucose!#REF!&gt;0,Glucose!B19,"")</f>
        <v>#REF!</v>
      </c>
      <c r="D25" s="250" t="e">
        <f>IF(Glucose!#REF!&gt;0,Glucose!C19,"")</f>
        <v>#REF!</v>
      </c>
      <c r="E25" s="241" t="e">
        <f>IF(Glucose!#REF!&gt;0,Glucose!D19,"")</f>
        <v>#REF!</v>
      </c>
      <c r="F25" s="241" t="e">
        <f>IF(Glucose!#REF!&gt;0,Glucose!E19,"")</f>
        <v>#REF!</v>
      </c>
      <c r="G25" s="241" t="e">
        <f>IF(Glucose!#REF!&gt;0,Glucose!G19,"")</f>
        <v>#REF!</v>
      </c>
      <c r="H25" s="246" t="e">
        <f>IF(Glucose!#REF!&gt;0,Glucose!H19,"")</f>
        <v>#REF!</v>
      </c>
      <c r="I25" s="246" t="e">
        <f>IF(Glucose!#REF!&gt;0,Glucose!I19,"")</f>
        <v>#REF!</v>
      </c>
      <c r="J25" s="246" t="e">
        <f>IF(Glucose!#REF!&gt;0,Glucose!J19,"")</f>
        <v>#REF!</v>
      </c>
      <c r="K25" s="246" t="e">
        <f>IF(Glucose!#REF!&gt;0,Glucose!K19,"")</f>
        <v>#REF!</v>
      </c>
      <c r="L25" s="241" t="e">
        <f>IF(Glucose!#REF!&gt;0,Glucose!L19,"")</f>
        <v>#REF!</v>
      </c>
      <c r="M25" s="241" t="e">
        <f>IF(Glucose!#REF!&gt;0,Glucose!M19,"")</f>
        <v>#REF!</v>
      </c>
      <c r="N25" s="241" t="e">
        <f>IF(Glucose!#REF!&gt;0,Glucose!N19,"")</f>
        <v>#REF!</v>
      </c>
      <c r="O25" s="241" t="e">
        <f>IF(Glucose!#REF!&gt;0,Glucose!O19,"")</f>
        <v>#REF!</v>
      </c>
      <c r="P25" s="241" t="e">
        <f>IF(Glucose!#REF!&gt;0,Glucose!P19,"")</f>
        <v>#REF!</v>
      </c>
      <c r="Q25" s="241" t="e">
        <f>IF(Glucose!#REF!&gt;0,Glucose!Q19,"")</f>
        <v>#REF!</v>
      </c>
      <c r="R25" s="241" t="e">
        <f>IF(Glucose!#REF!&gt;0,Glucose!R19,"")</f>
        <v>#REF!</v>
      </c>
      <c r="S25" s="241" t="e">
        <f>IF(Glucose!#REF!&gt;0,Glucose!S19,"")</f>
        <v>#REF!</v>
      </c>
      <c r="T25" s="247" t="e">
        <f>IF(Glucose!#REF!&gt;0,Glucose!T19+Glucose!#REF!*Glucose!BP19/'In Process Calc.'!$I19,"")</f>
        <v>#REF!</v>
      </c>
      <c r="U25" s="247" t="e">
        <f>IF(Glucose!#REF!&gt;0,Glucose!U19+Glucose!#REF!*Glucose!BQ19/'In Process Calc.'!$I19,"")</f>
        <v>#REF!</v>
      </c>
      <c r="V25" s="247" t="e">
        <f>IF(Glucose!#REF!&gt;0,Glucose!V19+Glucose!#REF!*Glucose!BR19/'In Process Calc.'!$I19,"")</f>
        <v>#REF!</v>
      </c>
      <c r="W25" s="247" t="e">
        <f>IF(Glucose!#REF!&gt;0,Glucose!W19+Glucose!#REF!*Glucose!BS19/'In Process Calc.'!$I19,"")</f>
        <v>#REF!</v>
      </c>
      <c r="X25" s="247" t="e">
        <f>IF(Glucose!#REF!&gt;0,Glucose!X19+Glucose!#REF!*Glucose!BT19/'In Process Calc.'!$I19,"")</f>
        <v>#REF!</v>
      </c>
      <c r="Y25" s="247" t="e">
        <f>IF(Glucose!#REF!&gt;0,Glucose!Y19+Glucose!#REF!*Glucose!BU19/'In Process Calc.'!$I19,"")</f>
        <v>#REF!</v>
      </c>
      <c r="Z25" s="247" t="e">
        <f>IF(Glucose!#REF!&gt;0,Glucose!Z19+Glucose!#REF!*Glucose!BV19/'In Process Calc.'!$I19,"")</f>
        <v>#REF!</v>
      </c>
      <c r="AA25" s="247" t="e">
        <f>IF(Glucose!#REF!&gt;0,Glucose!AA19+Glucose!#REF!*Glucose!BW19/'In Process Calc.'!$I19,"")</f>
        <v>#REF!</v>
      </c>
      <c r="AB25" s="247" t="e">
        <f>IF(Glucose!#REF!&gt;0,Glucose!AB19+Glucose!#REF!*Glucose!BX19/'In Process Calc.'!$I19,"")</f>
        <v>#REF!</v>
      </c>
      <c r="AC25" s="247" t="e">
        <f>IF(Glucose!#REF!&gt;0,Glucose!AC19+Glucose!#REF!*Glucose!BY19/'In Process Calc.'!$I19,"")</f>
        <v>#REF!</v>
      </c>
      <c r="AD25" s="247" t="e">
        <f>IF(Glucose!#REF!&gt;0,Glucose!AD19+Glucose!#REF!*Glucose!BZ19/'In Process Calc.'!$I19,"")</f>
        <v>#REF!</v>
      </c>
      <c r="AE25" s="247" t="e">
        <f>IF(Glucose!#REF!&gt;0,Glucose!AE19+Glucose!#REF!*Glucose!CA19/'In Process Calc.'!$I19,"")</f>
        <v>#REF!</v>
      </c>
      <c r="AF25" s="247" t="e">
        <f>IF(Glucose!#REF!&gt;0,Glucose!AF19+Glucose!#REF!*Glucose!CB19/'In Process Calc.'!$I19,"")</f>
        <v>#REF!</v>
      </c>
      <c r="AG25" s="247" t="e">
        <f>IF(Glucose!#REF!&gt;0,Glucose!AG19+Glucose!#REF!*Glucose!CC19/'In Process Calc.'!$I19,"")</f>
        <v>#REF!</v>
      </c>
      <c r="AH25" s="247" t="e">
        <f>IF(Glucose!#REF!&gt;0,Glucose!AH19+Glucose!#REF!*Glucose!CD19/'In Process Calc.'!$I19,"")</f>
        <v>#REF!</v>
      </c>
      <c r="AI25" s="247" t="e">
        <f>IF(Glucose!#REF!&gt;0,Glucose!AI19+Glucose!#REF!*Glucose!CE19/'In Process Calc.'!$I19,"")</f>
        <v>#REF!</v>
      </c>
      <c r="AJ25" s="247" t="e">
        <f>IF(Glucose!#REF!&gt;0,Glucose!AJ19+Glucose!#REF!*Glucose!CF19/'In Process Calc.'!$I19,"")</f>
        <v>#REF!</v>
      </c>
      <c r="AK25" s="247" t="e">
        <f>IF(Glucose!#REF!&gt;0,Glucose!AK19+Glucose!#REF!*Glucose!CG19/'In Process Calc.'!$I19,"")</f>
        <v>#REF!</v>
      </c>
      <c r="AL25" s="247" t="e">
        <f>IF(Glucose!#REF!&gt;0,Glucose!AL19+Glucose!#REF!*Glucose!CH19/'In Process Calc.'!$I19,"")</f>
        <v>#REF!</v>
      </c>
      <c r="AM25" s="247" t="e">
        <f>IF(Glucose!#REF!&gt;0,Glucose!AM19+Glucose!#REF!*Glucose!CI19/'In Process Calc.'!$I19,"")</f>
        <v>#REF!</v>
      </c>
      <c r="AN25" s="247" t="e">
        <f>IF(Glucose!#REF!&gt;0,Glucose!AN19+Glucose!#REF!*Glucose!CJ19/'In Process Calc.'!$I19,"")</f>
        <v>#REF!</v>
      </c>
      <c r="AO25" s="247" t="e">
        <f>IF(Glucose!#REF!&gt;0,Glucose!AO19+Glucose!#REF!*Glucose!CK19/'In Process Calc.'!$I19,"")</f>
        <v>#REF!</v>
      </c>
      <c r="AP25" s="247" t="e">
        <f>IF(Glucose!#REF!&gt;0,Glucose!AP19+Glucose!#REF!*Glucose!CL19/'In Process Calc.'!$I19,"")</f>
        <v>#REF!</v>
      </c>
      <c r="AQ25" s="247" t="e">
        <f>IF(Glucose!#REF!&gt;0,Glucose!BO19+Glucose!#REF!*Glucose!CM19/'In Process Calc.'!$I19,"")</f>
        <v>#REF!</v>
      </c>
      <c r="AR25" s="247" t="e">
        <f>IF(Glucose!#REF!&gt;0,Glucose!BP19,"")</f>
        <v>#REF!</v>
      </c>
      <c r="AS25" s="247" t="e">
        <f>IF(Glucose!#REF!&gt;0,Glucose!BQ19,"")</f>
        <v>#REF!</v>
      </c>
      <c r="AT25" s="247" t="e">
        <f>IF(Glucose!#REF!&gt;0,Glucose!BR19,"")</f>
        <v>#REF!</v>
      </c>
      <c r="AU25" s="247" t="e">
        <f>IF(Glucose!#REF!&gt;0,Glucose!BS19,"")</f>
        <v>#REF!</v>
      </c>
      <c r="AV25" s="247" t="e">
        <f>IF(Glucose!#REF!&gt;0,Glucose!BT19,"")</f>
        <v>#REF!</v>
      </c>
      <c r="AW25" s="247" t="e">
        <f>IF(Glucose!#REF!&gt;0,Glucose!BU19,"")</f>
        <v>#REF!</v>
      </c>
      <c r="AX25" s="247" t="e">
        <f>IF(Glucose!#REF!&gt;0,Glucose!BV19,"")</f>
        <v>#REF!</v>
      </c>
      <c r="AY25" s="247" t="e">
        <f>IF(Glucose!#REF!&gt;0,Glucose!BW19,"")</f>
        <v>#REF!</v>
      </c>
      <c r="AZ25" s="247" t="e">
        <f>IF(Glucose!#REF!&gt;0,Glucose!BX19,"")</f>
        <v>#REF!</v>
      </c>
      <c r="BA25" s="247" t="e">
        <f>IF(Glucose!#REF!&gt;0,Glucose!BY19,"")</f>
        <v>#REF!</v>
      </c>
      <c r="BB25" s="247" t="e">
        <f>IF(Glucose!#REF!&gt;0,Glucose!BZ19,"")</f>
        <v>#REF!</v>
      </c>
      <c r="BC25" s="247" t="e">
        <f>IF(Glucose!#REF!&gt;0,Glucose!CA19,"")</f>
        <v>#REF!</v>
      </c>
      <c r="BD25" s="247" t="e">
        <f>IF(Glucose!#REF!&gt;0,Glucose!CB19,"")</f>
        <v>#REF!</v>
      </c>
      <c r="BE25" s="247" t="e">
        <f>IF(Glucose!#REF!&gt;0,Glucose!CC19,"")</f>
        <v>#REF!</v>
      </c>
      <c r="BF25" s="247" t="e">
        <f>IF(Glucose!#REF!&gt;0,Glucose!CD19,"")</f>
        <v>#REF!</v>
      </c>
      <c r="BG25" s="247" t="e">
        <f>IF(Glucose!#REF!&gt;0,Glucose!CE19,"")</f>
        <v>#REF!</v>
      </c>
      <c r="BH25" s="247" t="e">
        <f>IF(Glucose!#REF!&gt;0,Glucose!CF19,"")</f>
        <v>#REF!</v>
      </c>
      <c r="BI25" s="247" t="e">
        <f>IF(Glucose!#REF!&gt;0,Glucose!CG19,"")</f>
        <v>#REF!</v>
      </c>
      <c r="BJ25" s="247" t="e">
        <f>IF(Glucose!#REF!&gt;0,Glucose!CH19,"")</f>
        <v>#REF!</v>
      </c>
      <c r="BK25" s="247" t="e">
        <f>IF(Glucose!#REF!&gt;0,Glucose!CI19,"")</f>
        <v>#REF!</v>
      </c>
      <c r="BL25" s="247" t="e">
        <f>IF(Glucose!#REF!&gt;0,Glucose!CJ19,"")</f>
        <v>#REF!</v>
      </c>
      <c r="BM25" s="247" t="e">
        <f>IF(Glucose!#REF!&gt;0,Glucose!CK19,"")</f>
        <v>#REF!</v>
      </c>
      <c r="BN25" s="247" t="e">
        <f>IF(Glucose!#REF!&gt;0,'In Process Calc.'!B18,"")</f>
        <v>#REF!</v>
      </c>
      <c r="BO25" s="247" t="e">
        <f>IF(Glucose!#REF!&gt;0,'In Process Calc.'!C18,"")</f>
        <v>#REF!</v>
      </c>
    </row>
    <row r="26" spans="1:67" x14ac:dyDescent="0.15">
      <c r="A26" s="241" t="str">
        <f>IF(Glucose!$E20&gt;0,Glucose!$B$1,"")</f>
        <v/>
      </c>
      <c r="B26" s="241" t="str">
        <f>IF(Glucose!$E20&gt;0,Glucose!#REF!+0.1,"")</f>
        <v/>
      </c>
      <c r="C26" s="245" t="str">
        <f>IF(Glucose!$E20&gt;0,Glucose!#REF!,"")</f>
        <v/>
      </c>
      <c r="D26" s="250" t="str">
        <f>IF(Glucose!$E20&gt;0,Glucose!#REF!,"")</f>
        <v/>
      </c>
      <c r="E26" s="241" t="str">
        <f>IF(Glucose!$E20&gt;0,Glucose!#REF!,"")</f>
        <v/>
      </c>
      <c r="F26" s="241" t="str">
        <f>IF(Glucose!$E20&gt;0,Glucose!#REF!,"")</f>
        <v/>
      </c>
      <c r="G26" s="241" t="str">
        <f>IF(Glucose!$E20&gt;0,Glucose!#REF!,"")</f>
        <v/>
      </c>
      <c r="H26" s="246" t="str">
        <f>IF(Glucose!$E20&gt;0,Glucose!#REF!,"")</f>
        <v/>
      </c>
      <c r="I26" s="246" t="str">
        <f>IF(Glucose!$E20&gt;0,Glucose!#REF!,"")</f>
        <v/>
      </c>
      <c r="J26" s="246" t="str">
        <f>IF(Glucose!$E20&gt;0,Glucose!#REF!,"")</f>
        <v/>
      </c>
      <c r="K26" s="246" t="str">
        <f>IF(Glucose!$E20&gt;0,Glucose!#REF!,"")</f>
        <v/>
      </c>
      <c r="L26" s="241" t="str">
        <f>IF(Glucose!$E20&gt;0,Glucose!#REF!,"")</f>
        <v/>
      </c>
      <c r="M26" s="241" t="str">
        <f>IF(Glucose!$E20&gt;0,Glucose!#REF!,"")</f>
        <v/>
      </c>
      <c r="N26" s="241" t="str">
        <f>IF(Glucose!$E20&gt;0,Glucose!#REF!,"")</f>
        <v/>
      </c>
      <c r="O26" s="241" t="str">
        <f>IF(Glucose!$E20&gt;0,Glucose!#REF!,"")</f>
        <v/>
      </c>
      <c r="P26" s="241" t="str">
        <f>IF(Glucose!$E20&gt;0,Glucose!#REF!,"")</f>
        <v/>
      </c>
      <c r="Q26" s="241" t="str">
        <f>IF(Glucose!$E20&gt;0,Glucose!#REF!,"")</f>
        <v/>
      </c>
      <c r="R26" s="241" t="str">
        <f>IF(Glucose!$E20&gt;0,Glucose!#REF!,"")</f>
        <v/>
      </c>
      <c r="S26" s="241" t="str">
        <f>IF(Glucose!$E20&gt;0,Glucose!#REF!,"")</f>
        <v/>
      </c>
      <c r="T26" s="247" t="str">
        <f>IF(Glucose!$E20&gt;0,Glucose!#REF!+Glucose!$E20*Glucose!#REF!/'In Process Calc.'!$I20,"")</f>
        <v/>
      </c>
      <c r="U26" s="247" t="str">
        <f>IF(Glucose!$E20&gt;0,Glucose!#REF!+Glucose!$E20*Glucose!#REF!/'In Process Calc.'!$I20,"")</f>
        <v/>
      </c>
      <c r="V26" s="247" t="str">
        <f>IF(Glucose!$E20&gt;0,Glucose!#REF!+Glucose!$E20*Glucose!#REF!/'In Process Calc.'!$I20,"")</f>
        <v/>
      </c>
      <c r="W26" s="247" t="str">
        <f>IF(Glucose!$E20&gt;0,Glucose!#REF!+Glucose!$E20*Glucose!#REF!/'In Process Calc.'!$I20,"")</f>
        <v/>
      </c>
      <c r="X26" s="247" t="str">
        <f>IF(Glucose!$E20&gt;0,Glucose!#REF!+Glucose!$E20*Glucose!#REF!/'In Process Calc.'!$I20,"")</f>
        <v/>
      </c>
      <c r="Y26" s="247" t="str">
        <f>IF(Glucose!$E20&gt;0,Glucose!#REF!+Glucose!$E20*Glucose!#REF!/'In Process Calc.'!$I20,"")</f>
        <v/>
      </c>
      <c r="Z26" s="247" t="str">
        <f>IF(Glucose!$E20&gt;0,Glucose!#REF!+Glucose!$E20*Glucose!#REF!/'In Process Calc.'!$I20,"")</f>
        <v/>
      </c>
      <c r="AA26" s="247" t="str">
        <f>IF(Glucose!$E20&gt;0,Glucose!#REF!+Glucose!$E20*Glucose!#REF!/'In Process Calc.'!$I20,"")</f>
        <v/>
      </c>
      <c r="AB26" s="247" t="str">
        <f>IF(Glucose!$E20&gt;0,Glucose!#REF!+Glucose!$E20*Glucose!#REF!/'In Process Calc.'!$I20,"")</f>
        <v/>
      </c>
      <c r="AC26" s="247" t="str">
        <f>IF(Glucose!$E20&gt;0,Glucose!#REF!+Glucose!$E20*Glucose!#REF!/'In Process Calc.'!$I20,"")</f>
        <v/>
      </c>
      <c r="AD26" s="247" t="str">
        <f>IF(Glucose!$E20&gt;0,Glucose!#REF!+Glucose!$E20*Glucose!#REF!/'In Process Calc.'!$I20,"")</f>
        <v/>
      </c>
      <c r="AE26" s="247" t="str">
        <f>IF(Glucose!$E20&gt;0,Glucose!#REF!+Glucose!$E20*Glucose!#REF!/'In Process Calc.'!$I20,"")</f>
        <v/>
      </c>
      <c r="AF26" s="247" t="str">
        <f>IF(Glucose!$E20&gt;0,Glucose!#REF!+Glucose!$E20*Glucose!#REF!/'In Process Calc.'!$I20,"")</f>
        <v/>
      </c>
      <c r="AG26" s="247" t="str">
        <f>IF(Glucose!$E20&gt;0,Glucose!#REF!+Glucose!$E20*Glucose!#REF!/'In Process Calc.'!$I20,"")</f>
        <v/>
      </c>
      <c r="AH26" s="247" t="str">
        <f>IF(Glucose!$E20&gt;0,Glucose!#REF!+Glucose!$E20*Glucose!#REF!/'In Process Calc.'!$I20,"")</f>
        <v/>
      </c>
      <c r="AI26" s="247" t="str">
        <f>IF(Glucose!$E20&gt;0,Glucose!#REF!+Glucose!$E20*Glucose!#REF!/'In Process Calc.'!$I20,"")</f>
        <v/>
      </c>
      <c r="AJ26" s="247" t="str">
        <f>IF(Glucose!$E20&gt;0,Glucose!#REF!+Glucose!$E20*Glucose!#REF!/'In Process Calc.'!$I20,"")</f>
        <v/>
      </c>
      <c r="AK26" s="247" t="str">
        <f>IF(Glucose!$E20&gt;0,Glucose!#REF!+Glucose!$E20*Glucose!#REF!/'In Process Calc.'!$I20,"")</f>
        <v/>
      </c>
      <c r="AL26" s="247" t="str">
        <f>IF(Glucose!$E20&gt;0,Glucose!#REF!+Glucose!$E20*Glucose!#REF!/'In Process Calc.'!$I20,"")</f>
        <v/>
      </c>
      <c r="AM26" s="247" t="str">
        <f>IF(Glucose!$E20&gt;0,Glucose!#REF!+Glucose!$E20*Glucose!#REF!/'In Process Calc.'!$I20,"")</f>
        <v/>
      </c>
      <c r="AN26" s="247" t="str">
        <f>IF(Glucose!$E20&gt;0,Glucose!#REF!+Glucose!$E20*Glucose!#REF!/'In Process Calc.'!$I20,"")</f>
        <v/>
      </c>
      <c r="AO26" s="247" t="str">
        <f>IF(Glucose!$E20&gt;0,Glucose!#REF!+Glucose!$E20*Glucose!#REF!/'In Process Calc.'!$I20,"")</f>
        <v/>
      </c>
      <c r="AP26" s="247" t="str">
        <f>IF(Glucose!$E20&gt;0,Glucose!#REF!+Glucose!$E20*Glucose!#REF!/'In Process Calc.'!$I20,"")</f>
        <v/>
      </c>
      <c r="AQ26" s="247" t="str">
        <f>IF(Glucose!$E20&gt;0,Glucose!#REF!+Glucose!$E20*Glucose!#REF!/'In Process Calc.'!$I20,"")</f>
        <v/>
      </c>
      <c r="AR26" s="247" t="str">
        <f>IF(Glucose!$E20&gt;0,Glucose!#REF!,"")</f>
        <v/>
      </c>
      <c r="AS26" s="247" t="str">
        <f>IF(Glucose!$E20&gt;0,Glucose!#REF!,"")</f>
        <v/>
      </c>
      <c r="AT26" s="247" t="str">
        <f>IF(Glucose!$E20&gt;0,Glucose!#REF!,"")</f>
        <v/>
      </c>
      <c r="AU26" s="247" t="str">
        <f>IF(Glucose!$E20&gt;0,Glucose!#REF!,"")</f>
        <v/>
      </c>
      <c r="AV26" s="247" t="str">
        <f>IF(Glucose!$E20&gt;0,Glucose!#REF!,"")</f>
        <v/>
      </c>
      <c r="AW26" s="247" t="str">
        <f>IF(Glucose!$E20&gt;0,Glucose!#REF!,"")</f>
        <v/>
      </c>
      <c r="AX26" s="247" t="str">
        <f>IF(Glucose!$E20&gt;0,Glucose!#REF!,"")</f>
        <v/>
      </c>
      <c r="AY26" s="247" t="str">
        <f>IF(Glucose!$E20&gt;0,Glucose!#REF!,"")</f>
        <v/>
      </c>
      <c r="AZ26" s="247" t="str">
        <f>IF(Glucose!$E20&gt;0,Glucose!#REF!,"")</f>
        <v/>
      </c>
      <c r="BA26" s="247" t="str">
        <f>IF(Glucose!$E20&gt;0,Glucose!#REF!,"")</f>
        <v/>
      </c>
      <c r="BB26" s="247" t="str">
        <f>IF(Glucose!$E20&gt;0,Glucose!#REF!,"")</f>
        <v/>
      </c>
      <c r="BC26" s="247" t="str">
        <f>IF(Glucose!$E20&gt;0,Glucose!#REF!,"")</f>
        <v/>
      </c>
      <c r="BD26" s="247" t="str">
        <f>IF(Glucose!$E20&gt;0,Glucose!#REF!,"")</f>
        <v/>
      </c>
      <c r="BE26" s="247" t="str">
        <f>IF(Glucose!$E20&gt;0,Glucose!#REF!,"")</f>
        <v/>
      </c>
      <c r="BF26" s="247" t="str">
        <f>IF(Glucose!$E20&gt;0,Glucose!#REF!,"")</f>
        <v/>
      </c>
      <c r="BG26" s="247" t="str">
        <f>IF(Glucose!$E20&gt;0,Glucose!#REF!,"")</f>
        <v/>
      </c>
      <c r="BH26" s="247" t="str">
        <f>IF(Glucose!$E20&gt;0,Glucose!#REF!,"")</f>
        <v/>
      </c>
      <c r="BI26" s="247" t="str">
        <f>IF(Glucose!$E20&gt;0,Glucose!#REF!,"")</f>
        <v/>
      </c>
      <c r="BJ26" s="247" t="str">
        <f>IF(Glucose!$E20&gt;0,Glucose!#REF!,"")</f>
        <v/>
      </c>
      <c r="BK26" s="247" t="str">
        <f>IF(Glucose!$E20&gt;0,Glucose!#REF!,"")</f>
        <v/>
      </c>
      <c r="BL26" s="247" t="str">
        <f>IF(Glucose!$E20&gt;0,Glucose!#REF!,"")</f>
        <v/>
      </c>
      <c r="BM26" s="247" t="str">
        <f>IF(Glucose!$E20&gt;0,Glucose!#REF!,"")</f>
        <v/>
      </c>
      <c r="BN26" s="247" t="str">
        <f>IF(Glucose!$E20&gt;0,'In Process Calc.'!B19,"")</f>
        <v/>
      </c>
      <c r="BO26" s="247" t="str">
        <f>IF(Glucose!$E20&gt;0,'In Process Calc.'!C19,"")</f>
        <v/>
      </c>
    </row>
    <row r="27" spans="1:67" x14ac:dyDescent="0.15">
      <c r="A27" s="241" t="str">
        <f>IF(Glucose!$E21&gt;0,Glucose!$B$1,"")</f>
        <v/>
      </c>
      <c r="B27" s="241" t="str">
        <f>IF(Glucose!$E21&gt;0,Glucose!A20+0.1,"")</f>
        <v/>
      </c>
      <c r="C27" s="245" t="str">
        <f>IF(Glucose!$E21&gt;0,Glucose!B20,"")</f>
        <v/>
      </c>
      <c r="D27" s="250" t="str">
        <f>IF(Glucose!$E21&gt;0,Glucose!C20,"")</f>
        <v/>
      </c>
      <c r="E27" s="241" t="str">
        <f>IF(Glucose!$E21&gt;0,Glucose!D20,"")</f>
        <v/>
      </c>
      <c r="F27" s="241" t="str">
        <f>IF(Glucose!$E21&gt;0,Glucose!E20,"")</f>
        <v/>
      </c>
      <c r="G27" s="241" t="str">
        <f>IF(Glucose!$E21&gt;0,Glucose!G20,"")</f>
        <v/>
      </c>
      <c r="H27" s="246" t="str">
        <f>IF(Glucose!$E21&gt;0,Glucose!H20,"")</f>
        <v/>
      </c>
      <c r="I27" s="246" t="str">
        <f>IF(Glucose!$E21&gt;0,Glucose!I20,"")</f>
        <v/>
      </c>
      <c r="J27" s="246" t="str">
        <f>IF(Glucose!$E21&gt;0,Glucose!J20,"")</f>
        <v/>
      </c>
      <c r="K27" s="246" t="str">
        <f>IF(Glucose!$E21&gt;0,Glucose!K20,"")</f>
        <v/>
      </c>
      <c r="L27" s="241" t="str">
        <f>IF(Glucose!$E21&gt;0,Glucose!L20,"")</f>
        <v/>
      </c>
      <c r="M27" s="241" t="str">
        <f>IF(Glucose!$E21&gt;0,Glucose!M20,"")</f>
        <v/>
      </c>
      <c r="N27" s="241" t="str">
        <f>IF(Glucose!$E21&gt;0,Glucose!N20,"")</f>
        <v/>
      </c>
      <c r="O27" s="241" t="str">
        <f>IF(Glucose!$E21&gt;0,Glucose!O20,"")</f>
        <v/>
      </c>
      <c r="P27" s="241" t="str">
        <f>IF(Glucose!$E21&gt;0,Glucose!P20,"")</f>
        <v/>
      </c>
      <c r="Q27" s="241" t="str">
        <f>IF(Glucose!$E21&gt;0,Glucose!Q20,"")</f>
        <v/>
      </c>
      <c r="R27" s="241" t="str">
        <f>IF(Glucose!$E21&gt;0,Glucose!R20,"")</f>
        <v/>
      </c>
      <c r="S27" s="241" t="str">
        <f>IF(Glucose!$E21&gt;0,Glucose!S20,"")</f>
        <v/>
      </c>
      <c r="T27" s="247" t="str">
        <f>IF(Glucose!$E21&gt;0,Glucose!T20+Glucose!$E21*Glucose!BP20/'In Process Calc.'!$I21,"")</f>
        <v/>
      </c>
      <c r="U27" s="247" t="str">
        <f>IF(Glucose!$E21&gt;0,Glucose!U20+Glucose!$E21*Glucose!BQ20/'In Process Calc.'!$I21,"")</f>
        <v/>
      </c>
      <c r="V27" s="247" t="str">
        <f>IF(Glucose!$E21&gt;0,Glucose!V20+Glucose!$E21*Glucose!BR20/'In Process Calc.'!$I21,"")</f>
        <v/>
      </c>
      <c r="W27" s="247" t="str">
        <f>IF(Glucose!$E21&gt;0,Glucose!W20+Glucose!$E21*Glucose!BS20/'In Process Calc.'!$I21,"")</f>
        <v/>
      </c>
      <c r="X27" s="247" t="str">
        <f>IF(Glucose!$E21&gt;0,Glucose!X20+Glucose!$E21*Glucose!BT20/'In Process Calc.'!$I21,"")</f>
        <v/>
      </c>
      <c r="Y27" s="247" t="str">
        <f>IF(Glucose!$E21&gt;0,Glucose!Y20+Glucose!$E21*Glucose!BU20/'In Process Calc.'!$I21,"")</f>
        <v/>
      </c>
      <c r="Z27" s="247" t="str">
        <f>IF(Glucose!$E21&gt;0,Glucose!Z20+Glucose!$E21*Glucose!BV20/'In Process Calc.'!$I21,"")</f>
        <v/>
      </c>
      <c r="AA27" s="247" t="str">
        <f>IF(Glucose!$E21&gt;0,Glucose!AA20+Glucose!$E21*Glucose!BW20/'In Process Calc.'!$I21,"")</f>
        <v/>
      </c>
      <c r="AB27" s="247" t="str">
        <f>IF(Glucose!$E21&gt;0,Glucose!AB20+Glucose!$E21*Glucose!BX20/'In Process Calc.'!$I21,"")</f>
        <v/>
      </c>
      <c r="AC27" s="247" t="str">
        <f>IF(Glucose!$E21&gt;0,Glucose!AC20+Glucose!$E21*Glucose!BY20/'In Process Calc.'!$I21,"")</f>
        <v/>
      </c>
      <c r="AD27" s="247" t="str">
        <f>IF(Glucose!$E21&gt;0,Glucose!AD20+Glucose!$E21*Glucose!BZ20/'In Process Calc.'!$I21,"")</f>
        <v/>
      </c>
      <c r="AE27" s="247" t="str">
        <f>IF(Glucose!$E21&gt;0,Glucose!AE20+Glucose!$E21*Glucose!CA20/'In Process Calc.'!$I21,"")</f>
        <v/>
      </c>
      <c r="AF27" s="247" t="str">
        <f>IF(Glucose!$E21&gt;0,Glucose!AF20+Glucose!$E21*Glucose!CB20/'In Process Calc.'!$I21,"")</f>
        <v/>
      </c>
      <c r="AG27" s="247" t="str">
        <f>IF(Glucose!$E21&gt;0,Glucose!AG20+Glucose!$E21*Glucose!CC20/'In Process Calc.'!$I21,"")</f>
        <v/>
      </c>
      <c r="AH27" s="247" t="str">
        <f>IF(Glucose!$E21&gt;0,Glucose!AH20+Glucose!$E21*Glucose!CD20/'In Process Calc.'!$I21,"")</f>
        <v/>
      </c>
      <c r="AI27" s="247" t="str">
        <f>IF(Glucose!$E21&gt;0,Glucose!AI20+Glucose!$E21*Glucose!CE20/'In Process Calc.'!$I21,"")</f>
        <v/>
      </c>
      <c r="AJ27" s="247" t="str">
        <f>IF(Glucose!$E21&gt;0,Glucose!AJ20+Glucose!$E21*Glucose!CF20/'In Process Calc.'!$I21,"")</f>
        <v/>
      </c>
      <c r="AK27" s="247" t="str">
        <f>IF(Glucose!$E21&gt;0,Glucose!AK20+Glucose!$E21*Glucose!CG20/'In Process Calc.'!$I21,"")</f>
        <v/>
      </c>
      <c r="AL27" s="247" t="str">
        <f>IF(Glucose!$E21&gt;0,Glucose!AL20+Glucose!$E21*Glucose!CH20/'In Process Calc.'!$I21,"")</f>
        <v/>
      </c>
      <c r="AM27" s="247" t="str">
        <f>IF(Glucose!$E21&gt;0,Glucose!AM20+Glucose!$E21*Glucose!CI20/'In Process Calc.'!$I21,"")</f>
        <v/>
      </c>
      <c r="AN27" s="247" t="str">
        <f>IF(Glucose!$E21&gt;0,Glucose!AN20+Glucose!$E21*Glucose!CJ20/'In Process Calc.'!$I21,"")</f>
        <v/>
      </c>
      <c r="AO27" s="247" t="str">
        <f>IF(Glucose!$E21&gt;0,Glucose!AO20+Glucose!$E21*Glucose!CK20/'In Process Calc.'!$I21,"")</f>
        <v/>
      </c>
      <c r="AP27" s="247" t="str">
        <f>IF(Glucose!$E21&gt;0,Glucose!AP20+Glucose!$E21*Glucose!CL20/'In Process Calc.'!$I21,"")</f>
        <v/>
      </c>
      <c r="AQ27" s="247" t="str">
        <f>IF(Glucose!$E21&gt;0,Glucose!BO20+Glucose!$E21*Glucose!CM20/'In Process Calc.'!$I21,"")</f>
        <v/>
      </c>
      <c r="AR27" s="247" t="str">
        <f>IF(Glucose!$E21&gt;0,Glucose!BP20,"")</f>
        <v/>
      </c>
      <c r="AS27" s="247" t="str">
        <f>IF(Glucose!$E21&gt;0,Glucose!BQ20,"")</f>
        <v/>
      </c>
      <c r="AT27" s="247" t="str">
        <f>IF(Glucose!$E21&gt;0,Glucose!BR20,"")</f>
        <v/>
      </c>
      <c r="AU27" s="247" t="str">
        <f>IF(Glucose!$E21&gt;0,Glucose!BS20,"")</f>
        <v/>
      </c>
      <c r="AV27" s="247" t="str">
        <f>IF(Glucose!$E21&gt;0,Glucose!BT20,"")</f>
        <v/>
      </c>
      <c r="AW27" s="247" t="str">
        <f>IF(Glucose!$E21&gt;0,Glucose!BU20,"")</f>
        <v/>
      </c>
      <c r="AX27" s="247" t="str">
        <f>IF(Glucose!$E21&gt;0,Glucose!BV20,"")</f>
        <v/>
      </c>
      <c r="AY27" s="247" t="str">
        <f>IF(Glucose!$E21&gt;0,Glucose!BW20,"")</f>
        <v/>
      </c>
      <c r="AZ27" s="247" t="str">
        <f>IF(Glucose!$E21&gt;0,Glucose!BX20,"")</f>
        <v/>
      </c>
      <c r="BA27" s="247" t="str">
        <f>IF(Glucose!$E21&gt;0,Glucose!BY20,"")</f>
        <v/>
      </c>
      <c r="BB27" s="247" t="str">
        <f>IF(Glucose!$E21&gt;0,Glucose!BZ20,"")</f>
        <v/>
      </c>
      <c r="BC27" s="247" t="str">
        <f>IF(Glucose!$E21&gt;0,Glucose!CA20,"")</f>
        <v/>
      </c>
      <c r="BD27" s="247" t="str">
        <f>IF(Glucose!$E21&gt;0,Glucose!CB20,"")</f>
        <v/>
      </c>
      <c r="BE27" s="247" t="str">
        <f>IF(Glucose!$E21&gt;0,Glucose!CC20,"")</f>
        <v/>
      </c>
      <c r="BF27" s="247" t="str">
        <f>IF(Glucose!$E21&gt;0,Glucose!CD20,"")</f>
        <v/>
      </c>
      <c r="BG27" s="247" t="str">
        <f>IF(Glucose!$E21&gt;0,Glucose!CE20,"")</f>
        <v/>
      </c>
      <c r="BH27" s="247" t="str">
        <f>IF(Glucose!$E21&gt;0,Glucose!CF20,"")</f>
        <v/>
      </c>
      <c r="BI27" s="247" t="str">
        <f>IF(Glucose!$E21&gt;0,Glucose!CG20,"")</f>
        <v/>
      </c>
      <c r="BJ27" s="247" t="str">
        <f>IF(Glucose!$E21&gt;0,Glucose!CH20,"")</f>
        <v/>
      </c>
      <c r="BK27" s="247" t="str">
        <f>IF(Glucose!$E21&gt;0,Glucose!CI20,"")</f>
        <v/>
      </c>
      <c r="BL27" s="247" t="str">
        <f>IF(Glucose!$E21&gt;0,Glucose!CJ20,"")</f>
        <v/>
      </c>
      <c r="BM27" s="247" t="str">
        <f>IF(Glucose!$E21&gt;0,Glucose!CK20,"")</f>
        <v/>
      </c>
      <c r="BN27" s="247" t="str">
        <f>IF(Glucose!$E21&gt;0,'In Process Calc.'!B20,"")</f>
        <v/>
      </c>
      <c r="BO27" s="247" t="str">
        <f>IF(Glucose!$E21&gt;0,'In Process Calc.'!C20,"")</f>
        <v/>
      </c>
    </row>
    <row r="28" spans="1:67" x14ac:dyDescent="0.15">
      <c r="A28" s="241" t="str">
        <f>IF(Glucose!$E22&gt;0,Glucose!$B$1,"")</f>
        <v/>
      </c>
      <c r="B28" s="241" t="str">
        <f>IF(Glucose!$E22&gt;0,Glucose!A21+0.1,"")</f>
        <v/>
      </c>
      <c r="C28" s="245" t="str">
        <f>IF(Glucose!$E22&gt;0,Glucose!B21,"")</f>
        <v/>
      </c>
      <c r="D28" s="250" t="str">
        <f>IF(Glucose!$E22&gt;0,Glucose!C21,"")</f>
        <v/>
      </c>
      <c r="E28" s="241" t="str">
        <f>IF(Glucose!$E22&gt;0,Glucose!D21,"")</f>
        <v/>
      </c>
      <c r="F28" s="241" t="str">
        <f>IF(Glucose!$E22&gt;0,Glucose!E21,"")</f>
        <v/>
      </c>
      <c r="G28" s="241" t="str">
        <f>IF(Glucose!$E22&gt;0,Glucose!G21,"")</f>
        <v/>
      </c>
      <c r="H28" s="246" t="str">
        <f>IF(Glucose!$E22&gt;0,Glucose!H21,"")</f>
        <v/>
      </c>
      <c r="I28" s="246" t="str">
        <f>IF(Glucose!$E22&gt;0,Glucose!I21,"")</f>
        <v/>
      </c>
      <c r="J28" s="246" t="str">
        <f>IF(Glucose!$E22&gt;0,Glucose!J21,"")</f>
        <v/>
      </c>
      <c r="K28" s="246" t="str">
        <f>IF(Glucose!$E22&gt;0,Glucose!K21,"")</f>
        <v/>
      </c>
      <c r="L28" s="241" t="str">
        <f>IF(Glucose!$E22&gt;0,Glucose!L21,"")</f>
        <v/>
      </c>
      <c r="M28" s="241" t="str">
        <f>IF(Glucose!$E22&gt;0,Glucose!M21,"")</f>
        <v/>
      </c>
      <c r="N28" s="241" t="str">
        <f>IF(Glucose!$E22&gt;0,Glucose!N21,"")</f>
        <v/>
      </c>
      <c r="O28" s="241" t="str">
        <f>IF(Glucose!$E22&gt;0,Glucose!O21,"")</f>
        <v/>
      </c>
      <c r="P28" s="241" t="str">
        <f>IF(Glucose!$E22&gt;0,Glucose!P21,"")</f>
        <v/>
      </c>
      <c r="Q28" s="241" t="str">
        <f>IF(Glucose!$E22&gt;0,Glucose!Q21,"")</f>
        <v/>
      </c>
      <c r="R28" s="241" t="str">
        <f>IF(Glucose!$E22&gt;0,Glucose!R21,"")</f>
        <v/>
      </c>
      <c r="S28" s="241" t="str">
        <f>IF(Glucose!$E22&gt;0,Glucose!S21,"")</f>
        <v/>
      </c>
      <c r="T28" s="247" t="str">
        <f>IF(Glucose!$E22&gt;0,Glucose!T21+Glucose!$E22*Glucose!BP21/'In Process Calc.'!$I22,"")</f>
        <v/>
      </c>
      <c r="U28" s="247" t="str">
        <f>IF(Glucose!$E22&gt;0,Glucose!U21+Glucose!$E22*Glucose!BQ21/'In Process Calc.'!$I22,"")</f>
        <v/>
      </c>
      <c r="V28" s="247" t="str">
        <f>IF(Glucose!$E22&gt;0,Glucose!V21+Glucose!$E22*Glucose!BR21/'In Process Calc.'!$I22,"")</f>
        <v/>
      </c>
      <c r="W28" s="247" t="str">
        <f>IF(Glucose!$E22&gt;0,Glucose!W21+Glucose!$E22*Glucose!BS21/'In Process Calc.'!$I22,"")</f>
        <v/>
      </c>
      <c r="X28" s="247" t="str">
        <f>IF(Glucose!$E22&gt;0,Glucose!X21+Glucose!$E22*Glucose!BT21/'In Process Calc.'!$I22,"")</f>
        <v/>
      </c>
      <c r="Y28" s="247" t="str">
        <f>IF(Glucose!$E22&gt;0,Glucose!Y21+Glucose!$E22*Glucose!BU21/'In Process Calc.'!$I22,"")</f>
        <v/>
      </c>
      <c r="Z28" s="247" t="str">
        <f>IF(Glucose!$E22&gt;0,Glucose!Z21+Glucose!$E22*Glucose!BV21/'In Process Calc.'!$I22,"")</f>
        <v/>
      </c>
      <c r="AA28" s="247" t="str">
        <f>IF(Glucose!$E22&gt;0,Glucose!AA21+Glucose!$E22*Glucose!BW21/'In Process Calc.'!$I22,"")</f>
        <v/>
      </c>
      <c r="AB28" s="247" t="str">
        <f>IF(Glucose!$E22&gt;0,Glucose!AB21+Glucose!$E22*Glucose!BX21/'In Process Calc.'!$I22,"")</f>
        <v/>
      </c>
      <c r="AC28" s="247" t="str">
        <f>IF(Glucose!$E22&gt;0,Glucose!AC21+Glucose!$E22*Glucose!BY21/'In Process Calc.'!$I22,"")</f>
        <v/>
      </c>
      <c r="AD28" s="247" t="str">
        <f>IF(Glucose!$E22&gt;0,Glucose!AD21+Glucose!$E22*Glucose!BZ21/'In Process Calc.'!$I22,"")</f>
        <v/>
      </c>
      <c r="AE28" s="247" t="str">
        <f>IF(Glucose!$E22&gt;0,Glucose!AE21+Glucose!$E22*Glucose!CA21/'In Process Calc.'!$I22,"")</f>
        <v/>
      </c>
      <c r="AF28" s="247" t="str">
        <f>IF(Glucose!$E22&gt;0,Glucose!AF21+Glucose!$E22*Glucose!CB21/'In Process Calc.'!$I22,"")</f>
        <v/>
      </c>
      <c r="AG28" s="247" t="str">
        <f>IF(Glucose!$E22&gt;0,Glucose!AG21+Glucose!$E22*Glucose!CC21/'In Process Calc.'!$I22,"")</f>
        <v/>
      </c>
      <c r="AH28" s="247" t="str">
        <f>IF(Glucose!$E22&gt;0,Glucose!AH21+Glucose!$E22*Glucose!CD21/'In Process Calc.'!$I22,"")</f>
        <v/>
      </c>
      <c r="AI28" s="247" t="str">
        <f>IF(Glucose!$E22&gt;0,Glucose!AI21+Glucose!$E22*Glucose!CE21/'In Process Calc.'!$I22,"")</f>
        <v/>
      </c>
      <c r="AJ28" s="247" t="str">
        <f>IF(Glucose!$E22&gt;0,Glucose!AJ21+Glucose!$E22*Glucose!CF21/'In Process Calc.'!$I22,"")</f>
        <v/>
      </c>
      <c r="AK28" s="247" t="str">
        <f>IF(Glucose!$E22&gt;0,Glucose!AK21+Glucose!$E22*Glucose!CG21/'In Process Calc.'!$I22,"")</f>
        <v/>
      </c>
      <c r="AL28" s="247" t="str">
        <f>IF(Glucose!$E22&gt;0,Glucose!AL21+Glucose!$E22*Glucose!CH21/'In Process Calc.'!$I22,"")</f>
        <v/>
      </c>
      <c r="AM28" s="247" t="str">
        <f>IF(Glucose!$E22&gt;0,Glucose!AM21+Glucose!$E22*Glucose!CI21/'In Process Calc.'!$I22,"")</f>
        <v/>
      </c>
      <c r="AN28" s="247" t="str">
        <f>IF(Glucose!$E22&gt;0,Glucose!AN21+Glucose!$E22*Glucose!CJ21/'In Process Calc.'!$I22,"")</f>
        <v/>
      </c>
      <c r="AO28" s="247" t="str">
        <f>IF(Glucose!$E22&gt;0,Glucose!AO21+Glucose!$E22*Glucose!CK21/'In Process Calc.'!$I22,"")</f>
        <v/>
      </c>
      <c r="AP28" s="247" t="str">
        <f>IF(Glucose!$E22&gt;0,Glucose!AP21+Glucose!$E22*Glucose!CL21/'In Process Calc.'!$I22,"")</f>
        <v/>
      </c>
      <c r="AQ28" s="247" t="str">
        <f>IF(Glucose!$E22&gt;0,Glucose!BO21+Glucose!$E22*Glucose!CM21/'In Process Calc.'!$I22,"")</f>
        <v/>
      </c>
      <c r="AR28" s="247" t="str">
        <f>IF(Glucose!$E22&gt;0,Glucose!BP21,"")</f>
        <v/>
      </c>
      <c r="AS28" s="247" t="str">
        <f>IF(Glucose!$E22&gt;0,Glucose!BQ21,"")</f>
        <v/>
      </c>
      <c r="AT28" s="247" t="str">
        <f>IF(Glucose!$E22&gt;0,Glucose!BR21,"")</f>
        <v/>
      </c>
      <c r="AU28" s="247" t="str">
        <f>IF(Glucose!$E22&gt;0,Glucose!BS21,"")</f>
        <v/>
      </c>
      <c r="AV28" s="247" t="str">
        <f>IF(Glucose!$E22&gt;0,Glucose!BT21,"")</f>
        <v/>
      </c>
      <c r="AW28" s="247" t="str">
        <f>IF(Glucose!$E22&gt;0,Glucose!BU21,"")</f>
        <v/>
      </c>
      <c r="AX28" s="247" t="str">
        <f>IF(Glucose!$E22&gt;0,Glucose!BV21,"")</f>
        <v/>
      </c>
      <c r="AY28" s="247" t="str">
        <f>IF(Glucose!$E22&gt;0,Glucose!BW21,"")</f>
        <v/>
      </c>
      <c r="AZ28" s="247" t="str">
        <f>IF(Glucose!$E22&gt;0,Glucose!BX21,"")</f>
        <v/>
      </c>
      <c r="BA28" s="247" t="str">
        <f>IF(Glucose!$E22&gt;0,Glucose!BY21,"")</f>
        <v/>
      </c>
      <c r="BB28" s="247" t="str">
        <f>IF(Glucose!$E22&gt;0,Glucose!BZ21,"")</f>
        <v/>
      </c>
      <c r="BC28" s="247" t="str">
        <f>IF(Glucose!$E22&gt;0,Glucose!CA21,"")</f>
        <v/>
      </c>
      <c r="BD28" s="247" t="str">
        <f>IF(Glucose!$E22&gt;0,Glucose!CB21,"")</f>
        <v/>
      </c>
      <c r="BE28" s="247" t="str">
        <f>IF(Glucose!$E22&gt;0,Glucose!CC21,"")</f>
        <v/>
      </c>
      <c r="BF28" s="247" t="str">
        <f>IF(Glucose!$E22&gt;0,Glucose!CD21,"")</f>
        <v/>
      </c>
      <c r="BG28" s="247" t="str">
        <f>IF(Glucose!$E22&gt;0,Glucose!CE21,"")</f>
        <v/>
      </c>
      <c r="BH28" s="247" t="str">
        <f>IF(Glucose!$E22&gt;0,Glucose!CF21,"")</f>
        <v/>
      </c>
      <c r="BI28" s="247" t="str">
        <f>IF(Glucose!$E22&gt;0,Glucose!CG21,"")</f>
        <v/>
      </c>
      <c r="BJ28" s="247" t="str">
        <f>IF(Glucose!$E22&gt;0,Glucose!CH21,"")</f>
        <v/>
      </c>
      <c r="BK28" s="247" t="str">
        <f>IF(Glucose!$E22&gt;0,Glucose!CI21,"")</f>
        <v/>
      </c>
      <c r="BL28" s="247" t="str">
        <f>IF(Glucose!$E22&gt;0,Glucose!CJ21,"")</f>
        <v/>
      </c>
      <c r="BM28" s="247" t="str">
        <f>IF(Glucose!$E22&gt;0,Glucose!CK21,"")</f>
        <v/>
      </c>
      <c r="BN28" s="247" t="str">
        <f>IF(Glucose!$E22&gt;0,'In Process Calc.'!B21,"")</f>
        <v/>
      </c>
      <c r="BO28" s="247" t="str">
        <f>IF(Glucose!$E22&gt;0,'In Process Calc.'!C21,"")</f>
        <v/>
      </c>
    </row>
    <row r="29" spans="1:67" x14ac:dyDescent="0.15">
      <c r="A29" s="241" t="str">
        <f>IF(Glucose!$E23&gt;0,Glucose!$B$1,"")</f>
        <v/>
      </c>
      <c r="B29" s="241" t="str">
        <f>IF(Glucose!$E23&gt;0,Glucose!A22+0.1,"")</f>
        <v/>
      </c>
      <c r="C29" s="245" t="str">
        <f>IF(Glucose!$E23&gt;0,Glucose!B22,"")</f>
        <v/>
      </c>
      <c r="D29" s="250" t="str">
        <f>IF(Glucose!$E23&gt;0,Glucose!C22,"")</f>
        <v/>
      </c>
      <c r="E29" s="241" t="str">
        <f>IF(Glucose!$E23&gt;0,Glucose!D22,"")</f>
        <v/>
      </c>
      <c r="F29" s="241" t="str">
        <f>IF(Glucose!$E23&gt;0,Glucose!E22,"")</f>
        <v/>
      </c>
      <c r="G29" s="241" t="str">
        <f>IF(Glucose!$E23&gt;0,Glucose!G22,"")</f>
        <v/>
      </c>
      <c r="H29" s="246" t="str">
        <f>IF(Glucose!$E23&gt;0,Glucose!H22,"")</f>
        <v/>
      </c>
      <c r="I29" s="246" t="str">
        <f>IF(Glucose!$E23&gt;0,Glucose!I22,"")</f>
        <v/>
      </c>
      <c r="J29" s="246" t="str">
        <f>IF(Glucose!$E23&gt;0,Glucose!J22,"")</f>
        <v/>
      </c>
      <c r="K29" s="246" t="str">
        <f>IF(Glucose!$E23&gt;0,Glucose!K22,"")</f>
        <v/>
      </c>
      <c r="L29" s="241" t="str">
        <f>IF(Glucose!$E23&gt;0,Glucose!L22,"")</f>
        <v/>
      </c>
      <c r="M29" s="241" t="str">
        <f>IF(Glucose!$E23&gt;0,Glucose!M22,"")</f>
        <v/>
      </c>
      <c r="N29" s="241" t="str">
        <f>IF(Glucose!$E23&gt;0,Glucose!N22,"")</f>
        <v/>
      </c>
      <c r="O29" s="241" t="str">
        <f>IF(Glucose!$E23&gt;0,Glucose!O22,"")</f>
        <v/>
      </c>
      <c r="P29" s="241" t="str">
        <f>IF(Glucose!$E23&gt;0,Glucose!P22,"")</f>
        <v/>
      </c>
      <c r="Q29" s="241" t="str">
        <f>IF(Glucose!$E23&gt;0,Glucose!Q22,"")</f>
        <v/>
      </c>
      <c r="R29" s="241" t="str">
        <f>IF(Glucose!$E23&gt;0,Glucose!R22,"")</f>
        <v/>
      </c>
      <c r="S29" s="241" t="str">
        <f>IF(Glucose!$E23&gt;0,Glucose!S22,"")</f>
        <v/>
      </c>
      <c r="T29" s="247" t="str">
        <f>IF(Glucose!$E23&gt;0,Glucose!T22+Glucose!$E23*Glucose!AS22/'In Process Calc.'!$I23,"")</f>
        <v/>
      </c>
      <c r="U29" s="247" t="str">
        <f>IF(Glucose!$E23&gt;0,Glucose!U22+Glucose!$E23*Glucose!AT22/'In Process Calc.'!$I23,"")</f>
        <v/>
      </c>
      <c r="V29" s="247" t="str">
        <f>IF(Glucose!$E23&gt;0,Glucose!V22+Glucose!$E23*Glucose!AU22/'In Process Calc.'!$I23,"")</f>
        <v/>
      </c>
      <c r="W29" s="247" t="str">
        <f>IF(Glucose!$E23&gt;0,Glucose!W22+Glucose!$E23*Glucose!AV22/'In Process Calc.'!$I23,"")</f>
        <v/>
      </c>
      <c r="X29" s="247" t="str">
        <f>IF(Glucose!$E23&gt;0,Glucose!X22+Glucose!$E23*Glucose!AW22/'In Process Calc.'!$I23,"")</f>
        <v/>
      </c>
      <c r="Y29" s="247" t="str">
        <f>IF(Glucose!$E23&gt;0,Glucose!Y22+Glucose!$E23*Glucose!AX22/'In Process Calc.'!$I23,"")</f>
        <v/>
      </c>
      <c r="Z29" s="247" t="str">
        <f>IF(Glucose!$E23&gt;0,Glucose!Z22+Glucose!$E23*Glucose!AY22/'In Process Calc.'!$I23,"")</f>
        <v/>
      </c>
      <c r="AA29" s="247" t="str">
        <f>IF(Glucose!$E23&gt;0,Glucose!AA22+Glucose!$E23*Glucose!AZ22/'In Process Calc.'!$I23,"")</f>
        <v/>
      </c>
      <c r="AB29" s="247" t="str">
        <f>IF(Glucose!$E23&gt;0,Glucose!AB22+Glucose!$E23*Glucose!BA22/'In Process Calc.'!$I23,"")</f>
        <v/>
      </c>
      <c r="AC29" s="247" t="str">
        <f>IF(Glucose!$E23&gt;0,Glucose!AC22+Glucose!$E23*Glucose!BB22/'In Process Calc.'!$I23,"")</f>
        <v/>
      </c>
      <c r="AD29" s="247" t="str">
        <f>IF(Glucose!$E23&gt;0,Glucose!AD22+Glucose!$E23*Glucose!BC22/'In Process Calc.'!$I23,"")</f>
        <v/>
      </c>
      <c r="AE29" s="247" t="str">
        <f>IF(Glucose!$E23&gt;0,Glucose!AE22+Glucose!$E23*Glucose!BD22/'In Process Calc.'!$I23,"")</f>
        <v/>
      </c>
      <c r="AF29" s="247" t="str">
        <f>IF(Glucose!$E23&gt;0,Glucose!AF22+Glucose!$E23*Glucose!BE22/'In Process Calc.'!$I23,"")</f>
        <v/>
      </c>
      <c r="AG29" s="247" t="str">
        <f>IF(Glucose!$E23&gt;0,Glucose!AG22+Glucose!$E23*Glucose!BF22/'In Process Calc.'!$I23,"")</f>
        <v/>
      </c>
      <c r="AH29" s="247" t="str">
        <f>IF(Glucose!$E23&gt;0,Glucose!AH22+Glucose!$E23*Glucose!BG22/'In Process Calc.'!$I23,"")</f>
        <v/>
      </c>
      <c r="AI29" s="247" t="str">
        <f>IF(Glucose!$E23&gt;0,Glucose!AI22+Glucose!$E23*Glucose!BH22/'In Process Calc.'!$I23,"")</f>
        <v/>
      </c>
      <c r="AJ29" s="247" t="str">
        <f>IF(Glucose!$E23&gt;0,Glucose!AJ22+Glucose!$E23*Glucose!BI22/'In Process Calc.'!$I23,"")</f>
        <v/>
      </c>
      <c r="AK29" s="247" t="str">
        <f>IF(Glucose!$E23&gt;0,Glucose!AK22+Glucose!$E23*Glucose!BJ22/'In Process Calc.'!$I23,"")</f>
        <v/>
      </c>
      <c r="AL29" s="247" t="str">
        <f>IF(Glucose!$E23&gt;0,Glucose!AL22+Glucose!$E23*Glucose!BK22/'In Process Calc.'!$I23,"")</f>
        <v/>
      </c>
      <c r="AM29" s="247" t="str">
        <f>IF(Glucose!$E23&gt;0,Glucose!AM22+Glucose!$E23*Glucose!BL22/'In Process Calc.'!$I23,"")</f>
        <v/>
      </c>
      <c r="AN29" s="247" t="str">
        <f>IF(Glucose!$E23&gt;0,Glucose!AN22+Glucose!$E23*Glucose!BM22/'In Process Calc.'!$I23,"")</f>
        <v/>
      </c>
      <c r="AO29" s="247" t="str">
        <f>IF(Glucose!$E23&gt;0,Glucose!AO22+Glucose!$E23*Glucose!BN22/'In Process Calc.'!$I23,"")</f>
        <v/>
      </c>
      <c r="AP29" s="247" t="str">
        <f>IF(Glucose!$E23&gt;0,Glucose!AP22+Glucose!$E23*Glucose!BO22/'In Process Calc.'!$I23,"")</f>
        <v/>
      </c>
      <c r="AQ29" s="247" t="str">
        <f>IF(Glucose!$E23&gt;0,Glucose!AR22+Glucose!$E23*Glucose!BP22/'In Process Calc.'!$I23,"")</f>
        <v/>
      </c>
      <c r="AR29" s="247" t="str">
        <f>IF(Glucose!$E23&gt;0,Glucose!AS22,"")</f>
        <v/>
      </c>
      <c r="AS29" s="247" t="str">
        <f>IF(Glucose!$E23&gt;0,Glucose!AT22,"")</f>
        <v/>
      </c>
      <c r="AT29" s="247" t="str">
        <f>IF(Glucose!$E23&gt;0,Glucose!AU22,"")</f>
        <v/>
      </c>
      <c r="AU29" s="247" t="str">
        <f>IF(Glucose!$E23&gt;0,Glucose!AV22,"")</f>
        <v/>
      </c>
      <c r="AV29" s="247" t="str">
        <f>IF(Glucose!$E23&gt;0,Glucose!AW22,"")</f>
        <v/>
      </c>
      <c r="AW29" s="247" t="str">
        <f>IF(Glucose!$E23&gt;0,Glucose!AX22,"")</f>
        <v/>
      </c>
      <c r="AX29" s="247" t="str">
        <f>IF(Glucose!$E23&gt;0,Glucose!AY22,"")</f>
        <v/>
      </c>
      <c r="AY29" s="247" t="str">
        <f>IF(Glucose!$E23&gt;0,Glucose!AZ22,"")</f>
        <v/>
      </c>
      <c r="AZ29" s="247" t="str">
        <f>IF(Glucose!$E23&gt;0,Glucose!BA22,"")</f>
        <v/>
      </c>
      <c r="BA29" s="247" t="str">
        <f>IF(Glucose!$E23&gt;0,Glucose!BB22,"")</f>
        <v/>
      </c>
      <c r="BB29" s="247" t="str">
        <f>IF(Glucose!$E23&gt;0,Glucose!BC22,"")</f>
        <v/>
      </c>
      <c r="BC29" s="247" t="str">
        <f>IF(Glucose!$E23&gt;0,Glucose!BD22,"")</f>
        <v/>
      </c>
      <c r="BD29" s="247" t="str">
        <f>IF(Glucose!$E23&gt;0,Glucose!BE22,"")</f>
        <v/>
      </c>
      <c r="BE29" s="247" t="str">
        <f>IF(Glucose!$E23&gt;0,Glucose!BF22,"")</f>
        <v/>
      </c>
      <c r="BF29" s="247" t="str">
        <f>IF(Glucose!$E23&gt;0,Glucose!BG22,"")</f>
        <v/>
      </c>
      <c r="BG29" s="247" t="str">
        <f>IF(Glucose!$E23&gt;0,Glucose!BH22,"")</f>
        <v/>
      </c>
      <c r="BH29" s="247" t="str">
        <f>IF(Glucose!$E23&gt;0,Glucose!BI22,"")</f>
        <v/>
      </c>
      <c r="BI29" s="247" t="str">
        <f>IF(Glucose!$E23&gt;0,Glucose!BJ22,"")</f>
        <v/>
      </c>
      <c r="BJ29" s="247" t="str">
        <f>IF(Glucose!$E23&gt;0,Glucose!BK22,"")</f>
        <v/>
      </c>
      <c r="BK29" s="247" t="str">
        <f>IF(Glucose!$E23&gt;0,Glucose!BL22,"")</f>
        <v/>
      </c>
      <c r="BL29" s="247" t="str">
        <f>IF(Glucose!$E23&gt;0,Glucose!BM22,"")</f>
        <v/>
      </c>
      <c r="BM29" s="247" t="str">
        <f>IF(Glucose!$E23&gt;0,Glucose!BN22,"")</f>
        <v/>
      </c>
      <c r="BN29" s="247" t="str">
        <f>IF(Glucose!$E23&gt;0,'In Process Calc.'!B22,"")</f>
        <v/>
      </c>
      <c r="BO29" s="247" t="str">
        <f>IF(Glucose!$E23&gt;0,'In Process Calc.'!C22,"")</f>
        <v/>
      </c>
    </row>
    <row r="30" spans="1:67" x14ac:dyDescent="0.15">
      <c r="A30" s="241" t="str">
        <f>IF(Glucose!$E24&gt;0,Glucose!$B$1,"")</f>
        <v/>
      </c>
      <c r="B30" s="241" t="str">
        <f>IF(Glucose!$E24&gt;0,Glucose!A23+0.1,"")</f>
        <v/>
      </c>
      <c r="C30" s="245" t="str">
        <f>IF(Glucose!$E24&gt;0,Glucose!B23,"")</f>
        <v/>
      </c>
      <c r="D30" s="250" t="str">
        <f>IF(Glucose!$E24&gt;0,Glucose!C23,"")</f>
        <v/>
      </c>
      <c r="E30" s="241" t="str">
        <f>IF(Glucose!$E24&gt;0,Glucose!D23,"")</f>
        <v/>
      </c>
      <c r="F30" s="241" t="str">
        <f>IF(Glucose!$E24&gt;0,Glucose!E23,"")</f>
        <v/>
      </c>
      <c r="G30" s="241" t="str">
        <f>IF(Glucose!$E24&gt;0,Glucose!G23,"")</f>
        <v/>
      </c>
      <c r="H30" s="246" t="str">
        <f>IF(Glucose!$E24&gt;0,Glucose!H23,"")</f>
        <v/>
      </c>
      <c r="I30" s="246" t="str">
        <f>IF(Glucose!$E24&gt;0,Glucose!I23,"")</f>
        <v/>
      </c>
      <c r="J30" s="246" t="str">
        <f>IF(Glucose!$E24&gt;0,Glucose!J23,"")</f>
        <v/>
      </c>
      <c r="K30" s="246" t="str">
        <f>IF(Glucose!$E24&gt;0,Glucose!K23,"")</f>
        <v/>
      </c>
      <c r="L30" s="241" t="str">
        <f>IF(Glucose!$E24&gt;0,Glucose!L23,"")</f>
        <v/>
      </c>
      <c r="M30" s="241" t="str">
        <f>IF(Glucose!$E24&gt;0,Glucose!M23,"")</f>
        <v/>
      </c>
      <c r="N30" s="241" t="str">
        <f>IF(Glucose!$E24&gt;0,Glucose!N23,"")</f>
        <v/>
      </c>
      <c r="O30" s="241" t="str">
        <f>IF(Glucose!$E24&gt;0,Glucose!O23,"")</f>
        <v/>
      </c>
      <c r="P30" s="241" t="str">
        <f>IF(Glucose!$E24&gt;0,Glucose!P23,"")</f>
        <v/>
      </c>
      <c r="Q30" s="241" t="str">
        <f>IF(Glucose!$E24&gt;0,Glucose!Q23,"")</f>
        <v/>
      </c>
      <c r="R30" s="241" t="str">
        <f>IF(Glucose!$E24&gt;0,Glucose!R23,"")</f>
        <v/>
      </c>
      <c r="S30" s="241" t="str">
        <f>IF(Glucose!$E24&gt;0,Glucose!S23,"")</f>
        <v/>
      </c>
      <c r="T30" s="247" t="str">
        <f>IF(Glucose!$E24&gt;0,Glucose!T23+Glucose!$E24*Glucose!AS23/'In Process Calc.'!$I24,"")</f>
        <v/>
      </c>
      <c r="U30" s="247" t="str">
        <f>IF(Glucose!$E24&gt;0,Glucose!U23+Glucose!$E24*Glucose!AT23/'In Process Calc.'!$I24,"")</f>
        <v/>
      </c>
      <c r="V30" s="247" t="str">
        <f>IF(Glucose!$E24&gt;0,Glucose!V23+Glucose!$E24*Glucose!AU23/'In Process Calc.'!$I24,"")</f>
        <v/>
      </c>
      <c r="W30" s="247" t="str">
        <f>IF(Glucose!$E24&gt;0,Glucose!W23+Glucose!$E24*Glucose!AV23/'In Process Calc.'!$I24,"")</f>
        <v/>
      </c>
      <c r="X30" s="247" t="str">
        <f>IF(Glucose!$E24&gt;0,Glucose!X23+Glucose!$E24*Glucose!AW23/'In Process Calc.'!$I24,"")</f>
        <v/>
      </c>
      <c r="Y30" s="247" t="str">
        <f>IF(Glucose!$E24&gt;0,Glucose!Y23+Glucose!$E24*Glucose!AX23/'In Process Calc.'!$I24,"")</f>
        <v/>
      </c>
      <c r="Z30" s="247" t="str">
        <f>IF(Glucose!$E24&gt;0,Glucose!Z23+Glucose!$E24*Glucose!AY23/'In Process Calc.'!$I24,"")</f>
        <v/>
      </c>
      <c r="AA30" s="247" t="str">
        <f>IF(Glucose!$E24&gt;0,Glucose!AA23+Glucose!$E24*Glucose!AZ23/'In Process Calc.'!$I24,"")</f>
        <v/>
      </c>
      <c r="AB30" s="247" t="str">
        <f>IF(Glucose!$E24&gt;0,Glucose!AB23+Glucose!$E24*Glucose!BA23/'In Process Calc.'!$I24,"")</f>
        <v/>
      </c>
      <c r="AC30" s="247" t="str">
        <f>IF(Glucose!$E24&gt;0,Glucose!AC23+Glucose!$E24*Glucose!BB23/'In Process Calc.'!$I24,"")</f>
        <v/>
      </c>
      <c r="AD30" s="247" t="str">
        <f>IF(Glucose!$E24&gt;0,Glucose!AD23+Glucose!$E24*Glucose!BC23/'In Process Calc.'!$I24,"")</f>
        <v/>
      </c>
      <c r="AE30" s="247" t="str">
        <f>IF(Glucose!$E24&gt;0,Glucose!AE23+Glucose!$E24*Glucose!BD23/'In Process Calc.'!$I24,"")</f>
        <v/>
      </c>
      <c r="AF30" s="247" t="str">
        <f>IF(Glucose!$E24&gt;0,Glucose!AF23+Glucose!$E24*Glucose!BE23/'In Process Calc.'!$I24,"")</f>
        <v/>
      </c>
      <c r="AG30" s="247" t="str">
        <f>IF(Glucose!$E24&gt;0,Glucose!AG23+Glucose!$E24*Glucose!BF23/'In Process Calc.'!$I24,"")</f>
        <v/>
      </c>
      <c r="AH30" s="247" t="str">
        <f>IF(Glucose!$E24&gt;0,Glucose!AH23+Glucose!$E24*Glucose!BG23/'In Process Calc.'!$I24,"")</f>
        <v/>
      </c>
      <c r="AI30" s="247" t="str">
        <f>IF(Glucose!$E24&gt;0,Glucose!AI23+Glucose!$E24*Glucose!BH23/'In Process Calc.'!$I24,"")</f>
        <v/>
      </c>
      <c r="AJ30" s="247" t="str">
        <f>IF(Glucose!$E24&gt;0,Glucose!AJ23+Glucose!$E24*Glucose!BI23/'In Process Calc.'!$I24,"")</f>
        <v/>
      </c>
      <c r="AK30" s="247" t="str">
        <f>IF(Glucose!$E24&gt;0,Glucose!AK23+Glucose!$E24*Glucose!BJ23/'In Process Calc.'!$I24,"")</f>
        <v/>
      </c>
      <c r="AL30" s="247" t="str">
        <f>IF(Glucose!$E24&gt;0,Glucose!AL23+Glucose!$E24*Glucose!BK23/'In Process Calc.'!$I24,"")</f>
        <v/>
      </c>
      <c r="AM30" s="247" t="str">
        <f>IF(Glucose!$E24&gt;0,Glucose!AM23+Glucose!$E24*Glucose!BL23/'In Process Calc.'!$I24,"")</f>
        <v/>
      </c>
      <c r="AN30" s="247" t="str">
        <f>IF(Glucose!$E24&gt;0,Glucose!AN23+Glucose!$E24*Glucose!BM23/'In Process Calc.'!$I24,"")</f>
        <v/>
      </c>
      <c r="AO30" s="247" t="str">
        <f>IF(Glucose!$E24&gt;0,Glucose!AO23+Glucose!$E24*Glucose!BN23/'In Process Calc.'!$I24,"")</f>
        <v/>
      </c>
      <c r="AP30" s="247" t="str">
        <f>IF(Glucose!$E24&gt;0,Glucose!AP23+Glucose!$E24*Glucose!BO23/'In Process Calc.'!$I24,"")</f>
        <v/>
      </c>
      <c r="AQ30" s="247" t="str">
        <f>IF(Glucose!$E24&gt;0,Glucose!AR23+Glucose!$E24*Glucose!BP23/'In Process Calc.'!$I24,"")</f>
        <v/>
      </c>
      <c r="AR30" s="247" t="str">
        <f>IF(Glucose!$E24&gt;0,Glucose!AS23,"")</f>
        <v/>
      </c>
      <c r="AS30" s="247" t="str">
        <f>IF(Glucose!$E24&gt;0,Glucose!AT23,"")</f>
        <v/>
      </c>
      <c r="AT30" s="247" t="str">
        <f>IF(Glucose!$E24&gt;0,Glucose!AU23,"")</f>
        <v/>
      </c>
      <c r="AU30" s="247" t="str">
        <f>IF(Glucose!$E24&gt;0,Glucose!AV23,"")</f>
        <v/>
      </c>
      <c r="AV30" s="247" t="str">
        <f>IF(Glucose!$E24&gt;0,Glucose!AW23,"")</f>
        <v/>
      </c>
      <c r="AW30" s="247" t="str">
        <f>IF(Glucose!$E24&gt;0,Glucose!AX23,"")</f>
        <v/>
      </c>
      <c r="AX30" s="247" t="str">
        <f>IF(Glucose!$E24&gt;0,Glucose!AY23,"")</f>
        <v/>
      </c>
      <c r="AY30" s="247" t="str">
        <f>IF(Glucose!$E24&gt;0,Glucose!AZ23,"")</f>
        <v/>
      </c>
      <c r="AZ30" s="247" t="str">
        <f>IF(Glucose!$E24&gt;0,Glucose!BA23,"")</f>
        <v/>
      </c>
      <c r="BA30" s="247" t="str">
        <f>IF(Glucose!$E24&gt;0,Glucose!BB23,"")</f>
        <v/>
      </c>
      <c r="BB30" s="247" t="str">
        <f>IF(Glucose!$E24&gt;0,Glucose!BC23,"")</f>
        <v/>
      </c>
      <c r="BC30" s="247" t="str">
        <f>IF(Glucose!$E24&gt;0,Glucose!BD23,"")</f>
        <v/>
      </c>
      <c r="BD30" s="247" t="str">
        <f>IF(Glucose!$E24&gt;0,Glucose!BE23,"")</f>
        <v/>
      </c>
      <c r="BE30" s="247" t="str">
        <f>IF(Glucose!$E24&gt;0,Glucose!BF23,"")</f>
        <v/>
      </c>
      <c r="BF30" s="247" t="str">
        <f>IF(Glucose!$E24&gt;0,Glucose!BG23,"")</f>
        <v/>
      </c>
      <c r="BG30" s="247" t="str">
        <f>IF(Glucose!$E24&gt;0,Glucose!BH23,"")</f>
        <v/>
      </c>
      <c r="BH30" s="247" t="str">
        <f>IF(Glucose!$E24&gt;0,Glucose!BI23,"")</f>
        <v/>
      </c>
      <c r="BI30" s="247" t="str">
        <f>IF(Glucose!$E24&gt;0,Glucose!BJ23,"")</f>
        <v/>
      </c>
      <c r="BJ30" s="247" t="str">
        <f>IF(Glucose!$E24&gt;0,Glucose!BK23,"")</f>
        <v/>
      </c>
      <c r="BK30" s="247" t="str">
        <f>IF(Glucose!$E24&gt;0,Glucose!BL23,"")</f>
        <v/>
      </c>
      <c r="BL30" s="247" t="str">
        <f>IF(Glucose!$E24&gt;0,Glucose!BM23,"")</f>
        <v/>
      </c>
      <c r="BM30" s="247" t="str">
        <f>IF(Glucose!$E24&gt;0,Glucose!BN23,"")</f>
        <v/>
      </c>
      <c r="BN30" s="247" t="str">
        <f>IF(Glucose!$E24&gt;0,'In Process Calc.'!B23,"")</f>
        <v/>
      </c>
      <c r="BO30" s="247" t="str">
        <f>IF(Glucose!$E24&gt;0,'In Process Calc.'!C23,"")</f>
        <v/>
      </c>
    </row>
    <row r="31" spans="1:67" x14ac:dyDescent="0.15">
      <c r="A31" s="241" t="str">
        <f>IF(Glucose!$E25&gt;0,Glucose!$B$1,"")</f>
        <v/>
      </c>
      <c r="B31" s="241" t="str">
        <f>IF(Glucose!$E25&gt;0,Glucose!A24+0.1,"")</f>
        <v/>
      </c>
      <c r="C31" s="245" t="str">
        <f>IF(Glucose!$E25&gt;0,Glucose!B24,"")</f>
        <v/>
      </c>
      <c r="D31" s="250" t="str">
        <f>IF(Glucose!$E25&gt;0,Glucose!C24,"")</f>
        <v/>
      </c>
      <c r="E31" s="241" t="str">
        <f>IF(Glucose!$E25&gt;0,Glucose!D24,"")</f>
        <v/>
      </c>
      <c r="F31" s="241" t="str">
        <f>IF(Glucose!$E25&gt;0,Glucose!E24,"")</f>
        <v/>
      </c>
      <c r="G31" s="241" t="str">
        <f>IF(Glucose!$E25&gt;0,Glucose!G24,"")</f>
        <v/>
      </c>
      <c r="H31" s="246" t="str">
        <f>IF(Glucose!$E25&gt;0,Glucose!H24,"")</f>
        <v/>
      </c>
      <c r="I31" s="246" t="str">
        <f>IF(Glucose!$E25&gt;0,Glucose!I24,"")</f>
        <v/>
      </c>
      <c r="J31" s="246" t="str">
        <f>IF(Glucose!$E25&gt;0,Glucose!J24,"")</f>
        <v/>
      </c>
      <c r="K31" s="246" t="str">
        <f>IF(Glucose!$E25&gt;0,Glucose!K24,"")</f>
        <v/>
      </c>
      <c r="L31" s="241" t="str">
        <f>IF(Glucose!$E25&gt;0,Glucose!L24,"")</f>
        <v/>
      </c>
      <c r="M31" s="241" t="str">
        <f>IF(Glucose!$E25&gt;0,Glucose!M24,"")</f>
        <v/>
      </c>
      <c r="N31" s="241" t="str">
        <f>IF(Glucose!$E25&gt;0,Glucose!N24,"")</f>
        <v/>
      </c>
      <c r="O31" s="241" t="str">
        <f>IF(Glucose!$E25&gt;0,Glucose!O24,"")</f>
        <v/>
      </c>
      <c r="P31" s="241" t="str">
        <f>IF(Glucose!$E25&gt;0,Glucose!P24,"")</f>
        <v/>
      </c>
      <c r="Q31" s="241" t="str">
        <f>IF(Glucose!$E25&gt;0,Glucose!Q24,"")</f>
        <v/>
      </c>
      <c r="R31" s="241" t="str">
        <f>IF(Glucose!$E25&gt;0,Glucose!R24,"")</f>
        <v/>
      </c>
      <c r="S31" s="241" t="str">
        <f>IF(Glucose!$E25&gt;0,Glucose!S24,"")</f>
        <v/>
      </c>
      <c r="T31" s="247" t="str">
        <f>IF(Glucose!$E25&gt;0,Glucose!T24+Glucose!$E25*Glucose!AS24/'In Process Calc.'!$I25,"")</f>
        <v/>
      </c>
      <c r="U31" s="247" t="str">
        <f>IF(Glucose!$E25&gt;0,Glucose!U24+Glucose!$E25*Glucose!AT24/'In Process Calc.'!$I25,"")</f>
        <v/>
      </c>
      <c r="V31" s="247" t="str">
        <f>IF(Glucose!$E25&gt;0,Glucose!V24+Glucose!$E25*Glucose!AU24/'In Process Calc.'!$I25,"")</f>
        <v/>
      </c>
      <c r="W31" s="247" t="str">
        <f>IF(Glucose!$E25&gt;0,Glucose!W24+Glucose!$E25*Glucose!AV24/'In Process Calc.'!$I25,"")</f>
        <v/>
      </c>
      <c r="X31" s="247" t="str">
        <f>IF(Glucose!$E25&gt;0,Glucose!X24+Glucose!$E25*Glucose!AW24/'In Process Calc.'!$I25,"")</f>
        <v/>
      </c>
      <c r="Y31" s="247" t="str">
        <f>IF(Glucose!$E25&gt;0,Glucose!Y24+Glucose!$E25*Glucose!AX24/'In Process Calc.'!$I25,"")</f>
        <v/>
      </c>
      <c r="Z31" s="247" t="str">
        <f>IF(Glucose!$E25&gt;0,Glucose!Z24+Glucose!$E25*Glucose!AY24/'In Process Calc.'!$I25,"")</f>
        <v/>
      </c>
      <c r="AA31" s="247" t="str">
        <f>IF(Glucose!$E25&gt;0,Glucose!AA24+Glucose!$E25*Glucose!AZ24/'In Process Calc.'!$I25,"")</f>
        <v/>
      </c>
      <c r="AB31" s="247" t="str">
        <f>IF(Glucose!$E25&gt;0,Glucose!AB24+Glucose!$E25*Glucose!BA24/'In Process Calc.'!$I25,"")</f>
        <v/>
      </c>
      <c r="AC31" s="247" t="str">
        <f>IF(Glucose!$E25&gt;0,Glucose!AC24+Glucose!$E25*Glucose!BB24/'In Process Calc.'!$I25,"")</f>
        <v/>
      </c>
      <c r="AD31" s="247" t="str">
        <f>IF(Glucose!$E25&gt;0,Glucose!AD24+Glucose!$E25*Glucose!BC24/'In Process Calc.'!$I25,"")</f>
        <v/>
      </c>
      <c r="AE31" s="247" t="str">
        <f>IF(Glucose!$E25&gt;0,Glucose!AE24+Glucose!$E25*Glucose!BD24/'In Process Calc.'!$I25,"")</f>
        <v/>
      </c>
      <c r="AF31" s="247" t="str">
        <f>IF(Glucose!$E25&gt;0,Glucose!AF24+Glucose!$E25*Glucose!BE24/'In Process Calc.'!$I25,"")</f>
        <v/>
      </c>
      <c r="AG31" s="247" t="str">
        <f>IF(Glucose!$E25&gt;0,Glucose!AG24+Glucose!$E25*Glucose!BF24/'In Process Calc.'!$I25,"")</f>
        <v/>
      </c>
      <c r="AH31" s="247" t="str">
        <f>IF(Glucose!$E25&gt;0,Glucose!AH24+Glucose!$E25*Glucose!BG24/'In Process Calc.'!$I25,"")</f>
        <v/>
      </c>
      <c r="AI31" s="247" t="str">
        <f>IF(Glucose!$E25&gt;0,Glucose!AI24+Glucose!$E25*Glucose!BH24/'In Process Calc.'!$I25,"")</f>
        <v/>
      </c>
      <c r="AJ31" s="247" t="str">
        <f>IF(Glucose!$E25&gt;0,Glucose!AJ24+Glucose!$E25*Glucose!BI24/'In Process Calc.'!$I25,"")</f>
        <v/>
      </c>
      <c r="AK31" s="247" t="str">
        <f>IF(Glucose!$E25&gt;0,Glucose!AK24+Glucose!$E25*Glucose!BJ24/'In Process Calc.'!$I25,"")</f>
        <v/>
      </c>
      <c r="AL31" s="247" t="str">
        <f>IF(Glucose!$E25&gt;0,Glucose!AL24+Glucose!$E25*Glucose!BK24/'In Process Calc.'!$I25,"")</f>
        <v/>
      </c>
      <c r="AM31" s="247" t="str">
        <f>IF(Glucose!$E25&gt;0,Glucose!AM24+Glucose!$E25*Glucose!BL24/'In Process Calc.'!$I25,"")</f>
        <v/>
      </c>
      <c r="AN31" s="247" t="str">
        <f>IF(Glucose!$E25&gt;0,Glucose!AN24+Glucose!$E25*Glucose!BM24/'In Process Calc.'!$I25,"")</f>
        <v/>
      </c>
      <c r="AO31" s="247" t="str">
        <f>IF(Glucose!$E25&gt;0,Glucose!AO24+Glucose!$E25*Glucose!BN24/'In Process Calc.'!$I25,"")</f>
        <v/>
      </c>
      <c r="AP31" s="247" t="str">
        <f>IF(Glucose!$E25&gt;0,Glucose!AP24+Glucose!$E25*Glucose!BO24/'In Process Calc.'!$I25,"")</f>
        <v/>
      </c>
      <c r="AQ31" s="247" t="str">
        <f>IF(Glucose!$E25&gt;0,Glucose!AR24+Glucose!$E25*Glucose!BP24/'In Process Calc.'!$I25,"")</f>
        <v/>
      </c>
      <c r="AR31" s="247" t="str">
        <f>IF(Glucose!$E25&gt;0,Glucose!AS24,"")</f>
        <v/>
      </c>
      <c r="AS31" s="247" t="str">
        <f>IF(Glucose!$E25&gt;0,Glucose!AT24,"")</f>
        <v/>
      </c>
      <c r="AT31" s="247" t="str">
        <f>IF(Glucose!$E25&gt;0,Glucose!AU24,"")</f>
        <v/>
      </c>
      <c r="AU31" s="247" t="str">
        <f>IF(Glucose!$E25&gt;0,Glucose!AV24,"")</f>
        <v/>
      </c>
      <c r="AV31" s="247" t="str">
        <f>IF(Glucose!$E25&gt;0,Glucose!AW24,"")</f>
        <v/>
      </c>
      <c r="AW31" s="247" t="str">
        <f>IF(Glucose!$E25&gt;0,Glucose!AX24,"")</f>
        <v/>
      </c>
      <c r="AX31" s="247" t="str">
        <f>IF(Glucose!$E25&gt;0,Glucose!AY24,"")</f>
        <v/>
      </c>
      <c r="AY31" s="247" t="str">
        <f>IF(Glucose!$E25&gt;0,Glucose!AZ24,"")</f>
        <v/>
      </c>
      <c r="AZ31" s="247" t="str">
        <f>IF(Glucose!$E25&gt;0,Glucose!BA24,"")</f>
        <v/>
      </c>
      <c r="BA31" s="247" t="str">
        <f>IF(Glucose!$E25&gt;0,Glucose!BB24,"")</f>
        <v/>
      </c>
      <c r="BB31" s="247" t="str">
        <f>IF(Glucose!$E25&gt;0,Glucose!BC24,"")</f>
        <v/>
      </c>
      <c r="BC31" s="247" t="str">
        <f>IF(Glucose!$E25&gt;0,Glucose!BD24,"")</f>
        <v/>
      </c>
      <c r="BD31" s="247" t="str">
        <f>IF(Glucose!$E25&gt;0,Glucose!BE24,"")</f>
        <v/>
      </c>
      <c r="BE31" s="247" t="str">
        <f>IF(Glucose!$E25&gt;0,Glucose!BF24,"")</f>
        <v/>
      </c>
      <c r="BF31" s="247" t="str">
        <f>IF(Glucose!$E25&gt;0,Glucose!BG24,"")</f>
        <v/>
      </c>
      <c r="BG31" s="247" t="str">
        <f>IF(Glucose!$E25&gt;0,Glucose!BH24,"")</f>
        <v/>
      </c>
      <c r="BH31" s="247" t="str">
        <f>IF(Glucose!$E25&gt;0,Glucose!BI24,"")</f>
        <v/>
      </c>
      <c r="BI31" s="247" t="str">
        <f>IF(Glucose!$E25&gt;0,Glucose!BJ24,"")</f>
        <v/>
      </c>
      <c r="BJ31" s="247" t="str">
        <f>IF(Glucose!$E25&gt;0,Glucose!BK24,"")</f>
        <v/>
      </c>
      <c r="BK31" s="247" t="str">
        <f>IF(Glucose!$E25&gt;0,Glucose!BL24,"")</f>
        <v/>
      </c>
      <c r="BL31" s="247" t="str">
        <f>IF(Glucose!$E25&gt;0,Glucose!BM24,"")</f>
        <v/>
      </c>
      <c r="BM31" s="247" t="str">
        <f>IF(Glucose!$E25&gt;0,Glucose!BN24,"")</f>
        <v/>
      </c>
      <c r="BN31" s="247" t="str">
        <f>IF(Glucose!$E25&gt;0,'In Process Calc.'!B24,"")</f>
        <v/>
      </c>
      <c r="BO31" s="247" t="str">
        <f>IF(Glucose!$E25&gt;0,'In Process Calc.'!C24,"")</f>
        <v/>
      </c>
    </row>
    <row r="32" spans="1:67" x14ac:dyDescent="0.15">
      <c r="A32" s="241" t="str">
        <f>IF(Glucose!$E26&gt;0,Glucose!$B$1,"")</f>
        <v/>
      </c>
      <c r="B32" s="241" t="str">
        <f>IF(Glucose!$E26&gt;0,Glucose!A25+0.1,"")</f>
        <v/>
      </c>
      <c r="C32" s="245" t="str">
        <f>IF(Glucose!$E26&gt;0,Glucose!B25,"")</f>
        <v/>
      </c>
      <c r="D32" s="250" t="str">
        <f>IF(Glucose!$E26&gt;0,Glucose!C25,"")</f>
        <v/>
      </c>
      <c r="E32" s="241" t="str">
        <f>IF(Glucose!$E26&gt;0,Glucose!D25,"")</f>
        <v/>
      </c>
      <c r="F32" s="241" t="str">
        <f>IF(Glucose!$E26&gt;0,Glucose!E25,"")</f>
        <v/>
      </c>
      <c r="G32" s="241" t="str">
        <f>IF(Glucose!$E26&gt;0,Glucose!G25,"")</f>
        <v/>
      </c>
      <c r="H32" s="246" t="str">
        <f>IF(Glucose!$E26&gt;0,Glucose!H25,"")</f>
        <v/>
      </c>
      <c r="I32" s="246" t="str">
        <f>IF(Glucose!$E26&gt;0,Glucose!I25,"")</f>
        <v/>
      </c>
      <c r="J32" s="246" t="str">
        <f>IF(Glucose!$E26&gt;0,Glucose!J25,"")</f>
        <v/>
      </c>
      <c r="K32" s="246" t="str">
        <f>IF(Glucose!$E26&gt;0,Glucose!K25,"")</f>
        <v/>
      </c>
      <c r="L32" s="241" t="str">
        <f>IF(Glucose!$E26&gt;0,Glucose!L25,"")</f>
        <v/>
      </c>
      <c r="M32" s="241" t="str">
        <f>IF(Glucose!$E26&gt;0,Glucose!M25,"")</f>
        <v/>
      </c>
      <c r="N32" s="241" t="str">
        <f>IF(Glucose!$E26&gt;0,Glucose!N25,"")</f>
        <v/>
      </c>
      <c r="O32" s="241" t="str">
        <f>IF(Glucose!$E26&gt;0,Glucose!O25,"")</f>
        <v/>
      </c>
      <c r="P32" s="241" t="str">
        <f>IF(Glucose!$E26&gt;0,Glucose!P25,"")</f>
        <v/>
      </c>
      <c r="Q32" s="241" t="str">
        <f>IF(Glucose!$E26&gt;0,Glucose!Q25,"")</f>
        <v/>
      </c>
      <c r="R32" s="241" t="str">
        <f>IF(Glucose!$E26&gt;0,Glucose!R25,"")</f>
        <v/>
      </c>
      <c r="S32" s="241" t="str">
        <f>IF(Glucose!$E26&gt;0,Glucose!S25,"")</f>
        <v/>
      </c>
      <c r="T32" s="247" t="str">
        <f>IF(Glucose!$E26&gt;0,Glucose!T25+Glucose!$E26*Glucose!AS25/'In Process Calc.'!$I26,"")</f>
        <v/>
      </c>
      <c r="U32" s="247" t="str">
        <f>IF(Glucose!$E26&gt;0,Glucose!U25+Glucose!$E26*Glucose!AT25/'In Process Calc.'!$I26,"")</f>
        <v/>
      </c>
      <c r="V32" s="247" t="str">
        <f>IF(Glucose!$E26&gt;0,Glucose!V25+Glucose!$E26*Glucose!AU25/'In Process Calc.'!$I26,"")</f>
        <v/>
      </c>
      <c r="W32" s="247" t="str">
        <f>IF(Glucose!$E26&gt;0,Glucose!W25+Glucose!$E26*Glucose!AV25/'In Process Calc.'!$I26,"")</f>
        <v/>
      </c>
      <c r="X32" s="247" t="str">
        <f>IF(Glucose!$E26&gt;0,Glucose!X25+Glucose!$E26*Glucose!AW25/'In Process Calc.'!$I26,"")</f>
        <v/>
      </c>
      <c r="Y32" s="247" t="str">
        <f>IF(Glucose!$E26&gt;0,Glucose!Y25+Glucose!$E26*Glucose!AX25/'In Process Calc.'!$I26,"")</f>
        <v/>
      </c>
      <c r="Z32" s="247" t="str">
        <f>IF(Glucose!$E26&gt;0,Glucose!Z25+Glucose!$E26*Glucose!AY25/'In Process Calc.'!$I26,"")</f>
        <v/>
      </c>
      <c r="AA32" s="247" t="str">
        <f>IF(Glucose!$E26&gt;0,Glucose!AA25+Glucose!$E26*Glucose!AZ25/'In Process Calc.'!$I26,"")</f>
        <v/>
      </c>
      <c r="AB32" s="247" t="str">
        <f>IF(Glucose!$E26&gt;0,Glucose!AB25+Glucose!$E26*Glucose!BA25/'In Process Calc.'!$I26,"")</f>
        <v/>
      </c>
      <c r="AC32" s="247" t="str">
        <f>IF(Glucose!$E26&gt;0,Glucose!AC25+Glucose!$E26*Glucose!BB25/'In Process Calc.'!$I26,"")</f>
        <v/>
      </c>
      <c r="AD32" s="247" t="str">
        <f>IF(Glucose!$E26&gt;0,Glucose!AD25+Glucose!$E26*Glucose!BC25/'In Process Calc.'!$I26,"")</f>
        <v/>
      </c>
      <c r="AE32" s="247" t="str">
        <f>IF(Glucose!$E26&gt;0,Glucose!AE25+Glucose!$E26*Glucose!BD25/'In Process Calc.'!$I26,"")</f>
        <v/>
      </c>
      <c r="AF32" s="247" t="str">
        <f>IF(Glucose!$E26&gt;0,Glucose!AF25+Glucose!$E26*Glucose!BE25/'In Process Calc.'!$I26,"")</f>
        <v/>
      </c>
      <c r="AG32" s="247" t="str">
        <f>IF(Glucose!$E26&gt;0,Glucose!AG25+Glucose!$E26*Glucose!BF25/'In Process Calc.'!$I26,"")</f>
        <v/>
      </c>
      <c r="AH32" s="247" t="str">
        <f>IF(Glucose!$E26&gt;0,Glucose!AH25+Glucose!$E26*Glucose!BG25/'In Process Calc.'!$I26,"")</f>
        <v/>
      </c>
      <c r="AI32" s="247" t="str">
        <f>IF(Glucose!$E26&gt;0,Glucose!AI25+Glucose!$E26*Glucose!BH25/'In Process Calc.'!$I26,"")</f>
        <v/>
      </c>
      <c r="AJ32" s="247" t="str">
        <f>IF(Glucose!$E26&gt;0,Glucose!AJ25+Glucose!$E26*Glucose!BI25/'In Process Calc.'!$I26,"")</f>
        <v/>
      </c>
      <c r="AK32" s="247" t="str">
        <f>IF(Glucose!$E26&gt;0,Glucose!AK25+Glucose!$E26*Glucose!BJ25/'In Process Calc.'!$I26,"")</f>
        <v/>
      </c>
      <c r="AL32" s="247" t="str">
        <f>IF(Glucose!$E26&gt;0,Glucose!AL25+Glucose!$E26*Glucose!BK25/'In Process Calc.'!$I26,"")</f>
        <v/>
      </c>
      <c r="AM32" s="247" t="str">
        <f>IF(Glucose!$E26&gt;0,Glucose!AM25+Glucose!$E26*Glucose!BL25/'In Process Calc.'!$I26,"")</f>
        <v/>
      </c>
      <c r="AN32" s="247" t="str">
        <f>IF(Glucose!$E26&gt;0,Glucose!AN25+Glucose!$E26*Glucose!BM25/'In Process Calc.'!$I26,"")</f>
        <v/>
      </c>
      <c r="AO32" s="247" t="str">
        <f>IF(Glucose!$E26&gt;0,Glucose!AO25+Glucose!$E26*Glucose!BN25/'In Process Calc.'!$I26,"")</f>
        <v/>
      </c>
      <c r="AP32" s="247" t="str">
        <f>IF(Glucose!$E26&gt;0,Glucose!AP25+Glucose!$E26*Glucose!BO25/'In Process Calc.'!$I26,"")</f>
        <v/>
      </c>
      <c r="AQ32" s="247" t="str">
        <f>IF(Glucose!$E26&gt;0,Glucose!AR25+Glucose!$E26*Glucose!BP25/'In Process Calc.'!$I26,"")</f>
        <v/>
      </c>
      <c r="AR32" s="247" t="str">
        <f>IF(Glucose!$E26&gt;0,Glucose!AS25,"")</f>
        <v/>
      </c>
      <c r="AS32" s="247" t="str">
        <f>IF(Glucose!$E26&gt;0,Glucose!AT25,"")</f>
        <v/>
      </c>
      <c r="AT32" s="247" t="str">
        <f>IF(Glucose!$E26&gt;0,Glucose!AU25,"")</f>
        <v/>
      </c>
      <c r="AU32" s="247" t="str">
        <f>IF(Glucose!$E26&gt;0,Glucose!AV25,"")</f>
        <v/>
      </c>
      <c r="AV32" s="247" t="str">
        <f>IF(Glucose!$E26&gt;0,Glucose!AW25,"")</f>
        <v/>
      </c>
      <c r="AW32" s="247" t="str">
        <f>IF(Glucose!$E26&gt;0,Glucose!AX25,"")</f>
        <v/>
      </c>
      <c r="AX32" s="247" t="str">
        <f>IF(Glucose!$E26&gt;0,Glucose!AY25,"")</f>
        <v/>
      </c>
      <c r="AY32" s="247" t="str">
        <f>IF(Glucose!$E26&gt;0,Glucose!AZ25,"")</f>
        <v/>
      </c>
      <c r="AZ32" s="247" t="str">
        <f>IF(Glucose!$E26&gt;0,Glucose!BA25,"")</f>
        <v/>
      </c>
      <c r="BA32" s="247" t="str">
        <f>IF(Glucose!$E26&gt;0,Glucose!BB25,"")</f>
        <v/>
      </c>
      <c r="BB32" s="247" t="str">
        <f>IF(Glucose!$E26&gt;0,Glucose!BC25,"")</f>
        <v/>
      </c>
      <c r="BC32" s="247" t="str">
        <f>IF(Glucose!$E26&gt;0,Glucose!BD25,"")</f>
        <v/>
      </c>
      <c r="BD32" s="247" t="str">
        <f>IF(Glucose!$E26&gt;0,Glucose!BE25,"")</f>
        <v/>
      </c>
      <c r="BE32" s="247" t="str">
        <f>IF(Glucose!$E26&gt;0,Glucose!BF25,"")</f>
        <v/>
      </c>
      <c r="BF32" s="247" t="str">
        <f>IF(Glucose!$E26&gt;0,Glucose!BG25,"")</f>
        <v/>
      </c>
      <c r="BG32" s="247" t="str">
        <f>IF(Glucose!$E26&gt;0,Glucose!BH25,"")</f>
        <v/>
      </c>
      <c r="BH32" s="247" t="str">
        <f>IF(Glucose!$E26&gt;0,Glucose!BI25,"")</f>
        <v/>
      </c>
      <c r="BI32" s="247" t="str">
        <f>IF(Glucose!$E26&gt;0,Glucose!BJ25,"")</f>
        <v/>
      </c>
      <c r="BJ32" s="247" t="str">
        <f>IF(Glucose!$E26&gt;0,Glucose!BK25,"")</f>
        <v/>
      </c>
      <c r="BK32" s="247" t="str">
        <f>IF(Glucose!$E26&gt;0,Glucose!BL25,"")</f>
        <v/>
      </c>
      <c r="BL32" s="247" t="str">
        <f>IF(Glucose!$E26&gt;0,Glucose!BM25,"")</f>
        <v/>
      </c>
      <c r="BM32" s="247" t="str">
        <f>IF(Glucose!$E26&gt;0,Glucose!BN25,"")</f>
        <v/>
      </c>
      <c r="BN32" s="247" t="str">
        <f>IF(Glucose!$E26&gt;0,'In Process Calc.'!B25,"")</f>
        <v/>
      </c>
      <c r="BO32" s="247" t="str">
        <f>IF(Glucose!$E26&gt;0,'In Process Calc.'!C25,"")</f>
        <v/>
      </c>
    </row>
    <row r="33" spans="1:67" x14ac:dyDescent="0.15">
      <c r="A33" s="241" t="str">
        <f>IF(Glucose!$E27&gt;0,Glucose!$B$1,"")</f>
        <v/>
      </c>
      <c r="B33" s="241" t="str">
        <f>IF(Glucose!$E27&gt;0,Glucose!A26+0.1,"")</f>
        <v/>
      </c>
      <c r="C33" s="245" t="str">
        <f>IF(Glucose!$E27&gt;0,Glucose!B26,"")</f>
        <v/>
      </c>
      <c r="D33" s="250" t="str">
        <f>IF(Glucose!$E27&gt;0,Glucose!C26,"")</f>
        <v/>
      </c>
      <c r="E33" s="241" t="str">
        <f>IF(Glucose!$E27&gt;0,Glucose!D26,"")</f>
        <v/>
      </c>
      <c r="F33" s="241" t="str">
        <f>IF(Glucose!$E27&gt;0,Glucose!E26,"")</f>
        <v/>
      </c>
      <c r="G33" s="241" t="str">
        <f>IF(Glucose!$E27&gt;0,Glucose!G26,"")</f>
        <v/>
      </c>
      <c r="H33" s="246" t="str">
        <f>IF(Glucose!$E27&gt;0,Glucose!H26,"")</f>
        <v/>
      </c>
      <c r="I33" s="246" t="str">
        <f>IF(Glucose!$E27&gt;0,Glucose!I26,"")</f>
        <v/>
      </c>
      <c r="J33" s="246" t="str">
        <f>IF(Glucose!$E27&gt;0,Glucose!J26,"")</f>
        <v/>
      </c>
      <c r="K33" s="246" t="str">
        <f>IF(Glucose!$E27&gt;0,Glucose!K26,"")</f>
        <v/>
      </c>
      <c r="L33" s="241" t="str">
        <f>IF(Glucose!$E27&gt;0,Glucose!L26,"")</f>
        <v/>
      </c>
      <c r="M33" s="241" t="str">
        <f>IF(Glucose!$E27&gt;0,Glucose!M26,"")</f>
        <v/>
      </c>
      <c r="N33" s="241" t="str">
        <f>IF(Glucose!$E27&gt;0,Glucose!N26,"")</f>
        <v/>
      </c>
      <c r="O33" s="241" t="str">
        <f>IF(Glucose!$E27&gt;0,Glucose!O26,"")</f>
        <v/>
      </c>
      <c r="P33" s="241" t="str">
        <f>IF(Glucose!$E27&gt;0,Glucose!P26,"")</f>
        <v/>
      </c>
      <c r="Q33" s="241" t="str">
        <f>IF(Glucose!$E27&gt;0,Glucose!Q26,"")</f>
        <v/>
      </c>
      <c r="R33" s="241" t="str">
        <f>IF(Glucose!$E27&gt;0,Glucose!R26,"")</f>
        <v/>
      </c>
      <c r="S33" s="241" t="str">
        <f>IF(Glucose!$E27&gt;0,Glucose!S26,"")</f>
        <v/>
      </c>
      <c r="T33" s="247" t="str">
        <f>IF(Glucose!$E27&gt;0,Glucose!T26+Glucose!$E27*Glucose!AS26/'In Process Calc.'!$I27,"")</f>
        <v/>
      </c>
      <c r="U33" s="247" t="str">
        <f>IF(Glucose!$E27&gt;0,Glucose!U26+Glucose!$E27*Glucose!AT26/'In Process Calc.'!$I27,"")</f>
        <v/>
      </c>
      <c r="V33" s="247" t="str">
        <f>IF(Glucose!$E27&gt;0,Glucose!V26+Glucose!$E27*Glucose!AU26/'In Process Calc.'!$I27,"")</f>
        <v/>
      </c>
      <c r="W33" s="247" t="str">
        <f>IF(Glucose!$E27&gt;0,Glucose!W26+Glucose!$E27*Glucose!AV26/'In Process Calc.'!$I27,"")</f>
        <v/>
      </c>
      <c r="X33" s="247" t="str">
        <f>IF(Glucose!$E27&gt;0,Glucose!X26+Glucose!$E27*Glucose!AW26/'In Process Calc.'!$I27,"")</f>
        <v/>
      </c>
      <c r="Y33" s="247" t="str">
        <f>IF(Glucose!$E27&gt;0,Glucose!Y26+Glucose!$E27*Glucose!AX26/'In Process Calc.'!$I27,"")</f>
        <v/>
      </c>
      <c r="Z33" s="247" t="str">
        <f>IF(Glucose!$E27&gt;0,Glucose!Z26+Glucose!$E27*Glucose!AY26/'In Process Calc.'!$I27,"")</f>
        <v/>
      </c>
      <c r="AA33" s="247" t="str">
        <f>IF(Glucose!$E27&gt;0,Glucose!AA26+Glucose!$E27*Glucose!AZ26/'In Process Calc.'!$I27,"")</f>
        <v/>
      </c>
      <c r="AB33" s="247" t="str">
        <f>IF(Glucose!$E27&gt;0,Glucose!AB26+Glucose!$E27*Glucose!BA26/'In Process Calc.'!$I27,"")</f>
        <v/>
      </c>
      <c r="AC33" s="247" t="str">
        <f>IF(Glucose!$E27&gt;0,Glucose!AC26+Glucose!$E27*Glucose!BB26/'In Process Calc.'!$I27,"")</f>
        <v/>
      </c>
      <c r="AD33" s="247" t="str">
        <f>IF(Glucose!$E27&gt;0,Glucose!AD26+Glucose!$E27*Glucose!BC26/'In Process Calc.'!$I27,"")</f>
        <v/>
      </c>
      <c r="AE33" s="247" t="str">
        <f>IF(Glucose!$E27&gt;0,Glucose!AE26+Glucose!$E27*Glucose!BD26/'In Process Calc.'!$I27,"")</f>
        <v/>
      </c>
      <c r="AF33" s="247" t="str">
        <f>IF(Glucose!$E27&gt;0,Glucose!AF26+Glucose!$E27*Glucose!BE26/'In Process Calc.'!$I27,"")</f>
        <v/>
      </c>
      <c r="AG33" s="247" t="str">
        <f>IF(Glucose!$E27&gt;0,Glucose!AG26+Glucose!$E27*Glucose!BF26/'In Process Calc.'!$I27,"")</f>
        <v/>
      </c>
      <c r="AH33" s="247" t="str">
        <f>IF(Glucose!$E27&gt;0,Glucose!AH26+Glucose!$E27*Glucose!BG26/'In Process Calc.'!$I27,"")</f>
        <v/>
      </c>
      <c r="AI33" s="247" t="str">
        <f>IF(Glucose!$E27&gt;0,Glucose!AI26+Glucose!$E27*Glucose!BH26/'In Process Calc.'!$I27,"")</f>
        <v/>
      </c>
      <c r="AJ33" s="247" t="str">
        <f>IF(Glucose!$E27&gt;0,Glucose!AJ26+Glucose!$E27*Glucose!BI26/'In Process Calc.'!$I27,"")</f>
        <v/>
      </c>
      <c r="AK33" s="247" t="str">
        <f>IF(Glucose!$E27&gt;0,Glucose!AK26+Glucose!$E27*Glucose!BJ26/'In Process Calc.'!$I27,"")</f>
        <v/>
      </c>
      <c r="AL33" s="247" t="str">
        <f>IF(Glucose!$E27&gt;0,Glucose!AL26+Glucose!$E27*Glucose!BK26/'In Process Calc.'!$I27,"")</f>
        <v/>
      </c>
      <c r="AM33" s="247" t="str">
        <f>IF(Glucose!$E27&gt;0,Glucose!AM26+Glucose!$E27*Glucose!BL26/'In Process Calc.'!$I27,"")</f>
        <v/>
      </c>
      <c r="AN33" s="247" t="str">
        <f>IF(Glucose!$E27&gt;0,Glucose!AN26+Glucose!$E27*Glucose!BM26/'In Process Calc.'!$I27,"")</f>
        <v/>
      </c>
      <c r="AO33" s="247" t="str">
        <f>IF(Glucose!$E27&gt;0,Glucose!AO26+Glucose!$E27*Glucose!BN26/'In Process Calc.'!$I27,"")</f>
        <v/>
      </c>
      <c r="AP33" s="247" t="str">
        <f>IF(Glucose!$E27&gt;0,Glucose!AP26+Glucose!$E27*Glucose!BO26/'In Process Calc.'!$I27,"")</f>
        <v/>
      </c>
      <c r="AQ33" s="247" t="str">
        <f>IF(Glucose!$E27&gt;0,Glucose!AR26+Glucose!$E27*Glucose!BP26/'In Process Calc.'!$I27,"")</f>
        <v/>
      </c>
      <c r="AR33" s="247" t="str">
        <f>IF(Glucose!$E27&gt;0,Glucose!AS26,"")</f>
        <v/>
      </c>
      <c r="AS33" s="247" t="str">
        <f>IF(Glucose!$E27&gt;0,Glucose!AT26,"")</f>
        <v/>
      </c>
      <c r="AT33" s="247" t="str">
        <f>IF(Glucose!$E27&gt;0,Glucose!AU26,"")</f>
        <v/>
      </c>
      <c r="AU33" s="247" t="str">
        <f>IF(Glucose!$E27&gt;0,Glucose!AV26,"")</f>
        <v/>
      </c>
      <c r="AV33" s="247" t="str">
        <f>IF(Glucose!$E27&gt;0,Glucose!AW26,"")</f>
        <v/>
      </c>
      <c r="AW33" s="247" t="str">
        <f>IF(Glucose!$E27&gt;0,Glucose!AX26,"")</f>
        <v/>
      </c>
      <c r="AX33" s="247" t="str">
        <f>IF(Glucose!$E27&gt;0,Glucose!AY26,"")</f>
        <v/>
      </c>
      <c r="AY33" s="247" t="str">
        <f>IF(Glucose!$E27&gt;0,Glucose!AZ26,"")</f>
        <v/>
      </c>
      <c r="AZ33" s="247" t="str">
        <f>IF(Glucose!$E27&gt;0,Glucose!BA26,"")</f>
        <v/>
      </c>
      <c r="BA33" s="247" t="str">
        <f>IF(Glucose!$E27&gt;0,Glucose!BB26,"")</f>
        <v/>
      </c>
      <c r="BB33" s="247" t="str">
        <f>IF(Glucose!$E27&gt;0,Glucose!BC26,"")</f>
        <v/>
      </c>
      <c r="BC33" s="247" t="str">
        <f>IF(Glucose!$E27&gt;0,Glucose!BD26,"")</f>
        <v/>
      </c>
      <c r="BD33" s="247" t="str">
        <f>IF(Glucose!$E27&gt;0,Glucose!BE26,"")</f>
        <v/>
      </c>
      <c r="BE33" s="247" t="str">
        <f>IF(Glucose!$E27&gt;0,Glucose!BF26,"")</f>
        <v/>
      </c>
      <c r="BF33" s="247" t="str">
        <f>IF(Glucose!$E27&gt;0,Glucose!BG26,"")</f>
        <v/>
      </c>
      <c r="BG33" s="247" t="str">
        <f>IF(Glucose!$E27&gt;0,Glucose!BH26,"")</f>
        <v/>
      </c>
      <c r="BH33" s="247" t="str">
        <f>IF(Glucose!$E27&gt;0,Glucose!BI26,"")</f>
        <v/>
      </c>
      <c r="BI33" s="247" t="str">
        <f>IF(Glucose!$E27&gt;0,Glucose!BJ26,"")</f>
        <v/>
      </c>
      <c r="BJ33" s="247" t="str">
        <f>IF(Glucose!$E27&gt;0,Glucose!BK26,"")</f>
        <v/>
      </c>
      <c r="BK33" s="247" t="str">
        <f>IF(Glucose!$E27&gt;0,Glucose!BL26,"")</f>
        <v/>
      </c>
      <c r="BL33" s="247" t="str">
        <f>IF(Glucose!$E27&gt;0,Glucose!BM26,"")</f>
        <v/>
      </c>
      <c r="BM33" s="247" t="str">
        <f>IF(Glucose!$E27&gt;0,Glucose!BN26,"")</f>
        <v/>
      </c>
      <c r="BN33" s="247" t="str">
        <f>IF(Glucose!$E27&gt;0,'In Process Calc.'!B26,"")</f>
        <v/>
      </c>
      <c r="BO33" s="247" t="str">
        <f>IF(Glucose!$E27&gt;0,'In Process Calc.'!C26,"")</f>
        <v/>
      </c>
    </row>
    <row r="34" spans="1:67" x14ac:dyDescent="0.15">
      <c r="A34" s="241" t="str">
        <f>IF(Glucose!$E28&gt;0,Glucose!$B$1,"")</f>
        <v/>
      </c>
      <c r="B34" s="241" t="str">
        <f>IF(Glucose!$E28&gt;0,Glucose!A27+0.1,"")</f>
        <v/>
      </c>
      <c r="C34" s="245" t="str">
        <f>IF(Glucose!$E28&gt;0,Glucose!B27,"")</f>
        <v/>
      </c>
      <c r="D34" s="250" t="str">
        <f>IF(Glucose!$E28&gt;0,Glucose!C27,"")</f>
        <v/>
      </c>
      <c r="E34" s="241" t="str">
        <f>IF(Glucose!$E28&gt;0,Glucose!D27,"")</f>
        <v/>
      </c>
      <c r="F34" s="241" t="str">
        <f>IF(Glucose!$E28&gt;0,Glucose!E27,"")</f>
        <v/>
      </c>
      <c r="G34" s="241" t="str">
        <f>IF(Glucose!$E28&gt;0,Glucose!G27,"")</f>
        <v/>
      </c>
      <c r="H34" s="246" t="str">
        <f>IF(Glucose!$E28&gt;0,Glucose!H27,"")</f>
        <v/>
      </c>
      <c r="I34" s="246" t="str">
        <f>IF(Glucose!$E28&gt;0,Glucose!I27,"")</f>
        <v/>
      </c>
      <c r="J34" s="246" t="str">
        <f>IF(Glucose!$E28&gt;0,Glucose!J27,"")</f>
        <v/>
      </c>
      <c r="K34" s="246" t="str">
        <f>IF(Glucose!$E28&gt;0,Glucose!K27,"")</f>
        <v/>
      </c>
      <c r="L34" s="241" t="str">
        <f>IF(Glucose!$E28&gt;0,Glucose!L27,"")</f>
        <v/>
      </c>
      <c r="M34" s="241" t="str">
        <f>IF(Glucose!$E28&gt;0,Glucose!M27,"")</f>
        <v/>
      </c>
      <c r="N34" s="241" t="str">
        <f>IF(Glucose!$E28&gt;0,Glucose!N27,"")</f>
        <v/>
      </c>
      <c r="O34" s="241" t="str">
        <f>IF(Glucose!$E28&gt;0,Glucose!O27,"")</f>
        <v/>
      </c>
      <c r="P34" s="241" t="str">
        <f>IF(Glucose!$E28&gt;0,Glucose!P27,"")</f>
        <v/>
      </c>
      <c r="Q34" s="241" t="str">
        <f>IF(Glucose!$E28&gt;0,Glucose!Q27,"")</f>
        <v/>
      </c>
      <c r="R34" s="241" t="str">
        <f>IF(Glucose!$E28&gt;0,Glucose!R27,"")</f>
        <v/>
      </c>
      <c r="S34" s="241" t="str">
        <f>IF(Glucose!$E28&gt;0,Glucose!S27,"")</f>
        <v/>
      </c>
      <c r="T34" s="247" t="str">
        <f>IF(Glucose!$E28&gt;0,Glucose!T27+Glucose!$E28*Glucose!AS27/'In Process Calc.'!$I28,"")</f>
        <v/>
      </c>
      <c r="U34" s="247" t="str">
        <f>IF(Glucose!$E28&gt;0,Glucose!U27+Glucose!$E28*Glucose!AT27/'In Process Calc.'!$I28,"")</f>
        <v/>
      </c>
      <c r="V34" s="247" t="str">
        <f>IF(Glucose!$E28&gt;0,Glucose!V27+Glucose!$E28*Glucose!AU27/'In Process Calc.'!$I28,"")</f>
        <v/>
      </c>
      <c r="W34" s="247" t="str">
        <f>IF(Glucose!$E28&gt;0,Glucose!W27+Glucose!$E28*Glucose!AV27/'In Process Calc.'!$I28,"")</f>
        <v/>
      </c>
      <c r="X34" s="247" t="str">
        <f>IF(Glucose!$E28&gt;0,Glucose!X27+Glucose!$E28*Glucose!AW27/'In Process Calc.'!$I28,"")</f>
        <v/>
      </c>
      <c r="Y34" s="247" t="str">
        <f>IF(Glucose!$E28&gt;0,Glucose!Y27+Glucose!$E28*Glucose!AX27/'In Process Calc.'!$I28,"")</f>
        <v/>
      </c>
      <c r="Z34" s="247" t="str">
        <f>IF(Glucose!$E28&gt;0,Glucose!Z27+Glucose!$E28*Glucose!AY27/'In Process Calc.'!$I28,"")</f>
        <v/>
      </c>
      <c r="AA34" s="247" t="str">
        <f>IF(Glucose!$E28&gt;0,Glucose!AA27+Glucose!$E28*Glucose!AZ27/'In Process Calc.'!$I28,"")</f>
        <v/>
      </c>
      <c r="AB34" s="247" t="str">
        <f>IF(Glucose!$E28&gt;0,Glucose!AB27+Glucose!$E28*Glucose!BA27/'In Process Calc.'!$I28,"")</f>
        <v/>
      </c>
      <c r="AC34" s="247" t="str">
        <f>IF(Glucose!$E28&gt;0,Glucose!AC27+Glucose!$E28*Glucose!BB27/'In Process Calc.'!$I28,"")</f>
        <v/>
      </c>
      <c r="AD34" s="247" t="str">
        <f>IF(Glucose!$E28&gt;0,Glucose!AD27+Glucose!$E28*Glucose!BC27/'In Process Calc.'!$I28,"")</f>
        <v/>
      </c>
      <c r="AE34" s="247" t="str">
        <f>IF(Glucose!$E28&gt;0,Glucose!AE27+Glucose!$E28*Glucose!BD27/'In Process Calc.'!$I28,"")</f>
        <v/>
      </c>
      <c r="AF34" s="247" t="str">
        <f>IF(Glucose!$E28&gt;0,Glucose!AF27+Glucose!$E28*Glucose!BE27/'In Process Calc.'!$I28,"")</f>
        <v/>
      </c>
      <c r="AG34" s="247" t="str">
        <f>IF(Glucose!$E28&gt;0,Glucose!AG27+Glucose!$E28*Glucose!BF27/'In Process Calc.'!$I28,"")</f>
        <v/>
      </c>
      <c r="AH34" s="247" t="str">
        <f>IF(Glucose!$E28&gt;0,Glucose!AH27+Glucose!$E28*Glucose!BG27/'In Process Calc.'!$I28,"")</f>
        <v/>
      </c>
      <c r="AI34" s="247" t="str">
        <f>IF(Glucose!$E28&gt;0,Glucose!AI27+Glucose!$E28*Glucose!BH27/'In Process Calc.'!$I28,"")</f>
        <v/>
      </c>
      <c r="AJ34" s="247" t="str">
        <f>IF(Glucose!$E28&gt;0,Glucose!AJ27+Glucose!$E28*Glucose!BI27/'In Process Calc.'!$I28,"")</f>
        <v/>
      </c>
      <c r="AK34" s="247" t="str">
        <f>IF(Glucose!$E28&gt;0,Glucose!AK27+Glucose!$E28*Glucose!BJ27/'In Process Calc.'!$I28,"")</f>
        <v/>
      </c>
      <c r="AL34" s="247" t="str">
        <f>IF(Glucose!$E28&gt;0,Glucose!AL27+Glucose!$E28*Glucose!BK27/'In Process Calc.'!$I28,"")</f>
        <v/>
      </c>
      <c r="AM34" s="247" t="str">
        <f>IF(Glucose!$E28&gt;0,Glucose!AM27+Glucose!$E28*Glucose!BL27/'In Process Calc.'!$I28,"")</f>
        <v/>
      </c>
      <c r="AN34" s="247" t="str">
        <f>IF(Glucose!$E28&gt;0,Glucose!AN27+Glucose!$E28*Glucose!BM27/'In Process Calc.'!$I28,"")</f>
        <v/>
      </c>
      <c r="AO34" s="247" t="str">
        <f>IF(Glucose!$E28&gt;0,Glucose!AO27+Glucose!$E28*Glucose!BN27/'In Process Calc.'!$I28,"")</f>
        <v/>
      </c>
      <c r="AP34" s="247" t="str">
        <f>IF(Glucose!$E28&gt;0,Glucose!AP27+Glucose!$E28*Glucose!BO27/'In Process Calc.'!$I28,"")</f>
        <v/>
      </c>
      <c r="AQ34" s="247" t="str">
        <f>IF(Glucose!$E28&gt;0,Glucose!AR27+Glucose!$E28*Glucose!BP27/'In Process Calc.'!$I28,"")</f>
        <v/>
      </c>
      <c r="AR34" s="247" t="str">
        <f>IF(Glucose!$E28&gt;0,Glucose!AS27,"")</f>
        <v/>
      </c>
      <c r="AS34" s="247" t="str">
        <f>IF(Glucose!$E28&gt;0,Glucose!AT27,"")</f>
        <v/>
      </c>
      <c r="AT34" s="247" t="str">
        <f>IF(Glucose!$E28&gt;0,Glucose!AU27,"")</f>
        <v/>
      </c>
      <c r="AU34" s="247" t="str">
        <f>IF(Glucose!$E28&gt;0,Glucose!AV27,"")</f>
        <v/>
      </c>
      <c r="AV34" s="247" t="str">
        <f>IF(Glucose!$E28&gt;0,Glucose!AW27,"")</f>
        <v/>
      </c>
      <c r="AW34" s="247" t="str">
        <f>IF(Glucose!$E28&gt;0,Glucose!AX27,"")</f>
        <v/>
      </c>
      <c r="AX34" s="247" t="str">
        <f>IF(Glucose!$E28&gt;0,Glucose!AY27,"")</f>
        <v/>
      </c>
      <c r="AY34" s="247" t="str">
        <f>IF(Glucose!$E28&gt;0,Glucose!AZ27,"")</f>
        <v/>
      </c>
      <c r="AZ34" s="247" t="str">
        <f>IF(Glucose!$E28&gt;0,Glucose!BA27,"")</f>
        <v/>
      </c>
      <c r="BA34" s="247" t="str">
        <f>IF(Glucose!$E28&gt;0,Glucose!BB27,"")</f>
        <v/>
      </c>
      <c r="BB34" s="247" t="str">
        <f>IF(Glucose!$E28&gt;0,Glucose!BC27,"")</f>
        <v/>
      </c>
      <c r="BC34" s="247" t="str">
        <f>IF(Glucose!$E28&gt;0,Glucose!BD27,"")</f>
        <v/>
      </c>
      <c r="BD34" s="247" t="str">
        <f>IF(Glucose!$E28&gt;0,Glucose!BE27,"")</f>
        <v/>
      </c>
      <c r="BE34" s="247" t="str">
        <f>IF(Glucose!$E28&gt;0,Glucose!BF27,"")</f>
        <v/>
      </c>
      <c r="BF34" s="247" t="str">
        <f>IF(Glucose!$E28&gt;0,Glucose!BG27,"")</f>
        <v/>
      </c>
      <c r="BG34" s="247" t="str">
        <f>IF(Glucose!$E28&gt;0,Glucose!BH27,"")</f>
        <v/>
      </c>
      <c r="BH34" s="247" t="str">
        <f>IF(Glucose!$E28&gt;0,Glucose!BI27,"")</f>
        <v/>
      </c>
      <c r="BI34" s="247" t="str">
        <f>IF(Glucose!$E28&gt;0,Glucose!BJ27,"")</f>
        <v/>
      </c>
      <c r="BJ34" s="247" t="str">
        <f>IF(Glucose!$E28&gt;0,Glucose!BK27,"")</f>
        <v/>
      </c>
      <c r="BK34" s="247" t="str">
        <f>IF(Glucose!$E28&gt;0,Glucose!BL27,"")</f>
        <v/>
      </c>
      <c r="BL34" s="247" t="str">
        <f>IF(Glucose!$E28&gt;0,Glucose!BM27,"")</f>
        <v/>
      </c>
      <c r="BM34" s="247" t="str">
        <f>IF(Glucose!$E28&gt;0,Glucose!BN27,"")</f>
        <v/>
      </c>
      <c r="BN34" s="247" t="str">
        <f>IF(Glucose!$E28&gt;0,'In Process Calc.'!B27,"")</f>
        <v/>
      </c>
      <c r="BO34" s="247" t="str">
        <f>IF(Glucose!$E28&gt;0,'In Process Calc.'!C27,"")</f>
        <v/>
      </c>
    </row>
    <row r="35" spans="1:67" x14ac:dyDescent="0.15">
      <c r="A35" s="241" t="str">
        <f>IF(Glucose!$E29&gt;0,Glucose!$B$1,"")</f>
        <v/>
      </c>
      <c r="B35" s="241" t="str">
        <f>IF(Glucose!$E29&gt;0,Glucose!A28+0.1,"")</f>
        <v/>
      </c>
      <c r="C35" s="245" t="str">
        <f>IF(Glucose!$E29&gt;0,Glucose!B28,"")</f>
        <v/>
      </c>
      <c r="D35" s="250" t="str">
        <f>IF(Glucose!$E29&gt;0,Glucose!C28,"")</f>
        <v/>
      </c>
      <c r="E35" s="241" t="str">
        <f>IF(Glucose!$E29&gt;0,Glucose!D28,"")</f>
        <v/>
      </c>
      <c r="F35" s="241" t="str">
        <f>IF(Glucose!$E29&gt;0,Glucose!E28,"")</f>
        <v/>
      </c>
      <c r="G35" s="241" t="str">
        <f>IF(Glucose!$E29&gt;0,Glucose!G28,"")</f>
        <v/>
      </c>
      <c r="H35" s="246" t="str">
        <f>IF(Glucose!$E29&gt;0,Glucose!H28,"")</f>
        <v/>
      </c>
      <c r="I35" s="246" t="str">
        <f>IF(Glucose!$E29&gt;0,Glucose!I28,"")</f>
        <v/>
      </c>
      <c r="J35" s="246" t="str">
        <f>IF(Glucose!$E29&gt;0,Glucose!J28,"")</f>
        <v/>
      </c>
      <c r="K35" s="246" t="str">
        <f>IF(Glucose!$E29&gt;0,Glucose!K28,"")</f>
        <v/>
      </c>
      <c r="L35" s="241" t="str">
        <f>IF(Glucose!$E29&gt;0,Glucose!L28,"")</f>
        <v/>
      </c>
      <c r="M35" s="241" t="str">
        <f>IF(Glucose!$E29&gt;0,Glucose!M28,"")</f>
        <v/>
      </c>
      <c r="N35" s="241" t="str">
        <f>IF(Glucose!$E29&gt;0,Glucose!N28,"")</f>
        <v/>
      </c>
      <c r="O35" s="241" t="str">
        <f>IF(Glucose!$E29&gt;0,Glucose!O28,"")</f>
        <v/>
      </c>
      <c r="P35" s="241" t="str">
        <f>IF(Glucose!$E29&gt;0,Glucose!P28,"")</f>
        <v/>
      </c>
      <c r="Q35" s="241" t="str">
        <f>IF(Glucose!$E29&gt;0,Glucose!Q28,"")</f>
        <v/>
      </c>
      <c r="R35" s="241" t="str">
        <f>IF(Glucose!$E29&gt;0,Glucose!R28,"")</f>
        <v/>
      </c>
      <c r="S35" s="241" t="str">
        <f>IF(Glucose!$E29&gt;0,Glucose!S28,"")</f>
        <v/>
      </c>
      <c r="T35" s="247" t="str">
        <f>IF(Glucose!$E29&gt;0,Glucose!T28+Glucose!$E29*Glucose!AS28/'In Process Calc.'!$I29,"")</f>
        <v/>
      </c>
      <c r="U35" s="247" t="str">
        <f>IF(Glucose!$E29&gt;0,Glucose!U28+Glucose!$E29*Glucose!AT28/'In Process Calc.'!$I29,"")</f>
        <v/>
      </c>
      <c r="V35" s="247" t="str">
        <f>IF(Glucose!$E29&gt;0,Glucose!V28+Glucose!$E29*Glucose!AU28/'In Process Calc.'!$I29,"")</f>
        <v/>
      </c>
      <c r="W35" s="247" t="str">
        <f>IF(Glucose!$E29&gt;0,Glucose!W28+Glucose!$E29*Glucose!AV28/'In Process Calc.'!$I29,"")</f>
        <v/>
      </c>
      <c r="X35" s="247" t="str">
        <f>IF(Glucose!$E29&gt;0,Glucose!X28+Glucose!$E29*Glucose!AW28/'In Process Calc.'!$I29,"")</f>
        <v/>
      </c>
      <c r="Y35" s="247" t="str">
        <f>IF(Glucose!$E29&gt;0,Glucose!Y28+Glucose!$E29*Glucose!AX28/'In Process Calc.'!$I29,"")</f>
        <v/>
      </c>
      <c r="Z35" s="247" t="str">
        <f>IF(Glucose!$E29&gt;0,Glucose!Z28+Glucose!$E29*Glucose!AY28/'In Process Calc.'!$I29,"")</f>
        <v/>
      </c>
      <c r="AA35" s="247" t="str">
        <f>IF(Glucose!$E29&gt;0,Glucose!AA28+Glucose!$E29*Glucose!AZ28/'In Process Calc.'!$I29,"")</f>
        <v/>
      </c>
      <c r="AB35" s="247" t="str">
        <f>IF(Glucose!$E29&gt;0,Glucose!AB28+Glucose!$E29*Glucose!BA28/'In Process Calc.'!$I29,"")</f>
        <v/>
      </c>
      <c r="AC35" s="247" t="str">
        <f>IF(Glucose!$E29&gt;0,Glucose!AC28+Glucose!$E29*Glucose!BB28/'In Process Calc.'!$I29,"")</f>
        <v/>
      </c>
      <c r="AD35" s="247" t="str">
        <f>IF(Glucose!$E29&gt;0,Glucose!AD28+Glucose!$E29*Glucose!BC28/'In Process Calc.'!$I29,"")</f>
        <v/>
      </c>
      <c r="AE35" s="247" t="str">
        <f>IF(Glucose!$E29&gt;0,Glucose!AE28+Glucose!$E29*Glucose!BD28/'In Process Calc.'!$I29,"")</f>
        <v/>
      </c>
      <c r="AF35" s="247" t="str">
        <f>IF(Glucose!$E29&gt;0,Glucose!AF28+Glucose!$E29*Glucose!BE28/'In Process Calc.'!$I29,"")</f>
        <v/>
      </c>
      <c r="AG35" s="247" t="str">
        <f>IF(Glucose!$E29&gt;0,Glucose!AG28+Glucose!$E29*Glucose!BF28/'In Process Calc.'!$I29,"")</f>
        <v/>
      </c>
      <c r="AH35" s="247" t="str">
        <f>IF(Glucose!$E29&gt;0,Glucose!AH28+Glucose!$E29*Glucose!BG28/'In Process Calc.'!$I29,"")</f>
        <v/>
      </c>
      <c r="AI35" s="247" t="str">
        <f>IF(Glucose!$E29&gt;0,Glucose!AI28+Glucose!$E29*Glucose!BH28/'In Process Calc.'!$I29,"")</f>
        <v/>
      </c>
      <c r="AJ35" s="247" t="str">
        <f>IF(Glucose!$E29&gt;0,Glucose!AJ28+Glucose!$E29*Glucose!BI28/'In Process Calc.'!$I29,"")</f>
        <v/>
      </c>
      <c r="AK35" s="247" t="str">
        <f>IF(Glucose!$E29&gt;0,Glucose!AK28+Glucose!$E29*Glucose!BJ28/'In Process Calc.'!$I29,"")</f>
        <v/>
      </c>
      <c r="AL35" s="247" t="str">
        <f>IF(Glucose!$E29&gt;0,Glucose!AL28+Glucose!$E29*Glucose!BK28/'In Process Calc.'!$I29,"")</f>
        <v/>
      </c>
      <c r="AM35" s="247" t="str">
        <f>IF(Glucose!$E29&gt;0,Glucose!AM28+Glucose!$E29*Glucose!BL28/'In Process Calc.'!$I29,"")</f>
        <v/>
      </c>
      <c r="AN35" s="247" t="str">
        <f>IF(Glucose!$E29&gt;0,Glucose!AN28+Glucose!$E29*Glucose!BM28/'In Process Calc.'!$I29,"")</f>
        <v/>
      </c>
      <c r="AO35" s="247" t="str">
        <f>IF(Glucose!$E29&gt;0,Glucose!AO28+Glucose!$E29*Glucose!BN28/'In Process Calc.'!$I29,"")</f>
        <v/>
      </c>
      <c r="AP35" s="247" t="str">
        <f>IF(Glucose!$E29&gt;0,Glucose!AP28+Glucose!$E29*Glucose!BO28/'In Process Calc.'!$I29,"")</f>
        <v/>
      </c>
      <c r="AQ35" s="247" t="str">
        <f>IF(Glucose!$E29&gt;0,Glucose!AR28+Glucose!$E29*Glucose!BP28/'In Process Calc.'!$I29,"")</f>
        <v/>
      </c>
      <c r="AR35" s="247" t="str">
        <f>IF(Glucose!$E29&gt;0,Glucose!AS28,"")</f>
        <v/>
      </c>
      <c r="AS35" s="247" t="str">
        <f>IF(Glucose!$E29&gt;0,Glucose!AT28,"")</f>
        <v/>
      </c>
      <c r="AT35" s="247" t="str">
        <f>IF(Glucose!$E29&gt;0,Glucose!AU28,"")</f>
        <v/>
      </c>
      <c r="AU35" s="247" t="str">
        <f>IF(Glucose!$E29&gt;0,Glucose!AV28,"")</f>
        <v/>
      </c>
      <c r="AV35" s="247" t="str">
        <f>IF(Glucose!$E29&gt;0,Glucose!AW28,"")</f>
        <v/>
      </c>
      <c r="AW35" s="247" t="str">
        <f>IF(Glucose!$E29&gt;0,Glucose!AX28,"")</f>
        <v/>
      </c>
      <c r="AX35" s="247" t="str">
        <f>IF(Glucose!$E29&gt;0,Glucose!AY28,"")</f>
        <v/>
      </c>
      <c r="AY35" s="247" t="str">
        <f>IF(Glucose!$E29&gt;0,Glucose!AZ28,"")</f>
        <v/>
      </c>
      <c r="AZ35" s="247" t="str">
        <f>IF(Glucose!$E29&gt;0,Glucose!BA28,"")</f>
        <v/>
      </c>
      <c r="BA35" s="247" t="str">
        <f>IF(Glucose!$E29&gt;0,Glucose!BB28,"")</f>
        <v/>
      </c>
      <c r="BB35" s="247" t="str">
        <f>IF(Glucose!$E29&gt;0,Glucose!BC28,"")</f>
        <v/>
      </c>
      <c r="BC35" s="247" t="str">
        <f>IF(Glucose!$E29&gt;0,Glucose!BD28,"")</f>
        <v/>
      </c>
      <c r="BD35" s="247" t="str">
        <f>IF(Glucose!$E29&gt;0,Glucose!BE28,"")</f>
        <v/>
      </c>
      <c r="BE35" s="247" t="str">
        <f>IF(Glucose!$E29&gt;0,Glucose!BF28,"")</f>
        <v/>
      </c>
      <c r="BF35" s="247" t="str">
        <f>IF(Glucose!$E29&gt;0,Glucose!BG28,"")</f>
        <v/>
      </c>
      <c r="BG35" s="247" t="str">
        <f>IF(Glucose!$E29&gt;0,Glucose!BH28,"")</f>
        <v/>
      </c>
      <c r="BH35" s="247" t="str">
        <f>IF(Glucose!$E29&gt;0,Glucose!BI28,"")</f>
        <v/>
      </c>
      <c r="BI35" s="247" t="str">
        <f>IF(Glucose!$E29&gt;0,Glucose!BJ28,"")</f>
        <v/>
      </c>
      <c r="BJ35" s="247" t="str">
        <f>IF(Glucose!$E29&gt;0,Glucose!BK28,"")</f>
        <v/>
      </c>
      <c r="BK35" s="247" t="str">
        <f>IF(Glucose!$E29&gt;0,Glucose!BL28,"")</f>
        <v/>
      </c>
      <c r="BL35" s="247" t="str">
        <f>IF(Glucose!$E29&gt;0,Glucose!BM28,"")</f>
        <v/>
      </c>
      <c r="BM35" s="247" t="str">
        <f>IF(Glucose!$E29&gt;0,Glucose!BN28,"")</f>
        <v/>
      </c>
      <c r="BN35" s="247" t="str">
        <f>IF(Glucose!$E29&gt;0,'In Process Calc.'!B28,"")</f>
        <v/>
      </c>
      <c r="BO35" s="247" t="str">
        <f>IF(Glucose!$E29&gt;0,'In Process Calc.'!C28,"")</f>
        <v/>
      </c>
    </row>
    <row r="36" spans="1:67" x14ac:dyDescent="0.15">
      <c r="A36" s="241" t="str">
        <f>IF(Glucose!$E30&gt;0,Glucose!$B$1,"")</f>
        <v/>
      </c>
      <c r="B36" s="241" t="str">
        <f>IF(Glucose!$E30&gt;0,Glucose!A29+0.1,"")</f>
        <v/>
      </c>
      <c r="C36" s="245" t="str">
        <f>IF(Glucose!$E30&gt;0,Glucose!B29,"")</f>
        <v/>
      </c>
      <c r="D36" s="250" t="str">
        <f>IF(Glucose!$E30&gt;0,Glucose!C29,"")</f>
        <v/>
      </c>
      <c r="E36" s="241" t="str">
        <f>IF(Glucose!$E30&gt;0,Glucose!D29,"")</f>
        <v/>
      </c>
      <c r="F36" s="241" t="str">
        <f>IF(Glucose!$E30&gt;0,Glucose!E29,"")</f>
        <v/>
      </c>
      <c r="G36" s="241" t="str">
        <f>IF(Glucose!$E30&gt;0,Glucose!G29,"")</f>
        <v/>
      </c>
      <c r="H36" s="246" t="str">
        <f>IF(Glucose!$E30&gt;0,Glucose!H29,"")</f>
        <v/>
      </c>
      <c r="I36" s="246" t="str">
        <f>IF(Glucose!$E30&gt;0,Glucose!I29,"")</f>
        <v/>
      </c>
      <c r="J36" s="246" t="str">
        <f>IF(Glucose!$E30&gt;0,Glucose!J29,"")</f>
        <v/>
      </c>
      <c r="K36" s="246" t="str">
        <f>IF(Glucose!$E30&gt;0,Glucose!K29,"")</f>
        <v/>
      </c>
      <c r="L36" s="241" t="str">
        <f>IF(Glucose!$E30&gt;0,Glucose!L29,"")</f>
        <v/>
      </c>
      <c r="M36" s="241" t="str">
        <f>IF(Glucose!$E30&gt;0,Glucose!M29,"")</f>
        <v/>
      </c>
      <c r="N36" s="241" t="str">
        <f>IF(Glucose!$E30&gt;0,Glucose!N29,"")</f>
        <v/>
      </c>
      <c r="O36" s="241" t="str">
        <f>IF(Glucose!$E30&gt;0,Glucose!O29,"")</f>
        <v/>
      </c>
      <c r="P36" s="241" t="str">
        <f>IF(Glucose!$E30&gt;0,Glucose!P29,"")</f>
        <v/>
      </c>
      <c r="Q36" s="241" t="str">
        <f>IF(Glucose!$E30&gt;0,Glucose!Q29,"")</f>
        <v/>
      </c>
      <c r="R36" s="241" t="str">
        <f>IF(Glucose!$E30&gt;0,Glucose!R29,"")</f>
        <v/>
      </c>
      <c r="S36" s="241" t="str">
        <f>IF(Glucose!$E30&gt;0,Glucose!S29,"")</f>
        <v/>
      </c>
      <c r="T36" s="247" t="str">
        <f>IF(Glucose!$E30&gt;0,Glucose!T29+Glucose!$E30*Glucose!AS29/'In Process Calc.'!$I30,"")</f>
        <v/>
      </c>
      <c r="U36" s="247" t="str">
        <f>IF(Glucose!$E30&gt;0,Glucose!U29+Glucose!$E30*Glucose!AT29/'In Process Calc.'!$I30,"")</f>
        <v/>
      </c>
      <c r="V36" s="247" t="str">
        <f>IF(Glucose!$E30&gt;0,Glucose!V29+Glucose!$E30*Glucose!AU29/'In Process Calc.'!$I30,"")</f>
        <v/>
      </c>
      <c r="W36" s="247" t="str">
        <f>IF(Glucose!$E30&gt;0,Glucose!W29+Glucose!$E30*Glucose!AV29/'In Process Calc.'!$I30,"")</f>
        <v/>
      </c>
      <c r="X36" s="247" t="str">
        <f>IF(Glucose!$E30&gt;0,Glucose!X29+Glucose!$E30*Glucose!AW29/'In Process Calc.'!$I30,"")</f>
        <v/>
      </c>
      <c r="Y36" s="247" t="str">
        <f>IF(Glucose!$E30&gt;0,Glucose!Y29+Glucose!$E30*Glucose!AX29/'In Process Calc.'!$I30,"")</f>
        <v/>
      </c>
      <c r="Z36" s="247" t="str">
        <f>IF(Glucose!$E30&gt;0,Glucose!Z29+Glucose!$E30*Glucose!AY29/'In Process Calc.'!$I30,"")</f>
        <v/>
      </c>
      <c r="AA36" s="247" t="str">
        <f>IF(Glucose!$E30&gt;0,Glucose!AA29+Glucose!$E30*Glucose!AZ29/'In Process Calc.'!$I30,"")</f>
        <v/>
      </c>
      <c r="AB36" s="247" t="str">
        <f>IF(Glucose!$E30&gt;0,Glucose!AB29+Glucose!$E30*Glucose!BA29/'In Process Calc.'!$I30,"")</f>
        <v/>
      </c>
      <c r="AC36" s="247" t="str">
        <f>IF(Glucose!$E30&gt;0,Glucose!AC29+Glucose!$E30*Glucose!BB29/'In Process Calc.'!$I30,"")</f>
        <v/>
      </c>
      <c r="AD36" s="247" t="str">
        <f>IF(Glucose!$E30&gt;0,Glucose!AD29+Glucose!$E30*Glucose!BC29/'In Process Calc.'!$I30,"")</f>
        <v/>
      </c>
      <c r="AE36" s="247" t="str">
        <f>IF(Glucose!$E30&gt;0,Glucose!AE29+Glucose!$E30*Glucose!BD29/'In Process Calc.'!$I30,"")</f>
        <v/>
      </c>
      <c r="AF36" s="247" t="str">
        <f>IF(Glucose!$E30&gt;0,Glucose!AF29+Glucose!$E30*Glucose!BE29/'In Process Calc.'!$I30,"")</f>
        <v/>
      </c>
      <c r="AG36" s="247" t="str">
        <f>IF(Glucose!$E30&gt;0,Glucose!AG29+Glucose!$E30*Glucose!BF29/'In Process Calc.'!$I30,"")</f>
        <v/>
      </c>
      <c r="AH36" s="247" t="str">
        <f>IF(Glucose!$E30&gt;0,Glucose!AH29+Glucose!$E30*Glucose!BG29/'In Process Calc.'!$I30,"")</f>
        <v/>
      </c>
      <c r="AI36" s="247" t="str">
        <f>IF(Glucose!$E30&gt;0,Glucose!AI29+Glucose!$E30*Glucose!BH29/'In Process Calc.'!$I30,"")</f>
        <v/>
      </c>
      <c r="AJ36" s="247" t="str">
        <f>IF(Glucose!$E30&gt;0,Glucose!AJ29+Glucose!$E30*Glucose!BI29/'In Process Calc.'!$I30,"")</f>
        <v/>
      </c>
      <c r="AK36" s="247" t="str">
        <f>IF(Glucose!$E30&gt;0,Glucose!AK29+Glucose!$E30*Glucose!BJ29/'In Process Calc.'!$I30,"")</f>
        <v/>
      </c>
      <c r="AL36" s="247" t="str">
        <f>IF(Glucose!$E30&gt;0,Glucose!AL29+Glucose!$E30*Glucose!BK29/'In Process Calc.'!$I30,"")</f>
        <v/>
      </c>
      <c r="AM36" s="247" t="str">
        <f>IF(Glucose!$E30&gt;0,Glucose!AM29+Glucose!$E30*Glucose!BL29/'In Process Calc.'!$I30,"")</f>
        <v/>
      </c>
      <c r="AN36" s="247" t="str">
        <f>IF(Glucose!$E30&gt;0,Glucose!AN29+Glucose!$E30*Glucose!BM29/'In Process Calc.'!$I30,"")</f>
        <v/>
      </c>
      <c r="AO36" s="247" t="str">
        <f>IF(Glucose!$E30&gt;0,Glucose!AO29+Glucose!$E30*Glucose!BN29/'In Process Calc.'!$I30,"")</f>
        <v/>
      </c>
      <c r="AP36" s="247" t="str">
        <f>IF(Glucose!$E30&gt;0,Glucose!AP29+Glucose!$E30*Glucose!BO29/'In Process Calc.'!$I30,"")</f>
        <v/>
      </c>
      <c r="AQ36" s="247" t="str">
        <f>IF(Glucose!$E30&gt;0,Glucose!AR29+Glucose!$E30*Glucose!BP29/'In Process Calc.'!$I30,"")</f>
        <v/>
      </c>
      <c r="AR36" s="247" t="str">
        <f>IF(Glucose!$E30&gt;0,Glucose!AS29,"")</f>
        <v/>
      </c>
      <c r="AS36" s="247" t="str">
        <f>IF(Glucose!$E30&gt;0,Glucose!AT29,"")</f>
        <v/>
      </c>
      <c r="AT36" s="247" t="str">
        <f>IF(Glucose!$E30&gt;0,Glucose!AU29,"")</f>
        <v/>
      </c>
      <c r="AU36" s="247" t="str">
        <f>IF(Glucose!$E30&gt;0,Glucose!AV29,"")</f>
        <v/>
      </c>
      <c r="AV36" s="247" t="str">
        <f>IF(Glucose!$E30&gt;0,Glucose!AW29,"")</f>
        <v/>
      </c>
      <c r="AW36" s="247" t="str">
        <f>IF(Glucose!$E30&gt;0,Glucose!AX29,"")</f>
        <v/>
      </c>
      <c r="AX36" s="247" t="str">
        <f>IF(Glucose!$E30&gt;0,Glucose!AY29,"")</f>
        <v/>
      </c>
      <c r="AY36" s="247" t="str">
        <f>IF(Glucose!$E30&gt;0,Glucose!AZ29,"")</f>
        <v/>
      </c>
      <c r="AZ36" s="247" t="str">
        <f>IF(Glucose!$E30&gt;0,Glucose!BA29,"")</f>
        <v/>
      </c>
      <c r="BA36" s="247" t="str">
        <f>IF(Glucose!$E30&gt;0,Glucose!BB29,"")</f>
        <v/>
      </c>
      <c r="BB36" s="247" t="str">
        <f>IF(Glucose!$E30&gt;0,Glucose!BC29,"")</f>
        <v/>
      </c>
      <c r="BC36" s="247" t="str">
        <f>IF(Glucose!$E30&gt;0,Glucose!BD29,"")</f>
        <v/>
      </c>
      <c r="BD36" s="247" t="str">
        <f>IF(Glucose!$E30&gt;0,Glucose!BE29,"")</f>
        <v/>
      </c>
      <c r="BE36" s="247" t="str">
        <f>IF(Glucose!$E30&gt;0,Glucose!BF29,"")</f>
        <v/>
      </c>
      <c r="BF36" s="247" t="str">
        <f>IF(Glucose!$E30&gt;0,Glucose!BG29,"")</f>
        <v/>
      </c>
      <c r="BG36" s="247" t="str">
        <f>IF(Glucose!$E30&gt;0,Glucose!BH29,"")</f>
        <v/>
      </c>
      <c r="BH36" s="247" t="str">
        <f>IF(Glucose!$E30&gt;0,Glucose!BI29,"")</f>
        <v/>
      </c>
      <c r="BI36" s="247" t="str">
        <f>IF(Glucose!$E30&gt;0,Glucose!BJ29,"")</f>
        <v/>
      </c>
      <c r="BJ36" s="247" t="str">
        <f>IF(Glucose!$E30&gt;0,Glucose!BK29,"")</f>
        <v/>
      </c>
      <c r="BK36" s="247" t="str">
        <f>IF(Glucose!$E30&gt;0,Glucose!BL29,"")</f>
        <v/>
      </c>
      <c r="BL36" s="247" t="str">
        <f>IF(Glucose!$E30&gt;0,Glucose!BM29,"")</f>
        <v/>
      </c>
      <c r="BM36" s="247" t="str">
        <f>IF(Glucose!$E30&gt;0,Glucose!BN29,"")</f>
        <v/>
      </c>
      <c r="BN36" s="247" t="str">
        <f>IF(Glucose!$E30&gt;0,'In Process Calc.'!B29,"")</f>
        <v/>
      </c>
      <c r="BO36" s="247" t="str">
        <f>IF(Glucose!$E30&gt;0,'In Process Calc.'!C29,"")</f>
        <v/>
      </c>
    </row>
    <row r="37" spans="1:67" x14ac:dyDescent="0.15">
      <c r="A37" s="241" t="str">
        <f>IF(Glucose!$E31&gt;0,Glucose!$B$1,"")</f>
        <v/>
      </c>
      <c r="B37" s="241" t="str">
        <f>IF(Glucose!$E31&gt;0,Glucose!A30+0.1,"")</f>
        <v/>
      </c>
      <c r="C37" s="245" t="str">
        <f>IF(Glucose!$E31&gt;0,Glucose!B30,"")</f>
        <v/>
      </c>
      <c r="D37" s="250" t="str">
        <f>IF(Glucose!$E31&gt;0,Glucose!C30,"")</f>
        <v/>
      </c>
      <c r="E37" s="241" t="str">
        <f>IF(Glucose!$E31&gt;0,Glucose!D30,"")</f>
        <v/>
      </c>
      <c r="F37" s="241" t="str">
        <f>IF(Glucose!$E31&gt;0,Glucose!E30,"")</f>
        <v/>
      </c>
      <c r="G37" s="241" t="str">
        <f>IF(Glucose!$E31&gt;0,Glucose!G30,"")</f>
        <v/>
      </c>
      <c r="H37" s="246" t="str">
        <f>IF(Glucose!$E31&gt;0,Glucose!H30,"")</f>
        <v/>
      </c>
      <c r="I37" s="246" t="str">
        <f>IF(Glucose!$E31&gt;0,Glucose!I30,"")</f>
        <v/>
      </c>
      <c r="J37" s="246" t="str">
        <f>IF(Glucose!$E31&gt;0,Glucose!J30,"")</f>
        <v/>
      </c>
      <c r="K37" s="246" t="str">
        <f>IF(Glucose!$E31&gt;0,Glucose!K30,"")</f>
        <v/>
      </c>
      <c r="L37" s="241" t="str">
        <f>IF(Glucose!$E31&gt;0,Glucose!L30,"")</f>
        <v/>
      </c>
      <c r="M37" s="241" t="str">
        <f>IF(Glucose!$E31&gt;0,Glucose!M30,"")</f>
        <v/>
      </c>
      <c r="N37" s="241" t="str">
        <f>IF(Glucose!$E31&gt;0,Glucose!N30,"")</f>
        <v/>
      </c>
      <c r="O37" s="241" t="str">
        <f>IF(Glucose!$E31&gt;0,Glucose!O30,"")</f>
        <v/>
      </c>
      <c r="P37" s="241" t="str">
        <f>IF(Glucose!$E31&gt;0,Glucose!P30,"")</f>
        <v/>
      </c>
      <c r="Q37" s="241" t="str">
        <f>IF(Glucose!$E31&gt;0,Glucose!Q30,"")</f>
        <v/>
      </c>
      <c r="R37" s="241" t="str">
        <f>IF(Glucose!$E31&gt;0,Glucose!R30,"")</f>
        <v/>
      </c>
      <c r="S37" s="241" t="str">
        <f>IF(Glucose!$E31&gt;0,Glucose!S30,"")</f>
        <v/>
      </c>
      <c r="T37" s="247" t="str">
        <f>IF(Glucose!$E31&gt;0,Glucose!T30+Glucose!$E31*Glucose!AS30/'In Process Calc.'!$I31,"")</f>
        <v/>
      </c>
      <c r="U37" s="247" t="str">
        <f>IF(Glucose!$E31&gt;0,Glucose!U30+Glucose!$E31*Glucose!AT30/'In Process Calc.'!$I31,"")</f>
        <v/>
      </c>
      <c r="V37" s="247" t="str">
        <f>IF(Glucose!$E31&gt;0,Glucose!V30+Glucose!$E31*Glucose!AU30/'In Process Calc.'!$I31,"")</f>
        <v/>
      </c>
      <c r="W37" s="247" t="str">
        <f>IF(Glucose!$E31&gt;0,Glucose!W30+Glucose!$E31*Glucose!AV30/'In Process Calc.'!$I31,"")</f>
        <v/>
      </c>
      <c r="X37" s="247" t="str">
        <f>IF(Glucose!$E31&gt;0,Glucose!X30+Glucose!$E31*Glucose!AW30/'In Process Calc.'!$I31,"")</f>
        <v/>
      </c>
      <c r="Y37" s="247" t="str">
        <f>IF(Glucose!$E31&gt;0,Glucose!Y30+Glucose!$E31*Glucose!AX30/'In Process Calc.'!$I31,"")</f>
        <v/>
      </c>
      <c r="Z37" s="247" t="str">
        <f>IF(Glucose!$E31&gt;0,Glucose!Z30+Glucose!$E31*Glucose!AY30/'In Process Calc.'!$I31,"")</f>
        <v/>
      </c>
      <c r="AA37" s="247" t="str">
        <f>IF(Glucose!$E31&gt;0,Glucose!AA30+Glucose!$E31*Glucose!AZ30/'In Process Calc.'!$I31,"")</f>
        <v/>
      </c>
      <c r="AB37" s="247" t="str">
        <f>IF(Glucose!$E31&gt;0,Glucose!AB30+Glucose!$E31*Glucose!BA30/'In Process Calc.'!$I31,"")</f>
        <v/>
      </c>
      <c r="AC37" s="247" t="str">
        <f>IF(Glucose!$E31&gt;0,Glucose!AC30+Glucose!$E31*Glucose!BB30/'In Process Calc.'!$I31,"")</f>
        <v/>
      </c>
      <c r="AD37" s="247" t="str">
        <f>IF(Glucose!$E31&gt;0,Glucose!AD30+Glucose!$E31*Glucose!BC30/'In Process Calc.'!$I31,"")</f>
        <v/>
      </c>
      <c r="AE37" s="247" t="str">
        <f>IF(Glucose!$E31&gt;0,Glucose!AE30+Glucose!$E31*Glucose!BD30/'In Process Calc.'!$I31,"")</f>
        <v/>
      </c>
      <c r="AF37" s="247" t="str">
        <f>IF(Glucose!$E31&gt;0,Glucose!AF30+Glucose!$E31*Glucose!BE30/'In Process Calc.'!$I31,"")</f>
        <v/>
      </c>
      <c r="AG37" s="247" t="str">
        <f>IF(Glucose!$E31&gt;0,Glucose!AG30+Glucose!$E31*Glucose!BF30/'In Process Calc.'!$I31,"")</f>
        <v/>
      </c>
      <c r="AH37" s="247" t="str">
        <f>IF(Glucose!$E31&gt;0,Glucose!AH30+Glucose!$E31*Glucose!BG30/'In Process Calc.'!$I31,"")</f>
        <v/>
      </c>
      <c r="AI37" s="247" t="str">
        <f>IF(Glucose!$E31&gt;0,Glucose!AI30+Glucose!$E31*Glucose!BH30/'In Process Calc.'!$I31,"")</f>
        <v/>
      </c>
      <c r="AJ37" s="247" t="str">
        <f>IF(Glucose!$E31&gt;0,Glucose!AJ30+Glucose!$E31*Glucose!BI30/'In Process Calc.'!$I31,"")</f>
        <v/>
      </c>
      <c r="AK37" s="247" t="str">
        <f>IF(Glucose!$E31&gt;0,Glucose!AK30+Glucose!$E31*Glucose!BJ30/'In Process Calc.'!$I31,"")</f>
        <v/>
      </c>
      <c r="AL37" s="247" t="str">
        <f>IF(Glucose!$E31&gt;0,Glucose!AL30+Glucose!$E31*Glucose!BK30/'In Process Calc.'!$I31,"")</f>
        <v/>
      </c>
      <c r="AM37" s="247" t="str">
        <f>IF(Glucose!$E31&gt;0,Glucose!AM30+Glucose!$E31*Glucose!BL30/'In Process Calc.'!$I31,"")</f>
        <v/>
      </c>
      <c r="AN37" s="247" t="str">
        <f>IF(Glucose!$E31&gt;0,Glucose!AN30+Glucose!$E31*Glucose!BM30/'In Process Calc.'!$I31,"")</f>
        <v/>
      </c>
      <c r="AO37" s="247" t="str">
        <f>IF(Glucose!$E31&gt;0,Glucose!AO30+Glucose!$E31*Glucose!BN30/'In Process Calc.'!$I31,"")</f>
        <v/>
      </c>
      <c r="AP37" s="247" t="str">
        <f>IF(Glucose!$E31&gt;0,Glucose!AP30+Glucose!$E31*Glucose!BO30/'In Process Calc.'!$I31,"")</f>
        <v/>
      </c>
      <c r="AQ37" s="247" t="str">
        <f>IF(Glucose!$E31&gt;0,Glucose!AR30+Glucose!$E31*Glucose!BP30/'In Process Calc.'!$I31,"")</f>
        <v/>
      </c>
      <c r="AR37" s="247" t="str">
        <f>IF(Glucose!$E31&gt;0,Glucose!AS30,"")</f>
        <v/>
      </c>
      <c r="AS37" s="247" t="str">
        <f>IF(Glucose!$E31&gt;0,Glucose!AT30,"")</f>
        <v/>
      </c>
      <c r="AT37" s="247" t="str">
        <f>IF(Glucose!$E31&gt;0,Glucose!AU30,"")</f>
        <v/>
      </c>
      <c r="AU37" s="247" t="str">
        <f>IF(Glucose!$E31&gt;0,Glucose!AV30,"")</f>
        <v/>
      </c>
      <c r="AV37" s="247" t="str">
        <f>IF(Glucose!$E31&gt;0,Glucose!AW30,"")</f>
        <v/>
      </c>
      <c r="AW37" s="247" t="str">
        <f>IF(Glucose!$E31&gt;0,Glucose!AX30,"")</f>
        <v/>
      </c>
      <c r="AX37" s="247" t="str">
        <f>IF(Glucose!$E31&gt;0,Glucose!AY30,"")</f>
        <v/>
      </c>
      <c r="AY37" s="247" t="str">
        <f>IF(Glucose!$E31&gt;0,Glucose!AZ30,"")</f>
        <v/>
      </c>
      <c r="AZ37" s="247" t="str">
        <f>IF(Glucose!$E31&gt;0,Glucose!BA30,"")</f>
        <v/>
      </c>
      <c r="BA37" s="247" t="str">
        <f>IF(Glucose!$E31&gt;0,Glucose!BB30,"")</f>
        <v/>
      </c>
      <c r="BB37" s="247" t="str">
        <f>IF(Glucose!$E31&gt;0,Glucose!BC30,"")</f>
        <v/>
      </c>
      <c r="BC37" s="247" t="str">
        <f>IF(Glucose!$E31&gt;0,Glucose!BD30,"")</f>
        <v/>
      </c>
      <c r="BD37" s="247" t="str">
        <f>IF(Glucose!$E31&gt;0,Glucose!BE30,"")</f>
        <v/>
      </c>
      <c r="BE37" s="247" t="str">
        <f>IF(Glucose!$E31&gt;0,Glucose!BF30,"")</f>
        <v/>
      </c>
      <c r="BF37" s="247" t="str">
        <f>IF(Glucose!$E31&gt;0,Glucose!BG30,"")</f>
        <v/>
      </c>
      <c r="BG37" s="247" t="str">
        <f>IF(Glucose!$E31&gt;0,Glucose!BH30,"")</f>
        <v/>
      </c>
      <c r="BH37" s="247" t="str">
        <f>IF(Glucose!$E31&gt;0,Glucose!BI30,"")</f>
        <v/>
      </c>
      <c r="BI37" s="247" t="str">
        <f>IF(Glucose!$E31&gt;0,Glucose!BJ30,"")</f>
        <v/>
      </c>
      <c r="BJ37" s="247" t="str">
        <f>IF(Glucose!$E31&gt;0,Glucose!BK30,"")</f>
        <v/>
      </c>
      <c r="BK37" s="247" t="str">
        <f>IF(Glucose!$E31&gt;0,Glucose!BL30,"")</f>
        <v/>
      </c>
      <c r="BL37" s="247" t="str">
        <f>IF(Glucose!$E31&gt;0,Glucose!BM30,"")</f>
        <v/>
      </c>
      <c r="BM37" s="247" t="str">
        <f>IF(Glucose!$E31&gt;0,Glucose!BN30,"")</f>
        <v/>
      </c>
      <c r="BN37" s="247" t="str">
        <f>IF(Glucose!$E31&gt;0,'In Process Calc.'!B30,"")</f>
        <v/>
      </c>
      <c r="BO37" s="247" t="str">
        <f>IF(Glucose!$E31&gt;0,'In Process Calc.'!C30,"")</f>
        <v/>
      </c>
    </row>
    <row r="38" spans="1:67" x14ac:dyDescent="0.15">
      <c r="A38" s="241" t="str">
        <f>IF(Glucose!$E32&gt;0,Glucose!$B$1,"")</f>
        <v/>
      </c>
      <c r="B38" s="241" t="str">
        <f>IF(Glucose!$E32&gt;0,Glucose!A31+0.1,"")</f>
        <v/>
      </c>
      <c r="C38" s="245" t="str">
        <f>IF(Glucose!$E32&gt;0,Glucose!B31,"")</f>
        <v/>
      </c>
      <c r="D38" s="250" t="str">
        <f>IF(Glucose!$E32&gt;0,Glucose!C31,"")</f>
        <v/>
      </c>
      <c r="E38" s="241" t="str">
        <f>IF(Glucose!$E32&gt;0,Glucose!D31,"")</f>
        <v/>
      </c>
      <c r="F38" s="241" t="str">
        <f>IF(Glucose!$E32&gt;0,Glucose!E31,"")</f>
        <v/>
      </c>
      <c r="G38" s="241" t="str">
        <f>IF(Glucose!$E32&gt;0,Glucose!G31,"")</f>
        <v/>
      </c>
      <c r="H38" s="246" t="str">
        <f>IF(Glucose!$E32&gt;0,Glucose!H31,"")</f>
        <v/>
      </c>
      <c r="I38" s="246" t="str">
        <f>IF(Glucose!$E32&gt;0,Glucose!I31,"")</f>
        <v/>
      </c>
      <c r="J38" s="246" t="str">
        <f>IF(Glucose!$E32&gt;0,Glucose!J31,"")</f>
        <v/>
      </c>
      <c r="K38" s="246" t="str">
        <f>IF(Glucose!$E32&gt;0,Glucose!K31,"")</f>
        <v/>
      </c>
      <c r="L38" s="241" t="str">
        <f>IF(Glucose!$E32&gt;0,Glucose!L31,"")</f>
        <v/>
      </c>
      <c r="M38" s="241" t="str">
        <f>IF(Glucose!$E32&gt;0,Glucose!M31,"")</f>
        <v/>
      </c>
      <c r="N38" s="241" t="str">
        <f>IF(Glucose!$E32&gt;0,Glucose!N31,"")</f>
        <v/>
      </c>
      <c r="O38" s="241" t="str">
        <f>IF(Glucose!$E32&gt;0,Glucose!O31,"")</f>
        <v/>
      </c>
      <c r="P38" s="241" t="str">
        <f>IF(Glucose!$E32&gt;0,Glucose!P31,"")</f>
        <v/>
      </c>
      <c r="Q38" s="241" t="str">
        <f>IF(Glucose!$E32&gt;0,Glucose!Q31,"")</f>
        <v/>
      </c>
      <c r="R38" s="241" t="str">
        <f>IF(Glucose!$E32&gt;0,Glucose!R31,"")</f>
        <v/>
      </c>
      <c r="S38" s="241" t="str">
        <f>IF(Glucose!$E32&gt;0,Glucose!S31,"")</f>
        <v/>
      </c>
      <c r="T38" s="247" t="str">
        <f>IF(Glucose!$E32&gt;0,Glucose!T31+Glucose!$E32*Glucose!AS31/'In Process Calc.'!$I32,"")</f>
        <v/>
      </c>
      <c r="U38" s="247" t="str">
        <f>IF(Glucose!$E32&gt;0,Glucose!U31+Glucose!$E32*Glucose!AT31/'In Process Calc.'!$I32,"")</f>
        <v/>
      </c>
      <c r="V38" s="247" t="str">
        <f>IF(Glucose!$E32&gt;0,Glucose!V31+Glucose!$E32*Glucose!AU31/'In Process Calc.'!$I32,"")</f>
        <v/>
      </c>
      <c r="W38" s="247" t="str">
        <f>IF(Glucose!$E32&gt;0,Glucose!W31+Glucose!$E32*Glucose!AV31/'In Process Calc.'!$I32,"")</f>
        <v/>
      </c>
      <c r="X38" s="247" t="str">
        <f>IF(Glucose!$E32&gt;0,Glucose!X31+Glucose!$E32*Glucose!AW31/'In Process Calc.'!$I32,"")</f>
        <v/>
      </c>
      <c r="Y38" s="247" t="str">
        <f>IF(Glucose!$E32&gt;0,Glucose!Y31+Glucose!$E32*Glucose!AX31/'In Process Calc.'!$I32,"")</f>
        <v/>
      </c>
      <c r="Z38" s="247" t="str">
        <f>IF(Glucose!$E32&gt;0,Glucose!Z31+Glucose!$E32*Glucose!AY31/'In Process Calc.'!$I32,"")</f>
        <v/>
      </c>
      <c r="AA38" s="247" t="str">
        <f>IF(Glucose!$E32&gt;0,Glucose!AA31+Glucose!$E32*Glucose!AZ31/'In Process Calc.'!$I32,"")</f>
        <v/>
      </c>
      <c r="AB38" s="247" t="str">
        <f>IF(Glucose!$E32&gt;0,Glucose!AB31+Glucose!$E32*Glucose!BA31/'In Process Calc.'!$I32,"")</f>
        <v/>
      </c>
      <c r="AC38" s="247" t="str">
        <f>IF(Glucose!$E32&gt;0,Glucose!AC31+Glucose!$E32*Glucose!BB31/'In Process Calc.'!$I32,"")</f>
        <v/>
      </c>
      <c r="AD38" s="247" t="str">
        <f>IF(Glucose!$E32&gt;0,Glucose!AD31+Glucose!$E32*Glucose!BC31/'In Process Calc.'!$I32,"")</f>
        <v/>
      </c>
      <c r="AE38" s="247" t="str">
        <f>IF(Glucose!$E32&gt;0,Glucose!AE31+Glucose!$E32*Glucose!BD31/'In Process Calc.'!$I32,"")</f>
        <v/>
      </c>
      <c r="AF38" s="247" t="str">
        <f>IF(Glucose!$E32&gt;0,Glucose!AF31+Glucose!$E32*Glucose!BE31/'In Process Calc.'!$I32,"")</f>
        <v/>
      </c>
      <c r="AG38" s="247" t="str">
        <f>IF(Glucose!$E32&gt;0,Glucose!AG31+Glucose!$E32*Glucose!BF31/'In Process Calc.'!$I32,"")</f>
        <v/>
      </c>
      <c r="AH38" s="247" t="str">
        <f>IF(Glucose!$E32&gt;0,Glucose!AH31+Glucose!$E32*Glucose!BG31/'In Process Calc.'!$I32,"")</f>
        <v/>
      </c>
      <c r="AI38" s="247" t="str">
        <f>IF(Glucose!$E32&gt;0,Glucose!AI31+Glucose!$E32*Glucose!BH31/'In Process Calc.'!$I32,"")</f>
        <v/>
      </c>
      <c r="AJ38" s="247" t="str">
        <f>IF(Glucose!$E32&gt;0,Glucose!AJ31+Glucose!$E32*Glucose!BI31/'In Process Calc.'!$I32,"")</f>
        <v/>
      </c>
      <c r="AK38" s="247" t="str">
        <f>IF(Glucose!$E32&gt;0,Glucose!AK31+Glucose!$E32*Glucose!BJ31/'In Process Calc.'!$I32,"")</f>
        <v/>
      </c>
      <c r="AL38" s="247" t="str">
        <f>IF(Glucose!$E32&gt;0,Glucose!AL31+Glucose!$E32*Glucose!BK31/'In Process Calc.'!$I32,"")</f>
        <v/>
      </c>
      <c r="AM38" s="247" t="str">
        <f>IF(Glucose!$E32&gt;0,Glucose!AM31+Glucose!$E32*Glucose!BL31/'In Process Calc.'!$I32,"")</f>
        <v/>
      </c>
      <c r="AN38" s="247" t="str">
        <f>IF(Glucose!$E32&gt;0,Glucose!AN31+Glucose!$E32*Glucose!BM31/'In Process Calc.'!$I32,"")</f>
        <v/>
      </c>
      <c r="AO38" s="247" t="str">
        <f>IF(Glucose!$E32&gt;0,Glucose!AO31+Glucose!$E32*Glucose!BN31/'In Process Calc.'!$I32,"")</f>
        <v/>
      </c>
      <c r="AP38" s="247" t="str">
        <f>IF(Glucose!$E32&gt;0,Glucose!AP31+Glucose!$E32*Glucose!BO31/'In Process Calc.'!$I32,"")</f>
        <v/>
      </c>
      <c r="AQ38" s="247" t="str">
        <f>IF(Glucose!$E32&gt;0,Glucose!AR31+Glucose!$E32*Glucose!BP31/'In Process Calc.'!$I32,"")</f>
        <v/>
      </c>
      <c r="AR38" s="247" t="str">
        <f>IF(Glucose!$E32&gt;0,Glucose!AS31,"")</f>
        <v/>
      </c>
      <c r="AS38" s="247" t="str">
        <f>IF(Glucose!$E32&gt;0,Glucose!AT31,"")</f>
        <v/>
      </c>
      <c r="AT38" s="247" t="str">
        <f>IF(Glucose!$E32&gt;0,Glucose!AU31,"")</f>
        <v/>
      </c>
      <c r="AU38" s="247" t="str">
        <f>IF(Glucose!$E32&gt;0,Glucose!AV31,"")</f>
        <v/>
      </c>
      <c r="AV38" s="247" t="str">
        <f>IF(Glucose!$E32&gt;0,Glucose!AW31,"")</f>
        <v/>
      </c>
      <c r="AW38" s="247" t="str">
        <f>IF(Glucose!$E32&gt;0,Glucose!AX31,"")</f>
        <v/>
      </c>
      <c r="AX38" s="247" t="str">
        <f>IF(Glucose!$E32&gt;0,Glucose!AY31,"")</f>
        <v/>
      </c>
      <c r="AY38" s="247" t="str">
        <f>IF(Glucose!$E32&gt;0,Glucose!AZ31,"")</f>
        <v/>
      </c>
      <c r="AZ38" s="247" t="str">
        <f>IF(Glucose!$E32&gt;0,Glucose!BA31,"")</f>
        <v/>
      </c>
      <c r="BA38" s="247" t="str">
        <f>IF(Glucose!$E32&gt;0,Glucose!BB31,"")</f>
        <v/>
      </c>
      <c r="BB38" s="247" t="str">
        <f>IF(Glucose!$E32&gt;0,Glucose!BC31,"")</f>
        <v/>
      </c>
      <c r="BC38" s="247" t="str">
        <f>IF(Glucose!$E32&gt;0,Glucose!BD31,"")</f>
        <v/>
      </c>
      <c r="BD38" s="247" t="str">
        <f>IF(Glucose!$E32&gt;0,Glucose!BE31,"")</f>
        <v/>
      </c>
      <c r="BE38" s="247" t="str">
        <f>IF(Glucose!$E32&gt;0,Glucose!BF31,"")</f>
        <v/>
      </c>
      <c r="BF38" s="247" t="str">
        <f>IF(Glucose!$E32&gt;0,Glucose!BG31,"")</f>
        <v/>
      </c>
      <c r="BG38" s="247" t="str">
        <f>IF(Glucose!$E32&gt;0,Glucose!BH31,"")</f>
        <v/>
      </c>
      <c r="BH38" s="247" t="str">
        <f>IF(Glucose!$E32&gt;0,Glucose!BI31,"")</f>
        <v/>
      </c>
      <c r="BI38" s="247" t="str">
        <f>IF(Glucose!$E32&gt;0,Glucose!BJ31,"")</f>
        <v/>
      </c>
      <c r="BJ38" s="247" t="str">
        <f>IF(Glucose!$E32&gt;0,Glucose!BK31,"")</f>
        <v/>
      </c>
      <c r="BK38" s="247" t="str">
        <f>IF(Glucose!$E32&gt;0,Glucose!BL31,"")</f>
        <v/>
      </c>
      <c r="BL38" s="247" t="str">
        <f>IF(Glucose!$E32&gt;0,Glucose!BM31,"")</f>
        <v/>
      </c>
      <c r="BM38" s="247" t="str">
        <f>IF(Glucose!$E32&gt;0,Glucose!BN31,"")</f>
        <v/>
      </c>
      <c r="BN38" s="247" t="str">
        <f>IF(Glucose!$E32&gt;0,'In Process Calc.'!B31,"")</f>
        <v/>
      </c>
      <c r="BO38" s="247" t="str">
        <f>IF(Glucose!$E32&gt;0,'In Process Calc.'!C31,"")</f>
        <v/>
      </c>
    </row>
    <row r="39" spans="1:67" x14ac:dyDescent="0.15">
      <c r="A39" s="241" t="str">
        <f>IF(Glucose!$E33&gt;0,Glucose!$B$1,"")</f>
        <v/>
      </c>
      <c r="B39" s="241" t="str">
        <f>IF(Glucose!$E33&gt;0,Glucose!A32+0.1,"")</f>
        <v/>
      </c>
      <c r="C39" s="245" t="str">
        <f>IF(Glucose!$E33&gt;0,Glucose!B32,"")</f>
        <v/>
      </c>
      <c r="D39" s="250" t="str">
        <f>IF(Glucose!$E33&gt;0,Glucose!C32,"")</f>
        <v/>
      </c>
      <c r="E39" s="241" t="str">
        <f>IF(Glucose!$E33&gt;0,Glucose!D32,"")</f>
        <v/>
      </c>
      <c r="F39" s="241" t="str">
        <f>IF(Glucose!$E33&gt;0,Glucose!E32,"")</f>
        <v/>
      </c>
      <c r="G39" s="241" t="str">
        <f>IF(Glucose!$E33&gt;0,Glucose!G32,"")</f>
        <v/>
      </c>
      <c r="H39" s="246" t="str">
        <f>IF(Glucose!$E33&gt;0,Glucose!H32,"")</f>
        <v/>
      </c>
      <c r="I39" s="246" t="str">
        <f>IF(Glucose!$E33&gt;0,Glucose!I32,"")</f>
        <v/>
      </c>
      <c r="J39" s="246" t="str">
        <f>IF(Glucose!$E33&gt;0,Glucose!J32,"")</f>
        <v/>
      </c>
      <c r="K39" s="246" t="str">
        <f>IF(Glucose!$E33&gt;0,Glucose!K32,"")</f>
        <v/>
      </c>
      <c r="L39" s="241" t="str">
        <f>IF(Glucose!$E33&gt;0,Glucose!L32,"")</f>
        <v/>
      </c>
      <c r="M39" s="241" t="str">
        <f>IF(Glucose!$E33&gt;0,Glucose!M32,"")</f>
        <v/>
      </c>
      <c r="N39" s="241" t="str">
        <f>IF(Glucose!$E33&gt;0,Glucose!N32,"")</f>
        <v/>
      </c>
      <c r="O39" s="241" t="str">
        <f>IF(Glucose!$E33&gt;0,Glucose!O32,"")</f>
        <v/>
      </c>
      <c r="P39" s="241" t="str">
        <f>IF(Glucose!$E33&gt;0,Glucose!P32,"")</f>
        <v/>
      </c>
      <c r="Q39" s="241" t="str">
        <f>IF(Glucose!$E33&gt;0,Glucose!Q32,"")</f>
        <v/>
      </c>
      <c r="R39" s="241" t="str">
        <f>IF(Glucose!$E33&gt;0,Glucose!R32,"")</f>
        <v/>
      </c>
      <c r="S39" s="241" t="str">
        <f>IF(Glucose!$E33&gt;0,Glucose!S32,"")</f>
        <v/>
      </c>
      <c r="T39" s="247" t="str">
        <f>IF(Glucose!$E33&gt;0,Glucose!T32+Glucose!$E33*Glucose!AS32/'In Process Calc.'!$I33,"")</f>
        <v/>
      </c>
      <c r="U39" s="247" t="str">
        <f>IF(Glucose!$E33&gt;0,Glucose!U32+Glucose!$E33*Glucose!AT32/'In Process Calc.'!$I33,"")</f>
        <v/>
      </c>
      <c r="V39" s="247" t="str">
        <f>IF(Glucose!$E33&gt;0,Glucose!V32+Glucose!$E33*Glucose!AU32/'In Process Calc.'!$I33,"")</f>
        <v/>
      </c>
      <c r="W39" s="247" t="str">
        <f>IF(Glucose!$E33&gt;0,Glucose!W32+Glucose!$E33*Glucose!AV32/'In Process Calc.'!$I33,"")</f>
        <v/>
      </c>
      <c r="X39" s="247" t="str">
        <f>IF(Glucose!$E33&gt;0,Glucose!X32+Glucose!$E33*Glucose!AW32/'In Process Calc.'!$I33,"")</f>
        <v/>
      </c>
      <c r="Y39" s="247" t="str">
        <f>IF(Glucose!$E33&gt;0,Glucose!Y32+Glucose!$E33*Glucose!AX32/'In Process Calc.'!$I33,"")</f>
        <v/>
      </c>
      <c r="Z39" s="247" t="str">
        <f>IF(Glucose!$E33&gt;0,Glucose!Z32+Glucose!$E33*Glucose!AY32/'In Process Calc.'!$I33,"")</f>
        <v/>
      </c>
      <c r="AA39" s="247" t="str">
        <f>IF(Glucose!$E33&gt;0,Glucose!AA32+Glucose!$E33*Glucose!AZ32/'In Process Calc.'!$I33,"")</f>
        <v/>
      </c>
      <c r="AB39" s="247" t="str">
        <f>IF(Glucose!$E33&gt;0,Glucose!AB32+Glucose!$E33*Glucose!BA32/'In Process Calc.'!$I33,"")</f>
        <v/>
      </c>
      <c r="AC39" s="247" t="str">
        <f>IF(Glucose!$E33&gt;0,Glucose!AC32+Glucose!$E33*Glucose!BB32/'In Process Calc.'!$I33,"")</f>
        <v/>
      </c>
      <c r="AD39" s="247" t="str">
        <f>IF(Glucose!$E33&gt;0,Glucose!AD32+Glucose!$E33*Glucose!BC32/'In Process Calc.'!$I33,"")</f>
        <v/>
      </c>
      <c r="AE39" s="247" t="str">
        <f>IF(Glucose!$E33&gt;0,Glucose!AE32+Glucose!$E33*Glucose!BD32/'In Process Calc.'!$I33,"")</f>
        <v/>
      </c>
      <c r="AF39" s="247" t="str">
        <f>IF(Glucose!$E33&gt;0,Glucose!AF32+Glucose!$E33*Glucose!BE32/'In Process Calc.'!$I33,"")</f>
        <v/>
      </c>
      <c r="AG39" s="247" t="str">
        <f>IF(Glucose!$E33&gt;0,Glucose!AG32+Glucose!$E33*Glucose!BF32/'In Process Calc.'!$I33,"")</f>
        <v/>
      </c>
      <c r="AH39" s="247" t="str">
        <f>IF(Glucose!$E33&gt;0,Glucose!AH32+Glucose!$E33*Glucose!BG32/'In Process Calc.'!$I33,"")</f>
        <v/>
      </c>
      <c r="AI39" s="247" t="str">
        <f>IF(Glucose!$E33&gt;0,Glucose!AI32+Glucose!$E33*Glucose!BH32/'In Process Calc.'!$I33,"")</f>
        <v/>
      </c>
      <c r="AJ39" s="247" t="str">
        <f>IF(Glucose!$E33&gt;0,Glucose!AJ32+Glucose!$E33*Glucose!BI32/'In Process Calc.'!$I33,"")</f>
        <v/>
      </c>
      <c r="AK39" s="247" t="str">
        <f>IF(Glucose!$E33&gt;0,Glucose!AK32+Glucose!$E33*Glucose!BJ32/'In Process Calc.'!$I33,"")</f>
        <v/>
      </c>
      <c r="AL39" s="247" t="str">
        <f>IF(Glucose!$E33&gt;0,Glucose!AL32+Glucose!$E33*Glucose!BK32/'In Process Calc.'!$I33,"")</f>
        <v/>
      </c>
      <c r="AM39" s="247" t="str">
        <f>IF(Glucose!$E33&gt;0,Glucose!AM32+Glucose!$E33*Glucose!BL32/'In Process Calc.'!$I33,"")</f>
        <v/>
      </c>
      <c r="AN39" s="247" t="str">
        <f>IF(Glucose!$E33&gt;0,Glucose!AN32+Glucose!$E33*Glucose!BM32/'In Process Calc.'!$I33,"")</f>
        <v/>
      </c>
      <c r="AO39" s="247" t="str">
        <f>IF(Glucose!$E33&gt;0,Glucose!AO32+Glucose!$E33*Glucose!BN32/'In Process Calc.'!$I33,"")</f>
        <v/>
      </c>
      <c r="AP39" s="247" t="str">
        <f>IF(Glucose!$E33&gt;0,Glucose!AP32+Glucose!$E33*Glucose!BO32/'In Process Calc.'!$I33,"")</f>
        <v/>
      </c>
      <c r="AQ39" s="247" t="str">
        <f>IF(Glucose!$E33&gt;0,Glucose!AR32+Glucose!$E33*Glucose!BP32/'In Process Calc.'!$I33,"")</f>
        <v/>
      </c>
      <c r="AR39" s="247" t="str">
        <f>IF(Glucose!$E33&gt;0,Glucose!AS32,"")</f>
        <v/>
      </c>
      <c r="AS39" s="247" t="str">
        <f>IF(Glucose!$E33&gt;0,Glucose!AT32,"")</f>
        <v/>
      </c>
      <c r="AT39" s="247" t="str">
        <f>IF(Glucose!$E33&gt;0,Glucose!AU32,"")</f>
        <v/>
      </c>
      <c r="AU39" s="247" t="str">
        <f>IF(Glucose!$E33&gt;0,Glucose!AV32,"")</f>
        <v/>
      </c>
      <c r="AV39" s="247" t="str">
        <f>IF(Glucose!$E33&gt;0,Glucose!AW32,"")</f>
        <v/>
      </c>
      <c r="AW39" s="247" t="str">
        <f>IF(Glucose!$E33&gt;0,Glucose!AX32,"")</f>
        <v/>
      </c>
      <c r="AX39" s="247" t="str">
        <f>IF(Glucose!$E33&gt;0,Glucose!AY32,"")</f>
        <v/>
      </c>
      <c r="AY39" s="247" t="str">
        <f>IF(Glucose!$E33&gt;0,Glucose!AZ32,"")</f>
        <v/>
      </c>
      <c r="AZ39" s="247" t="str">
        <f>IF(Glucose!$E33&gt;0,Glucose!BA32,"")</f>
        <v/>
      </c>
      <c r="BA39" s="247" t="str">
        <f>IF(Glucose!$E33&gt;0,Glucose!BB32,"")</f>
        <v/>
      </c>
      <c r="BB39" s="247" t="str">
        <f>IF(Glucose!$E33&gt;0,Glucose!BC32,"")</f>
        <v/>
      </c>
      <c r="BC39" s="247" t="str">
        <f>IF(Glucose!$E33&gt;0,Glucose!BD32,"")</f>
        <v/>
      </c>
      <c r="BD39" s="247" t="str">
        <f>IF(Glucose!$E33&gt;0,Glucose!BE32,"")</f>
        <v/>
      </c>
      <c r="BE39" s="247" t="str">
        <f>IF(Glucose!$E33&gt;0,Glucose!BF32,"")</f>
        <v/>
      </c>
      <c r="BF39" s="247" t="str">
        <f>IF(Glucose!$E33&gt;0,Glucose!BG32,"")</f>
        <v/>
      </c>
      <c r="BG39" s="247" t="str">
        <f>IF(Glucose!$E33&gt;0,Glucose!BH32,"")</f>
        <v/>
      </c>
      <c r="BH39" s="247" t="str">
        <f>IF(Glucose!$E33&gt;0,Glucose!BI32,"")</f>
        <v/>
      </c>
      <c r="BI39" s="247" t="str">
        <f>IF(Glucose!$E33&gt;0,Glucose!BJ32,"")</f>
        <v/>
      </c>
      <c r="BJ39" s="247" t="str">
        <f>IF(Glucose!$E33&gt;0,Glucose!BK32,"")</f>
        <v/>
      </c>
      <c r="BK39" s="247" t="str">
        <f>IF(Glucose!$E33&gt;0,Glucose!BL32,"")</f>
        <v/>
      </c>
      <c r="BL39" s="247" t="str">
        <f>IF(Glucose!$E33&gt;0,Glucose!BM32,"")</f>
        <v/>
      </c>
      <c r="BM39" s="247" t="str">
        <f>IF(Glucose!$E33&gt;0,Glucose!BN32,"")</f>
        <v/>
      </c>
      <c r="BN39" s="247" t="str">
        <f>IF(Glucose!$E33&gt;0,'In Process Calc.'!B32,"")</f>
        <v/>
      </c>
      <c r="BO39" s="247" t="str">
        <f>IF(Glucose!$E33&gt;0,'In Process Calc.'!C32,"")</f>
        <v/>
      </c>
    </row>
    <row r="40" spans="1:67" x14ac:dyDescent="0.15">
      <c r="A40" s="241" t="str">
        <f>IF(Glucose!$E34&gt;0,Glucose!$B$1,"")</f>
        <v/>
      </c>
      <c r="B40" s="241" t="str">
        <f>IF(Glucose!$E34&gt;0,Glucose!A33+0.1,"")</f>
        <v/>
      </c>
      <c r="C40" s="245" t="str">
        <f>IF(Glucose!$E34&gt;0,Glucose!B33,"")</f>
        <v/>
      </c>
      <c r="D40" s="250" t="str">
        <f>IF(Glucose!$E34&gt;0,Glucose!C33,"")</f>
        <v/>
      </c>
      <c r="E40" s="241" t="str">
        <f>IF(Glucose!$E34&gt;0,Glucose!D33,"")</f>
        <v/>
      </c>
      <c r="F40" s="241" t="str">
        <f>IF(Glucose!$E34&gt;0,Glucose!E33,"")</f>
        <v/>
      </c>
      <c r="G40" s="241" t="str">
        <f>IF(Glucose!$E34&gt;0,Glucose!G33,"")</f>
        <v/>
      </c>
      <c r="H40" s="246" t="str">
        <f>IF(Glucose!$E34&gt;0,Glucose!H33,"")</f>
        <v/>
      </c>
      <c r="I40" s="246" t="str">
        <f>IF(Glucose!$E34&gt;0,Glucose!I33,"")</f>
        <v/>
      </c>
      <c r="J40" s="246" t="str">
        <f>IF(Glucose!$E34&gt;0,Glucose!J33,"")</f>
        <v/>
      </c>
      <c r="K40" s="246" t="str">
        <f>IF(Glucose!$E34&gt;0,Glucose!K33,"")</f>
        <v/>
      </c>
      <c r="L40" s="241" t="str">
        <f>IF(Glucose!$E34&gt;0,Glucose!L33,"")</f>
        <v/>
      </c>
      <c r="M40" s="241" t="str">
        <f>IF(Glucose!$E34&gt;0,Glucose!M33,"")</f>
        <v/>
      </c>
      <c r="N40" s="241" t="str">
        <f>IF(Glucose!$E34&gt;0,Glucose!N33,"")</f>
        <v/>
      </c>
      <c r="O40" s="241" t="str">
        <f>IF(Glucose!$E34&gt;0,Glucose!O33,"")</f>
        <v/>
      </c>
      <c r="P40" s="241" t="str">
        <f>IF(Glucose!$E34&gt;0,Glucose!P33,"")</f>
        <v/>
      </c>
      <c r="Q40" s="241" t="str">
        <f>IF(Glucose!$E34&gt;0,Glucose!Q33,"")</f>
        <v/>
      </c>
      <c r="R40" s="241" t="str">
        <f>IF(Glucose!$E34&gt;0,Glucose!R33,"")</f>
        <v/>
      </c>
      <c r="S40" s="241" t="str">
        <f>IF(Glucose!$E34&gt;0,Glucose!S33,"")</f>
        <v/>
      </c>
      <c r="T40" s="247" t="str">
        <f>IF(Glucose!$E34&gt;0,Glucose!T33+Glucose!$E34*Glucose!AS33/'In Process Calc.'!$I34,"")</f>
        <v/>
      </c>
      <c r="U40" s="247" t="str">
        <f>IF(Glucose!$E34&gt;0,Glucose!U33+Glucose!$E34*Glucose!AT33/'In Process Calc.'!$I34,"")</f>
        <v/>
      </c>
      <c r="V40" s="247" t="str">
        <f>IF(Glucose!$E34&gt;0,Glucose!V33+Glucose!$E34*Glucose!AU33/'In Process Calc.'!$I34,"")</f>
        <v/>
      </c>
      <c r="W40" s="247" t="str">
        <f>IF(Glucose!$E34&gt;0,Glucose!W33+Glucose!$E34*Glucose!AV33/'In Process Calc.'!$I34,"")</f>
        <v/>
      </c>
      <c r="X40" s="247" t="str">
        <f>IF(Glucose!$E34&gt;0,Glucose!X33+Glucose!$E34*Glucose!AW33/'In Process Calc.'!$I34,"")</f>
        <v/>
      </c>
      <c r="Y40" s="247" t="str">
        <f>IF(Glucose!$E34&gt;0,Glucose!Y33+Glucose!$E34*Glucose!AX33/'In Process Calc.'!$I34,"")</f>
        <v/>
      </c>
      <c r="Z40" s="247" t="str">
        <f>IF(Glucose!$E34&gt;0,Glucose!Z33+Glucose!$E34*Glucose!AY33/'In Process Calc.'!$I34,"")</f>
        <v/>
      </c>
      <c r="AA40" s="247" t="str">
        <f>IF(Glucose!$E34&gt;0,Glucose!AA33+Glucose!$E34*Glucose!AZ33/'In Process Calc.'!$I34,"")</f>
        <v/>
      </c>
      <c r="AB40" s="247" t="str">
        <f>IF(Glucose!$E34&gt;0,Glucose!AB33+Glucose!$E34*Glucose!BA33/'In Process Calc.'!$I34,"")</f>
        <v/>
      </c>
      <c r="AC40" s="247" t="str">
        <f>IF(Glucose!$E34&gt;0,Glucose!AC33+Glucose!$E34*Glucose!BB33/'In Process Calc.'!$I34,"")</f>
        <v/>
      </c>
      <c r="AD40" s="247" t="str">
        <f>IF(Glucose!$E34&gt;0,Glucose!AD33+Glucose!$E34*Glucose!BC33/'In Process Calc.'!$I34,"")</f>
        <v/>
      </c>
      <c r="AE40" s="247" t="str">
        <f>IF(Glucose!$E34&gt;0,Glucose!AE33+Glucose!$E34*Glucose!BD33/'In Process Calc.'!$I34,"")</f>
        <v/>
      </c>
      <c r="AF40" s="247" t="str">
        <f>IF(Glucose!$E34&gt;0,Glucose!AF33+Glucose!$E34*Glucose!BE33/'In Process Calc.'!$I34,"")</f>
        <v/>
      </c>
      <c r="AG40" s="247" t="str">
        <f>IF(Glucose!$E34&gt;0,Glucose!AG33+Glucose!$E34*Glucose!BF33/'In Process Calc.'!$I34,"")</f>
        <v/>
      </c>
      <c r="AH40" s="247" t="str">
        <f>IF(Glucose!$E34&gt;0,Glucose!AH33+Glucose!$E34*Glucose!BG33/'In Process Calc.'!$I34,"")</f>
        <v/>
      </c>
      <c r="AI40" s="247" t="str">
        <f>IF(Glucose!$E34&gt;0,Glucose!AI33+Glucose!$E34*Glucose!BH33/'In Process Calc.'!$I34,"")</f>
        <v/>
      </c>
      <c r="AJ40" s="247" t="str">
        <f>IF(Glucose!$E34&gt;0,Glucose!AJ33+Glucose!$E34*Glucose!BI33/'In Process Calc.'!$I34,"")</f>
        <v/>
      </c>
      <c r="AK40" s="247" t="str">
        <f>IF(Glucose!$E34&gt;0,Glucose!AK33+Glucose!$E34*Glucose!BJ33/'In Process Calc.'!$I34,"")</f>
        <v/>
      </c>
      <c r="AL40" s="247" t="str">
        <f>IF(Glucose!$E34&gt;0,Glucose!AL33+Glucose!$E34*Glucose!BK33/'In Process Calc.'!$I34,"")</f>
        <v/>
      </c>
      <c r="AM40" s="247" t="str">
        <f>IF(Glucose!$E34&gt;0,Glucose!AM33+Glucose!$E34*Glucose!BL33/'In Process Calc.'!$I34,"")</f>
        <v/>
      </c>
      <c r="AN40" s="247" t="str">
        <f>IF(Glucose!$E34&gt;0,Glucose!AN33+Glucose!$E34*Glucose!BM33/'In Process Calc.'!$I34,"")</f>
        <v/>
      </c>
      <c r="AO40" s="247" t="str">
        <f>IF(Glucose!$E34&gt;0,Glucose!AO33+Glucose!$E34*Glucose!BN33/'In Process Calc.'!$I34,"")</f>
        <v/>
      </c>
      <c r="AP40" s="247" t="str">
        <f>IF(Glucose!$E34&gt;0,Glucose!AP33+Glucose!$E34*Glucose!BO33/'In Process Calc.'!$I34,"")</f>
        <v/>
      </c>
      <c r="AQ40" s="247" t="str">
        <f>IF(Glucose!$E34&gt;0,Glucose!AR33+Glucose!$E34*Glucose!BP33/'In Process Calc.'!$I34,"")</f>
        <v/>
      </c>
      <c r="AR40" s="247" t="str">
        <f>IF(Glucose!$E34&gt;0,Glucose!AS33,"")</f>
        <v/>
      </c>
      <c r="AS40" s="247" t="str">
        <f>IF(Glucose!$E34&gt;0,Glucose!AT33,"")</f>
        <v/>
      </c>
      <c r="AT40" s="247" t="str">
        <f>IF(Glucose!$E34&gt;0,Glucose!AU33,"")</f>
        <v/>
      </c>
      <c r="AU40" s="247" t="str">
        <f>IF(Glucose!$E34&gt;0,Glucose!AV33,"")</f>
        <v/>
      </c>
      <c r="AV40" s="247" t="str">
        <f>IF(Glucose!$E34&gt;0,Glucose!AW33,"")</f>
        <v/>
      </c>
      <c r="AW40" s="247" t="str">
        <f>IF(Glucose!$E34&gt;0,Glucose!AX33,"")</f>
        <v/>
      </c>
      <c r="AX40" s="247" t="str">
        <f>IF(Glucose!$E34&gt;0,Glucose!AY33,"")</f>
        <v/>
      </c>
      <c r="AY40" s="247" t="str">
        <f>IF(Glucose!$E34&gt;0,Glucose!AZ33,"")</f>
        <v/>
      </c>
      <c r="AZ40" s="247" t="str">
        <f>IF(Glucose!$E34&gt;0,Glucose!BA33,"")</f>
        <v/>
      </c>
      <c r="BA40" s="247" t="str">
        <f>IF(Glucose!$E34&gt;0,Glucose!BB33,"")</f>
        <v/>
      </c>
      <c r="BB40" s="247" t="str">
        <f>IF(Glucose!$E34&gt;0,Glucose!BC33,"")</f>
        <v/>
      </c>
      <c r="BC40" s="247" t="str">
        <f>IF(Glucose!$E34&gt;0,Glucose!BD33,"")</f>
        <v/>
      </c>
      <c r="BD40" s="247" t="str">
        <f>IF(Glucose!$E34&gt;0,Glucose!BE33,"")</f>
        <v/>
      </c>
      <c r="BE40" s="247" t="str">
        <f>IF(Glucose!$E34&gt;0,Glucose!BF33,"")</f>
        <v/>
      </c>
      <c r="BF40" s="247" t="str">
        <f>IF(Glucose!$E34&gt;0,Glucose!BG33,"")</f>
        <v/>
      </c>
      <c r="BG40" s="247" t="str">
        <f>IF(Glucose!$E34&gt;0,Glucose!BH33,"")</f>
        <v/>
      </c>
      <c r="BH40" s="247" t="str">
        <f>IF(Glucose!$E34&gt;0,Glucose!BI33,"")</f>
        <v/>
      </c>
      <c r="BI40" s="247" t="str">
        <f>IF(Glucose!$E34&gt;0,Glucose!BJ33,"")</f>
        <v/>
      </c>
      <c r="BJ40" s="247" t="str">
        <f>IF(Glucose!$E34&gt;0,Glucose!BK33,"")</f>
        <v/>
      </c>
      <c r="BK40" s="247" t="str">
        <f>IF(Glucose!$E34&gt;0,Glucose!BL33,"")</f>
        <v/>
      </c>
      <c r="BL40" s="247" t="str">
        <f>IF(Glucose!$E34&gt;0,Glucose!BM33,"")</f>
        <v/>
      </c>
      <c r="BM40" s="247" t="str">
        <f>IF(Glucose!$E34&gt;0,Glucose!BN33,"")</f>
        <v/>
      </c>
      <c r="BN40" s="247" t="str">
        <f>IF(Glucose!$E34&gt;0,'In Process Calc.'!B33,"")</f>
        <v/>
      </c>
      <c r="BO40" s="247" t="str">
        <f>IF(Glucose!$E34&gt;0,'In Process Calc.'!C33,"")</f>
        <v/>
      </c>
    </row>
    <row r="41" spans="1:67" x14ac:dyDescent="0.15">
      <c r="A41" s="241" t="str">
        <f>IF(Glucose!$E35&gt;0,Glucose!$B$1,"")</f>
        <v/>
      </c>
      <c r="B41" s="241" t="str">
        <f>IF(Glucose!$E35&gt;0,Glucose!A34+0.1,"")</f>
        <v/>
      </c>
      <c r="C41" s="245" t="str">
        <f>IF(Glucose!$E35&gt;0,Glucose!B34,"")</f>
        <v/>
      </c>
      <c r="D41" s="250" t="str">
        <f>IF(Glucose!$E35&gt;0,Glucose!C34,"")</f>
        <v/>
      </c>
      <c r="E41" s="241" t="str">
        <f>IF(Glucose!$E35&gt;0,Glucose!D34,"")</f>
        <v/>
      </c>
      <c r="F41" s="241" t="str">
        <f>IF(Glucose!$E35&gt;0,Glucose!E34,"")</f>
        <v/>
      </c>
      <c r="G41" s="241" t="str">
        <f>IF(Glucose!$E35&gt;0,Glucose!G34,"")</f>
        <v/>
      </c>
      <c r="H41" s="246" t="str">
        <f>IF(Glucose!$E35&gt;0,Glucose!H34,"")</f>
        <v/>
      </c>
      <c r="I41" s="246" t="str">
        <f>IF(Glucose!$E35&gt;0,Glucose!I34,"")</f>
        <v/>
      </c>
      <c r="J41" s="246" t="str">
        <f>IF(Glucose!$E35&gt;0,Glucose!J34,"")</f>
        <v/>
      </c>
      <c r="K41" s="246" t="str">
        <f>IF(Glucose!$E35&gt;0,Glucose!K34,"")</f>
        <v/>
      </c>
      <c r="L41" s="241" t="str">
        <f>IF(Glucose!$E35&gt;0,Glucose!L34,"")</f>
        <v/>
      </c>
      <c r="M41" s="241" t="str">
        <f>IF(Glucose!$E35&gt;0,Glucose!M34,"")</f>
        <v/>
      </c>
      <c r="N41" s="241" t="str">
        <f>IF(Glucose!$E35&gt;0,Glucose!N34,"")</f>
        <v/>
      </c>
      <c r="O41" s="241" t="str">
        <f>IF(Glucose!$E35&gt;0,Glucose!O34,"")</f>
        <v/>
      </c>
      <c r="P41" s="241" t="str">
        <f>IF(Glucose!$E35&gt;0,Glucose!P34,"")</f>
        <v/>
      </c>
      <c r="Q41" s="241" t="str">
        <f>IF(Glucose!$E35&gt;0,Glucose!Q34,"")</f>
        <v/>
      </c>
      <c r="R41" s="241" t="str">
        <f>IF(Glucose!$E35&gt;0,Glucose!R34,"")</f>
        <v/>
      </c>
      <c r="S41" s="241" t="str">
        <f>IF(Glucose!$E35&gt;0,Glucose!S34,"")</f>
        <v/>
      </c>
      <c r="T41" s="247" t="str">
        <f>IF(Glucose!$E35&gt;0,Glucose!T34+Glucose!$E35*Glucose!AS34/'In Process Calc.'!$I35,"")</f>
        <v/>
      </c>
      <c r="U41" s="247" t="str">
        <f>IF(Glucose!$E35&gt;0,Glucose!U34+Glucose!$E35*Glucose!AT34/'In Process Calc.'!$I35,"")</f>
        <v/>
      </c>
      <c r="V41" s="247" t="str">
        <f>IF(Glucose!$E35&gt;0,Glucose!V34+Glucose!$E35*Glucose!AU34/'In Process Calc.'!$I35,"")</f>
        <v/>
      </c>
      <c r="W41" s="247" t="str">
        <f>IF(Glucose!$E35&gt;0,Glucose!W34+Glucose!$E35*Glucose!AV34/'In Process Calc.'!$I35,"")</f>
        <v/>
      </c>
      <c r="X41" s="247" t="str">
        <f>IF(Glucose!$E35&gt;0,Glucose!X34+Glucose!$E35*Glucose!AW34/'In Process Calc.'!$I35,"")</f>
        <v/>
      </c>
      <c r="Y41" s="247" t="str">
        <f>IF(Glucose!$E35&gt;0,Glucose!Y34+Glucose!$E35*Glucose!AX34/'In Process Calc.'!$I35,"")</f>
        <v/>
      </c>
      <c r="Z41" s="247" t="str">
        <f>IF(Glucose!$E35&gt;0,Glucose!Z34+Glucose!$E35*Glucose!AY34/'In Process Calc.'!$I35,"")</f>
        <v/>
      </c>
      <c r="AA41" s="247" t="str">
        <f>IF(Glucose!$E35&gt;0,Glucose!AA34+Glucose!$E35*Glucose!AZ34/'In Process Calc.'!$I35,"")</f>
        <v/>
      </c>
      <c r="AB41" s="247" t="str">
        <f>IF(Glucose!$E35&gt;0,Glucose!AB34+Glucose!$E35*Glucose!BA34/'In Process Calc.'!$I35,"")</f>
        <v/>
      </c>
      <c r="AC41" s="247" t="str">
        <f>IF(Glucose!$E35&gt;0,Glucose!AC34+Glucose!$E35*Glucose!BB34/'In Process Calc.'!$I35,"")</f>
        <v/>
      </c>
      <c r="AD41" s="247" t="str">
        <f>IF(Glucose!$E35&gt;0,Glucose!AD34+Glucose!$E35*Glucose!BC34/'In Process Calc.'!$I35,"")</f>
        <v/>
      </c>
      <c r="AE41" s="247" t="str">
        <f>IF(Glucose!$E35&gt;0,Glucose!AE34+Glucose!$E35*Glucose!BD34/'In Process Calc.'!$I35,"")</f>
        <v/>
      </c>
      <c r="AF41" s="247" t="str">
        <f>IF(Glucose!$E35&gt;0,Glucose!AF34+Glucose!$E35*Glucose!BE34/'In Process Calc.'!$I35,"")</f>
        <v/>
      </c>
      <c r="AG41" s="247" t="str">
        <f>IF(Glucose!$E35&gt;0,Glucose!AG34+Glucose!$E35*Glucose!BF34/'In Process Calc.'!$I35,"")</f>
        <v/>
      </c>
      <c r="AH41" s="247" t="str">
        <f>IF(Glucose!$E35&gt;0,Glucose!AH34+Glucose!$E35*Glucose!BG34/'In Process Calc.'!$I35,"")</f>
        <v/>
      </c>
      <c r="AI41" s="247" t="str">
        <f>IF(Glucose!$E35&gt;0,Glucose!AI34+Glucose!$E35*Glucose!BH34/'In Process Calc.'!$I35,"")</f>
        <v/>
      </c>
      <c r="AJ41" s="247" t="str">
        <f>IF(Glucose!$E35&gt;0,Glucose!AJ34+Glucose!$E35*Glucose!BI34/'In Process Calc.'!$I35,"")</f>
        <v/>
      </c>
      <c r="AK41" s="247" t="str">
        <f>IF(Glucose!$E35&gt;0,Glucose!AK34+Glucose!$E35*Glucose!BJ34/'In Process Calc.'!$I35,"")</f>
        <v/>
      </c>
      <c r="AL41" s="247" t="str">
        <f>IF(Glucose!$E35&gt;0,Glucose!AL34+Glucose!$E35*Glucose!BK34/'In Process Calc.'!$I35,"")</f>
        <v/>
      </c>
      <c r="AM41" s="247" t="str">
        <f>IF(Glucose!$E35&gt;0,Glucose!AM34+Glucose!$E35*Glucose!BL34/'In Process Calc.'!$I35,"")</f>
        <v/>
      </c>
      <c r="AN41" s="247" t="str">
        <f>IF(Glucose!$E35&gt;0,Glucose!AN34+Glucose!$E35*Glucose!BM34/'In Process Calc.'!$I35,"")</f>
        <v/>
      </c>
      <c r="AO41" s="247" t="str">
        <f>IF(Glucose!$E35&gt;0,Glucose!AO34+Glucose!$E35*Glucose!BN34/'In Process Calc.'!$I35,"")</f>
        <v/>
      </c>
      <c r="AP41" s="247" t="str">
        <f>IF(Glucose!$E35&gt;0,Glucose!AP34+Glucose!$E35*Glucose!BO34/'In Process Calc.'!$I35,"")</f>
        <v/>
      </c>
      <c r="AQ41" s="247" t="str">
        <f>IF(Glucose!$E35&gt;0,Glucose!AR34+Glucose!$E35*Glucose!BP34/'In Process Calc.'!$I35,"")</f>
        <v/>
      </c>
      <c r="AR41" s="247" t="str">
        <f>IF(Glucose!$E35&gt;0,Glucose!AS34,"")</f>
        <v/>
      </c>
      <c r="AS41" s="247" t="str">
        <f>IF(Glucose!$E35&gt;0,Glucose!AT34,"")</f>
        <v/>
      </c>
      <c r="AT41" s="247" t="str">
        <f>IF(Glucose!$E35&gt;0,Glucose!AU34,"")</f>
        <v/>
      </c>
      <c r="AU41" s="247" t="str">
        <f>IF(Glucose!$E35&gt;0,Glucose!AV34,"")</f>
        <v/>
      </c>
      <c r="AV41" s="247" t="str">
        <f>IF(Glucose!$E35&gt;0,Glucose!AW34,"")</f>
        <v/>
      </c>
      <c r="AW41" s="247" t="str">
        <f>IF(Glucose!$E35&gt;0,Glucose!AX34,"")</f>
        <v/>
      </c>
      <c r="AX41" s="247" t="str">
        <f>IF(Glucose!$E35&gt;0,Glucose!AY34,"")</f>
        <v/>
      </c>
      <c r="AY41" s="247" t="str">
        <f>IF(Glucose!$E35&gt;0,Glucose!AZ34,"")</f>
        <v/>
      </c>
      <c r="AZ41" s="247" t="str">
        <f>IF(Glucose!$E35&gt;0,Glucose!BA34,"")</f>
        <v/>
      </c>
      <c r="BA41" s="247" t="str">
        <f>IF(Glucose!$E35&gt;0,Glucose!BB34,"")</f>
        <v/>
      </c>
      <c r="BB41" s="247" t="str">
        <f>IF(Glucose!$E35&gt;0,Glucose!BC34,"")</f>
        <v/>
      </c>
      <c r="BC41" s="247" t="str">
        <f>IF(Glucose!$E35&gt;0,Glucose!BD34,"")</f>
        <v/>
      </c>
      <c r="BD41" s="247" t="str">
        <f>IF(Glucose!$E35&gt;0,Glucose!BE34,"")</f>
        <v/>
      </c>
      <c r="BE41" s="247" t="str">
        <f>IF(Glucose!$E35&gt;0,Glucose!BF34,"")</f>
        <v/>
      </c>
      <c r="BF41" s="247" t="str">
        <f>IF(Glucose!$E35&gt;0,Glucose!BG34,"")</f>
        <v/>
      </c>
      <c r="BG41" s="247" t="str">
        <f>IF(Glucose!$E35&gt;0,Glucose!BH34,"")</f>
        <v/>
      </c>
      <c r="BH41" s="247" t="str">
        <f>IF(Glucose!$E35&gt;0,Glucose!BI34,"")</f>
        <v/>
      </c>
      <c r="BI41" s="247" t="str">
        <f>IF(Glucose!$E35&gt;0,Glucose!BJ34,"")</f>
        <v/>
      </c>
      <c r="BJ41" s="247" t="str">
        <f>IF(Glucose!$E35&gt;0,Glucose!BK34,"")</f>
        <v/>
      </c>
      <c r="BK41" s="247" t="str">
        <f>IF(Glucose!$E35&gt;0,Glucose!BL34,"")</f>
        <v/>
      </c>
      <c r="BL41" s="247" t="str">
        <f>IF(Glucose!$E35&gt;0,Glucose!BM34,"")</f>
        <v/>
      </c>
      <c r="BM41" s="247" t="str">
        <f>IF(Glucose!$E35&gt;0,Glucose!BN34,"")</f>
        <v/>
      </c>
      <c r="BN41" s="247" t="str">
        <f>IF(Glucose!$E35&gt;0,'In Process Calc.'!B34,"")</f>
        <v/>
      </c>
      <c r="BO41" s="247" t="str">
        <f>IF(Glucose!$E35&gt;0,'In Process Calc.'!C34,"")</f>
        <v/>
      </c>
    </row>
    <row r="42" spans="1:67" x14ac:dyDescent="0.15">
      <c r="A42" s="241" t="str">
        <f>IF(Glucose!$E36&gt;0,Glucose!$B$1,"")</f>
        <v/>
      </c>
      <c r="B42" s="241" t="str">
        <f>IF(Glucose!$E36&gt;0,Glucose!A35+0.1,"")</f>
        <v/>
      </c>
      <c r="C42" s="245" t="str">
        <f>IF(Glucose!$E36&gt;0,Glucose!B35,"")</f>
        <v/>
      </c>
      <c r="D42" s="250" t="str">
        <f>IF(Glucose!$E36&gt;0,Glucose!C35,"")</f>
        <v/>
      </c>
      <c r="E42" s="241" t="str">
        <f>IF(Glucose!$E36&gt;0,Glucose!D35,"")</f>
        <v/>
      </c>
      <c r="F42" s="241" t="str">
        <f>IF(Glucose!$E36&gt;0,Glucose!E35,"")</f>
        <v/>
      </c>
      <c r="G42" s="241" t="str">
        <f>IF(Glucose!$E36&gt;0,Glucose!G35,"")</f>
        <v/>
      </c>
      <c r="H42" s="246" t="str">
        <f>IF(Glucose!$E36&gt;0,Glucose!H35,"")</f>
        <v/>
      </c>
      <c r="I42" s="246" t="str">
        <f>IF(Glucose!$E36&gt;0,Glucose!I35,"")</f>
        <v/>
      </c>
      <c r="J42" s="246" t="str">
        <f>IF(Glucose!$E36&gt;0,Glucose!J35,"")</f>
        <v/>
      </c>
      <c r="K42" s="246" t="str">
        <f>IF(Glucose!$E36&gt;0,Glucose!K35,"")</f>
        <v/>
      </c>
      <c r="L42" s="241" t="str">
        <f>IF(Glucose!$E36&gt;0,Glucose!L35,"")</f>
        <v/>
      </c>
      <c r="M42" s="241" t="str">
        <f>IF(Glucose!$E36&gt;0,Glucose!M35,"")</f>
        <v/>
      </c>
      <c r="N42" s="241" t="str">
        <f>IF(Glucose!$E36&gt;0,Glucose!N35,"")</f>
        <v/>
      </c>
      <c r="O42" s="241" t="str">
        <f>IF(Glucose!$E36&gt;0,Glucose!O35,"")</f>
        <v/>
      </c>
      <c r="P42" s="241" t="str">
        <f>IF(Glucose!$E36&gt;0,Glucose!P35,"")</f>
        <v/>
      </c>
      <c r="Q42" s="241" t="str">
        <f>IF(Glucose!$E36&gt;0,Glucose!Q35,"")</f>
        <v/>
      </c>
      <c r="R42" s="241" t="str">
        <f>IF(Glucose!$E36&gt;0,Glucose!R35,"")</f>
        <v/>
      </c>
      <c r="S42" s="241" t="str">
        <f>IF(Glucose!$E36&gt;0,Glucose!S35,"")</f>
        <v/>
      </c>
      <c r="T42" s="247" t="str">
        <f>IF(Glucose!$E36&gt;0,Glucose!T35+Glucose!$E36*Glucose!AS35/'In Process Calc.'!$I36,"")</f>
        <v/>
      </c>
      <c r="U42" s="247" t="str">
        <f>IF(Glucose!$E36&gt;0,Glucose!U35+Glucose!$E36*Glucose!AT35/'In Process Calc.'!$I36,"")</f>
        <v/>
      </c>
      <c r="V42" s="247" t="str">
        <f>IF(Glucose!$E36&gt;0,Glucose!V35+Glucose!$E36*Glucose!AU35/'In Process Calc.'!$I36,"")</f>
        <v/>
      </c>
      <c r="W42" s="247" t="str">
        <f>IF(Glucose!$E36&gt;0,Glucose!W35+Glucose!$E36*Glucose!AV35/'In Process Calc.'!$I36,"")</f>
        <v/>
      </c>
      <c r="X42" s="247" t="str">
        <f>IF(Glucose!$E36&gt;0,Glucose!X35+Glucose!$E36*Glucose!AW35/'In Process Calc.'!$I36,"")</f>
        <v/>
      </c>
      <c r="Y42" s="247" t="str">
        <f>IF(Glucose!$E36&gt;0,Glucose!Y35+Glucose!$E36*Glucose!AX35/'In Process Calc.'!$I36,"")</f>
        <v/>
      </c>
      <c r="Z42" s="247" t="str">
        <f>IF(Glucose!$E36&gt;0,Glucose!Z35+Glucose!$E36*Glucose!AY35/'In Process Calc.'!$I36,"")</f>
        <v/>
      </c>
      <c r="AA42" s="247" t="str">
        <f>IF(Glucose!$E36&gt;0,Glucose!AA35+Glucose!$E36*Glucose!AZ35/'In Process Calc.'!$I36,"")</f>
        <v/>
      </c>
      <c r="AB42" s="247" t="str">
        <f>IF(Glucose!$E36&gt;0,Glucose!AB35+Glucose!$E36*Glucose!BA35/'In Process Calc.'!$I36,"")</f>
        <v/>
      </c>
      <c r="AC42" s="247" t="str">
        <f>IF(Glucose!$E36&gt;0,Glucose!AC35+Glucose!$E36*Glucose!BB35/'In Process Calc.'!$I36,"")</f>
        <v/>
      </c>
      <c r="AD42" s="247" t="str">
        <f>IF(Glucose!$E36&gt;0,Glucose!AD35+Glucose!$E36*Glucose!BC35/'In Process Calc.'!$I36,"")</f>
        <v/>
      </c>
      <c r="AE42" s="247" t="str">
        <f>IF(Glucose!$E36&gt;0,Glucose!AE35+Glucose!$E36*Glucose!BD35/'In Process Calc.'!$I36,"")</f>
        <v/>
      </c>
      <c r="AF42" s="247" t="str">
        <f>IF(Glucose!$E36&gt;0,Glucose!AF35+Glucose!$E36*Glucose!BE35/'In Process Calc.'!$I36,"")</f>
        <v/>
      </c>
      <c r="AG42" s="247" t="str">
        <f>IF(Glucose!$E36&gt;0,Glucose!AG35+Glucose!$E36*Glucose!BF35/'In Process Calc.'!$I36,"")</f>
        <v/>
      </c>
      <c r="AH42" s="247" t="str">
        <f>IF(Glucose!$E36&gt;0,Glucose!AH35+Glucose!$E36*Glucose!BG35/'In Process Calc.'!$I36,"")</f>
        <v/>
      </c>
      <c r="AI42" s="247" t="str">
        <f>IF(Glucose!$E36&gt;0,Glucose!AI35+Glucose!$E36*Glucose!BH35/'In Process Calc.'!$I36,"")</f>
        <v/>
      </c>
      <c r="AJ42" s="247" t="str">
        <f>IF(Glucose!$E36&gt;0,Glucose!AJ35+Glucose!$E36*Glucose!BI35/'In Process Calc.'!$I36,"")</f>
        <v/>
      </c>
      <c r="AK42" s="247" t="str">
        <f>IF(Glucose!$E36&gt;0,Glucose!AK35+Glucose!$E36*Glucose!BJ35/'In Process Calc.'!$I36,"")</f>
        <v/>
      </c>
      <c r="AL42" s="247" t="str">
        <f>IF(Glucose!$E36&gt;0,Glucose!AL35+Glucose!$E36*Glucose!BK35/'In Process Calc.'!$I36,"")</f>
        <v/>
      </c>
      <c r="AM42" s="247" t="str">
        <f>IF(Glucose!$E36&gt;0,Glucose!AM35+Glucose!$E36*Glucose!BL35/'In Process Calc.'!$I36,"")</f>
        <v/>
      </c>
      <c r="AN42" s="247" t="str">
        <f>IF(Glucose!$E36&gt;0,Glucose!AN35+Glucose!$E36*Glucose!BM35/'In Process Calc.'!$I36,"")</f>
        <v/>
      </c>
      <c r="AO42" s="247" t="str">
        <f>IF(Glucose!$E36&gt;0,Glucose!AO35+Glucose!$E36*Glucose!BN35/'In Process Calc.'!$I36,"")</f>
        <v/>
      </c>
      <c r="AP42" s="247" t="str">
        <f>IF(Glucose!$E36&gt;0,Glucose!AP35+Glucose!$E36*Glucose!BO35/'In Process Calc.'!$I36,"")</f>
        <v/>
      </c>
      <c r="AQ42" s="247" t="str">
        <f>IF(Glucose!$E36&gt;0,Glucose!AR35+Glucose!$E36*Glucose!BP35/'In Process Calc.'!$I36,"")</f>
        <v/>
      </c>
      <c r="AR42" s="247" t="str">
        <f>IF(Glucose!$E36&gt;0,Glucose!AS35,"")</f>
        <v/>
      </c>
      <c r="AS42" s="247" t="str">
        <f>IF(Glucose!$E36&gt;0,Glucose!AT35,"")</f>
        <v/>
      </c>
      <c r="AT42" s="247" t="str">
        <f>IF(Glucose!$E36&gt;0,Glucose!AU35,"")</f>
        <v/>
      </c>
      <c r="AU42" s="247" t="str">
        <f>IF(Glucose!$E36&gt;0,Glucose!AV35,"")</f>
        <v/>
      </c>
      <c r="AV42" s="247" t="str">
        <f>IF(Glucose!$E36&gt;0,Glucose!AW35,"")</f>
        <v/>
      </c>
      <c r="AW42" s="247" t="str">
        <f>IF(Glucose!$E36&gt;0,Glucose!AX35,"")</f>
        <v/>
      </c>
      <c r="AX42" s="247" t="str">
        <f>IF(Glucose!$E36&gt;0,Glucose!AY35,"")</f>
        <v/>
      </c>
      <c r="AY42" s="247" t="str">
        <f>IF(Glucose!$E36&gt;0,Glucose!AZ35,"")</f>
        <v/>
      </c>
      <c r="AZ42" s="247" t="str">
        <f>IF(Glucose!$E36&gt;0,Glucose!BA35,"")</f>
        <v/>
      </c>
      <c r="BA42" s="247" t="str">
        <f>IF(Glucose!$E36&gt;0,Glucose!BB35,"")</f>
        <v/>
      </c>
      <c r="BB42" s="247" t="str">
        <f>IF(Glucose!$E36&gt;0,Glucose!BC35,"")</f>
        <v/>
      </c>
      <c r="BC42" s="247" t="str">
        <f>IF(Glucose!$E36&gt;0,Glucose!BD35,"")</f>
        <v/>
      </c>
      <c r="BD42" s="247" t="str">
        <f>IF(Glucose!$E36&gt;0,Glucose!BE35,"")</f>
        <v/>
      </c>
      <c r="BE42" s="247" t="str">
        <f>IF(Glucose!$E36&gt;0,Glucose!BF35,"")</f>
        <v/>
      </c>
      <c r="BF42" s="247" t="str">
        <f>IF(Glucose!$E36&gt;0,Glucose!BG35,"")</f>
        <v/>
      </c>
      <c r="BG42" s="247" t="str">
        <f>IF(Glucose!$E36&gt;0,Glucose!BH35,"")</f>
        <v/>
      </c>
      <c r="BH42" s="247" t="str">
        <f>IF(Glucose!$E36&gt;0,Glucose!BI35,"")</f>
        <v/>
      </c>
      <c r="BI42" s="247" t="str">
        <f>IF(Glucose!$E36&gt;0,Glucose!BJ35,"")</f>
        <v/>
      </c>
      <c r="BJ42" s="247" t="str">
        <f>IF(Glucose!$E36&gt;0,Glucose!BK35,"")</f>
        <v/>
      </c>
      <c r="BK42" s="247" t="str">
        <f>IF(Glucose!$E36&gt;0,Glucose!BL35,"")</f>
        <v/>
      </c>
      <c r="BL42" s="247" t="str">
        <f>IF(Glucose!$E36&gt;0,Glucose!BM35,"")</f>
        <v/>
      </c>
      <c r="BM42" s="247" t="str">
        <f>IF(Glucose!$E36&gt;0,Glucose!BN35,"")</f>
        <v/>
      </c>
      <c r="BN42" s="247" t="str">
        <f>IF(Glucose!$E36&gt;0,'In Process Calc.'!B35,"")</f>
        <v/>
      </c>
      <c r="BO42" s="247" t="str">
        <f>IF(Glucose!$E36&gt;0,'In Process Calc.'!C35,"")</f>
        <v/>
      </c>
    </row>
    <row r="43" spans="1:67" x14ac:dyDescent="0.15">
      <c r="A43" s="241" t="str">
        <f>IF(Glucose!$E37&gt;0,Glucose!$B$1,"")</f>
        <v/>
      </c>
      <c r="B43" s="241" t="str">
        <f>IF(Glucose!$E37&gt;0,Glucose!A36+0.1,"")</f>
        <v/>
      </c>
      <c r="C43" s="245" t="str">
        <f>IF(Glucose!$E37&gt;0,Glucose!B36,"")</f>
        <v/>
      </c>
      <c r="D43" s="250" t="str">
        <f>IF(Glucose!$E37&gt;0,Glucose!C36,"")</f>
        <v/>
      </c>
      <c r="E43" s="241" t="str">
        <f>IF(Glucose!$E37&gt;0,Glucose!D36,"")</f>
        <v/>
      </c>
      <c r="F43" s="241" t="str">
        <f>IF(Glucose!$E37&gt;0,Glucose!E36,"")</f>
        <v/>
      </c>
      <c r="G43" s="241" t="str">
        <f>IF(Glucose!$E37&gt;0,Glucose!G36,"")</f>
        <v/>
      </c>
      <c r="H43" s="246" t="str">
        <f>IF(Glucose!$E37&gt;0,Glucose!H36,"")</f>
        <v/>
      </c>
      <c r="I43" s="246" t="str">
        <f>IF(Glucose!$E37&gt;0,Glucose!I36,"")</f>
        <v/>
      </c>
      <c r="J43" s="246" t="str">
        <f>IF(Glucose!$E37&gt;0,Glucose!J36,"")</f>
        <v/>
      </c>
      <c r="K43" s="246" t="str">
        <f>IF(Glucose!$E37&gt;0,Glucose!K36,"")</f>
        <v/>
      </c>
      <c r="L43" s="241" t="str">
        <f>IF(Glucose!$E37&gt;0,Glucose!L36,"")</f>
        <v/>
      </c>
      <c r="M43" s="241" t="str">
        <f>IF(Glucose!$E37&gt;0,Glucose!M36,"")</f>
        <v/>
      </c>
      <c r="N43" s="241" t="str">
        <f>IF(Glucose!$E37&gt;0,Glucose!N36,"")</f>
        <v/>
      </c>
      <c r="O43" s="241" t="str">
        <f>IF(Glucose!$E37&gt;0,Glucose!O36,"")</f>
        <v/>
      </c>
      <c r="P43" s="241" t="str">
        <f>IF(Glucose!$E37&gt;0,Glucose!P36,"")</f>
        <v/>
      </c>
      <c r="Q43" s="241" t="str">
        <f>IF(Glucose!$E37&gt;0,Glucose!Q36,"")</f>
        <v/>
      </c>
      <c r="R43" s="241" t="str">
        <f>IF(Glucose!$E37&gt;0,Glucose!R36,"")</f>
        <v/>
      </c>
      <c r="S43" s="241" t="str">
        <f>IF(Glucose!$E37&gt;0,Glucose!S36,"")</f>
        <v/>
      </c>
      <c r="T43" s="247" t="str">
        <f>IF(Glucose!$E37&gt;0,Glucose!T36+Glucose!$E37*Glucose!AS36/'In Process Calc.'!$I37,"")</f>
        <v/>
      </c>
      <c r="U43" s="247" t="str">
        <f>IF(Glucose!$E37&gt;0,Glucose!U36+Glucose!$E37*Glucose!AT36/'In Process Calc.'!$I37,"")</f>
        <v/>
      </c>
      <c r="V43" s="247" t="str">
        <f>IF(Glucose!$E37&gt;0,Glucose!V36+Glucose!$E37*Glucose!AU36/'In Process Calc.'!$I37,"")</f>
        <v/>
      </c>
      <c r="W43" s="247" t="str">
        <f>IF(Glucose!$E37&gt;0,Glucose!W36+Glucose!$E37*Glucose!AV36/'In Process Calc.'!$I37,"")</f>
        <v/>
      </c>
      <c r="X43" s="247" t="str">
        <f>IF(Glucose!$E37&gt;0,Glucose!X36+Glucose!$E37*Glucose!AW36/'In Process Calc.'!$I37,"")</f>
        <v/>
      </c>
      <c r="Y43" s="247" t="str">
        <f>IF(Glucose!$E37&gt;0,Glucose!Y36+Glucose!$E37*Glucose!AX36/'In Process Calc.'!$I37,"")</f>
        <v/>
      </c>
      <c r="Z43" s="247" t="str">
        <f>IF(Glucose!$E37&gt;0,Glucose!Z36+Glucose!$E37*Glucose!AY36/'In Process Calc.'!$I37,"")</f>
        <v/>
      </c>
      <c r="AA43" s="247" t="str">
        <f>IF(Glucose!$E37&gt;0,Glucose!AA36+Glucose!$E37*Glucose!AZ36/'In Process Calc.'!$I37,"")</f>
        <v/>
      </c>
      <c r="AB43" s="247" t="str">
        <f>IF(Glucose!$E37&gt;0,Glucose!AB36+Glucose!$E37*Glucose!BA36/'In Process Calc.'!$I37,"")</f>
        <v/>
      </c>
      <c r="AC43" s="247" t="str">
        <f>IF(Glucose!$E37&gt;0,Glucose!AC36+Glucose!$E37*Glucose!BB36/'In Process Calc.'!$I37,"")</f>
        <v/>
      </c>
      <c r="AD43" s="247" t="str">
        <f>IF(Glucose!$E37&gt;0,Glucose!AD36+Glucose!$E37*Glucose!BC36/'In Process Calc.'!$I37,"")</f>
        <v/>
      </c>
      <c r="AE43" s="247" t="str">
        <f>IF(Glucose!$E37&gt;0,Glucose!AE36+Glucose!$E37*Glucose!BD36/'In Process Calc.'!$I37,"")</f>
        <v/>
      </c>
      <c r="AF43" s="247" t="str">
        <f>IF(Glucose!$E37&gt;0,Glucose!AF36+Glucose!$E37*Glucose!BE36/'In Process Calc.'!$I37,"")</f>
        <v/>
      </c>
      <c r="AG43" s="247" t="str">
        <f>IF(Glucose!$E37&gt;0,Glucose!AG36+Glucose!$E37*Glucose!BF36/'In Process Calc.'!$I37,"")</f>
        <v/>
      </c>
      <c r="AH43" s="247" t="str">
        <f>IF(Glucose!$E37&gt;0,Glucose!AH36+Glucose!$E37*Glucose!BG36/'In Process Calc.'!$I37,"")</f>
        <v/>
      </c>
      <c r="AI43" s="247" t="str">
        <f>IF(Glucose!$E37&gt;0,Glucose!AI36+Glucose!$E37*Glucose!BH36/'In Process Calc.'!$I37,"")</f>
        <v/>
      </c>
      <c r="AJ43" s="247" t="str">
        <f>IF(Glucose!$E37&gt;0,Glucose!AJ36+Glucose!$E37*Glucose!BI36/'In Process Calc.'!$I37,"")</f>
        <v/>
      </c>
      <c r="AK43" s="247" t="str">
        <f>IF(Glucose!$E37&gt;0,Glucose!AK36+Glucose!$E37*Glucose!BJ36/'In Process Calc.'!$I37,"")</f>
        <v/>
      </c>
      <c r="AL43" s="247" t="str">
        <f>IF(Glucose!$E37&gt;0,Glucose!AL36+Glucose!$E37*Glucose!BK36/'In Process Calc.'!$I37,"")</f>
        <v/>
      </c>
      <c r="AM43" s="247" t="str">
        <f>IF(Glucose!$E37&gt;0,Glucose!AM36+Glucose!$E37*Glucose!BL36/'In Process Calc.'!$I37,"")</f>
        <v/>
      </c>
      <c r="AN43" s="247" t="str">
        <f>IF(Glucose!$E37&gt;0,Glucose!AN36+Glucose!$E37*Glucose!BM36/'In Process Calc.'!$I37,"")</f>
        <v/>
      </c>
      <c r="AO43" s="247" t="str">
        <f>IF(Glucose!$E37&gt;0,Glucose!AO36+Glucose!$E37*Glucose!BN36/'In Process Calc.'!$I37,"")</f>
        <v/>
      </c>
      <c r="AP43" s="247" t="str">
        <f>IF(Glucose!$E37&gt;0,Glucose!AP36+Glucose!$E37*Glucose!BO36/'In Process Calc.'!$I37,"")</f>
        <v/>
      </c>
      <c r="AQ43" s="247" t="str">
        <f>IF(Glucose!$E37&gt;0,Glucose!AR36+Glucose!$E37*Glucose!BP36/'In Process Calc.'!$I37,"")</f>
        <v/>
      </c>
      <c r="AR43" s="247" t="str">
        <f>IF(Glucose!$E37&gt;0,Glucose!AS36,"")</f>
        <v/>
      </c>
      <c r="AS43" s="247" t="str">
        <f>IF(Glucose!$E37&gt;0,Glucose!AT36,"")</f>
        <v/>
      </c>
      <c r="AT43" s="247" t="str">
        <f>IF(Glucose!$E37&gt;0,Glucose!AU36,"")</f>
        <v/>
      </c>
      <c r="AU43" s="247" t="str">
        <f>IF(Glucose!$E37&gt;0,Glucose!AV36,"")</f>
        <v/>
      </c>
      <c r="AV43" s="247" t="str">
        <f>IF(Glucose!$E37&gt;0,Glucose!AW36,"")</f>
        <v/>
      </c>
      <c r="AW43" s="247" t="str">
        <f>IF(Glucose!$E37&gt;0,Glucose!AX36,"")</f>
        <v/>
      </c>
      <c r="AX43" s="247" t="str">
        <f>IF(Glucose!$E37&gt;0,Glucose!AY36,"")</f>
        <v/>
      </c>
      <c r="AY43" s="247" t="str">
        <f>IF(Glucose!$E37&gt;0,Glucose!AZ36,"")</f>
        <v/>
      </c>
      <c r="AZ43" s="247" t="str">
        <f>IF(Glucose!$E37&gt;0,Glucose!BA36,"")</f>
        <v/>
      </c>
      <c r="BA43" s="247" t="str">
        <f>IF(Glucose!$E37&gt;0,Glucose!BB36,"")</f>
        <v/>
      </c>
      <c r="BB43" s="247" t="str">
        <f>IF(Glucose!$E37&gt;0,Glucose!BC36,"")</f>
        <v/>
      </c>
      <c r="BC43" s="247" t="str">
        <f>IF(Glucose!$E37&gt;0,Glucose!BD36,"")</f>
        <v/>
      </c>
      <c r="BD43" s="247" t="str">
        <f>IF(Glucose!$E37&gt;0,Glucose!BE36,"")</f>
        <v/>
      </c>
      <c r="BE43" s="247" t="str">
        <f>IF(Glucose!$E37&gt;0,Glucose!BF36,"")</f>
        <v/>
      </c>
      <c r="BF43" s="247" t="str">
        <f>IF(Glucose!$E37&gt;0,Glucose!BG36,"")</f>
        <v/>
      </c>
      <c r="BG43" s="247" t="str">
        <f>IF(Glucose!$E37&gt;0,Glucose!BH36,"")</f>
        <v/>
      </c>
      <c r="BH43" s="247" t="str">
        <f>IF(Glucose!$E37&gt;0,Glucose!BI36,"")</f>
        <v/>
      </c>
      <c r="BI43" s="247" t="str">
        <f>IF(Glucose!$E37&gt;0,Glucose!BJ36,"")</f>
        <v/>
      </c>
      <c r="BJ43" s="247" t="str">
        <f>IF(Glucose!$E37&gt;0,Glucose!BK36,"")</f>
        <v/>
      </c>
      <c r="BK43" s="247" t="str">
        <f>IF(Glucose!$E37&gt;0,Glucose!BL36,"")</f>
        <v/>
      </c>
      <c r="BL43" s="247" t="str">
        <f>IF(Glucose!$E37&gt;0,Glucose!BM36,"")</f>
        <v/>
      </c>
      <c r="BM43" s="247" t="str">
        <f>IF(Glucose!$E37&gt;0,Glucose!BN36,"")</f>
        <v/>
      </c>
      <c r="BN43" s="247" t="str">
        <f>IF(Glucose!$E37&gt;0,'In Process Calc.'!B36,"")</f>
        <v/>
      </c>
      <c r="BO43" s="247" t="str">
        <f>IF(Glucose!$E37&gt;0,'In Process Calc.'!C36,"")</f>
        <v/>
      </c>
    </row>
    <row r="44" spans="1:67" x14ac:dyDescent="0.15">
      <c r="A44" s="241" t="str">
        <f>IF(Glucose!$E38&gt;0,Glucose!$B$1,"")</f>
        <v/>
      </c>
      <c r="B44" s="241" t="str">
        <f>IF(Glucose!$E38&gt;0,Glucose!A37+0.1,"")</f>
        <v/>
      </c>
      <c r="C44" s="245" t="str">
        <f>IF(Glucose!$E38&gt;0,Glucose!B37,"")</f>
        <v/>
      </c>
      <c r="D44" s="250" t="str">
        <f>IF(Glucose!$E38&gt;0,Glucose!C37,"")</f>
        <v/>
      </c>
      <c r="E44" s="241" t="str">
        <f>IF(Glucose!$E38&gt;0,Glucose!D37,"")</f>
        <v/>
      </c>
      <c r="F44" s="241" t="str">
        <f>IF(Glucose!$E38&gt;0,Glucose!E37,"")</f>
        <v/>
      </c>
      <c r="G44" s="241" t="str">
        <f>IF(Glucose!$E38&gt;0,Glucose!G37,"")</f>
        <v/>
      </c>
      <c r="H44" s="246" t="str">
        <f>IF(Glucose!$E38&gt;0,Glucose!H37,"")</f>
        <v/>
      </c>
      <c r="I44" s="246" t="str">
        <f>IF(Glucose!$E38&gt;0,Glucose!I37,"")</f>
        <v/>
      </c>
      <c r="J44" s="246" t="str">
        <f>IF(Glucose!$E38&gt;0,Glucose!J37,"")</f>
        <v/>
      </c>
      <c r="K44" s="246" t="str">
        <f>IF(Glucose!$E38&gt;0,Glucose!K37,"")</f>
        <v/>
      </c>
      <c r="L44" s="241" t="str">
        <f>IF(Glucose!$E38&gt;0,Glucose!L37,"")</f>
        <v/>
      </c>
      <c r="M44" s="241" t="str">
        <f>IF(Glucose!$E38&gt;0,Glucose!M37,"")</f>
        <v/>
      </c>
      <c r="N44" s="241" t="str">
        <f>IF(Glucose!$E38&gt;0,Glucose!N37,"")</f>
        <v/>
      </c>
      <c r="O44" s="241" t="str">
        <f>IF(Glucose!$E38&gt;0,Glucose!O37,"")</f>
        <v/>
      </c>
      <c r="P44" s="241" t="str">
        <f>IF(Glucose!$E38&gt;0,Glucose!P37,"")</f>
        <v/>
      </c>
      <c r="Q44" s="241" t="str">
        <f>IF(Glucose!$E38&gt;0,Glucose!Q37,"")</f>
        <v/>
      </c>
      <c r="R44" s="241" t="str">
        <f>IF(Glucose!$E38&gt;0,Glucose!R37,"")</f>
        <v/>
      </c>
      <c r="S44" s="241" t="str">
        <f>IF(Glucose!$E38&gt;0,Glucose!S37,"")</f>
        <v/>
      </c>
      <c r="T44" s="247" t="str">
        <f>IF(Glucose!$E38&gt;0,Glucose!T37+Glucose!$E38*Glucose!AS37/'In Process Calc.'!$I38,"")</f>
        <v/>
      </c>
      <c r="U44" s="247" t="str">
        <f>IF(Glucose!$E38&gt;0,Glucose!U37+Glucose!$E38*Glucose!AT37/'In Process Calc.'!$I38,"")</f>
        <v/>
      </c>
      <c r="V44" s="247" t="str">
        <f>IF(Glucose!$E38&gt;0,Glucose!V37+Glucose!$E38*Glucose!AU37/'In Process Calc.'!$I38,"")</f>
        <v/>
      </c>
      <c r="W44" s="247" t="str">
        <f>IF(Glucose!$E38&gt;0,Glucose!W37+Glucose!$E38*Glucose!AV37/'In Process Calc.'!$I38,"")</f>
        <v/>
      </c>
      <c r="X44" s="247" t="str">
        <f>IF(Glucose!$E38&gt;0,Glucose!X37+Glucose!$E38*Glucose!AW37/'In Process Calc.'!$I38,"")</f>
        <v/>
      </c>
      <c r="Y44" s="247" t="str">
        <f>IF(Glucose!$E38&gt;0,Glucose!Y37+Glucose!$E38*Glucose!AX37/'In Process Calc.'!$I38,"")</f>
        <v/>
      </c>
      <c r="Z44" s="247" t="str">
        <f>IF(Glucose!$E38&gt;0,Glucose!Z37+Glucose!$E38*Glucose!AY37/'In Process Calc.'!$I38,"")</f>
        <v/>
      </c>
      <c r="AA44" s="247" t="str">
        <f>IF(Glucose!$E38&gt;0,Glucose!AA37+Glucose!$E38*Glucose!AZ37/'In Process Calc.'!$I38,"")</f>
        <v/>
      </c>
      <c r="AB44" s="247" t="str">
        <f>IF(Glucose!$E38&gt;0,Glucose!AB37+Glucose!$E38*Glucose!BA37/'In Process Calc.'!$I38,"")</f>
        <v/>
      </c>
      <c r="AC44" s="247" t="str">
        <f>IF(Glucose!$E38&gt;0,Glucose!AC37+Glucose!$E38*Glucose!BB37/'In Process Calc.'!$I38,"")</f>
        <v/>
      </c>
      <c r="AD44" s="247" t="str">
        <f>IF(Glucose!$E38&gt;0,Glucose!AD37+Glucose!$E38*Glucose!BC37/'In Process Calc.'!$I38,"")</f>
        <v/>
      </c>
      <c r="AE44" s="247" t="str">
        <f>IF(Glucose!$E38&gt;0,Glucose!AE37+Glucose!$E38*Glucose!BD37/'In Process Calc.'!$I38,"")</f>
        <v/>
      </c>
      <c r="AF44" s="247" t="str">
        <f>IF(Glucose!$E38&gt;0,Glucose!AF37+Glucose!$E38*Glucose!BE37/'In Process Calc.'!$I38,"")</f>
        <v/>
      </c>
      <c r="AG44" s="247" t="str">
        <f>IF(Glucose!$E38&gt;0,Glucose!AG37+Glucose!$E38*Glucose!BF37/'In Process Calc.'!$I38,"")</f>
        <v/>
      </c>
      <c r="AH44" s="247" t="str">
        <f>IF(Glucose!$E38&gt;0,Glucose!AH37+Glucose!$E38*Glucose!BG37/'In Process Calc.'!$I38,"")</f>
        <v/>
      </c>
      <c r="AI44" s="247" t="str">
        <f>IF(Glucose!$E38&gt;0,Glucose!AI37+Glucose!$E38*Glucose!BH37/'In Process Calc.'!$I38,"")</f>
        <v/>
      </c>
      <c r="AJ44" s="247" t="str">
        <f>IF(Glucose!$E38&gt;0,Glucose!AJ37+Glucose!$E38*Glucose!BI37/'In Process Calc.'!$I38,"")</f>
        <v/>
      </c>
      <c r="AK44" s="247" t="str">
        <f>IF(Glucose!$E38&gt;0,Glucose!AK37+Glucose!$E38*Glucose!BJ37/'In Process Calc.'!$I38,"")</f>
        <v/>
      </c>
      <c r="AL44" s="247" t="str">
        <f>IF(Glucose!$E38&gt;0,Glucose!AL37+Glucose!$E38*Glucose!BK37/'In Process Calc.'!$I38,"")</f>
        <v/>
      </c>
      <c r="AM44" s="247" t="str">
        <f>IF(Glucose!$E38&gt;0,Glucose!AM37+Glucose!$E38*Glucose!BL37/'In Process Calc.'!$I38,"")</f>
        <v/>
      </c>
      <c r="AN44" s="247" t="str">
        <f>IF(Glucose!$E38&gt;0,Glucose!AN37+Glucose!$E38*Glucose!BM37/'In Process Calc.'!$I38,"")</f>
        <v/>
      </c>
      <c r="AO44" s="247" t="str">
        <f>IF(Glucose!$E38&gt;0,Glucose!AO37+Glucose!$E38*Glucose!BN37/'In Process Calc.'!$I38,"")</f>
        <v/>
      </c>
      <c r="AP44" s="247" t="str">
        <f>IF(Glucose!$E38&gt;0,Glucose!AP37+Glucose!$E38*Glucose!BO37/'In Process Calc.'!$I38,"")</f>
        <v/>
      </c>
      <c r="AQ44" s="247" t="str">
        <f>IF(Glucose!$E38&gt;0,Glucose!AR37+Glucose!$E38*Glucose!BP37/'In Process Calc.'!$I38,"")</f>
        <v/>
      </c>
      <c r="AR44" s="247" t="str">
        <f>IF(Glucose!$E38&gt;0,Glucose!AS37,"")</f>
        <v/>
      </c>
      <c r="AS44" s="247" t="str">
        <f>IF(Glucose!$E38&gt;0,Glucose!AT37,"")</f>
        <v/>
      </c>
      <c r="AT44" s="247" t="str">
        <f>IF(Glucose!$E38&gt;0,Glucose!AU37,"")</f>
        <v/>
      </c>
      <c r="AU44" s="247" t="str">
        <f>IF(Glucose!$E38&gt;0,Glucose!AV37,"")</f>
        <v/>
      </c>
      <c r="AV44" s="247" t="str">
        <f>IF(Glucose!$E38&gt;0,Glucose!AW37,"")</f>
        <v/>
      </c>
      <c r="AW44" s="247" t="str">
        <f>IF(Glucose!$E38&gt;0,Glucose!AX37,"")</f>
        <v/>
      </c>
      <c r="AX44" s="247" t="str">
        <f>IF(Glucose!$E38&gt;0,Glucose!AY37,"")</f>
        <v/>
      </c>
      <c r="AY44" s="247" t="str">
        <f>IF(Glucose!$E38&gt;0,Glucose!AZ37,"")</f>
        <v/>
      </c>
      <c r="AZ44" s="247" t="str">
        <f>IF(Glucose!$E38&gt;0,Glucose!BA37,"")</f>
        <v/>
      </c>
      <c r="BA44" s="247" t="str">
        <f>IF(Glucose!$E38&gt;0,Glucose!BB37,"")</f>
        <v/>
      </c>
      <c r="BB44" s="247" t="str">
        <f>IF(Glucose!$E38&gt;0,Glucose!BC37,"")</f>
        <v/>
      </c>
      <c r="BC44" s="247" t="str">
        <f>IF(Glucose!$E38&gt;0,Glucose!BD37,"")</f>
        <v/>
      </c>
      <c r="BD44" s="247" t="str">
        <f>IF(Glucose!$E38&gt;0,Glucose!BE37,"")</f>
        <v/>
      </c>
      <c r="BE44" s="247" t="str">
        <f>IF(Glucose!$E38&gt;0,Glucose!BF37,"")</f>
        <v/>
      </c>
      <c r="BF44" s="247" t="str">
        <f>IF(Glucose!$E38&gt;0,Glucose!BG37,"")</f>
        <v/>
      </c>
      <c r="BG44" s="247" t="str">
        <f>IF(Glucose!$E38&gt;0,Glucose!BH37,"")</f>
        <v/>
      </c>
      <c r="BH44" s="247" t="str">
        <f>IF(Glucose!$E38&gt;0,Glucose!BI37,"")</f>
        <v/>
      </c>
      <c r="BI44" s="247" t="str">
        <f>IF(Glucose!$E38&gt;0,Glucose!BJ37,"")</f>
        <v/>
      </c>
      <c r="BJ44" s="247" t="str">
        <f>IF(Glucose!$E38&gt;0,Glucose!BK37,"")</f>
        <v/>
      </c>
      <c r="BK44" s="247" t="str">
        <f>IF(Glucose!$E38&gt;0,Glucose!BL37,"")</f>
        <v/>
      </c>
      <c r="BL44" s="247" t="str">
        <f>IF(Glucose!$E38&gt;0,Glucose!BM37,"")</f>
        <v/>
      </c>
      <c r="BM44" s="247" t="str">
        <f>IF(Glucose!$E38&gt;0,Glucose!BN37,"")</f>
        <v/>
      </c>
      <c r="BN44" s="247" t="str">
        <f>IF(Glucose!$E38&gt;0,'In Process Calc.'!B37,"")</f>
        <v/>
      </c>
      <c r="BO44" s="247" t="str">
        <f>IF(Glucose!$E38&gt;0,'In Process Calc.'!C37,"")</f>
        <v/>
      </c>
    </row>
    <row r="45" spans="1:67" x14ac:dyDescent="0.15">
      <c r="A45" s="241" t="str">
        <f>IF(Glucose!$E39&gt;0,Glucose!$B$1,"")</f>
        <v/>
      </c>
      <c r="B45" s="241" t="str">
        <f>IF(Glucose!$E39&gt;0,Glucose!A38+0.1,"")</f>
        <v/>
      </c>
      <c r="C45" s="245" t="str">
        <f>IF(Glucose!$E39&gt;0,Glucose!B38,"")</f>
        <v/>
      </c>
      <c r="D45" s="250" t="str">
        <f>IF(Glucose!$E39&gt;0,Glucose!C38,"")</f>
        <v/>
      </c>
      <c r="E45" s="241" t="str">
        <f>IF(Glucose!$E39&gt;0,Glucose!D38,"")</f>
        <v/>
      </c>
      <c r="F45" s="241" t="str">
        <f>IF(Glucose!$E39&gt;0,Glucose!E38,"")</f>
        <v/>
      </c>
      <c r="G45" s="241" t="str">
        <f>IF(Glucose!$E39&gt;0,Glucose!G38,"")</f>
        <v/>
      </c>
      <c r="H45" s="246" t="str">
        <f>IF(Glucose!$E39&gt;0,Glucose!H38,"")</f>
        <v/>
      </c>
      <c r="I45" s="246" t="str">
        <f>IF(Glucose!$E39&gt;0,Glucose!I38,"")</f>
        <v/>
      </c>
      <c r="J45" s="246" t="str">
        <f>IF(Glucose!$E39&gt;0,Glucose!J38,"")</f>
        <v/>
      </c>
      <c r="K45" s="246" t="str">
        <f>IF(Glucose!$E39&gt;0,Glucose!K38,"")</f>
        <v/>
      </c>
      <c r="L45" s="241" t="str">
        <f>IF(Glucose!$E39&gt;0,Glucose!L38,"")</f>
        <v/>
      </c>
      <c r="M45" s="241" t="str">
        <f>IF(Glucose!$E39&gt;0,Glucose!M38,"")</f>
        <v/>
      </c>
      <c r="N45" s="241" t="str">
        <f>IF(Glucose!$E39&gt;0,Glucose!N38,"")</f>
        <v/>
      </c>
      <c r="O45" s="241" t="str">
        <f>IF(Glucose!$E39&gt;0,Glucose!O38,"")</f>
        <v/>
      </c>
      <c r="P45" s="241" t="str">
        <f>IF(Glucose!$E39&gt;0,Glucose!P38,"")</f>
        <v/>
      </c>
      <c r="Q45" s="241" t="str">
        <f>IF(Glucose!$E39&gt;0,Glucose!Q38,"")</f>
        <v/>
      </c>
      <c r="R45" s="241" t="str">
        <f>IF(Glucose!$E39&gt;0,Glucose!R38,"")</f>
        <v/>
      </c>
      <c r="S45" s="241" t="str">
        <f>IF(Glucose!$E39&gt;0,Glucose!S38,"")</f>
        <v/>
      </c>
      <c r="T45" s="247" t="str">
        <f>IF(Glucose!$E39&gt;0,Glucose!T38+Glucose!$E39*Glucose!AS38/'In Process Calc.'!$I39,"")</f>
        <v/>
      </c>
      <c r="U45" s="247" t="str">
        <f>IF(Glucose!$E39&gt;0,Glucose!U38+Glucose!$E39*Glucose!AT38/'In Process Calc.'!$I39,"")</f>
        <v/>
      </c>
      <c r="V45" s="247" t="str">
        <f>IF(Glucose!$E39&gt;0,Glucose!V38+Glucose!$E39*Glucose!AU38/'In Process Calc.'!$I39,"")</f>
        <v/>
      </c>
      <c r="W45" s="247" t="str">
        <f>IF(Glucose!$E39&gt;0,Glucose!W38+Glucose!$E39*Glucose!AV38/'In Process Calc.'!$I39,"")</f>
        <v/>
      </c>
      <c r="X45" s="247" t="str">
        <f>IF(Glucose!$E39&gt;0,Glucose!X38+Glucose!$E39*Glucose!AW38/'In Process Calc.'!$I39,"")</f>
        <v/>
      </c>
      <c r="Y45" s="247" t="str">
        <f>IF(Glucose!$E39&gt;0,Glucose!Y38+Glucose!$E39*Glucose!AX38/'In Process Calc.'!$I39,"")</f>
        <v/>
      </c>
      <c r="Z45" s="247" t="str">
        <f>IF(Glucose!$E39&gt;0,Glucose!Z38+Glucose!$E39*Glucose!AY38/'In Process Calc.'!$I39,"")</f>
        <v/>
      </c>
      <c r="AA45" s="247" t="str">
        <f>IF(Glucose!$E39&gt;0,Glucose!AA38+Glucose!$E39*Glucose!AZ38/'In Process Calc.'!$I39,"")</f>
        <v/>
      </c>
      <c r="AB45" s="247" t="str">
        <f>IF(Glucose!$E39&gt;0,Glucose!AB38+Glucose!$E39*Glucose!BA38/'In Process Calc.'!$I39,"")</f>
        <v/>
      </c>
      <c r="AC45" s="247" t="str">
        <f>IF(Glucose!$E39&gt;0,Glucose!AC38+Glucose!$E39*Glucose!BB38/'In Process Calc.'!$I39,"")</f>
        <v/>
      </c>
      <c r="AD45" s="247" t="str">
        <f>IF(Glucose!$E39&gt;0,Glucose!AD38+Glucose!$E39*Glucose!BC38/'In Process Calc.'!$I39,"")</f>
        <v/>
      </c>
      <c r="AE45" s="247" t="str">
        <f>IF(Glucose!$E39&gt;0,Glucose!AE38+Glucose!$E39*Glucose!BD38/'In Process Calc.'!$I39,"")</f>
        <v/>
      </c>
      <c r="AF45" s="247" t="str">
        <f>IF(Glucose!$E39&gt;0,Glucose!AF38+Glucose!$E39*Glucose!BE38/'In Process Calc.'!$I39,"")</f>
        <v/>
      </c>
      <c r="AG45" s="247" t="str">
        <f>IF(Glucose!$E39&gt;0,Glucose!AG38+Glucose!$E39*Glucose!BF38/'In Process Calc.'!$I39,"")</f>
        <v/>
      </c>
      <c r="AH45" s="247" t="str">
        <f>IF(Glucose!$E39&gt;0,Glucose!AH38+Glucose!$E39*Glucose!BG38/'In Process Calc.'!$I39,"")</f>
        <v/>
      </c>
      <c r="AI45" s="247" t="str">
        <f>IF(Glucose!$E39&gt;0,Glucose!AI38+Glucose!$E39*Glucose!BH38/'In Process Calc.'!$I39,"")</f>
        <v/>
      </c>
      <c r="AJ45" s="247" t="str">
        <f>IF(Glucose!$E39&gt;0,Glucose!AJ38+Glucose!$E39*Glucose!BI38/'In Process Calc.'!$I39,"")</f>
        <v/>
      </c>
      <c r="AK45" s="247" t="str">
        <f>IF(Glucose!$E39&gt;0,Glucose!AK38+Glucose!$E39*Glucose!BJ38/'In Process Calc.'!$I39,"")</f>
        <v/>
      </c>
      <c r="AL45" s="247" t="str">
        <f>IF(Glucose!$E39&gt;0,Glucose!AL38+Glucose!$E39*Glucose!BK38/'In Process Calc.'!$I39,"")</f>
        <v/>
      </c>
      <c r="AM45" s="247" t="str">
        <f>IF(Glucose!$E39&gt;0,Glucose!AM38+Glucose!$E39*Glucose!BL38/'In Process Calc.'!$I39,"")</f>
        <v/>
      </c>
      <c r="AN45" s="247" t="str">
        <f>IF(Glucose!$E39&gt;0,Glucose!AN38+Glucose!$E39*Glucose!BM38/'In Process Calc.'!$I39,"")</f>
        <v/>
      </c>
      <c r="AO45" s="247" t="str">
        <f>IF(Glucose!$E39&gt;0,Glucose!AO38+Glucose!$E39*Glucose!BN38/'In Process Calc.'!$I39,"")</f>
        <v/>
      </c>
      <c r="AP45" s="247" t="str">
        <f>IF(Glucose!$E39&gt;0,Glucose!AP38+Glucose!$E39*Glucose!BO38/'In Process Calc.'!$I39,"")</f>
        <v/>
      </c>
      <c r="AQ45" s="247" t="str">
        <f>IF(Glucose!$E39&gt;0,Glucose!AR38+Glucose!$E39*Glucose!BP38/'In Process Calc.'!$I39,"")</f>
        <v/>
      </c>
      <c r="AR45" s="247" t="str">
        <f>IF(Glucose!$E39&gt;0,Glucose!AS38,"")</f>
        <v/>
      </c>
      <c r="AS45" s="247" t="str">
        <f>IF(Glucose!$E39&gt;0,Glucose!AT38,"")</f>
        <v/>
      </c>
      <c r="AT45" s="247" t="str">
        <f>IF(Glucose!$E39&gt;0,Glucose!AU38,"")</f>
        <v/>
      </c>
      <c r="AU45" s="247" t="str">
        <f>IF(Glucose!$E39&gt;0,Glucose!AV38,"")</f>
        <v/>
      </c>
      <c r="AV45" s="247" t="str">
        <f>IF(Glucose!$E39&gt;0,Glucose!AW38,"")</f>
        <v/>
      </c>
      <c r="AW45" s="247" t="str">
        <f>IF(Glucose!$E39&gt;0,Glucose!AX38,"")</f>
        <v/>
      </c>
      <c r="AX45" s="247" t="str">
        <f>IF(Glucose!$E39&gt;0,Glucose!AY38,"")</f>
        <v/>
      </c>
      <c r="AY45" s="247" t="str">
        <f>IF(Glucose!$E39&gt;0,Glucose!AZ38,"")</f>
        <v/>
      </c>
      <c r="AZ45" s="247" t="str">
        <f>IF(Glucose!$E39&gt;0,Glucose!BA38,"")</f>
        <v/>
      </c>
      <c r="BA45" s="247" t="str">
        <f>IF(Glucose!$E39&gt;0,Glucose!BB38,"")</f>
        <v/>
      </c>
      <c r="BB45" s="247" t="str">
        <f>IF(Glucose!$E39&gt;0,Glucose!BC38,"")</f>
        <v/>
      </c>
      <c r="BC45" s="247" t="str">
        <f>IF(Glucose!$E39&gt;0,Glucose!BD38,"")</f>
        <v/>
      </c>
      <c r="BD45" s="247" t="str">
        <f>IF(Glucose!$E39&gt;0,Glucose!BE38,"")</f>
        <v/>
      </c>
      <c r="BE45" s="247" t="str">
        <f>IF(Glucose!$E39&gt;0,Glucose!BF38,"")</f>
        <v/>
      </c>
      <c r="BF45" s="247" t="str">
        <f>IF(Glucose!$E39&gt;0,Glucose!BG38,"")</f>
        <v/>
      </c>
      <c r="BG45" s="247" t="str">
        <f>IF(Glucose!$E39&gt;0,Glucose!BH38,"")</f>
        <v/>
      </c>
      <c r="BH45" s="247" t="str">
        <f>IF(Glucose!$E39&gt;0,Glucose!BI38,"")</f>
        <v/>
      </c>
      <c r="BI45" s="247" t="str">
        <f>IF(Glucose!$E39&gt;0,Glucose!BJ38,"")</f>
        <v/>
      </c>
      <c r="BJ45" s="247" t="str">
        <f>IF(Glucose!$E39&gt;0,Glucose!BK38,"")</f>
        <v/>
      </c>
      <c r="BK45" s="247" t="str">
        <f>IF(Glucose!$E39&gt;0,Glucose!BL38,"")</f>
        <v/>
      </c>
      <c r="BL45" s="247" t="str">
        <f>IF(Glucose!$E39&gt;0,Glucose!BM38,"")</f>
        <v/>
      </c>
      <c r="BM45" s="247" t="str">
        <f>IF(Glucose!$E39&gt;0,Glucose!BN38,"")</f>
        <v/>
      </c>
      <c r="BN45" s="247" t="str">
        <f>IF(Glucose!$E39&gt;0,'In Process Calc.'!B38,"")</f>
        <v/>
      </c>
      <c r="BO45" s="247" t="str">
        <f>IF(Glucose!$E39&gt;0,'In Process Calc.'!C38,"")</f>
        <v/>
      </c>
    </row>
    <row r="46" spans="1:67" x14ac:dyDescent="0.15">
      <c r="A46" s="241" t="str">
        <f>IF(Glucose!$E40&gt;0,Glucose!$B$1,"")</f>
        <v/>
      </c>
      <c r="B46" s="241" t="str">
        <f>IF(Glucose!$E40&gt;0,Glucose!A39+0.1,"")</f>
        <v/>
      </c>
      <c r="C46" s="245" t="str">
        <f>IF(Glucose!$E40&gt;0,Glucose!B39,"")</f>
        <v/>
      </c>
      <c r="D46" s="250" t="str">
        <f>IF(Glucose!$E40&gt;0,Glucose!C39,"")</f>
        <v/>
      </c>
      <c r="E46" s="241" t="str">
        <f>IF(Glucose!$E40&gt;0,Glucose!D39,"")</f>
        <v/>
      </c>
      <c r="F46" s="241" t="str">
        <f>IF(Glucose!$E40&gt;0,Glucose!E39,"")</f>
        <v/>
      </c>
      <c r="G46" s="241" t="str">
        <f>IF(Glucose!$E40&gt;0,Glucose!G39,"")</f>
        <v/>
      </c>
      <c r="H46" s="246" t="str">
        <f>IF(Glucose!$E40&gt;0,Glucose!H39,"")</f>
        <v/>
      </c>
      <c r="I46" s="246" t="str">
        <f>IF(Glucose!$E40&gt;0,Glucose!I39,"")</f>
        <v/>
      </c>
      <c r="J46" s="246" t="str">
        <f>IF(Glucose!$E40&gt;0,Glucose!J39,"")</f>
        <v/>
      </c>
      <c r="K46" s="246" t="str">
        <f>IF(Glucose!$E40&gt;0,Glucose!K39,"")</f>
        <v/>
      </c>
      <c r="L46" s="241" t="str">
        <f>IF(Glucose!$E40&gt;0,Glucose!L39,"")</f>
        <v/>
      </c>
      <c r="M46" s="241" t="str">
        <f>IF(Glucose!$E40&gt;0,Glucose!M39,"")</f>
        <v/>
      </c>
      <c r="N46" s="241" t="str">
        <f>IF(Glucose!$E40&gt;0,Glucose!N39,"")</f>
        <v/>
      </c>
      <c r="O46" s="241" t="str">
        <f>IF(Glucose!$E40&gt;0,Glucose!O39,"")</f>
        <v/>
      </c>
      <c r="P46" s="241" t="str">
        <f>IF(Glucose!$E40&gt;0,Glucose!P39,"")</f>
        <v/>
      </c>
      <c r="Q46" s="241" t="str">
        <f>IF(Glucose!$E40&gt;0,Glucose!Q39,"")</f>
        <v/>
      </c>
      <c r="R46" s="241" t="str">
        <f>IF(Glucose!$E40&gt;0,Glucose!R39,"")</f>
        <v/>
      </c>
      <c r="S46" s="241" t="str">
        <f>IF(Glucose!$E40&gt;0,Glucose!S39,"")</f>
        <v/>
      </c>
      <c r="T46" s="247" t="str">
        <f>IF(Glucose!$E40&gt;0,Glucose!T39+Glucose!$E40*Glucose!AS39/'In Process Calc.'!$I40,"")</f>
        <v/>
      </c>
      <c r="U46" s="247" t="str">
        <f>IF(Glucose!$E40&gt;0,Glucose!U39+Glucose!$E40*Glucose!AT39/'In Process Calc.'!$I40,"")</f>
        <v/>
      </c>
      <c r="V46" s="247" t="str">
        <f>IF(Glucose!$E40&gt;0,Glucose!V39+Glucose!$E40*Glucose!AU39/'In Process Calc.'!$I40,"")</f>
        <v/>
      </c>
      <c r="W46" s="247" t="str">
        <f>IF(Glucose!$E40&gt;0,Glucose!W39+Glucose!$E40*Glucose!AV39/'In Process Calc.'!$I40,"")</f>
        <v/>
      </c>
      <c r="X46" s="247" t="str">
        <f>IF(Glucose!$E40&gt;0,Glucose!X39+Glucose!$E40*Glucose!AW39/'In Process Calc.'!$I40,"")</f>
        <v/>
      </c>
      <c r="Y46" s="247" t="str">
        <f>IF(Glucose!$E40&gt;0,Glucose!Y39+Glucose!$E40*Glucose!AX39/'In Process Calc.'!$I40,"")</f>
        <v/>
      </c>
      <c r="Z46" s="247" t="str">
        <f>IF(Glucose!$E40&gt;0,Glucose!Z39+Glucose!$E40*Glucose!AY39/'In Process Calc.'!$I40,"")</f>
        <v/>
      </c>
      <c r="AA46" s="247" t="str">
        <f>IF(Glucose!$E40&gt;0,Glucose!AA39+Glucose!$E40*Glucose!AZ39/'In Process Calc.'!$I40,"")</f>
        <v/>
      </c>
      <c r="AB46" s="247" t="str">
        <f>IF(Glucose!$E40&gt;0,Glucose!AB39+Glucose!$E40*Glucose!BA39/'In Process Calc.'!$I40,"")</f>
        <v/>
      </c>
      <c r="AC46" s="247" t="str">
        <f>IF(Glucose!$E40&gt;0,Glucose!AC39+Glucose!$E40*Glucose!BB39/'In Process Calc.'!$I40,"")</f>
        <v/>
      </c>
      <c r="AD46" s="247" t="str">
        <f>IF(Glucose!$E40&gt;0,Glucose!AD39+Glucose!$E40*Glucose!BC39/'In Process Calc.'!$I40,"")</f>
        <v/>
      </c>
      <c r="AE46" s="247" t="str">
        <f>IF(Glucose!$E40&gt;0,Glucose!AE39+Glucose!$E40*Glucose!BD39/'In Process Calc.'!$I40,"")</f>
        <v/>
      </c>
      <c r="AF46" s="247" t="str">
        <f>IF(Glucose!$E40&gt;0,Glucose!AF39+Glucose!$E40*Glucose!BE39/'In Process Calc.'!$I40,"")</f>
        <v/>
      </c>
      <c r="AG46" s="247" t="str">
        <f>IF(Glucose!$E40&gt;0,Glucose!AG39+Glucose!$E40*Glucose!BF39/'In Process Calc.'!$I40,"")</f>
        <v/>
      </c>
      <c r="AH46" s="247" t="str">
        <f>IF(Glucose!$E40&gt;0,Glucose!AH39+Glucose!$E40*Glucose!BG39/'In Process Calc.'!$I40,"")</f>
        <v/>
      </c>
      <c r="AI46" s="247" t="str">
        <f>IF(Glucose!$E40&gt;0,Glucose!AI39+Glucose!$E40*Glucose!BH39/'In Process Calc.'!$I40,"")</f>
        <v/>
      </c>
      <c r="AJ46" s="247" t="str">
        <f>IF(Glucose!$E40&gt;0,Glucose!AJ39+Glucose!$E40*Glucose!BI39/'In Process Calc.'!$I40,"")</f>
        <v/>
      </c>
      <c r="AK46" s="247" t="str">
        <f>IF(Glucose!$E40&gt;0,Glucose!AK39+Glucose!$E40*Glucose!BJ39/'In Process Calc.'!$I40,"")</f>
        <v/>
      </c>
      <c r="AL46" s="247" t="str">
        <f>IF(Glucose!$E40&gt;0,Glucose!AL39+Glucose!$E40*Glucose!BK39/'In Process Calc.'!$I40,"")</f>
        <v/>
      </c>
      <c r="AM46" s="247" t="str">
        <f>IF(Glucose!$E40&gt;0,Glucose!AM39+Glucose!$E40*Glucose!BL39/'In Process Calc.'!$I40,"")</f>
        <v/>
      </c>
      <c r="AN46" s="247" t="str">
        <f>IF(Glucose!$E40&gt;0,Glucose!AN39+Glucose!$E40*Glucose!BM39/'In Process Calc.'!$I40,"")</f>
        <v/>
      </c>
      <c r="AO46" s="247" t="str">
        <f>IF(Glucose!$E40&gt;0,Glucose!AO39+Glucose!$E40*Glucose!BN39/'In Process Calc.'!$I40,"")</f>
        <v/>
      </c>
      <c r="AP46" s="247" t="str">
        <f>IF(Glucose!$E40&gt;0,Glucose!AP39+Glucose!$E40*Glucose!BO39/'In Process Calc.'!$I40,"")</f>
        <v/>
      </c>
      <c r="AQ46" s="247" t="str">
        <f>IF(Glucose!$E40&gt;0,Glucose!AR39+Glucose!$E40*Glucose!BP39/'In Process Calc.'!$I40,"")</f>
        <v/>
      </c>
      <c r="AR46" s="247" t="str">
        <f>IF(Glucose!$E40&gt;0,Glucose!AS39,"")</f>
        <v/>
      </c>
      <c r="AS46" s="247" t="str">
        <f>IF(Glucose!$E40&gt;0,Glucose!AT39,"")</f>
        <v/>
      </c>
      <c r="AT46" s="247" t="str">
        <f>IF(Glucose!$E40&gt;0,Glucose!AU39,"")</f>
        <v/>
      </c>
      <c r="AU46" s="247" t="str">
        <f>IF(Glucose!$E40&gt;0,Glucose!AV39,"")</f>
        <v/>
      </c>
      <c r="AV46" s="247" t="str">
        <f>IF(Glucose!$E40&gt;0,Glucose!AW39,"")</f>
        <v/>
      </c>
      <c r="AW46" s="247" t="str">
        <f>IF(Glucose!$E40&gt;0,Glucose!AX39,"")</f>
        <v/>
      </c>
      <c r="AX46" s="247" t="str">
        <f>IF(Glucose!$E40&gt;0,Glucose!AY39,"")</f>
        <v/>
      </c>
      <c r="AY46" s="247" t="str">
        <f>IF(Glucose!$E40&gt;0,Glucose!AZ39,"")</f>
        <v/>
      </c>
      <c r="AZ46" s="247" t="str">
        <f>IF(Glucose!$E40&gt;0,Glucose!BA39,"")</f>
        <v/>
      </c>
      <c r="BA46" s="247" t="str">
        <f>IF(Glucose!$E40&gt;0,Glucose!BB39,"")</f>
        <v/>
      </c>
      <c r="BB46" s="247" t="str">
        <f>IF(Glucose!$E40&gt;0,Glucose!BC39,"")</f>
        <v/>
      </c>
      <c r="BC46" s="247" t="str">
        <f>IF(Glucose!$E40&gt;0,Glucose!BD39,"")</f>
        <v/>
      </c>
      <c r="BD46" s="247" t="str">
        <f>IF(Glucose!$E40&gt;0,Glucose!BE39,"")</f>
        <v/>
      </c>
      <c r="BE46" s="247" t="str">
        <f>IF(Glucose!$E40&gt;0,Glucose!BF39,"")</f>
        <v/>
      </c>
      <c r="BF46" s="247" t="str">
        <f>IF(Glucose!$E40&gt;0,Glucose!BG39,"")</f>
        <v/>
      </c>
      <c r="BG46" s="247" t="str">
        <f>IF(Glucose!$E40&gt;0,Glucose!BH39,"")</f>
        <v/>
      </c>
      <c r="BH46" s="247" t="str">
        <f>IF(Glucose!$E40&gt;0,Glucose!BI39,"")</f>
        <v/>
      </c>
      <c r="BI46" s="247" t="str">
        <f>IF(Glucose!$E40&gt;0,Glucose!BJ39,"")</f>
        <v/>
      </c>
      <c r="BJ46" s="247" t="str">
        <f>IF(Glucose!$E40&gt;0,Glucose!BK39,"")</f>
        <v/>
      </c>
      <c r="BK46" s="247" t="str">
        <f>IF(Glucose!$E40&gt;0,Glucose!BL39,"")</f>
        <v/>
      </c>
      <c r="BL46" s="247" t="str">
        <f>IF(Glucose!$E40&gt;0,Glucose!BM39,"")</f>
        <v/>
      </c>
      <c r="BM46" s="247" t="str">
        <f>IF(Glucose!$E40&gt;0,Glucose!BN39,"")</f>
        <v/>
      </c>
      <c r="BN46" s="247" t="str">
        <f>IF(Glucose!$E40&gt;0,'In Process Calc.'!B39,"")</f>
        <v/>
      </c>
      <c r="BO46" s="247" t="str">
        <f>IF(Glucose!$E40&gt;0,'In Process Calc.'!C39,"")</f>
        <v/>
      </c>
    </row>
    <row r="47" spans="1:67" x14ac:dyDescent="0.15">
      <c r="A47" s="241" t="str">
        <f>IF(Glucose!$E41&gt;0,Glucose!$B$1,"")</f>
        <v/>
      </c>
      <c r="B47" s="241" t="str">
        <f>IF(Glucose!$E41&gt;0,Glucose!A40+0.1,"")</f>
        <v/>
      </c>
      <c r="C47" s="245" t="str">
        <f>IF(Glucose!$E41&gt;0,Glucose!B40,"")</f>
        <v/>
      </c>
      <c r="D47" s="250" t="str">
        <f>IF(Glucose!$E41&gt;0,Glucose!C40,"")</f>
        <v/>
      </c>
      <c r="E47" s="241" t="str">
        <f>IF(Glucose!$E41&gt;0,Glucose!D40,"")</f>
        <v/>
      </c>
      <c r="F47" s="241" t="str">
        <f>IF(Glucose!$E41&gt;0,Glucose!E40,"")</f>
        <v/>
      </c>
      <c r="G47" s="241" t="str">
        <f>IF(Glucose!$E41&gt;0,Glucose!G40,"")</f>
        <v/>
      </c>
      <c r="H47" s="246" t="str">
        <f>IF(Glucose!$E41&gt;0,Glucose!H40,"")</f>
        <v/>
      </c>
      <c r="I47" s="246" t="str">
        <f>IF(Glucose!$E41&gt;0,Glucose!I40,"")</f>
        <v/>
      </c>
      <c r="J47" s="246" t="str">
        <f>IF(Glucose!$E41&gt;0,Glucose!J40,"")</f>
        <v/>
      </c>
      <c r="K47" s="246" t="str">
        <f>IF(Glucose!$E41&gt;0,Glucose!K40,"")</f>
        <v/>
      </c>
      <c r="L47" s="241" t="str">
        <f>IF(Glucose!$E41&gt;0,Glucose!L40,"")</f>
        <v/>
      </c>
      <c r="M47" s="241" t="str">
        <f>IF(Glucose!$E41&gt;0,Glucose!M40,"")</f>
        <v/>
      </c>
      <c r="N47" s="241" t="str">
        <f>IF(Glucose!$E41&gt;0,Glucose!N40,"")</f>
        <v/>
      </c>
      <c r="O47" s="241" t="str">
        <f>IF(Glucose!$E41&gt;0,Glucose!O40,"")</f>
        <v/>
      </c>
      <c r="P47" s="241" t="str">
        <f>IF(Glucose!$E41&gt;0,Glucose!P40,"")</f>
        <v/>
      </c>
      <c r="Q47" s="241" t="str">
        <f>IF(Glucose!$E41&gt;0,Glucose!Q40,"")</f>
        <v/>
      </c>
      <c r="R47" s="241" t="str">
        <f>IF(Glucose!$E41&gt;0,Glucose!R40,"")</f>
        <v/>
      </c>
      <c r="S47" s="241" t="str">
        <f>IF(Glucose!$E41&gt;0,Glucose!S40,"")</f>
        <v/>
      </c>
      <c r="T47" s="247" t="str">
        <f>IF(Glucose!$E41&gt;0,Glucose!T40+Glucose!$E41*Glucose!AS40/'In Process Calc.'!$I41,"")</f>
        <v/>
      </c>
      <c r="U47" s="247" t="str">
        <f>IF(Glucose!$E41&gt;0,Glucose!U40+Glucose!$E41*Glucose!AT40/'In Process Calc.'!$I41,"")</f>
        <v/>
      </c>
      <c r="V47" s="247" t="str">
        <f>IF(Glucose!$E41&gt;0,Glucose!V40+Glucose!$E41*Glucose!AU40/'In Process Calc.'!$I41,"")</f>
        <v/>
      </c>
      <c r="W47" s="247" t="str">
        <f>IF(Glucose!$E41&gt;0,Glucose!W40+Glucose!$E41*Glucose!AV40/'In Process Calc.'!$I41,"")</f>
        <v/>
      </c>
      <c r="X47" s="247" t="str">
        <f>IF(Glucose!$E41&gt;0,Glucose!X40+Glucose!$E41*Glucose!AW40/'In Process Calc.'!$I41,"")</f>
        <v/>
      </c>
      <c r="Y47" s="247" t="str">
        <f>IF(Glucose!$E41&gt;0,Glucose!Y40+Glucose!$E41*Glucose!AX40/'In Process Calc.'!$I41,"")</f>
        <v/>
      </c>
      <c r="Z47" s="247" t="str">
        <f>IF(Glucose!$E41&gt;0,Glucose!Z40+Glucose!$E41*Glucose!AY40/'In Process Calc.'!$I41,"")</f>
        <v/>
      </c>
      <c r="AA47" s="247" t="str">
        <f>IF(Glucose!$E41&gt;0,Glucose!AA40+Glucose!$E41*Glucose!AZ40/'In Process Calc.'!$I41,"")</f>
        <v/>
      </c>
      <c r="AB47" s="247" t="str">
        <f>IF(Glucose!$E41&gt;0,Glucose!AB40+Glucose!$E41*Glucose!BA40/'In Process Calc.'!$I41,"")</f>
        <v/>
      </c>
      <c r="AC47" s="247" t="str">
        <f>IF(Glucose!$E41&gt;0,Glucose!AC40+Glucose!$E41*Glucose!BB40/'In Process Calc.'!$I41,"")</f>
        <v/>
      </c>
      <c r="AD47" s="247" t="str">
        <f>IF(Glucose!$E41&gt;0,Glucose!AD40+Glucose!$E41*Glucose!BC40/'In Process Calc.'!$I41,"")</f>
        <v/>
      </c>
      <c r="AE47" s="247" t="str">
        <f>IF(Glucose!$E41&gt;0,Glucose!AE40+Glucose!$E41*Glucose!BD40/'In Process Calc.'!$I41,"")</f>
        <v/>
      </c>
      <c r="AF47" s="247" t="str">
        <f>IF(Glucose!$E41&gt;0,Glucose!AF40+Glucose!$E41*Glucose!BE40/'In Process Calc.'!$I41,"")</f>
        <v/>
      </c>
      <c r="AG47" s="247" t="str">
        <f>IF(Glucose!$E41&gt;0,Glucose!AG40+Glucose!$E41*Glucose!BF40/'In Process Calc.'!$I41,"")</f>
        <v/>
      </c>
      <c r="AH47" s="247" t="str">
        <f>IF(Glucose!$E41&gt;0,Glucose!AH40+Glucose!$E41*Glucose!BG40/'In Process Calc.'!$I41,"")</f>
        <v/>
      </c>
      <c r="AI47" s="247" t="str">
        <f>IF(Glucose!$E41&gt;0,Glucose!AI40+Glucose!$E41*Glucose!BH40/'In Process Calc.'!$I41,"")</f>
        <v/>
      </c>
      <c r="AJ47" s="247" t="str">
        <f>IF(Glucose!$E41&gt;0,Glucose!AJ40+Glucose!$E41*Glucose!BI40/'In Process Calc.'!$I41,"")</f>
        <v/>
      </c>
      <c r="AK47" s="247" t="str">
        <f>IF(Glucose!$E41&gt;0,Glucose!AK40+Glucose!$E41*Glucose!BJ40/'In Process Calc.'!$I41,"")</f>
        <v/>
      </c>
      <c r="AL47" s="247" t="str">
        <f>IF(Glucose!$E41&gt;0,Glucose!AL40+Glucose!$E41*Glucose!BK40/'In Process Calc.'!$I41,"")</f>
        <v/>
      </c>
      <c r="AM47" s="247" t="str">
        <f>IF(Glucose!$E41&gt;0,Glucose!AM40+Glucose!$E41*Glucose!BL40/'In Process Calc.'!$I41,"")</f>
        <v/>
      </c>
      <c r="AN47" s="247" t="str">
        <f>IF(Glucose!$E41&gt;0,Glucose!AN40+Glucose!$E41*Glucose!BM40/'In Process Calc.'!$I41,"")</f>
        <v/>
      </c>
      <c r="AO47" s="247" t="str">
        <f>IF(Glucose!$E41&gt;0,Glucose!AO40+Glucose!$E41*Glucose!BN40/'In Process Calc.'!$I41,"")</f>
        <v/>
      </c>
      <c r="AP47" s="247" t="str">
        <f>IF(Glucose!$E41&gt;0,Glucose!AP40+Glucose!$E41*Glucose!BO40/'In Process Calc.'!$I41,"")</f>
        <v/>
      </c>
      <c r="AQ47" s="247" t="str">
        <f>IF(Glucose!$E41&gt;0,Glucose!AR40+Glucose!$E41*Glucose!BP40/'In Process Calc.'!$I41,"")</f>
        <v/>
      </c>
      <c r="AR47" s="247" t="str">
        <f>IF(Glucose!$E41&gt;0,Glucose!AS40,"")</f>
        <v/>
      </c>
      <c r="AS47" s="247" t="str">
        <f>IF(Glucose!$E41&gt;0,Glucose!AT40,"")</f>
        <v/>
      </c>
      <c r="AT47" s="247" t="str">
        <f>IF(Glucose!$E41&gt;0,Glucose!AU40,"")</f>
        <v/>
      </c>
      <c r="AU47" s="247" t="str">
        <f>IF(Glucose!$E41&gt;0,Glucose!AV40,"")</f>
        <v/>
      </c>
      <c r="AV47" s="247" t="str">
        <f>IF(Glucose!$E41&gt;0,Glucose!AW40,"")</f>
        <v/>
      </c>
      <c r="AW47" s="247" t="str">
        <f>IF(Glucose!$E41&gt;0,Glucose!AX40,"")</f>
        <v/>
      </c>
      <c r="AX47" s="247" t="str">
        <f>IF(Glucose!$E41&gt;0,Glucose!AY40,"")</f>
        <v/>
      </c>
      <c r="AY47" s="247" t="str">
        <f>IF(Glucose!$E41&gt;0,Glucose!AZ40,"")</f>
        <v/>
      </c>
      <c r="AZ47" s="247" t="str">
        <f>IF(Glucose!$E41&gt;0,Glucose!BA40,"")</f>
        <v/>
      </c>
      <c r="BA47" s="247" t="str">
        <f>IF(Glucose!$E41&gt;0,Glucose!BB40,"")</f>
        <v/>
      </c>
      <c r="BB47" s="247" t="str">
        <f>IF(Glucose!$E41&gt;0,Glucose!BC40,"")</f>
        <v/>
      </c>
      <c r="BC47" s="247" t="str">
        <f>IF(Glucose!$E41&gt;0,Glucose!BD40,"")</f>
        <v/>
      </c>
      <c r="BD47" s="247" t="str">
        <f>IF(Glucose!$E41&gt;0,Glucose!BE40,"")</f>
        <v/>
      </c>
      <c r="BE47" s="247" t="str">
        <f>IF(Glucose!$E41&gt;0,Glucose!BF40,"")</f>
        <v/>
      </c>
      <c r="BF47" s="247" t="str">
        <f>IF(Glucose!$E41&gt;0,Glucose!BG40,"")</f>
        <v/>
      </c>
      <c r="BG47" s="247" t="str">
        <f>IF(Glucose!$E41&gt;0,Glucose!BH40,"")</f>
        <v/>
      </c>
      <c r="BH47" s="247" t="str">
        <f>IF(Glucose!$E41&gt;0,Glucose!BI40,"")</f>
        <v/>
      </c>
      <c r="BI47" s="247" t="str">
        <f>IF(Glucose!$E41&gt;0,Glucose!BJ40,"")</f>
        <v/>
      </c>
      <c r="BJ47" s="247" t="str">
        <f>IF(Glucose!$E41&gt;0,Glucose!BK40,"")</f>
        <v/>
      </c>
      <c r="BK47" s="247" t="str">
        <f>IF(Glucose!$E41&gt;0,Glucose!BL40,"")</f>
        <v/>
      </c>
      <c r="BL47" s="247" t="str">
        <f>IF(Glucose!$E41&gt;0,Glucose!BM40,"")</f>
        <v/>
      </c>
      <c r="BM47" s="247" t="str">
        <f>IF(Glucose!$E41&gt;0,Glucose!BN40,"")</f>
        <v/>
      </c>
      <c r="BN47" s="247" t="str">
        <f>IF(Glucose!$E41&gt;0,'In Process Calc.'!B40,"")</f>
        <v/>
      </c>
      <c r="BO47" s="247" t="str">
        <f>IF(Glucose!$E41&gt;0,'In Process Calc.'!C40,"")</f>
        <v/>
      </c>
    </row>
    <row r="48" spans="1:67" x14ac:dyDescent="0.15">
      <c r="A48" s="241" t="str">
        <f>IF(Glucose!$E42&gt;0,Glucose!$B$1,"")</f>
        <v/>
      </c>
      <c r="B48" s="241" t="str">
        <f>IF(Glucose!$E42&gt;0,Glucose!A41+0.1,"")</f>
        <v/>
      </c>
      <c r="C48" s="245" t="str">
        <f>IF(Glucose!$E42&gt;0,Glucose!B41,"")</f>
        <v/>
      </c>
      <c r="D48" s="250" t="str">
        <f>IF(Glucose!$E42&gt;0,Glucose!C41,"")</f>
        <v/>
      </c>
      <c r="E48" s="241" t="str">
        <f>IF(Glucose!$E42&gt;0,Glucose!D41,"")</f>
        <v/>
      </c>
      <c r="F48" s="241" t="str">
        <f>IF(Glucose!$E42&gt;0,Glucose!E41,"")</f>
        <v/>
      </c>
      <c r="G48" s="241" t="str">
        <f>IF(Glucose!$E42&gt;0,Glucose!G41,"")</f>
        <v/>
      </c>
      <c r="H48" s="246" t="str">
        <f>IF(Glucose!$E42&gt;0,Glucose!H41,"")</f>
        <v/>
      </c>
      <c r="I48" s="246" t="str">
        <f>IF(Glucose!$E42&gt;0,Glucose!I41,"")</f>
        <v/>
      </c>
      <c r="J48" s="246" t="str">
        <f>IF(Glucose!$E42&gt;0,Glucose!J41,"")</f>
        <v/>
      </c>
      <c r="K48" s="246" t="str">
        <f>IF(Glucose!$E42&gt;0,Glucose!K41,"")</f>
        <v/>
      </c>
      <c r="L48" s="241" t="str">
        <f>IF(Glucose!$E42&gt;0,Glucose!L41,"")</f>
        <v/>
      </c>
      <c r="M48" s="241" t="str">
        <f>IF(Glucose!$E42&gt;0,Glucose!M41,"")</f>
        <v/>
      </c>
      <c r="N48" s="241" t="str">
        <f>IF(Glucose!$E42&gt;0,Glucose!N41,"")</f>
        <v/>
      </c>
      <c r="O48" s="241" t="str">
        <f>IF(Glucose!$E42&gt;0,Glucose!O41,"")</f>
        <v/>
      </c>
      <c r="P48" s="241" t="str">
        <f>IF(Glucose!$E42&gt;0,Glucose!P41,"")</f>
        <v/>
      </c>
      <c r="Q48" s="241" t="str">
        <f>IF(Glucose!$E42&gt;0,Glucose!Q41,"")</f>
        <v/>
      </c>
      <c r="R48" s="241" t="str">
        <f>IF(Glucose!$E42&gt;0,Glucose!R41,"")</f>
        <v/>
      </c>
      <c r="S48" s="241" t="str">
        <f>IF(Glucose!$E42&gt;0,Glucose!S41,"")</f>
        <v/>
      </c>
      <c r="T48" s="247" t="str">
        <f>IF(Glucose!$E42&gt;0,Glucose!T41+Glucose!$E42*Glucose!AS41/'In Process Calc.'!$I42,"")</f>
        <v/>
      </c>
      <c r="U48" s="247" t="str">
        <f>IF(Glucose!$E42&gt;0,Glucose!U41+Glucose!$E42*Glucose!AT41/'In Process Calc.'!$I42,"")</f>
        <v/>
      </c>
      <c r="V48" s="247" t="str">
        <f>IF(Glucose!$E42&gt;0,Glucose!V41+Glucose!$E42*Glucose!AU41/'In Process Calc.'!$I42,"")</f>
        <v/>
      </c>
      <c r="W48" s="247" t="str">
        <f>IF(Glucose!$E42&gt;0,Glucose!W41+Glucose!$E42*Glucose!AV41/'In Process Calc.'!$I42,"")</f>
        <v/>
      </c>
      <c r="X48" s="247" t="str">
        <f>IF(Glucose!$E42&gt;0,Glucose!X41+Glucose!$E42*Glucose!AW41/'In Process Calc.'!$I42,"")</f>
        <v/>
      </c>
      <c r="Y48" s="247" t="str">
        <f>IF(Glucose!$E42&gt;0,Glucose!Y41+Glucose!$E42*Glucose!AX41/'In Process Calc.'!$I42,"")</f>
        <v/>
      </c>
      <c r="Z48" s="247" t="str">
        <f>IF(Glucose!$E42&gt;0,Glucose!Z41+Glucose!$E42*Glucose!AY41/'In Process Calc.'!$I42,"")</f>
        <v/>
      </c>
      <c r="AA48" s="247" t="str">
        <f>IF(Glucose!$E42&gt;0,Glucose!AA41+Glucose!$E42*Glucose!AZ41/'In Process Calc.'!$I42,"")</f>
        <v/>
      </c>
      <c r="AB48" s="247" t="str">
        <f>IF(Glucose!$E42&gt;0,Glucose!AB41+Glucose!$E42*Glucose!BA41/'In Process Calc.'!$I42,"")</f>
        <v/>
      </c>
      <c r="AC48" s="247" t="str">
        <f>IF(Glucose!$E42&gt;0,Glucose!AC41+Glucose!$E42*Glucose!BB41/'In Process Calc.'!$I42,"")</f>
        <v/>
      </c>
      <c r="AD48" s="247" t="str">
        <f>IF(Glucose!$E42&gt;0,Glucose!AD41+Glucose!$E42*Glucose!BC41/'In Process Calc.'!$I42,"")</f>
        <v/>
      </c>
      <c r="AE48" s="247" t="str">
        <f>IF(Glucose!$E42&gt;0,Glucose!AE41+Glucose!$E42*Glucose!BD41/'In Process Calc.'!$I42,"")</f>
        <v/>
      </c>
      <c r="AF48" s="247" t="str">
        <f>IF(Glucose!$E42&gt;0,Glucose!AF41+Glucose!$E42*Glucose!BE41/'In Process Calc.'!$I42,"")</f>
        <v/>
      </c>
      <c r="AG48" s="247" t="str">
        <f>IF(Glucose!$E42&gt;0,Glucose!AG41+Glucose!$E42*Glucose!BF41/'In Process Calc.'!$I42,"")</f>
        <v/>
      </c>
      <c r="AH48" s="247" t="str">
        <f>IF(Glucose!$E42&gt;0,Glucose!AH41+Glucose!$E42*Glucose!BG41/'In Process Calc.'!$I42,"")</f>
        <v/>
      </c>
      <c r="AI48" s="247" t="str">
        <f>IF(Glucose!$E42&gt;0,Glucose!AI41+Glucose!$E42*Glucose!BH41/'In Process Calc.'!$I42,"")</f>
        <v/>
      </c>
      <c r="AJ48" s="247" t="str">
        <f>IF(Glucose!$E42&gt;0,Glucose!AJ41+Glucose!$E42*Glucose!BI41/'In Process Calc.'!$I42,"")</f>
        <v/>
      </c>
      <c r="AK48" s="247" t="str">
        <f>IF(Glucose!$E42&gt;0,Glucose!AK41+Glucose!$E42*Glucose!BJ41/'In Process Calc.'!$I42,"")</f>
        <v/>
      </c>
      <c r="AL48" s="247" t="str">
        <f>IF(Glucose!$E42&gt;0,Glucose!AL41+Glucose!$E42*Glucose!BK41/'In Process Calc.'!$I42,"")</f>
        <v/>
      </c>
      <c r="AM48" s="247" t="str">
        <f>IF(Glucose!$E42&gt;0,Glucose!AM41+Glucose!$E42*Glucose!BL41/'In Process Calc.'!$I42,"")</f>
        <v/>
      </c>
      <c r="AN48" s="247" t="str">
        <f>IF(Glucose!$E42&gt;0,Glucose!AN41+Glucose!$E42*Glucose!BM41/'In Process Calc.'!$I42,"")</f>
        <v/>
      </c>
      <c r="AO48" s="247" t="str">
        <f>IF(Glucose!$E42&gt;0,Glucose!AO41+Glucose!$E42*Glucose!BN41/'In Process Calc.'!$I42,"")</f>
        <v/>
      </c>
      <c r="AP48" s="247" t="str">
        <f>IF(Glucose!$E42&gt;0,Glucose!AP41+Glucose!$E42*Glucose!BO41/'In Process Calc.'!$I42,"")</f>
        <v/>
      </c>
      <c r="AQ48" s="247" t="str">
        <f>IF(Glucose!$E42&gt;0,Glucose!AR41+Glucose!$E42*Glucose!BP41/'In Process Calc.'!$I42,"")</f>
        <v/>
      </c>
      <c r="AR48" s="247" t="str">
        <f>IF(Glucose!$E42&gt;0,Glucose!AS41,"")</f>
        <v/>
      </c>
      <c r="AS48" s="247" t="str">
        <f>IF(Glucose!$E42&gt;0,Glucose!AT41,"")</f>
        <v/>
      </c>
      <c r="AT48" s="247" t="str">
        <f>IF(Glucose!$E42&gt;0,Glucose!AU41,"")</f>
        <v/>
      </c>
      <c r="AU48" s="247" t="str">
        <f>IF(Glucose!$E42&gt;0,Glucose!AV41,"")</f>
        <v/>
      </c>
      <c r="AV48" s="247" t="str">
        <f>IF(Glucose!$E42&gt;0,Glucose!AW41,"")</f>
        <v/>
      </c>
      <c r="AW48" s="247" t="str">
        <f>IF(Glucose!$E42&gt;0,Glucose!AX41,"")</f>
        <v/>
      </c>
      <c r="AX48" s="247" t="str">
        <f>IF(Glucose!$E42&gt;0,Glucose!AY41,"")</f>
        <v/>
      </c>
      <c r="AY48" s="247" t="str">
        <f>IF(Glucose!$E42&gt;0,Glucose!AZ41,"")</f>
        <v/>
      </c>
      <c r="AZ48" s="247" t="str">
        <f>IF(Glucose!$E42&gt;0,Glucose!BA41,"")</f>
        <v/>
      </c>
      <c r="BA48" s="247" t="str">
        <f>IF(Glucose!$E42&gt;0,Glucose!BB41,"")</f>
        <v/>
      </c>
      <c r="BB48" s="247" t="str">
        <f>IF(Glucose!$E42&gt;0,Glucose!BC41,"")</f>
        <v/>
      </c>
      <c r="BC48" s="247" t="str">
        <f>IF(Glucose!$E42&gt;0,Glucose!BD41,"")</f>
        <v/>
      </c>
      <c r="BD48" s="247" t="str">
        <f>IF(Glucose!$E42&gt;0,Glucose!BE41,"")</f>
        <v/>
      </c>
      <c r="BE48" s="247" t="str">
        <f>IF(Glucose!$E42&gt;0,Glucose!BF41,"")</f>
        <v/>
      </c>
      <c r="BF48" s="247" t="str">
        <f>IF(Glucose!$E42&gt;0,Glucose!BG41,"")</f>
        <v/>
      </c>
      <c r="BG48" s="247" t="str">
        <f>IF(Glucose!$E42&gt;0,Glucose!BH41,"")</f>
        <v/>
      </c>
      <c r="BH48" s="247" t="str">
        <f>IF(Glucose!$E42&gt;0,Glucose!BI41,"")</f>
        <v/>
      </c>
      <c r="BI48" s="247" t="str">
        <f>IF(Glucose!$E42&gt;0,Glucose!BJ41,"")</f>
        <v/>
      </c>
      <c r="BJ48" s="247" t="str">
        <f>IF(Glucose!$E42&gt;0,Glucose!BK41,"")</f>
        <v/>
      </c>
      <c r="BK48" s="247" t="str">
        <f>IF(Glucose!$E42&gt;0,Glucose!BL41,"")</f>
        <v/>
      </c>
      <c r="BL48" s="247" t="str">
        <f>IF(Glucose!$E42&gt;0,Glucose!BM41,"")</f>
        <v/>
      </c>
      <c r="BM48" s="247" t="str">
        <f>IF(Glucose!$E42&gt;0,Glucose!BN41,"")</f>
        <v/>
      </c>
      <c r="BN48" s="247" t="str">
        <f>IF(Glucose!$E42&gt;0,'In Process Calc.'!B41,"")</f>
        <v/>
      </c>
      <c r="BO48" s="247" t="str">
        <f>IF(Glucose!$E42&gt;0,'In Process Calc.'!C41,"")</f>
        <v/>
      </c>
    </row>
    <row r="49" spans="1:67" x14ac:dyDescent="0.15">
      <c r="A49" s="241" t="str">
        <f>IF(Glucose!$E43&gt;0,Glucose!$B$1,"")</f>
        <v/>
      </c>
      <c r="B49" s="241" t="str">
        <f>IF(Glucose!$E43&gt;0,Glucose!A42+0.1,"")</f>
        <v/>
      </c>
      <c r="C49" s="245" t="str">
        <f>IF(Glucose!$E43&gt;0,Glucose!B42,"")</f>
        <v/>
      </c>
      <c r="D49" s="250" t="str">
        <f>IF(Glucose!$E43&gt;0,Glucose!C42,"")</f>
        <v/>
      </c>
      <c r="E49" s="241" t="str">
        <f>IF(Glucose!$E43&gt;0,Glucose!D42,"")</f>
        <v/>
      </c>
      <c r="F49" s="241" t="str">
        <f>IF(Glucose!$E43&gt;0,Glucose!E42,"")</f>
        <v/>
      </c>
      <c r="G49" s="241" t="str">
        <f>IF(Glucose!$E43&gt;0,Glucose!G42,"")</f>
        <v/>
      </c>
      <c r="H49" s="246" t="str">
        <f>IF(Glucose!$E43&gt;0,Glucose!H42,"")</f>
        <v/>
      </c>
      <c r="I49" s="246" t="str">
        <f>IF(Glucose!$E43&gt;0,Glucose!I42,"")</f>
        <v/>
      </c>
      <c r="J49" s="246" t="str">
        <f>IF(Glucose!$E43&gt;0,Glucose!J42,"")</f>
        <v/>
      </c>
      <c r="K49" s="246" t="str">
        <f>IF(Glucose!$E43&gt;0,Glucose!K42,"")</f>
        <v/>
      </c>
      <c r="L49" s="241" t="str">
        <f>IF(Glucose!$E43&gt;0,Glucose!L42,"")</f>
        <v/>
      </c>
      <c r="M49" s="241" t="str">
        <f>IF(Glucose!$E43&gt;0,Glucose!M42,"")</f>
        <v/>
      </c>
      <c r="N49" s="241" t="str">
        <f>IF(Glucose!$E43&gt;0,Glucose!N42,"")</f>
        <v/>
      </c>
      <c r="O49" s="241" t="str">
        <f>IF(Glucose!$E43&gt;0,Glucose!O42,"")</f>
        <v/>
      </c>
      <c r="P49" s="241" t="str">
        <f>IF(Glucose!$E43&gt;0,Glucose!P42,"")</f>
        <v/>
      </c>
      <c r="Q49" s="241" t="str">
        <f>IF(Glucose!$E43&gt;0,Glucose!Q42,"")</f>
        <v/>
      </c>
      <c r="R49" s="241" t="str">
        <f>IF(Glucose!$E43&gt;0,Glucose!R42,"")</f>
        <v/>
      </c>
      <c r="S49" s="241" t="str">
        <f>IF(Glucose!$E43&gt;0,Glucose!S42,"")</f>
        <v/>
      </c>
      <c r="T49" s="247" t="str">
        <f>IF(Glucose!$E43&gt;0,Glucose!T42+Glucose!$E43*Glucose!AS42/'In Process Calc.'!$I43,"")</f>
        <v/>
      </c>
      <c r="U49" s="247" t="str">
        <f>IF(Glucose!$E43&gt;0,Glucose!U42+Glucose!$E43*Glucose!AT42/'In Process Calc.'!$I43,"")</f>
        <v/>
      </c>
      <c r="V49" s="247" t="str">
        <f>IF(Glucose!$E43&gt;0,Glucose!V42+Glucose!$E43*Glucose!AU42/'In Process Calc.'!$I43,"")</f>
        <v/>
      </c>
      <c r="W49" s="247" t="str">
        <f>IF(Glucose!$E43&gt;0,Glucose!W42+Glucose!$E43*Glucose!AV42/'In Process Calc.'!$I43,"")</f>
        <v/>
      </c>
      <c r="X49" s="247" t="str">
        <f>IF(Glucose!$E43&gt;0,Glucose!X42+Glucose!$E43*Glucose!AW42/'In Process Calc.'!$I43,"")</f>
        <v/>
      </c>
      <c r="Y49" s="247" t="str">
        <f>IF(Glucose!$E43&gt;0,Glucose!Y42+Glucose!$E43*Glucose!AX42/'In Process Calc.'!$I43,"")</f>
        <v/>
      </c>
      <c r="Z49" s="247" t="str">
        <f>IF(Glucose!$E43&gt;0,Glucose!Z42+Glucose!$E43*Glucose!AY42/'In Process Calc.'!$I43,"")</f>
        <v/>
      </c>
      <c r="AA49" s="247" t="str">
        <f>IF(Glucose!$E43&gt;0,Glucose!AA42+Glucose!$E43*Glucose!AZ42/'In Process Calc.'!$I43,"")</f>
        <v/>
      </c>
      <c r="AB49" s="247" t="str">
        <f>IF(Glucose!$E43&gt;0,Glucose!AB42+Glucose!$E43*Glucose!BA42/'In Process Calc.'!$I43,"")</f>
        <v/>
      </c>
      <c r="AC49" s="247" t="str">
        <f>IF(Glucose!$E43&gt;0,Glucose!AC42+Glucose!$E43*Glucose!BB42/'In Process Calc.'!$I43,"")</f>
        <v/>
      </c>
      <c r="AD49" s="247" t="str">
        <f>IF(Glucose!$E43&gt;0,Glucose!AD42+Glucose!$E43*Glucose!BC42/'In Process Calc.'!$I43,"")</f>
        <v/>
      </c>
      <c r="AE49" s="247" t="str">
        <f>IF(Glucose!$E43&gt;0,Glucose!AE42+Glucose!$E43*Glucose!BD42/'In Process Calc.'!$I43,"")</f>
        <v/>
      </c>
      <c r="AF49" s="247" t="str">
        <f>IF(Glucose!$E43&gt;0,Glucose!AF42+Glucose!$E43*Glucose!BE42/'In Process Calc.'!$I43,"")</f>
        <v/>
      </c>
      <c r="AG49" s="247" t="str">
        <f>IF(Glucose!$E43&gt;0,Glucose!AG42+Glucose!$E43*Glucose!BF42/'In Process Calc.'!$I43,"")</f>
        <v/>
      </c>
      <c r="AH49" s="247" t="str">
        <f>IF(Glucose!$E43&gt;0,Glucose!AH42+Glucose!$E43*Glucose!BG42/'In Process Calc.'!$I43,"")</f>
        <v/>
      </c>
      <c r="AI49" s="247" t="str">
        <f>IF(Glucose!$E43&gt;0,Glucose!AI42+Glucose!$E43*Glucose!BH42/'In Process Calc.'!$I43,"")</f>
        <v/>
      </c>
      <c r="AJ49" s="247" t="str">
        <f>IF(Glucose!$E43&gt;0,Glucose!AJ42+Glucose!$E43*Glucose!BI42/'In Process Calc.'!$I43,"")</f>
        <v/>
      </c>
      <c r="AK49" s="247" t="str">
        <f>IF(Glucose!$E43&gt;0,Glucose!AK42+Glucose!$E43*Glucose!BJ42/'In Process Calc.'!$I43,"")</f>
        <v/>
      </c>
      <c r="AL49" s="247" t="str">
        <f>IF(Glucose!$E43&gt;0,Glucose!AL42+Glucose!$E43*Glucose!BK42/'In Process Calc.'!$I43,"")</f>
        <v/>
      </c>
      <c r="AM49" s="247" t="str">
        <f>IF(Glucose!$E43&gt;0,Glucose!AM42+Glucose!$E43*Glucose!BL42/'In Process Calc.'!$I43,"")</f>
        <v/>
      </c>
      <c r="AN49" s="247" t="str">
        <f>IF(Glucose!$E43&gt;0,Glucose!AN42+Glucose!$E43*Glucose!BM42/'In Process Calc.'!$I43,"")</f>
        <v/>
      </c>
      <c r="AO49" s="247" t="str">
        <f>IF(Glucose!$E43&gt;0,Glucose!AO42+Glucose!$E43*Glucose!BN42/'In Process Calc.'!$I43,"")</f>
        <v/>
      </c>
      <c r="AP49" s="247" t="str">
        <f>IF(Glucose!$E43&gt;0,Glucose!AP42+Glucose!$E43*Glucose!BO42/'In Process Calc.'!$I43,"")</f>
        <v/>
      </c>
      <c r="AQ49" s="247" t="str">
        <f>IF(Glucose!$E43&gt;0,Glucose!AR42+Glucose!$E43*Glucose!BP42/'In Process Calc.'!$I43,"")</f>
        <v/>
      </c>
      <c r="AR49" s="247" t="str">
        <f>IF(Glucose!$E43&gt;0,Glucose!AS42,"")</f>
        <v/>
      </c>
      <c r="AS49" s="247" t="str">
        <f>IF(Glucose!$E43&gt;0,Glucose!AT42,"")</f>
        <v/>
      </c>
      <c r="AT49" s="247" t="str">
        <f>IF(Glucose!$E43&gt;0,Glucose!AU42,"")</f>
        <v/>
      </c>
      <c r="AU49" s="247" t="str">
        <f>IF(Glucose!$E43&gt;0,Glucose!AV42,"")</f>
        <v/>
      </c>
      <c r="AV49" s="247" t="str">
        <f>IF(Glucose!$E43&gt;0,Glucose!AW42,"")</f>
        <v/>
      </c>
      <c r="AW49" s="247" t="str">
        <f>IF(Glucose!$E43&gt;0,Glucose!AX42,"")</f>
        <v/>
      </c>
      <c r="AX49" s="247" t="str">
        <f>IF(Glucose!$E43&gt;0,Glucose!AY42,"")</f>
        <v/>
      </c>
      <c r="AY49" s="247" t="str">
        <f>IF(Glucose!$E43&gt;0,Glucose!AZ42,"")</f>
        <v/>
      </c>
      <c r="AZ49" s="247" t="str">
        <f>IF(Glucose!$E43&gt;0,Glucose!BA42,"")</f>
        <v/>
      </c>
      <c r="BA49" s="247" t="str">
        <f>IF(Glucose!$E43&gt;0,Glucose!BB42,"")</f>
        <v/>
      </c>
      <c r="BB49" s="247" t="str">
        <f>IF(Glucose!$E43&gt;0,Glucose!BC42,"")</f>
        <v/>
      </c>
      <c r="BC49" s="247" t="str">
        <f>IF(Glucose!$E43&gt;0,Glucose!BD42,"")</f>
        <v/>
      </c>
      <c r="BD49" s="247" t="str">
        <f>IF(Glucose!$E43&gt;0,Glucose!BE42,"")</f>
        <v/>
      </c>
      <c r="BE49" s="247" t="str">
        <f>IF(Glucose!$E43&gt;0,Glucose!BF42,"")</f>
        <v/>
      </c>
      <c r="BF49" s="247" t="str">
        <f>IF(Glucose!$E43&gt;0,Glucose!BG42,"")</f>
        <v/>
      </c>
      <c r="BG49" s="247" t="str">
        <f>IF(Glucose!$E43&gt;0,Glucose!BH42,"")</f>
        <v/>
      </c>
      <c r="BH49" s="247" t="str">
        <f>IF(Glucose!$E43&gt;0,Glucose!BI42,"")</f>
        <v/>
      </c>
      <c r="BI49" s="247" t="str">
        <f>IF(Glucose!$E43&gt;0,Glucose!BJ42,"")</f>
        <v/>
      </c>
      <c r="BJ49" s="247" t="str">
        <f>IF(Glucose!$E43&gt;0,Glucose!BK42,"")</f>
        <v/>
      </c>
      <c r="BK49" s="247" t="str">
        <f>IF(Glucose!$E43&gt;0,Glucose!BL42,"")</f>
        <v/>
      </c>
      <c r="BL49" s="247" t="str">
        <f>IF(Glucose!$E43&gt;0,Glucose!BM42,"")</f>
        <v/>
      </c>
      <c r="BM49" s="247" t="str">
        <f>IF(Glucose!$E43&gt;0,Glucose!BN42,"")</f>
        <v/>
      </c>
      <c r="BN49" s="247" t="str">
        <f>IF(Glucose!$E43&gt;0,'In Process Calc.'!B42,"")</f>
        <v/>
      </c>
      <c r="BO49" s="247" t="str">
        <f>IF(Glucose!$E43&gt;0,'In Process Calc.'!C42,"")</f>
        <v/>
      </c>
    </row>
    <row r="50" spans="1:67" x14ac:dyDescent="0.15">
      <c r="A50" s="241" t="str">
        <f>IF(Glucose!$E44&gt;0,Glucose!$B$1,"")</f>
        <v/>
      </c>
      <c r="B50" s="241" t="str">
        <f>IF(Glucose!$E44&gt;0,Glucose!A43+0.1,"")</f>
        <v/>
      </c>
      <c r="C50" s="245" t="str">
        <f>IF(Glucose!$E44&gt;0,Glucose!B43,"")</f>
        <v/>
      </c>
      <c r="D50" s="250" t="str">
        <f>IF(Glucose!$E44&gt;0,Glucose!C43,"")</f>
        <v/>
      </c>
      <c r="E50" s="241" t="str">
        <f>IF(Glucose!$E44&gt;0,Glucose!D43,"")</f>
        <v/>
      </c>
      <c r="F50" s="241" t="str">
        <f>IF(Glucose!$E44&gt;0,Glucose!E43,"")</f>
        <v/>
      </c>
      <c r="G50" s="241" t="str">
        <f>IF(Glucose!$E44&gt;0,Glucose!G43,"")</f>
        <v/>
      </c>
      <c r="H50" s="246" t="str">
        <f>IF(Glucose!$E44&gt;0,Glucose!H43,"")</f>
        <v/>
      </c>
      <c r="I50" s="246" t="str">
        <f>IF(Glucose!$E44&gt;0,Glucose!I43,"")</f>
        <v/>
      </c>
      <c r="J50" s="246" t="str">
        <f>IF(Glucose!$E44&gt;0,Glucose!J43,"")</f>
        <v/>
      </c>
      <c r="K50" s="246" t="str">
        <f>IF(Glucose!$E44&gt;0,Glucose!K43,"")</f>
        <v/>
      </c>
      <c r="L50" s="241" t="str">
        <f>IF(Glucose!$E44&gt;0,Glucose!L43,"")</f>
        <v/>
      </c>
      <c r="M50" s="241" t="str">
        <f>IF(Glucose!$E44&gt;0,Glucose!M43,"")</f>
        <v/>
      </c>
      <c r="N50" s="241" t="str">
        <f>IF(Glucose!$E44&gt;0,Glucose!N43,"")</f>
        <v/>
      </c>
      <c r="O50" s="241" t="str">
        <f>IF(Glucose!$E44&gt;0,Glucose!O43,"")</f>
        <v/>
      </c>
      <c r="P50" s="241" t="str">
        <f>IF(Glucose!$E44&gt;0,Glucose!P43,"")</f>
        <v/>
      </c>
      <c r="Q50" s="241" t="str">
        <f>IF(Glucose!$E44&gt;0,Glucose!Q43,"")</f>
        <v/>
      </c>
      <c r="R50" s="241" t="str">
        <f>IF(Glucose!$E44&gt;0,Glucose!R43,"")</f>
        <v/>
      </c>
      <c r="S50" s="241" t="str">
        <f>IF(Glucose!$E44&gt;0,Glucose!S43,"")</f>
        <v/>
      </c>
      <c r="T50" s="247" t="str">
        <f>IF(Glucose!$E44&gt;0,Glucose!T43+Glucose!$E44*Glucose!AS43/'In Process Calc.'!$I44,"")</f>
        <v/>
      </c>
      <c r="U50" s="247" t="str">
        <f>IF(Glucose!$E44&gt;0,Glucose!U43+Glucose!$E44*Glucose!AT43/'In Process Calc.'!$I44,"")</f>
        <v/>
      </c>
      <c r="V50" s="247" t="str">
        <f>IF(Glucose!$E44&gt;0,Glucose!V43+Glucose!$E44*Glucose!AU43/'In Process Calc.'!$I44,"")</f>
        <v/>
      </c>
      <c r="W50" s="247" t="str">
        <f>IF(Glucose!$E44&gt;0,Glucose!W43+Glucose!$E44*Glucose!AV43/'In Process Calc.'!$I44,"")</f>
        <v/>
      </c>
      <c r="X50" s="247" t="str">
        <f>IF(Glucose!$E44&gt;0,Glucose!X43+Glucose!$E44*Glucose!AW43/'In Process Calc.'!$I44,"")</f>
        <v/>
      </c>
      <c r="Y50" s="247" t="str">
        <f>IF(Glucose!$E44&gt;0,Glucose!Y43+Glucose!$E44*Glucose!AX43/'In Process Calc.'!$I44,"")</f>
        <v/>
      </c>
      <c r="Z50" s="247" t="str">
        <f>IF(Glucose!$E44&gt;0,Glucose!Z43+Glucose!$E44*Glucose!AY43/'In Process Calc.'!$I44,"")</f>
        <v/>
      </c>
      <c r="AA50" s="247" t="str">
        <f>IF(Glucose!$E44&gt;0,Glucose!AA43+Glucose!$E44*Glucose!AZ43/'In Process Calc.'!$I44,"")</f>
        <v/>
      </c>
      <c r="AB50" s="247" t="str">
        <f>IF(Glucose!$E44&gt;0,Glucose!AB43+Glucose!$E44*Glucose!BA43/'In Process Calc.'!$I44,"")</f>
        <v/>
      </c>
      <c r="AC50" s="247" t="str">
        <f>IF(Glucose!$E44&gt;0,Glucose!AC43+Glucose!$E44*Glucose!BB43/'In Process Calc.'!$I44,"")</f>
        <v/>
      </c>
      <c r="AD50" s="247" t="str">
        <f>IF(Glucose!$E44&gt;0,Glucose!AD43+Glucose!$E44*Glucose!BC43/'In Process Calc.'!$I44,"")</f>
        <v/>
      </c>
      <c r="AE50" s="247" t="str">
        <f>IF(Glucose!$E44&gt;0,Glucose!AE43+Glucose!$E44*Glucose!BD43/'In Process Calc.'!$I44,"")</f>
        <v/>
      </c>
      <c r="AF50" s="247" t="str">
        <f>IF(Glucose!$E44&gt;0,Glucose!AF43+Glucose!$E44*Glucose!BE43/'In Process Calc.'!$I44,"")</f>
        <v/>
      </c>
      <c r="AG50" s="247" t="str">
        <f>IF(Glucose!$E44&gt;0,Glucose!AG43+Glucose!$E44*Glucose!BF43/'In Process Calc.'!$I44,"")</f>
        <v/>
      </c>
      <c r="AH50" s="247" t="str">
        <f>IF(Glucose!$E44&gt;0,Glucose!AH43+Glucose!$E44*Glucose!BG43/'In Process Calc.'!$I44,"")</f>
        <v/>
      </c>
      <c r="AI50" s="247" t="str">
        <f>IF(Glucose!$E44&gt;0,Glucose!AI43+Glucose!$E44*Glucose!BH43/'In Process Calc.'!$I44,"")</f>
        <v/>
      </c>
      <c r="AJ50" s="247" t="str">
        <f>IF(Glucose!$E44&gt;0,Glucose!AJ43+Glucose!$E44*Glucose!BI43/'In Process Calc.'!$I44,"")</f>
        <v/>
      </c>
      <c r="AK50" s="247" t="str">
        <f>IF(Glucose!$E44&gt;0,Glucose!AK43+Glucose!$E44*Glucose!BJ43/'In Process Calc.'!$I44,"")</f>
        <v/>
      </c>
      <c r="AL50" s="247" t="str">
        <f>IF(Glucose!$E44&gt;0,Glucose!AL43+Glucose!$E44*Glucose!BK43/'In Process Calc.'!$I44,"")</f>
        <v/>
      </c>
      <c r="AM50" s="247" t="str">
        <f>IF(Glucose!$E44&gt;0,Glucose!AM43+Glucose!$E44*Glucose!BL43/'In Process Calc.'!$I44,"")</f>
        <v/>
      </c>
      <c r="AN50" s="247" t="str">
        <f>IF(Glucose!$E44&gt;0,Glucose!AN43+Glucose!$E44*Glucose!BM43/'In Process Calc.'!$I44,"")</f>
        <v/>
      </c>
      <c r="AO50" s="247" t="str">
        <f>IF(Glucose!$E44&gt;0,Glucose!AO43+Glucose!$E44*Glucose!BN43/'In Process Calc.'!$I44,"")</f>
        <v/>
      </c>
      <c r="AP50" s="247" t="str">
        <f>IF(Glucose!$E44&gt;0,Glucose!AP43+Glucose!$E44*Glucose!BO43/'In Process Calc.'!$I44,"")</f>
        <v/>
      </c>
      <c r="AQ50" s="247" t="str">
        <f>IF(Glucose!$E44&gt;0,Glucose!AR43+Glucose!$E44*Glucose!BP43/'In Process Calc.'!$I44,"")</f>
        <v/>
      </c>
      <c r="AR50" s="247" t="str">
        <f>IF(Glucose!$E44&gt;0,Glucose!AS43,"")</f>
        <v/>
      </c>
      <c r="AS50" s="247" t="str">
        <f>IF(Glucose!$E44&gt;0,Glucose!AT43,"")</f>
        <v/>
      </c>
      <c r="AT50" s="247" t="str">
        <f>IF(Glucose!$E44&gt;0,Glucose!AU43,"")</f>
        <v/>
      </c>
      <c r="AU50" s="247" t="str">
        <f>IF(Glucose!$E44&gt;0,Glucose!AV43,"")</f>
        <v/>
      </c>
      <c r="AV50" s="247" t="str">
        <f>IF(Glucose!$E44&gt;0,Glucose!AW43,"")</f>
        <v/>
      </c>
      <c r="AW50" s="247" t="str">
        <f>IF(Glucose!$E44&gt;0,Glucose!AX43,"")</f>
        <v/>
      </c>
      <c r="AX50" s="247" t="str">
        <f>IF(Glucose!$E44&gt;0,Glucose!AY43,"")</f>
        <v/>
      </c>
      <c r="AY50" s="247" t="str">
        <f>IF(Glucose!$E44&gt;0,Glucose!AZ43,"")</f>
        <v/>
      </c>
      <c r="AZ50" s="247" t="str">
        <f>IF(Glucose!$E44&gt;0,Glucose!BA43,"")</f>
        <v/>
      </c>
      <c r="BA50" s="247" t="str">
        <f>IF(Glucose!$E44&gt;0,Glucose!BB43,"")</f>
        <v/>
      </c>
      <c r="BB50" s="247" t="str">
        <f>IF(Glucose!$E44&gt;0,Glucose!BC43,"")</f>
        <v/>
      </c>
      <c r="BC50" s="247" t="str">
        <f>IF(Glucose!$E44&gt;0,Glucose!BD43,"")</f>
        <v/>
      </c>
      <c r="BD50" s="247" t="str">
        <f>IF(Glucose!$E44&gt;0,Glucose!BE43,"")</f>
        <v/>
      </c>
      <c r="BE50" s="247" t="str">
        <f>IF(Glucose!$E44&gt;0,Glucose!BF43,"")</f>
        <v/>
      </c>
      <c r="BF50" s="247" t="str">
        <f>IF(Glucose!$E44&gt;0,Glucose!BG43,"")</f>
        <v/>
      </c>
      <c r="BG50" s="247" t="str">
        <f>IF(Glucose!$E44&gt;0,Glucose!BH43,"")</f>
        <v/>
      </c>
      <c r="BH50" s="247" t="str">
        <f>IF(Glucose!$E44&gt;0,Glucose!BI43,"")</f>
        <v/>
      </c>
      <c r="BI50" s="247" t="str">
        <f>IF(Glucose!$E44&gt;0,Glucose!BJ43,"")</f>
        <v/>
      </c>
      <c r="BJ50" s="247" t="str">
        <f>IF(Glucose!$E44&gt;0,Glucose!BK43,"")</f>
        <v/>
      </c>
      <c r="BK50" s="247" t="str">
        <f>IF(Glucose!$E44&gt;0,Glucose!BL43,"")</f>
        <v/>
      </c>
      <c r="BL50" s="247" t="str">
        <f>IF(Glucose!$E44&gt;0,Glucose!BM43,"")</f>
        <v/>
      </c>
      <c r="BM50" s="247" t="str">
        <f>IF(Glucose!$E44&gt;0,Glucose!BN43,"")</f>
        <v/>
      </c>
      <c r="BN50" s="247" t="str">
        <f>IF(Glucose!$E44&gt;0,'In Process Calc.'!B43,"")</f>
        <v/>
      </c>
      <c r="BO50" s="247" t="str">
        <f>IF(Glucose!$E44&gt;0,'In Process Calc.'!C43,"")</f>
        <v/>
      </c>
    </row>
    <row r="51" spans="1:67" x14ac:dyDescent="0.15">
      <c r="A51" s="241" t="str">
        <f>IF(Glucose!$E45&gt;0,Glucose!$B$1,"")</f>
        <v/>
      </c>
      <c r="B51" s="241" t="str">
        <f>IF(Glucose!$E45&gt;0,Glucose!A44+0.1,"")</f>
        <v/>
      </c>
      <c r="C51" s="245" t="str">
        <f>IF(Glucose!$E45&gt;0,Glucose!B44,"")</f>
        <v/>
      </c>
      <c r="D51" s="250" t="str">
        <f>IF(Glucose!$E45&gt;0,Glucose!C44,"")</f>
        <v/>
      </c>
      <c r="E51" s="241" t="str">
        <f>IF(Glucose!$E45&gt;0,Glucose!D44,"")</f>
        <v/>
      </c>
      <c r="F51" s="241" t="str">
        <f>IF(Glucose!$E45&gt;0,Glucose!E44,"")</f>
        <v/>
      </c>
      <c r="G51" s="241" t="str">
        <f>IF(Glucose!$E45&gt;0,Glucose!G44,"")</f>
        <v/>
      </c>
      <c r="H51" s="246" t="str">
        <f>IF(Glucose!$E45&gt;0,Glucose!H44,"")</f>
        <v/>
      </c>
      <c r="I51" s="246" t="str">
        <f>IF(Glucose!$E45&gt;0,Glucose!I44,"")</f>
        <v/>
      </c>
      <c r="J51" s="246" t="str">
        <f>IF(Glucose!$E45&gt;0,Glucose!J44,"")</f>
        <v/>
      </c>
      <c r="K51" s="246" t="str">
        <f>IF(Glucose!$E45&gt;0,Glucose!K44,"")</f>
        <v/>
      </c>
      <c r="L51" s="241" t="str">
        <f>IF(Glucose!$E45&gt;0,Glucose!L44,"")</f>
        <v/>
      </c>
      <c r="M51" s="241" t="str">
        <f>IF(Glucose!$E45&gt;0,Glucose!M44,"")</f>
        <v/>
      </c>
      <c r="N51" s="241" t="str">
        <f>IF(Glucose!$E45&gt;0,Glucose!N44,"")</f>
        <v/>
      </c>
      <c r="O51" s="241" t="str">
        <f>IF(Glucose!$E45&gt;0,Glucose!O44,"")</f>
        <v/>
      </c>
      <c r="P51" s="241" t="str">
        <f>IF(Glucose!$E45&gt;0,Glucose!P44,"")</f>
        <v/>
      </c>
      <c r="Q51" s="241" t="str">
        <f>IF(Glucose!$E45&gt;0,Glucose!Q44,"")</f>
        <v/>
      </c>
      <c r="R51" s="241" t="str">
        <f>IF(Glucose!$E45&gt;0,Glucose!R44,"")</f>
        <v/>
      </c>
      <c r="S51" s="241" t="str">
        <f>IF(Glucose!$E45&gt;0,Glucose!S44,"")</f>
        <v/>
      </c>
      <c r="T51" s="247" t="str">
        <f>IF(Glucose!$E45&gt;0,Glucose!T44+Glucose!$E45*Glucose!AS44/'In Process Calc.'!$I45,"")</f>
        <v/>
      </c>
      <c r="U51" s="247" t="str">
        <f>IF(Glucose!$E45&gt;0,Glucose!U44+Glucose!$E45*Glucose!AT44/'In Process Calc.'!$I45,"")</f>
        <v/>
      </c>
      <c r="V51" s="247" t="str">
        <f>IF(Glucose!$E45&gt;0,Glucose!V44+Glucose!$E45*Glucose!AU44/'In Process Calc.'!$I45,"")</f>
        <v/>
      </c>
      <c r="W51" s="247" t="str">
        <f>IF(Glucose!$E45&gt;0,Glucose!W44+Glucose!$E45*Glucose!AV44/'In Process Calc.'!$I45,"")</f>
        <v/>
      </c>
      <c r="X51" s="247" t="str">
        <f>IF(Glucose!$E45&gt;0,Glucose!X44+Glucose!$E45*Glucose!AW44/'In Process Calc.'!$I45,"")</f>
        <v/>
      </c>
      <c r="Y51" s="247" t="str">
        <f>IF(Glucose!$E45&gt;0,Glucose!Y44+Glucose!$E45*Glucose!AX44/'In Process Calc.'!$I45,"")</f>
        <v/>
      </c>
      <c r="Z51" s="247" t="str">
        <f>IF(Glucose!$E45&gt;0,Glucose!Z44+Glucose!$E45*Glucose!AY44/'In Process Calc.'!$I45,"")</f>
        <v/>
      </c>
      <c r="AA51" s="247" t="str">
        <f>IF(Glucose!$E45&gt;0,Glucose!AA44+Glucose!$E45*Glucose!AZ44/'In Process Calc.'!$I45,"")</f>
        <v/>
      </c>
      <c r="AB51" s="247" t="str">
        <f>IF(Glucose!$E45&gt;0,Glucose!AB44+Glucose!$E45*Glucose!BA44/'In Process Calc.'!$I45,"")</f>
        <v/>
      </c>
      <c r="AC51" s="247" t="str">
        <f>IF(Glucose!$E45&gt;0,Glucose!AC44+Glucose!$E45*Glucose!BB44/'In Process Calc.'!$I45,"")</f>
        <v/>
      </c>
      <c r="AD51" s="247" t="str">
        <f>IF(Glucose!$E45&gt;0,Glucose!AD44+Glucose!$E45*Glucose!BC44/'In Process Calc.'!$I45,"")</f>
        <v/>
      </c>
      <c r="AE51" s="247" t="str">
        <f>IF(Glucose!$E45&gt;0,Glucose!AE44+Glucose!$E45*Glucose!BD44/'In Process Calc.'!$I45,"")</f>
        <v/>
      </c>
      <c r="AF51" s="247" t="str">
        <f>IF(Glucose!$E45&gt;0,Glucose!AF44+Glucose!$E45*Glucose!BE44/'In Process Calc.'!$I45,"")</f>
        <v/>
      </c>
      <c r="AG51" s="247" t="str">
        <f>IF(Glucose!$E45&gt;0,Glucose!AG44+Glucose!$E45*Glucose!BF44/'In Process Calc.'!$I45,"")</f>
        <v/>
      </c>
      <c r="AH51" s="247" t="str">
        <f>IF(Glucose!$E45&gt;0,Glucose!AH44+Glucose!$E45*Glucose!BG44/'In Process Calc.'!$I45,"")</f>
        <v/>
      </c>
      <c r="AI51" s="247" t="str">
        <f>IF(Glucose!$E45&gt;0,Glucose!AI44+Glucose!$E45*Glucose!BH44/'In Process Calc.'!$I45,"")</f>
        <v/>
      </c>
      <c r="AJ51" s="247" t="str">
        <f>IF(Glucose!$E45&gt;0,Glucose!AJ44+Glucose!$E45*Glucose!BI44/'In Process Calc.'!$I45,"")</f>
        <v/>
      </c>
      <c r="AK51" s="247" t="str">
        <f>IF(Glucose!$E45&gt;0,Glucose!AK44+Glucose!$E45*Glucose!BJ44/'In Process Calc.'!$I45,"")</f>
        <v/>
      </c>
      <c r="AL51" s="247" t="str">
        <f>IF(Glucose!$E45&gt;0,Glucose!AL44+Glucose!$E45*Glucose!BK44/'In Process Calc.'!$I45,"")</f>
        <v/>
      </c>
      <c r="AM51" s="247" t="str">
        <f>IF(Glucose!$E45&gt;0,Glucose!AM44+Glucose!$E45*Glucose!BL44/'In Process Calc.'!$I45,"")</f>
        <v/>
      </c>
      <c r="AN51" s="247" t="str">
        <f>IF(Glucose!$E45&gt;0,Glucose!AN44+Glucose!$E45*Glucose!BM44/'In Process Calc.'!$I45,"")</f>
        <v/>
      </c>
      <c r="AO51" s="247" t="str">
        <f>IF(Glucose!$E45&gt;0,Glucose!AO44+Glucose!$E45*Glucose!BN44/'In Process Calc.'!$I45,"")</f>
        <v/>
      </c>
      <c r="AP51" s="247" t="str">
        <f>IF(Glucose!$E45&gt;0,Glucose!AP44+Glucose!$E45*Glucose!BO44/'In Process Calc.'!$I45,"")</f>
        <v/>
      </c>
      <c r="AQ51" s="247" t="str">
        <f>IF(Glucose!$E45&gt;0,Glucose!AR44+Glucose!$E45*Glucose!BP44/'In Process Calc.'!$I45,"")</f>
        <v/>
      </c>
      <c r="AR51" s="247" t="str">
        <f>IF(Glucose!$E45&gt;0,Glucose!AS44,"")</f>
        <v/>
      </c>
      <c r="AS51" s="247" t="str">
        <f>IF(Glucose!$E45&gt;0,Glucose!AT44,"")</f>
        <v/>
      </c>
      <c r="AT51" s="247" t="str">
        <f>IF(Glucose!$E45&gt;0,Glucose!AU44,"")</f>
        <v/>
      </c>
      <c r="AU51" s="247" t="str">
        <f>IF(Glucose!$E45&gt;0,Glucose!AV44,"")</f>
        <v/>
      </c>
      <c r="AV51" s="247" t="str">
        <f>IF(Glucose!$E45&gt;0,Glucose!AW44,"")</f>
        <v/>
      </c>
      <c r="AW51" s="247" t="str">
        <f>IF(Glucose!$E45&gt;0,Glucose!AX44,"")</f>
        <v/>
      </c>
      <c r="AX51" s="247" t="str">
        <f>IF(Glucose!$E45&gt;0,Glucose!AY44,"")</f>
        <v/>
      </c>
      <c r="AY51" s="247" t="str">
        <f>IF(Glucose!$E45&gt;0,Glucose!AZ44,"")</f>
        <v/>
      </c>
      <c r="AZ51" s="247" t="str">
        <f>IF(Glucose!$E45&gt;0,Glucose!BA44,"")</f>
        <v/>
      </c>
      <c r="BA51" s="247" t="str">
        <f>IF(Glucose!$E45&gt;0,Glucose!BB44,"")</f>
        <v/>
      </c>
      <c r="BB51" s="247" t="str">
        <f>IF(Glucose!$E45&gt;0,Glucose!BC44,"")</f>
        <v/>
      </c>
      <c r="BC51" s="247" t="str">
        <f>IF(Glucose!$E45&gt;0,Glucose!BD44,"")</f>
        <v/>
      </c>
      <c r="BD51" s="247" t="str">
        <f>IF(Glucose!$E45&gt;0,Glucose!BE44,"")</f>
        <v/>
      </c>
      <c r="BE51" s="247" t="str">
        <f>IF(Glucose!$E45&gt;0,Glucose!BF44,"")</f>
        <v/>
      </c>
      <c r="BF51" s="247" t="str">
        <f>IF(Glucose!$E45&gt;0,Glucose!BG44,"")</f>
        <v/>
      </c>
      <c r="BG51" s="247" t="str">
        <f>IF(Glucose!$E45&gt;0,Glucose!BH44,"")</f>
        <v/>
      </c>
      <c r="BH51" s="247" t="str">
        <f>IF(Glucose!$E45&gt;0,Glucose!BI44,"")</f>
        <v/>
      </c>
      <c r="BI51" s="247" t="str">
        <f>IF(Glucose!$E45&gt;0,Glucose!BJ44,"")</f>
        <v/>
      </c>
      <c r="BJ51" s="247" t="str">
        <f>IF(Glucose!$E45&gt;0,Glucose!BK44,"")</f>
        <v/>
      </c>
      <c r="BK51" s="247" t="str">
        <f>IF(Glucose!$E45&gt;0,Glucose!BL44,"")</f>
        <v/>
      </c>
      <c r="BL51" s="247" t="str">
        <f>IF(Glucose!$E45&gt;0,Glucose!BM44,"")</f>
        <v/>
      </c>
      <c r="BM51" s="247" t="str">
        <f>IF(Glucose!$E45&gt;0,Glucose!BN44,"")</f>
        <v/>
      </c>
      <c r="BN51" s="247" t="str">
        <f>IF(Glucose!$E45&gt;0,'In Process Calc.'!B44,"")</f>
        <v/>
      </c>
      <c r="BO51" s="247" t="str">
        <f>IF(Glucose!$E45&gt;0,'In Process Calc.'!C44,"")</f>
        <v/>
      </c>
    </row>
    <row r="52" spans="1:67" x14ac:dyDescent="0.15">
      <c r="A52" s="241" t="str">
        <f>IF(Glucose!$E46&gt;0,Glucose!$B$1,"")</f>
        <v/>
      </c>
      <c r="B52" s="241" t="str">
        <f>IF(Glucose!$E46&gt;0,Glucose!A45+0.1,"")</f>
        <v/>
      </c>
      <c r="C52" s="245" t="str">
        <f>IF(Glucose!$E46&gt;0,Glucose!B45,"")</f>
        <v/>
      </c>
      <c r="D52" s="250" t="str">
        <f>IF(Glucose!$E46&gt;0,Glucose!C45,"")</f>
        <v/>
      </c>
      <c r="E52" s="241" t="str">
        <f>IF(Glucose!$E46&gt;0,Glucose!D45,"")</f>
        <v/>
      </c>
      <c r="F52" s="241" t="str">
        <f>IF(Glucose!$E46&gt;0,Glucose!E45,"")</f>
        <v/>
      </c>
      <c r="G52" s="241" t="str">
        <f>IF(Glucose!$E46&gt;0,Glucose!G45,"")</f>
        <v/>
      </c>
      <c r="H52" s="246" t="str">
        <f>IF(Glucose!$E46&gt;0,Glucose!H45,"")</f>
        <v/>
      </c>
      <c r="I52" s="246" t="str">
        <f>IF(Glucose!$E46&gt;0,Glucose!I45,"")</f>
        <v/>
      </c>
      <c r="J52" s="246" t="str">
        <f>IF(Glucose!$E46&gt;0,Glucose!J45,"")</f>
        <v/>
      </c>
      <c r="K52" s="246" t="str">
        <f>IF(Glucose!$E46&gt;0,Glucose!K45,"")</f>
        <v/>
      </c>
      <c r="L52" s="241" t="str">
        <f>IF(Glucose!$E46&gt;0,Glucose!L45,"")</f>
        <v/>
      </c>
      <c r="M52" s="241" t="str">
        <f>IF(Glucose!$E46&gt;0,Glucose!M45,"")</f>
        <v/>
      </c>
      <c r="N52" s="241" t="str">
        <f>IF(Glucose!$E46&gt;0,Glucose!N45,"")</f>
        <v/>
      </c>
      <c r="O52" s="241" t="str">
        <f>IF(Glucose!$E46&gt;0,Glucose!O45,"")</f>
        <v/>
      </c>
      <c r="P52" s="241" t="str">
        <f>IF(Glucose!$E46&gt;0,Glucose!P45,"")</f>
        <v/>
      </c>
      <c r="Q52" s="241" t="str">
        <f>IF(Glucose!$E46&gt;0,Glucose!Q45,"")</f>
        <v/>
      </c>
      <c r="R52" s="241" t="str">
        <f>IF(Glucose!$E46&gt;0,Glucose!R45,"")</f>
        <v/>
      </c>
      <c r="S52" s="241" t="str">
        <f>IF(Glucose!$E46&gt;0,Glucose!S45,"")</f>
        <v/>
      </c>
      <c r="T52" s="247" t="str">
        <f>IF(Glucose!$E46&gt;0,Glucose!T45+Glucose!$E46*Glucose!AS45/'In Process Calc.'!$I46,"")</f>
        <v/>
      </c>
      <c r="U52" s="247" t="str">
        <f>IF(Glucose!$E46&gt;0,Glucose!U45+Glucose!$E46*Glucose!AT45/'In Process Calc.'!$I46,"")</f>
        <v/>
      </c>
      <c r="V52" s="247" t="str">
        <f>IF(Glucose!$E46&gt;0,Glucose!V45+Glucose!$E46*Glucose!AU45/'In Process Calc.'!$I46,"")</f>
        <v/>
      </c>
      <c r="W52" s="247" t="str">
        <f>IF(Glucose!$E46&gt;0,Glucose!W45+Glucose!$E46*Glucose!AV45/'In Process Calc.'!$I46,"")</f>
        <v/>
      </c>
      <c r="X52" s="247" t="str">
        <f>IF(Glucose!$E46&gt;0,Glucose!X45+Glucose!$E46*Glucose!AW45/'In Process Calc.'!$I46,"")</f>
        <v/>
      </c>
      <c r="Y52" s="247" t="str">
        <f>IF(Glucose!$E46&gt;0,Glucose!Y45+Glucose!$E46*Glucose!AX45/'In Process Calc.'!$I46,"")</f>
        <v/>
      </c>
      <c r="Z52" s="247" t="str">
        <f>IF(Glucose!$E46&gt;0,Glucose!Z45+Glucose!$E46*Glucose!AY45/'In Process Calc.'!$I46,"")</f>
        <v/>
      </c>
      <c r="AA52" s="247" t="str">
        <f>IF(Glucose!$E46&gt;0,Glucose!AA45+Glucose!$E46*Glucose!AZ45/'In Process Calc.'!$I46,"")</f>
        <v/>
      </c>
      <c r="AB52" s="247" t="str">
        <f>IF(Glucose!$E46&gt;0,Glucose!AB45+Glucose!$E46*Glucose!BA45/'In Process Calc.'!$I46,"")</f>
        <v/>
      </c>
      <c r="AC52" s="247" t="str">
        <f>IF(Glucose!$E46&gt;0,Glucose!AC45+Glucose!$E46*Glucose!BB45/'In Process Calc.'!$I46,"")</f>
        <v/>
      </c>
      <c r="AD52" s="247" t="str">
        <f>IF(Glucose!$E46&gt;0,Glucose!AD45+Glucose!$E46*Glucose!BC45/'In Process Calc.'!$I46,"")</f>
        <v/>
      </c>
      <c r="AE52" s="247" t="str">
        <f>IF(Glucose!$E46&gt;0,Glucose!AE45+Glucose!$E46*Glucose!BD45/'In Process Calc.'!$I46,"")</f>
        <v/>
      </c>
      <c r="AF52" s="247" t="str">
        <f>IF(Glucose!$E46&gt;0,Glucose!AF45+Glucose!$E46*Glucose!BE45/'In Process Calc.'!$I46,"")</f>
        <v/>
      </c>
      <c r="AG52" s="247" t="str">
        <f>IF(Glucose!$E46&gt;0,Glucose!AG45+Glucose!$E46*Glucose!BF45/'In Process Calc.'!$I46,"")</f>
        <v/>
      </c>
      <c r="AH52" s="247" t="str">
        <f>IF(Glucose!$E46&gt;0,Glucose!AH45+Glucose!$E46*Glucose!BG45/'In Process Calc.'!$I46,"")</f>
        <v/>
      </c>
      <c r="AI52" s="247" t="str">
        <f>IF(Glucose!$E46&gt;0,Glucose!AI45+Glucose!$E46*Glucose!BH45/'In Process Calc.'!$I46,"")</f>
        <v/>
      </c>
      <c r="AJ52" s="247" t="str">
        <f>IF(Glucose!$E46&gt;0,Glucose!AJ45+Glucose!$E46*Glucose!BI45/'In Process Calc.'!$I46,"")</f>
        <v/>
      </c>
      <c r="AK52" s="247" t="str">
        <f>IF(Glucose!$E46&gt;0,Glucose!AK45+Glucose!$E46*Glucose!BJ45/'In Process Calc.'!$I46,"")</f>
        <v/>
      </c>
      <c r="AL52" s="247" t="str">
        <f>IF(Glucose!$E46&gt;0,Glucose!AL45+Glucose!$E46*Glucose!BK45/'In Process Calc.'!$I46,"")</f>
        <v/>
      </c>
      <c r="AM52" s="247" t="str">
        <f>IF(Glucose!$E46&gt;0,Glucose!AM45+Glucose!$E46*Glucose!BL45/'In Process Calc.'!$I46,"")</f>
        <v/>
      </c>
      <c r="AN52" s="247" t="str">
        <f>IF(Glucose!$E46&gt;0,Glucose!AN45+Glucose!$E46*Glucose!BM45/'In Process Calc.'!$I46,"")</f>
        <v/>
      </c>
      <c r="AO52" s="247" t="str">
        <f>IF(Glucose!$E46&gt;0,Glucose!AO45+Glucose!$E46*Glucose!BN45/'In Process Calc.'!$I46,"")</f>
        <v/>
      </c>
      <c r="AP52" s="247" t="str">
        <f>IF(Glucose!$E46&gt;0,Glucose!AP45+Glucose!$E46*Glucose!BO45/'In Process Calc.'!$I46,"")</f>
        <v/>
      </c>
      <c r="AQ52" s="247" t="str">
        <f>IF(Glucose!$E46&gt;0,Glucose!AR45+Glucose!$E46*Glucose!BP45/'In Process Calc.'!$I46,"")</f>
        <v/>
      </c>
      <c r="AR52" s="247" t="str">
        <f>IF(Glucose!$E46&gt;0,Glucose!AS45,"")</f>
        <v/>
      </c>
      <c r="AS52" s="247" t="str">
        <f>IF(Glucose!$E46&gt;0,Glucose!AT45,"")</f>
        <v/>
      </c>
      <c r="AT52" s="247" t="str">
        <f>IF(Glucose!$E46&gt;0,Glucose!AU45,"")</f>
        <v/>
      </c>
      <c r="AU52" s="247" t="str">
        <f>IF(Glucose!$E46&gt;0,Glucose!AV45,"")</f>
        <v/>
      </c>
      <c r="AV52" s="247" t="str">
        <f>IF(Glucose!$E46&gt;0,Glucose!AW45,"")</f>
        <v/>
      </c>
      <c r="AW52" s="247" t="str">
        <f>IF(Glucose!$E46&gt;0,Glucose!AX45,"")</f>
        <v/>
      </c>
      <c r="AX52" s="247" t="str">
        <f>IF(Glucose!$E46&gt;0,Glucose!AY45,"")</f>
        <v/>
      </c>
      <c r="AY52" s="247" t="str">
        <f>IF(Glucose!$E46&gt;0,Glucose!AZ45,"")</f>
        <v/>
      </c>
      <c r="AZ52" s="247" t="str">
        <f>IF(Glucose!$E46&gt;0,Glucose!BA45,"")</f>
        <v/>
      </c>
      <c r="BA52" s="247" t="str">
        <f>IF(Glucose!$E46&gt;0,Glucose!BB45,"")</f>
        <v/>
      </c>
      <c r="BB52" s="247" t="str">
        <f>IF(Glucose!$E46&gt;0,Glucose!BC45,"")</f>
        <v/>
      </c>
      <c r="BC52" s="247" t="str">
        <f>IF(Glucose!$E46&gt;0,Glucose!BD45,"")</f>
        <v/>
      </c>
      <c r="BD52" s="247" t="str">
        <f>IF(Glucose!$E46&gt;0,Glucose!BE45,"")</f>
        <v/>
      </c>
      <c r="BE52" s="247" t="str">
        <f>IF(Glucose!$E46&gt;0,Glucose!BF45,"")</f>
        <v/>
      </c>
      <c r="BF52" s="247" t="str">
        <f>IF(Glucose!$E46&gt;0,Glucose!BG45,"")</f>
        <v/>
      </c>
      <c r="BG52" s="247" t="str">
        <f>IF(Glucose!$E46&gt;0,Glucose!BH45,"")</f>
        <v/>
      </c>
      <c r="BH52" s="247" t="str">
        <f>IF(Glucose!$E46&gt;0,Glucose!BI45,"")</f>
        <v/>
      </c>
      <c r="BI52" s="247" t="str">
        <f>IF(Glucose!$E46&gt;0,Glucose!BJ45,"")</f>
        <v/>
      </c>
      <c r="BJ52" s="247" t="str">
        <f>IF(Glucose!$E46&gt;0,Glucose!BK45,"")</f>
        <v/>
      </c>
      <c r="BK52" s="247" t="str">
        <f>IF(Glucose!$E46&gt;0,Glucose!BL45,"")</f>
        <v/>
      </c>
      <c r="BL52" s="247" t="str">
        <f>IF(Glucose!$E46&gt;0,Glucose!BM45,"")</f>
        <v/>
      </c>
      <c r="BM52" s="247" t="str">
        <f>IF(Glucose!$E46&gt;0,Glucose!BN45,"")</f>
        <v/>
      </c>
      <c r="BN52" s="247" t="str">
        <f>IF(Glucose!$E46&gt;0,'In Process Calc.'!B45,"")</f>
        <v/>
      </c>
      <c r="BO52" s="247" t="str">
        <f>IF(Glucose!$E46&gt;0,'In Process Calc.'!C45,"")</f>
        <v/>
      </c>
    </row>
    <row r="53" spans="1:67" x14ac:dyDescent="0.15">
      <c r="A53" s="241" t="str">
        <f>IF(Glucose!$E47&gt;0,Glucose!$B$1,"")</f>
        <v/>
      </c>
      <c r="B53" s="241" t="str">
        <f>IF(Glucose!$E47&gt;0,Glucose!A46+0.1,"")</f>
        <v/>
      </c>
      <c r="C53" s="245" t="str">
        <f>IF(Glucose!$E47&gt;0,Glucose!B46,"")</f>
        <v/>
      </c>
      <c r="D53" s="250" t="str">
        <f>IF(Glucose!$E47&gt;0,Glucose!C46,"")</f>
        <v/>
      </c>
      <c r="E53" s="241" t="str">
        <f>IF(Glucose!$E47&gt;0,Glucose!D46,"")</f>
        <v/>
      </c>
      <c r="F53" s="241" t="str">
        <f>IF(Glucose!$E47&gt;0,Glucose!E46,"")</f>
        <v/>
      </c>
      <c r="G53" s="241" t="str">
        <f>IF(Glucose!$E47&gt;0,Glucose!G46,"")</f>
        <v/>
      </c>
      <c r="H53" s="246" t="str">
        <f>IF(Glucose!$E47&gt;0,Glucose!H46,"")</f>
        <v/>
      </c>
      <c r="I53" s="246" t="str">
        <f>IF(Glucose!$E47&gt;0,Glucose!I46,"")</f>
        <v/>
      </c>
      <c r="J53" s="246" t="str">
        <f>IF(Glucose!$E47&gt;0,Glucose!J46,"")</f>
        <v/>
      </c>
      <c r="K53" s="246" t="str">
        <f>IF(Glucose!$E47&gt;0,Glucose!K46,"")</f>
        <v/>
      </c>
      <c r="L53" s="241" t="str">
        <f>IF(Glucose!$E47&gt;0,Glucose!L46,"")</f>
        <v/>
      </c>
      <c r="M53" s="241" t="str">
        <f>IF(Glucose!$E47&gt;0,Glucose!M46,"")</f>
        <v/>
      </c>
      <c r="N53" s="241" t="str">
        <f>IF(Glucose!$E47&gt;0,Glucose!N46,"")</f>
        <v/>
      </c>
      <c r="O53" s="241" t="str">
        <f>IF(Glucose!$E47&gt;0,Glucose!O46,"")</f>
        <v/>
      </c>
      <c r="P53" s="241" t="str">
        <f>IF(Glucose!$E47&gt;0,Glucose!P46,"")</f>
        <v/>
      </c>
      <c r="Q53" s="241" t="str">
        <f>IF(Glucose!$E47&gt;0,Glucose!Q46,"")</f>
        <v/>
      </c>
      <c r="R53" s="241" t="str">
        <f>IF(Glucose!$E47&gt;0,Glucose!R46,"")</f>
        <v/>
      </c>
      <c r="S53" s="241" t="str">
        <f>IF(Glucose!$E47&gt;0,Glucose!S46,"")</f>
        <v/>
      </c>
      <c r="T53" s="247" t="str">
        <f>IF(Glucose!$E47&gt;0,Glucose!T46+Glucose!$E47*Glucose!AS46/'In Process Calc.'!$I47,"")</f>
        <v/>
      </c>
      <c r="U53" s="247" t="str">
        <f>IF(Glucose!$E47&gt;0,Glucose!U46+Glucose!$E47*Glucose!AT46/'In Process Calc.'!$I47,"")</f>
        <v/>
      </c>
      <c r="V53" s="247" t="str">
        <f>IF(Glucose!$E47&gt;0,Glucose!V46+Glucose!$E47*Glucose!AU46/'In Process Calc.'!$I47,"")</f>
        <v/>
      </c>
      <c r="W53" s="247" t="str">
        <f>IF(Glucose!$E47&gt;0,Glucose!W46+Glucose!$E47*Glucose!AV46/'In Process Calc.'!$I47,"")</f>
        <v/>
      </c>
      <c r="X53" s="247" t="str">
        <f>IF(Glucose!$E47&gt;0,Glucose!X46+Glucose!$E47*Glucose!AW46/'In Process Calc.'!$I47,"")</f>
        <v/>
      </c>
      <c r="Y53" s="247" t="str">
        <f>IF(Glucose!$E47&gt;0,Glucose!Y46+Glucose!$E47*Glucose!AX46/'In Process Calc.'!$I47,"")</f>
        <v/>
      </c>
      <c r="Z53" s="247" t="str">
        <f>IF(Glucose!$E47&gt;0,Glucose!Z46+Glucose!$E47*Glucose!AY46/'In Process Calc.'!$I47,"")</f>
        <v/>
      </c>
      <c r="AA53" s="247" t="str">
        <f>IF(Glucose!$E47&gt;0,Glucose!AA46+Glucose!$E47*Glucose!AZ46/'In Process Calc.'!$I47,"")</f>
        <v/>
      </c>
      <c r="AB53" s="247" t="str">
        <f>IF(Glucose!$E47&gt;0,Glucose!AB46+Glucose!$E47*Glucose!BA46/'In Process Calc.'!$I47,"")</f>
        <v/>
      </c>
      <c r="AC53" s="247" t="str">
        <f>IF(Glucose!$E47&gt;0,Glucose!AC46+Glucose!$E47*Glucose!BB46/'In Process Calc.'!$I47,"")</f>
        <v/>
      </c>
      <c r="AD53" s="247" t="str">
        <f>IF(Glucose!$E47&gt;0,Glucose!AD46+Glucose!$E47*Glucose!BC46/'In Process Calc.'!$I47,"")</f>
        <v/>
      </c>
      <c r="AE53" s="247" t="str">
        <f>IF(Glucose!$E47&gt;0,Glucose!AE46+Glucose!$E47*Glucose!BD46/'In Process Calc.'!$I47,"")</f>
        <v/>
      </c>
      <c r="AF53" s="247" t="str">
        <f>IF(Glucose!$E47&gt;0,Glucose!AF46+Glucose!$E47*Glucose!BE46/'In Process Calc.'!$I47,"")</f>
        <v/>
      </c>
      <c r="AG53" s="247" t="str">
        <f>IF(Glucose!$E47&gt;0,Glucose!AG46+Glucose!$E47*Glucose!BF46/'In Process Calc.'!$I47,"")</f>
        <v/>
      </c>
      <c r="AH53" s="247" t="str">
        <f>IF(Glucose!$E47&gt;0,Glucose!AH46+Glucose!$E47*Glucose!BG46/'In Process Calc.'!$I47,"")</f>
        <v/>
      </c>
      <c r="AI53" s="247" t="str">
        <f>IF(Glucose!$E47&gt;0,Glucose!AI46+Glucose!$E47*Glucose!BH46/'In Process Calc.'!$I47,"")</f>
        <v/>
      </c>
      <c r="AJ53" s="247" t="str">
        <f>IF(Glucose!$E47&gt;0,Glucose!AJ46+Glucose!$E47*Glucose!BI46/'In Process Calc.'!$I47,"")</f>
        <v/>
      </c>
      <c r="AK53" s="247" t="str">
        <f>IF(Glucose!$E47&gt;0,Glucose!AK46+Glucose!$E47*Glucose!BJ46/'In Process Calc.'!$I47,"")</f>
        <v/>
      </c>
      <c r="AL53" s="247" t="str">
        <f>IF(Glucose!$E47&gt;0,Glucose!AL46+Glucose!$E47*Glucose!BK46/'In Process Calc.'!$I47,"")</f>
        <v/>
      </c>
      <c r="AM53" s="247" t="str">
        <f>IF(Glucose!$E47&gt;0,Glucose!AM46+Glucose!$E47*Glucose!BL46/'In Process Calc.'!$I47,"")</f>
        <v/>
      </c>
      <c r="AN53" s="247" t="str">
        <f>IF(Glucose!$E47&gt;0,Glucose!AN46+Glucose!$E47*Glucose!BM46/'In Process Calc.'!$I47,"")</f>
        <v/>
      </c>
      <c r="AO53" s="247" t="str">
        <f>IF(Glucose!$E47&gt;0,Glucose!AO46+Glucose!$E47*Glucose!BN46/'In Process Calc.'!$I47,"")</f>
        <v/>
      </c>
      <c r="AP53" s="247" t="str">
        <f>IF(Glucose!$E47&gt;0,Glucose!AP46+Glucose!$E47*Glucose!BO46/'In Process Calc.'!$I47,"")</f>
        <v/>
      </c>
      <c r="AQ53" s="247" t="str">
        <f>IF(Glucose!$E47&gt;0,Glucose!AR46+Glucose!$E47*Glucose!BP46/'In Process Calc.'!$I47,"")</f>
        <v/>
      </c>
      <c r="AR53" s="247" t="str">
        <f>IF(Glucose!$E47&gt;0,Glucose!AS46,"")</f>
        <v/>
      </c>
      <c r="AS53" s="247" t="str">
        <f>IF(Glucose!$E47&gt;0,Glucose!AT46,"")</f>
        <v/>
      </c>
      <c r="AT53" s="247" t="str">
        <f>IF(Glucose!$E47&gt;0,Glucose!AU46,"")</f>
        <v/>
      </c>
      <c r="AU53" s="247" t="str">
        <f>IF(Glucose!$E47&gt;0,Glucose!AV46,"")</f>
        <v/>
      </c>
      <c r="AV53" s="247" t="str">
        <f>IF(Glucose!$E47&gt;0,Glucose!AW46,"")</f>
        <v/>
      </c>
      <c r="AW53" s="247" t="str">
        <f>IF(Glucose!$E47&gt;0,Glucose!AX46,"")</f>
        <v/>
      </c>
      <c r="AX53" s="247" t="str">
        <f>IF(Glucose!$E47&gt;0,Glucose!AY46,"")</f>
        <v/>
      </c>
      <c r="AY53" s="247" t="str">
        <f>IF(Glucose!$E47&gt;0,Glucose!AZ46,"")</f>
        <v/>
      </c>
      <c r="AZ53" s="247" t="str">
        <f>IF(Glucose!$E47&gt;0,Glucose!BA46,"")</f>
        <v/>
      </c>
      <c r="BA53" s="247" t="str">
        <f>IF(Glucose!$E47&gt;0,Glucose!BB46,"")</f>
        <v/>
      </c>
      <c r="BB53" s="247" t="str">
        <f>IF(Glucose!$E47&gt;0,Glucose!BC46,"")</f>
        <v/>
      </c>
      <c r="BC53" s="247" t="str">
        <f>IF(Glucose!$E47&gt;0,Glucose!BD46,"")</f>
        <v/>
      </c>
      <c r="BD53" s="247" t="str">
        <f>IF(Glucose!$E47&gt;0,Glucose!BE46,"")</f>
        <v/>
      </c>
      <c r="BE53" s="247" t="str">
        <f>IF(Glucose!$E47&gt;0,Glucose!BF46,"")</f>
        <v/>
      </c>
      <c r="BF53" s="247" t="str">
        <f>IF(Glucose!$E47&gt;0,Glucose!BG46,"")</f>
        <v/>
      </c>
      <c r="BG53" s="247" t="str">
        <f>IF(Glucose!$E47&gt;0,Glucose!BH46,"")</f>
        <v/>
      </c>
      <c r="BH53" s="247" t="str">
        <f>IF(Glucose!$E47&gt;0,Glucose!BI46,"")</f>
        <v/>
      </c>
      <c r="BI53" s="247" t="str">
        <f>IF(Glucose!$E47&gt;0,Glucose!BJ46,"")</f>
        <v/>
      </c>
      <c r="BJ53" s="247" t="str">
        <f>IF(Glucose!$E47&gt;0,Glucose!BK46,"")</f>
        <v/>
      </c>
      <c r="BK53" s="247" t="str">
        <f>IF(Glucose!$E47&gt;0,Glucose!BL46,"")</f>
        <v/>
      </c>
      <c r="BL53" s="247" t="str">
        <f>IF(Glucose!$E47&gt;0,Glucose!BM46,"")</f>
        <v/>
      </c>
      <c r="BM53" s="247" t="str">
        <f>IF(Glucose!$E47&gt;0,Glucose!BN46,"")</f>
        <v/>
      </c>
      <c r="BN53" s="247" t="str">
        <f>IF(Glucose!$E47&gt;0,'In Process Calc.'!B46,"")</f>
        <v/>
      </c>
      <c r="BO53" s="247" t="str">
        <f>IF(Glucose!$E47&gt;0,'In Process Calc.'!C46,"")</f>
        <v/>
      </c>
    </row>
    <row r="54" spans="1:67" x14ac:dyDescent="0.15">
      <c r="A54" s="241" t="str">
        <f>IF(Glucose!$E48&gt;0,Glucose!$B$1,"")</f>
        <v/>
      </c>
      <c r="B54" s="241" t="str">
        <f>IF(Glucose!$E48&gt;0,Glucose!A47+0.1,"")</f>
        <v/>
      </c>
      <c r="C54" s="245" t="str">
        <f>IF(Glucose!$E48&gt;0,Glucose!B47,"")</f>
        <v/>
      </c>
      <c r="D54" s="250" t="str">
        <f>IF(Glucose!$E48&gt;0,Glucose!C47,"")</f>
        <v/>
      </c>
      <c r="E54" s="241" t="str">
        <f>IF(Glucose!$E48&gt;0,Glucose!D47,"")</f>
        <v/>
      </c>
      <c r="F54" s="241" t="str">
        <f>IF(Glucose!$E48&gt;0,Glucose!E47,"")</f>
        <v/>
      </c>
      <c r="G54" s="241" t="str">
        <f>IF(Glucose!$E48&gt;0,Glucose!G47,"")</f>
        <v/>
      </c>
      <c r="H54" s="246" t="str">
        <f>IF(Glucose!$E48&gt;0,Glucose!H47,"")</f>
        <v/>
      </c>
      <c r="I54" s="246" t="str">
        <f>IF(Glucose!$E48&gt;0,Glucose!I47,"")</f>
        <v/>
      </c>
      <c r="J54" s="246" t="str">
        <f>IF(Glucose!$E48&gt;0,Glucose!J47,"")</f>
        <v/>
      </c>
      <c r="K54" s="246" t="str">
        <f>IF(Glucose!$E48&gt;0,Glucose!K47,"")</f>
        <v/>
      </c>
      <c r="L54" s="241" t="str">
        <f>IF(Glucose!$E48&gt;0,Glucose!L47,"")</f>
        <v/>
      </c>
      <c r="M54" s="241" t="str">
        <f>IF(Glucose!$E48&gt;0,Glucose!M47,"")</f>
        <v/>
      </c>
      <c r="N54" s="241" t="str">
        <f>IF(Glucose!$E48&gt;0,Glucose!N47,"")</f>
        <v/>
      </c>
      <c r="O54" s="241" t="str">
        <f>IF(Glucose!$E48&gt;0,Glucose!O47,"")</f>
        <v/>
      </c>
      <c r="P54" s="241" t="str">
        <f>IF(Glucose!$E48&gt;0,Glucose!P47,"")</f>
        <v/>
      </c>
      <c r="Q54" s="241" t="str">
        <f>IF(Glucose!$E48&gt;0,Glucose!Q47,"")</f>
        <v/>
      </c>
      <c r="R54" s="241" t="str">
        <f>IF(Glucose!$E48&gt;0,Glucose!R47,"")</f>
        <v/>
      </c>
      <c r="S54" s="241" t="str">
        <f>IF(Glucose!$E48&gt;0,Glucose!S47,"")</f>
        <v/>
      </c>
      <c r="T54" s="247" t="str">
        <f>IF(Glucose!$E48&gt;0,Glucose!T47+Glucose!$E48*Glucose!AS47/'In Process Calc.'!$I48,"")</f>
        <v/>
      </c>
      <c r="U54" s="247" t="str">
        <f>IF(Glucose!$E48&gt;0,Glucose!U47+Glucose!$E48*Glucose!AT47/'In Process Calc.'!$I48,"")</f>
        <v/>
      </c>
      <c r="V54" s="247" t="str">
        <f>IF(Glucose!$E48&gt;0,Glucose!V47+Glucose!$E48*Glucose!AU47/'In Process Calc.'!$I48,"")</f>
        <v/>
      </c>
      <c r="W54" s="247" t="str">
        <f>IF(Glucose!$E48&gt;0,Glucose!W47+Glucose!$E48*Glucose!AV47/'In Process Calc.'!$I48,"")</f>
        <v/>
      </c>
      <c r="X54" s="247" t="str">
        <f>IF(Glucose!$E48&gt;0,Glucose!X47+Glucose!$E48*Glucose!AW47/'In Process Calc.'!$I48,"")</f>
        <v/>
      </c>
      <c r="Y54" s="247" t="str">
        <f>IF(Glucose!$E48&gt;0,Glucose!Y47+Glucose!$E48*Glucose!AX47/'In Process Calc.'!$I48,"")</f>
        <v/>
      </c>
      <c r="Z54" s="247" t="str">
        <f>IF(Glucose!$E48&gt;0,Glucose!Z47+Glucose!$E48*Glucose!AY47/'In Process Calc.'!$I48,"")</f>
        <v/>
      </c>
      <c r="AA54" s="247" t="str">
        <f>IF(Glucose!$E48&gt;0,Glucose!AA47+Glucose!$E48*Glucose!AZ47/'In Process Calc.'!$I48,"")</f>
        <v/>
      </c>
      <c r="AB54" s="247" t="str">
        <f>IF(Glucose!$E48&gt;0,Glucose!AB47+Glucose!$E48*Glucose!BA47/'In Process Calc.'!$I48,"")</f>
        <v/>
      </c>
      <c r="AC54" s="247" t="str">
        <f>IF(Glucose!$E48&gt;0,Glucose!AC47+Glucose!$E48*Glucose!BB47/'In Process Calc.'!$I48,"")</f>
        <v/>
      </c>
      <c r="AD54" s="247" t="str">
        <f>IF(Glucose!$E48&gt;0,Glucose!AD47+Glucose!$E48*Glucose!BC47/'In Process Calc.'!$I48,"")</f>
        <v/>
      </c>
      <c r="AE54" s="247" t="str">
        <f>IF(Glucose!$E48&gt;0,Glucose!AE47+Glucose!$E48*Glucose!BD47/'In Process Calc.'!$I48,"")</f>
        <v/>
      </c>
      <c r="AF54" s="247" t="str">
        <f>IF(Glucose!$E48&gt;0,Glucose!AF47+Glucose!$E48*Glucose!BE47/'In Process Calc.'!$I48,"")</f>
        <v/>
      </c>
      <c r="AG54" s="247" t="str">
        <f>IF(Glucose!$E48&gt;0,Glucose!AG47+Glucose!$E48*Glucose!BF47/'In Process Calc.'!$I48,"")</f>
        <v/>
      </c>
      <c r="AH54" s="247" t="str">
        <f>IF(Glucose!$E48&gt;0,Glucose!AH47+Glucose!$E48*Glucose!BG47/'In Process Calc.'!$I48,"")</f>
        <v/>
      </c>
      <c r="AI54" s="247" t="str">
        <f>IF(Glucose!$E48&gt;0,Glucose!AI47+Glucose!$E48*Glucose!BH47/'In Process Calc.'!$I48,"")</f>
        <v/>
      </c>
      <c r="AJ54" s="247" t="str">
        <f>IF(Glucose!$E48&gt;0,Glucose!AJ47+Glucose!$E48*Glucose!BI47/'In Process Calc.'!$I48,"")</f>
        <v/>
      </c>
      <c r="AK54" s="247" t="str">
        <f>IF(Glucose!$E48&gt;0,Glucose!AK47+Glucose!$E48*Glucose!BJ47/'In Process Calc.'!$I48,"")</f>
        <v/>
      </c>
      <c r="AL54" s="247" t="str">
        <f>IF(Glucose!$E48&gt;0,Glucose!AL47+Glucose!$E48*Glucose!BK47/'In Process Calc.'!$I48,"")</f>
        <v/>
      </c>
      <c r="AM54" s="247" t="str">
        <f>IF(Glucose!$E48&gt;0,Glucose!AM47+Glucose!$E48*Glucose!BL47/'In Process Calc.'!$I48,"")</f>
        <v/>
      </c>
      <c r="AN54" s="247" t="str">
        <f>IF(Glucose!$E48&gt;0,Glucose!AN47+Glucose!$E48*Glucose!BM47/'In Process Calc.'!$I48,"")</f>
        <v/>
      </c>
      <c r="AO54" s="247" t="str">
        <f>IF(Glucose!$E48&gt;0,Glucose!AO47+Glucose!$E48*Glucose!BN47/'In Process Calc.'!$I48,"")</f>
        <v/>
      </c>
      <c r="AP54" s="247" t="str">
        <f>IF(Glucose!$E48&gt;0,Glucose!AP47+Glucose!$E48*Glucose!BO47/'In Process Calc.'!$I48,"")</f>
        <v/>
      </c>
      <c r="AQ54" s="247" t="str">
        <f>IF(Glucose!$E48&gt;0,Glucose!AR47+Glucose!$E48*Glucose!BP47/'In Process Calc.'!$I48,"")</f>
        <v/>
      </c>
      <c r="AR54" s="247" t="str">
        <f>IF(Glucose!$E48&gt;0,Glucose!AS47,"")</f>
        <v/>
      </c>
      <c r="AS54" s="247" t="str">
        <f>IF(Glucose!$E48&gt;0,Glucose!AT47,"")</f>
        <v/>
      </c>
      <c r="AT54" s="247" t="str">
        <f>IF(Glucose!$E48&gt;0,Glucose!AU47,"")</f>
        <v/>
      </c>
      <c r="AU54" s="247" t="str">
        <f>IF(Glucose!$E48&gt;0,Glucose!AV47,"")</f>
        <v/>
      </c>
      <c r="AV54" s="247" t="str">
        <f>IF(Glucose!$E48&gt;0,Glucose!AW47,"")</f>
        <v/>
      </c>
      <c r="AW54" s="247" t="str">
        <f>IF(Glucose!$E48&gt;0,Glucose!AX47,"")</f>
        <v/>
      </c>
      <c r="AX54" s="247" t="str">
        <f>IF(Glucose!$E48&gt;0,Glucose!AY47,"")</f>
        <v/>
      </c>
      <c r="AY54" s="247" t="str">
        <f>IF(Glucose!$E48&gt;0,Glucose!AZ47,"")</f>
        <v/>
      </c>
      <c r="AZ54" s="247" t="str">
        <f>IF(Glucose!$E48&gt;0,Glucose!BA47,"")</f>
        <v/>
      </c>
      <c r="BA54" s="247" t="str">
        <f>IF(Glucose!$E48&gt;0,Glucose!BB47,"")</f>
        <v/>
      </c>
      <c r="BB54" s="247" t="str">
        <f>IF(Glucose!$E48&gt;0,Glucose!BC47,"")</f>
        <v/>
      </c>
      <c r="BC54" s="247" t="str">
        <f>IF(Glucose!$E48&gt;0,Glucose!BD47,"")</f>
        <v/>
      </c>
      <c r="BD54" s="247" t="str">
        <f>IF(Glucose!$E48&gt;0,Glucose!BE47,"")</f>
        <v/>
      </c>
      <c r="BE54" s="247" t="str">
        <f>IF(Glucose!$E48&gt;0,Glucose!BF47,"")</f>
        <v/>
      </c>
      <c r="BF54" s="247" t="str">
        <f>IF(Glucose!$E48&gt;0,Glucose!BG47,"")</f>
        <v/>
      </c>
      <c r="BG54" s="247" t="str">
        <f>IF(Glucose!$E48&gt;0,Glucose!BH47,"")</f>
        <v/>
      </c>
      <c r="BH54" s="247" t="str">
        <f>IF(Glucose!$E48&gt;0,Glucose!BI47,"")</f>
        <v/>
      </c>
      <c r="BI54" s="247" t="str">
        <f>IF(Glucose!$E48&gt;0,Glucose!BJ47,"")</f>
        <v/>
      </c>
      <c r="BJ54" s="247" t="str">
        <f>IF(Glucose!$E48&gt;0,Glucose!BK47,"")</f>
        <v/>
      </c>
      <c r="BK54" s="247" t="str">
        <f>IF(Glucose!$E48&gt;0,Glucose!BL47,"")</f>
        <v/>
      </c>
      <c r="BL54" s="247" t="str">
        <f>IF(Glucose!$E48&gt;0,Glucose!BM47,"")</f>
        <v/>
      </c>
      <c r="BM54" s="247" t="str">
        <f>IF(Glucose!$E48&gt;0,Glucose!BN47,"")</f>
        <v/>
      </c>
      <c r="BN54" s="247" t="str">
        <f>IF(Glucose!$E48&gt;0,'In Process Calc.'!B47,"")</f>
        <v/>
      </c>
      <c r="BO54" s="247" t="str">
        <f>IF(Glucose!$E48&gt;0,'In Process Calc.'!C47,"")</f>
        <v/>
      </c>
    </row>
    <row r="55" spans="1:67" x14ac:dyDescent="0.15">
      <c r="A55" s="241" t="str">
        <f>IF(Glucose!$E49&gt;0,Glucose!$B$1,"")</f>
        <v/>
      </c>
      <c r="B55" s="241" t="str">
        <f>IF(Glucose!$E49&gt;0,Glucose!A48+0.1,"")</f>
        <v/>
      </c>
      <c r="C55" s="245" t="str">
        <f>IF(Glucose!$E49&gt;0,Glucose!B48,"")</f>
        <v/>
      </c>
      <c r="D55" s="250" t="str">
        <f>IF(Glucose!$E49&gt;0,Glucose!C48,"")</f>
        <v/>
      </c>
      <c r="E55" s="241" t="str">
        <f>IF(Glucose!$E49&gt;0,Glucose!D48,"")</f>
        <v/>
      </c>
      <c r="F55" s="241" t="str">
        <f>IF(Glucose!$E49&gt;0,Glucose!E48,"")</f>
        <v/>
      </c>
      <c r="G55" s="241" t="str">
        <f>IF(Glucose!$E49&gt;0,Glucose!G48,"")</f>
        <v/>
      </c>
      <c r="H55" s="246" t="str">
        <f>IF(Glucose!$E49&gt;0,Glucose!H48,"")</f>
        <v/>
      </c>
      <c r="I55" s="246" t="str">
        <f>IF(Glucose!$E49&gt;0,Glucose!I48,"")</f>
        <v/>
      </c>
      <c r="J55" s="246" t="str">
        <f>IF(Glucose!$E49&gt;0,Glucose!J48,"")</f>
        <v/>
      </c>
      <c r="K55" s="246" t="str">
        <f>IF(Glucose!$E49&gt;0,Glucose!K48,"")</f>
        <v/>
      </c>
      <c r="L55" s="241" t="str">
        <f>IF(Glucose!$E49&gt;0,Glucose!L48,"")</f>
        <v/>
      </c>
      <c r="M55" s="241" t="str">
        <f>IF(Glucose!$E49&gt;0,Glucose!M48,"")</f>
        <v/>
      </c>
      <c r="N55" s="241" t="str">
        <f>IF(Glucose!$E49&gt;0,Glucose!N48,"")</f>
        <v/>
      </c>
      <c r="O55" s="241" t="str">
        <f>IF(Glucose!$E49&gt;0,Glucose!O48,"")</f>
        <v/>
      </c>
      <c r="P55" s="241" t="str">
        <f>IF(Glucose!$E49&gt;0,Glucose!P48,"")</f>
        <v/>
      </c>
      <c r="Q55" s="241" t="str">
        <f>IF(Glucose!$E49&gt;0,Glucose!Q48,"")</f>
        <v/>
      </c>
      <c r="R55" s="241" t="str">
        <f>IF(Glucose!$E49&gt;0,Glucose!R48,"")</f>
        <v/>
      </c>
      <c r="S55" s="241" t="str">
        <f>IF(Glucose!$E49&gt;0,Glucose!S48,"")</f>
        <v/>
      </c>
      <c r="T55" s="247" t="str">
        <f>IF(Glucose!$E49&gt;0,Glucose!T48+Glucose!$E49*Glucose!AS48/'In Process Calc.'!$I49,"")</f>
        <v/>
      </c>
      <c r="U55" s="247" t="str">
        <f>IF(Glucose!$E49&gt;0,Glucose!U48+Glucose!$E49*Glucose!AT48/'In Process Calc.'!$I49,"")</f>
        <v/>
      </c>
      <c r="V55" s="247" t="str">
        <f>IF(Glucose!$E49&gt;0,Glucose!V48+Glucose!$E49*Glucose!AU48/'In Process Calc.'!$I49,"")</f>
        <v/>
      </c>
      <c r="W55" s="247" t="str">
        <f>IF(Glucose!$E49&gt;0,Glucose!W48+Glucose!$E49*Glucose!AV48/'In Process Calc.'!$I49,"")</f>
        <v/>
      </c>
      <c r="X55" s="247" t="str">
        <f>IF(Glucose!$E49&gt;0,Glucose!X48+Glucose!$E49*Glucose!AW48/'In Process Calc.'!$I49,"")</f>
        <v/>
      </c>
      <c r="Y55" s="247" t="str">
        <f>IF(Glucose!$E49&gt;0,Glucose!Y48+Glucose!$E49*Glucose!AX48/'In Process Calc.'!$I49,"")</f>
        <v/>
      </c>
      <c r="Z55" s="247" t="str">
        <f>IF(Glucose!$E49&gt;0,Glucose!Z48+Glucose!$E49*Glucose!AY48/'In Process Calc.'!$I49,"")</f>
        <v/>
      </c>
      <c r="AA55" s="247" t="str">
        <f>IF(Glucose!$E49&gt;0,Glucose!AA48+Glucose!$E49*Glucose!AZ48/'In Process Calc.'!$I49,"")</f>
        <v/>
      </c>
      <c r="AB55" s="247" t="str">
        <f>IF(Glucose!$E49&gt;0,Glucose!AB48+Glucose!$E49*Glucose!BA48/'In Process Calc.'!$I49,"")</f>
        <v/>
      </c>
      <c r="AC55" s="247" t="str">
        <f>IF(Glucose!$E49&gt;0,Glucose!AC48+Glucose!$E49*Glucose!BB48/'In Process Calc.'!$I49,"")</f>
        <v/>
      </c>
      <c r="AD55" s="247" t="str">
        <f>IF(Glucose!$E49&gt;0,Glucose!AD48+Glucose!$E49*Glucose!BC48/'In Process Calc.'!$I49,"")</f>
        <v/>
      </c>
      <c r="AE55" s="247" t="str">
        <f>IF(Glucose!$E49&gt;0,Glucose!AE48+Glucose!$E49*Glucose!BD48/'In Process Calc.'!$I49,"")</f>
        <v/>
      </c>
      <c r="AF55" s="247" t="str">
        <f>IF(Glucose!$E49&gt;0,Glucose!AF48+Glucose!$E49*Glucose!BE48/'In Process Calc.'!$I49,"")</f>
        <v/>
      </c>
      <c r="AG55" s="247" t="str">
        <f>IF(Glucose!$E49&gt;0,Glucose!AG48+Glucose!$E49*Glucose!BF48/'In Process Calc.'!$I49,"")</f>
        <v/>
      </c>
      <c r="AH55" s="247" t="str">
        <f>IF(Glucose!$E49&gt;0,Glucose!AH48+Glucose!$E49*Glucose!BG48/'In Process Calc.'!$I49,"")</f>
        <v/>
      </c>
      <c r="AI55" s="247" t="str">
        <f>IF(Glucose!$E49&gt;0,Glucose!AI48+Glucose!$E49*Glucose!BH48/'In Process Calc.'!$I49,"")</f>
        <v/>
      </c>
      <c r="AJ55" s="247" t="str">
        <f>IF(Glucose!$E49&gt;0,Glucose!AJ48+Glucose!$E49*Glucose!BI48/'In Process Calc.'!$I49,"")</f>
        <v/>
      </c>
      <c r="AK55" s="247" t="str">
        <f>IF(Glucose!$E49&gt;0,Glucose!AK48+Glucose!$E49*Glucose!BJ48/'In Process Calc.'!$I49,"")</f>
        <v/>
      </c>
      <c r="AL55" s="247" t="str">
        <f>IF(Glucose!$E49&gt;0,Glucose!AL48+Glucose!$E49*Glucose!BK48/'In Process Calc.'!$I49,"")</f>
        <v/>
      </c>
      <c r="AM55" s="247" t="str">
        <f>IF(Glucose!$E49&gt;0,Glucose!AM48+Glucose!$E49*Glucose!BL48/'In Process Calc.'!$I49,"")</f>
        <v/>
      </c>
      <c r="AN55" s="247" t="str">
        <f>IF(Glucose!$E49&gt;0,Glucose!AN48+Glucose!$E49*Glucose!BM48/'In Process Calc.'!$I49,"")</f>
        <v/>
      </c>
      <c r="AO55" s="247" t="str">
        <f>IF(Glucose!$E49&gt;0,Glucose!AO48+Glucose!$E49*Glucose!BN48/'In Process Calc.'!$I49,"")</f>
        <v/>
      </c>
      <c r="AP55" s="247" t="str">
        <f>IF(Glucose!$E49&gt;0,Glucose!AP48+Glucose!$E49*Glucose!BO48/'In Process Calc.'!$I49,"")</f>
        <v/>
      </c>
      <c r="AQ55" s="247" t="str">
        <f>IF(Glucose!$E49&gt;0,Glucose!AR48+Glucose!$E49*Glucose!BP48/'In Process Calc.'!$I49,"")</f>
        <v/>
      </c>
      <c r="AR55" s="247" t="str">
        <f>IF(Glucose!$E49&gt;0,Glucose!AS48,"")</f>
        <v/>
      </c>
      <c r="AS55" s="247" t="str">
        <f>IF(Glucose!$E49&gt;0,Glucose!AT48,"")</f>
        <v/>
      </c>
      <c r="AT55" s="247" t="str">
        <f>IF(Glucose!$E49&gt;0,Glucose!AU48,"")</f>
        <v/>
      </c>
      <c r="AU55" s="247" t="str">
        <f>IF(Glucose!$E49&gt;0,Glucose!AV48,"")</f>
        <v/>
      </c>
      <c r="AV55" s="247" t="str">
        <f>IF(Glucose!$E49&gt;0,Glucose!AW48,"")</f>
        <v/>
      </c>
      <c r="AW55" s="247" t="str">
        <f>IF(Glucose!$E49&gt;0,Glucose!AX48,"")</f>
        <v/>
      </c>
      <c r="AX55" s="247" t="str">
        <f>IF(Glucose!$E49&gt;0,Glucose!AY48,"")</f>
        <v/>
      </c>
      <c r="AY55" s="247" t="str">
        <f>IF(Glucose!$E49&gt;0,Glucose!AZ48,"")</f>
        <v/>
      </c>
      <c r="AZ55" s="247" t="str">
        <f>IF(Glucose!$E49&gt;0,Glucose!BA48,"")</f>
        <v/>
      </c>
      <c r="BA55" s="247" t="str">
        <f>IF(Glucose!$E49&gt;0,Glucose!BB48,"")</f>
        <v/>
      </c>
      <c r="BB55" s="247" t="str">
        <f>IF(Glucose!$E49&gt;0,Glucose!BC48,"")</f>
        <v/>
      </c>
      <c r="BC55" s="247" t="str">
        <f>IF(Glucose!$E49&gt;0,Glucose!BD48,"")</f>
        <v/>
      </c>
      <c r="BD55" s="247" t="str">
        <f>IF(Glucose!$E49&gt;0,Glucose!BE48,"")</f>
        <v/>
      </c>
      <c r="BE55" s="247" t="str">
        <f>IF(Glucose!$E49&gt;0,Glucose!BF48,"")</f>
        <v/>
      </c>
      <c r="BF55" s="247" t="str">
        <f>IF(Glucose!$E49&gt;0,Glucose!BG48,"")</f>
        <v/>
      </c>
      <c r="BG55" s="247" t="str">
        <f>IF(Glucose!$E49&gt;0,Glucose!BH48,"")</f>
        <v/>
      </c>
      <c r="BH55" s="247" t="str">
        <f>IF(Glucose!$E49&gt;0,Glucose!BI48,"")</f>
        <v/>
      </c>
      <c r="BI55" s="247" t="str">
        <f>IF(Glucose!$E49&gt;0,Glucose!BJ48,"")</f>
        <v/>
      </c>
      <c r="BJ55" s="247" t="str">
        <f>IF(Glucose!$E49&gt;0,Glucose!BK48,"")</f>
        <v/>
      </c>
      <c r="BK55" s="247" t="str">
        <f>IF(Glucose!$E49&gt;0,Glucose!BL48,"")</f>
        <v/>
      </c>
      <c r="BL55" s="247" t="str">
        <f>IF(Glucose!$E49&gt;0,Glucose!BM48,"")</f>
        <v/>
      </c>
      <c r="BM55" s="247" t="str">
        <f>IF(Glucose!$E49&gt;0,Glucose!BN48,"")</f>
        <v/>
      </c>
      <c r="BN55" s="247" t="str">
        <f>IF(Glucose!$E49&gt;0,'In Process Calc.'!B48,"")</f>
        <v/>
      </c>
      <c r="BO55" s="247" t="str">
        <f>IF(Glucose!$E49&gt;0,'In Process Calc.'!C48,"")</f>
        <v/>
      </c>
    </row>
    <row r="56" spans="1:67" x14ac:dyDescent="0.15">
      <c r="A56" s="241" t="str">
        <f>IF(Glucose!$E50&gt;0,Glucose!$B$1,"")</f>
        <v/>
      </c>
      <c r="B56" s="241" t="str">
        <f>IF(Glucose!$E50&gt;0,Glucose!A49+0.1,"")</f>
        <v/>
      </c>
      <c r="C56" s="245" t="str">
        <f>IF(Glucose!$E50&gt;0,Glucose!B49,"")</f>
        <v/>
      </c>
      <c r="D56" s="250" t="str">
        <f>IF(Glucose!$E50&gt;0,Glucose!C49,"")</f>
        <v/>
      </c>
      <c r="E56" s="241" t="str">
        <f>IF(Glucose!$E50&gt;0,Glucose!D49,"")</f>
        <v/>
      </c>
      <c r="F56" s="241" t="str">
        <f>IF(Glucose!$E50&gt;0,Glucose!E49,"")</f>
        <v/>
      </c>
      <c r="G56" s="241" t="str">
        <f>IF(Glucose!$E50&gt;0,Glucose!G49,"")</f>
        <v/>
      </c>
      <c r="H56" s="246" t="str">
        <f>IF(Glucose!$E50&gt;0,Glucose!H49,"")</f>
        <v/>
      </c>
      <c r="I56" s="246" t="str">
        <f>IF(Glucose!$E50&gt;0,Glucose!I49,"")</f>
        <v/>
      </c>
      <c r="J56" s="246" t="str">
        <f>IF(Glucose!$E50&gt;0,Glucose!J49,"")</f>
        <v/>
      </c>
      <c r="K56" s="246" t="str">
        <f>IF(Glucose!$E50&gt;0,Glucose!K49,"")</f>
        <v/>
      </c>
      <c r="L56" s="241" t="str">
        <f>IF(Glucose!$E50&gt;0,Glucose!L49,"")</f>
        <v/>
      </c>
      <c r="M56" s="241" t="str">
        <f>IF(Glucose!$E50&gt;0,Glucose!M49,"")</f>
        <v/>
      </c>
      <c r="N56" s="241" t="str">
        <f>IF(Glucose!$E50&gt;0,Glucose!N49,"")</f>
        <v/>
      </c>
      <c r="O56" s="241" t="str">
        <f>IF(Glucose!$E50&gt;0,Glucose!O49,"")</f>
        <v/>
      </c>
      <c r="P56" s="241" t="str">
        <f>IF(Glucose!$E50&gt;0,Glucose!P49,"")</f>
        <v/>
      </c>
      <c r="Q56" s="241" t="str">
        <f>IF(Glucose!$E50&gt;0,Glucose!Q49,"")</f>
        <v/>
      </c>
      <c r="R56" s="241" t="str">
        <f>IF(Glucose!$E50&gt;0,Glucose!R49,"")</f>
        <v/>
      </c>
      <c r="S56" s="241" t="str">
        <f>IF(Glucose!$E50&gt;0,Glucose!S49,"")</f>
        <v/>
      </c>
      <c r="T56" s="247" t="str">
        <f>IF(Glucose!$E50&gt;0,Glucose!T49+Glucose!$E50*Glucose!AS49/'In Process Calc.'!$I50,"")</f>
        <v/>
      </c>
      <c r="U56" s="247" t="str">
        <f>IF(Glucose!$E50&gt;0,Glucose!U49+Glucose!$E50*Glucose!AT49/'In Process Calc.'!$I50,"")</f>
        <v/>
      </c>
      <c r="V56" s="247" t="str">
        <f>IF(Glucose!$E50&gt;0,Glucose!V49+Glucose!$E50*Glucose!AU49/'In Process Calc.'!$I50,"")</f>
        <v/>
      </c>
      <c r="W56" s="247" t="str">
        <f>IF(Glucose!$E50&gt;0,Glucose!W49+Glucose!$E50*Glucose!AV49/'In Process Calc.'!$I50,"")</f>
        <v/>
      </c>
      <c r="X56" s="247" t="str">
        <f>IF(Glucose!$E50&gt;0,Glucose!X49+Glucose!$E50*Glucose!AW49/'In Process Calc.'!$I50,"")</f>
        <v/>
      </c>
      <c r="Y56" s="247" t="str">
        <f>IF(Glucose!$E50&gt;0,Glucose!Y49+Glucose!$E50*Glucose!AX49/'In Process Calc.'!$I50,"")</f>
        <v/>
      </c>
      <c r="Z56" s="247" t="str">
        <f>IF(Glucose!$E50&gt;0,Glucose!Z49+Glucose!$E50*Glucose!AY49/'In Process Calc.'!$I50,"")</f>
        <v/>
      </c>
      <c r="AA56" s="247" t="str">
        <f>IF(Glucose!$E50&gt;0,Glucose!AA49+Glucose!$E50*Glucose!AZ49/'In Process Calc.'!$I50,"")</f>
        <v/>
      </c>
      <c r="AB56" s="247" t="str">
        <f>IF(Glucose!$E50&gt;0,Glucose!AB49+Glucose!$E50*Glucose!BA49/'In Process Calc.'!$I50,"")</f>
        <v/>
      </c>
      <c r="AC56" s="247" t="str">
        <f>IF(Glucose!$E50&gt;0,Glucose!AC49+Glucose!$E50*Glucose!BB49/'In Process Calc.'!$I50,"")</f>
        <v/>
      </c>
      <c r="AD56" s="247" t="str">
        <f>IF(Glucose!$E50&gt;0,Glucose!AD49+Glucose!$E50*Glucose!BC49/'In Process Calc.'!$I50,"")</f>
        <v/>
      </c>
      <c r="AE56" s="247" t="str">
        <f>IF(Glucose!$E50&gt;0,Glucose!AE49+Glucose!$E50*Glucose!BD49/'In Process Calc.'!$I50,"")</f>
        <v/>
      </c>
      <c r="AF56" s="247" t="str">
        <f>IF(Glucose!$E50&gt;0,Glucose!AF49+Glucose!$E50*Glucose!BE49/'In Process Calc.'!$I50,"")</f>
        <v/>
      </c>
      <c r="AG56" s="247" t="str">
        <f>IF(Glucose!$E50&gt;0,Glucose!AG49+Glucose!$E50*Glucose!BF49/'In Process Calc.'!$I50,"")</f>
        <v/>
      </c>
      <c r="AH56" s="247" t="str">
        <f>IF(Glucose!$E50&gt;0,Glucose!AH49+Glucose!$E50*Glucose!BG49/'In Process Calc.'!$I50,"")</f>
        <v/>
      </c>
      <c r="AI56" s="247" t="str">
        <f>IF(Glucose!$E50&gt;0,Glucose!AI49+Glucose!$E50*Glucose!BH49/'In Process Calc.'!$I50,"")</f>
        <v/>
      </c>
      <c r="AJ56" s="247" t="str">
        <f>IF(Glucose!$E50&gt;0,Glucose!AJ49+Glucose!$E50*Glucose!BI49/'In Process Calc.'!$I50,"")</f>
        <v/>
      </c>
      <c r="AK56" s="247" t="str">
        <f>IF(Glucose!$E50&gt;0,Glucose!AK49+Glucose!$E50*Glucose!BJ49/'In Process Calc.'!$I50,"")</f>
        <v/>
      </c>
      <c r="AL56" s="247" t="str">
        <f>IF(Glucose!$E50&gt;0,Glucose!AL49+Glucose!$E50*Glucose!BK49/'In Process Calc.'!$I50,"")</f>
        <v/>
      </c>
      <c r="AM56" s="247" t="str">
        <f>IF(Glucose!$E50&gt;0,Glucose!AM49+Glucose!$E50*Glucose!BL49/'In Process Calc.'!$I50,"")</f>
        <v/>
      </c>
      <c r="AN56" s="247" t="str">
        <f>IF(Glucose!$E50&gt;0,Glucose!AN49+Glucose!$E50*Glucose!BM49/'In Process Calc.'!$I50,"")</f>
        <v/>
      </c>
      <c r="AO56" s="247" t="str">
        <f>IF(Glucose!$E50&gt;0,Glucose!AO49+Glucose!$E50*Glucose!BN49/'In Process Calc.'!$I50,"")</f>
        <v/>
      </c>
      <c r="AP56" s="247" t="str">
        <f>IF(Glucose!$E50&gt;0,Glucose!AP49+Glucose!$E50*Glucose!BO49/'In Process Calc.'!$I50,"")</f>
        <v/>
      </c>
      <c r="AQ56" s="247" t="str">
        <f>IF(Glucose!$E50&gt;0,Glucose!AR49+Glucose!$E50*Glucose!BP49/'In Process Calc.'!$I50,"")</f>
        <v/>
      </c>
      <c r="AR56" s="247" t="str">
        <f>IF(Glucose!$E50&gt;0,Glucose!AS49,"")</f>
        <v/>
      </c>
      <c r="AS56" s="247" t="str">
        <f>IF(Glucose!$E50&gt;0,Glucose!AT49,"")</f>
        <v/>
      </c>
      <c r="AT56" s="247" t="str">
        <f>IF(Glucose!$E50&gt;0,Glucose!AU49,"")</f>
        <v/>
      </c>
      <c r="AU56" s="247" t="str">
        <f>IF(Glucose!$E50&gt;0,Glucose!AV49,"")</f>
        <v/>
      </c>
      <c r="AV56" s="247" t="str">
        <f>IF(Glucose!$E50&gt;0,Glucose!AW49,"")</f>
        <v/>
      </c>
      <c r="AW56" s="247" t="str">
        <f>IF(Glucose!$E50&gt;0,Glucose!AX49,"")</f>
        <v/>
      </c>
      <c r="AX56" s="247" t="str">
        <f>IF(Glucose!$E50&gt;0,Glucose!AY49,"")</f>
        <v/>
      </c>
      <c r="AY56" s="247" t="str">
        <f>IF(Glucose!$E50&gt;0,Glucose!AZ49,"")</f>
        <v/>
      </c>
      <c r="AZ56" s="247" t="str">
        <f>IF(Glucose!$E50&gt;0,Glucose!BA49,"")</f>
        <v/>
      </c>
      <c r="BA56" s="247" t="str">
        <f>IF(Glucose!$E50&gt;0,Glucose!BB49,"")</f>
        <v/>
      </c>
      <c r="BB56" s="247" t="str">
        <f>IF(Glucose!$E50&gt;0,Glucose!BC49,"")</f>
        <v/>
      </c>
      <c r="BC56" s="247" t="str">
        <f>IF(Glucose!$E50&gt;0,Glucose!BD49,"")</f>
        <v/>
      </c>
      <c r="BD56" s="247" t="str">
        <f>IF(Glucose!$E50&gt;0,Glucose!BE49,"")</f>
        <v/>
      </c>
      <c r="BE56" s="247" t="str">
        <f>IF(Glucose!$E50&gt;0,Glucose!BF49,"")</f>
        <v/>
      </c>
      <c r="BF56" s="247" t="str">
        <f>IF(Glucose!$E50&gt;0,Glucose!BG49,"")</f>
        <v/>
      </c>
      <c r="BG56" s="247" t="str">
        <f>IF(Glucose!$E50&gt;0,Glucose!BH49,"")</f>
        <v/>
      </c>
      <c r="BH56" s="247" t="str">
        <f>IF(Glucose!$E50&gt;0,Glucose!BI49,"")</f>
        <v/>
      </c>
      <c r="BI56" s="247" t="str">
        <f>IF(Glucose!$E50&gt;0,Glucose!BJ49,"")</f>
        <v/>
      </c>
      <c r="BJ56" s="247" t="str">
        <f>IF(Glucose!$E50&gt;0,Glucose!BK49,"")</f>
        <v/>
      </c>
      <c r="BK56" s="247" t="str">
        <f>IF(Glucose!$E50&gt;0,Glucose!BL49,"")</f>
        <v/>
      </c>
      <c r="BL56" s="247" t="str">
        <f>IF(Glucose!$E50&gt;0,Glucose!BM49,"")</f>
        <v/>
      </c>
      <c r="BM56" s="247" t="str">
        <f>IF(Glucose!$E50&gt;0,Glucose!BN49,"")</f>
        <v/>
      </c>
      <c r="BN56" s="247" t="str">
        <f>IF(Glucose!$E50&gt;0,'In Process Calc.'!B49,"")</f>
        <v/>
      </c>
      <c r="BO56" s="247" t="str">
        <f>IF(Glucose!$E50&gt;0,'In Process Calc.'!C49,"")</f>
        <v/>
      </c>
    </row>
    <row r="57" spans="1:67" x14ac:dyDescent="0.15">
      <c r="A57" s="241" t="str">
        <f>IF(Glucose!$E51&gt;0,Glucose!$B$1,"")</f>
        <v/>
      </c>
      <c r="B57" s="241" t="str">
        <f>IF(Glucose!$E51&gt;0,Glucose!A50+0.1,"")</f>
        <v/>
      </c>
      <c r="C57" s="245" t="str">
        <f>IF(Glucose!$E51&gt;0,Glucose!B50,"")</f>
        <v/>
      </c>
      <c r="D57" s="250" t="str">
        <f>IF(Glucose!$E51&gt;0,Glucose!C50,"")</f>
        <v/>
      </c>
      <c r="E57" s="241" t="str">
        <f>IF(Glucose!$E51&gt;0,Glucose!D50,"")</f>
        <v/>
      </c>
      <c r="F57" s="241" t="str">
        <f>IF(Glucose!$E51&gt;0,Glucose!E50,"")</f>
        <v/>
      </c>
      <c r="G57" s="241" t="str">
        <f>IF(Glucose!$E51&gt;0,Glucose!G50,"")</f>
        <v/>
      </c>
      <c r="H57" s="246" t="str">
        <f>IF(Glucose!$E51&gt;0,Glucose!H50,"")</f>
        <v/>
      </c>
      <c r="I57" s="246" t="str">
        <f>IF(Glucose!$E51&gt;0,Glucose!I50,"")</f>
        <v/>
      </c>
      <c r="J57" s="246" t="str">
        <f>IF(Glucose!$E51&gt;0,Glucose!J50,"")</f>
        <v/>
      </c>
      <c r="K57" s="246" t="str">
        <f>IF(Glucose!$E51&gt;0,Glucose!K50,"")</f>
        <v/>
      </c>
      <c r="L57" s="241" t="str">
        <f>IF(Glucose!$E51&gt;0,Glucose!L50,"")</f>
        <v/>
      </c>
      <c r="M57" s="241" t="str">
        <f>IF(Glucose!$E51&gt;0,Glucose!M50,"")</f>
        <v/>
      </c>
      <c r="N57" s="241" t="str">
        <f>IF(Glucose!$E51&gt;0,Glucose!N50,"")</f>
        <v/>
      </c>
      <c r="O57" s="241" t="str">
        <f>IF(Glucose!$E51&gt;0,Glucose!O50,"")</f>
        <v/>
      </c>
      <c r="P57" s="241" t="str">
        <f>IF(Glucose!$E51&gt;0,Glucose!P50,"")</f>
        <v/>
      </c>
      <c r="Q57" s="241" t="str">
        <f>IF(Glucose!$E51&gt;0,Glucose!Q50,"")</f>
        <v/>
      </c>
      <c r="R57" s="241" t="str">
        <f>IF(Glucose!$E51&gt;0,Glucose!R50,"")</f>
        <v/>
      </c>
      <c r="S57" s="241" t="str">
        <f>IF(Glucose!$E51&gt;0,Glucose!S50,"")</f>
        <v/>
      </c>
      <c r="T57" s="247" t="str">
        <f>IF(Glucose!$E51&gt;0,Glucose!T50+Glucose!$E51*Glucose!AS50/'In Process Calc.'!$I51,"")</f>
        <v/>
      </c>
      <c r="U57" s="247" t="str">
        <f>IF(Glucose!$E51&gt;0,Glucose!U50+Glucose!$E51*Glucose!AT50/'In Process Calc.'!$I51,"")</f>
        <v/>
      </c>
      <c r="V57" s="247" t="str">
        <f>IF(Glucose!$E51&gt;0,Glucose!V50+Glucose!$E51*Glucose!AU50/'In Process Calc.'!$I51,"")</f>
        <v/>
      </c>
      <c r="W57" s="247" t="str">
        <f>IF(Glucose!$E51&gt;0,Glucose!W50+Glucose!$E51*Glucose!AV50/'In Process Calc.'!$I51,"")</f>
        <v/>
      </c>
      <c r="X57" s="247" t="str">
        <f>IF(Glucose!$E51&gt;0,Glucose!X50+Glucose!$E51*Glucose!AW50/'In Process Calc.'!$I51,"")</f>
        <v/>
      </c>
      <c r="Y57" s="247" t="str">
        <f>IF(Glucose!$E51&gt;0,Glucose!Y50+Glucose!$E51*Glucose!AX50/'In Process Calc.'!$I51,"")</f>
        <v/>
      </c>
      <c r="Z57" s="247" t="str">
        <f>IF(Glucose!$E51&gt;0,Glucose!Z50+Glucose!$E51*Glucose!AY50/'In Process Calc.'!$I51,"")</f>
        <v/>
      </c>
      <c r="AA57" s="247" t="str">
        <f>IF(Glucose!$E51&gt;0,Glucose!AA50+Glucose!$E51*Glucose!AZ50/'In Process Calc.'!$I51,"")</f>
        <v/>
      </c>
      <c r="AB57" s="247" t="str">
        <f>IF(Glucose!$E51&gt;0,Glucose!AB50+Glucose!$E51*Glucose!BA50/'In Process Calc.'!$I51,"")</f>
        <v/>
      </c>
      <c r="AC57" s="247" t="str">
        <f>IF(Glucose!$E51&gt;0,Glucose!AC50+Glucose!$E51*Glucose!BB50/'In Process Calc.'!$I51,"")</f>
        <v/>
      </c>
      <c r="AD57" s="247" t="str">
        <f>IF(Glucose!$E51&gt;0,Glucose!AD50+Glucose!$E51*Glucose!BC50/'In Process Calc.'!$I51,"")</f>
        <v/>
      </c>
      <c r="AE57" s="247" t="str">
        <f>IF(Glucose!$E51&gt;0,Glucose!AE50+Glucose!$E51*Glucose!BD50/'In Process Calc.'!$I51,"")</f>
        <v/>
      </c>
      <c r="AF57" s="247" t="str">
        <f>IF(Glucose!$E51&gt;0,Glucose!AF50+Glucose!$E51*Glucose!BE50/'In Process Calc.'!$I51,"")</f>
        <v/>
      </c>
      <c r="AG57" s="247" t="str">
        <f>IF(Glucose!$E51&gt;0,Glucose!AG50+Glucose!$E51*Glucose!BF50/'In Process Calc.'!$I51,"")</f>
        <v/>
      </c>
      <c r="AH57" s="247" t="str">
        <f>IF(Glucose!$E51&gt;0,Glucose!AH50+Glucose!$E51*Glucose!BG50/'In Process Calc.'!$I51,"")</f>
        <v/>
      </c>
      <c r="AI57" s="247" t="str">
        <f>IF(Glucose!$E51&gt;0,Glucose!AI50+Glucose!$E51*Glucose!BH50/'In Process Calc.'!$I51,"")</f>
        <v/>
      </c>
      <c r="AJ57" s="247" t="str">
        <f>IF(Glucose!$E51&gt;0,Glucose!AJ50+Glucose!$E51*Glucose!BI50/'In Process Calc.'!$I51,"")</f>
        <v/>
      </c>
      <c r="AK57" s="247" t="str">
        <f>IF(Glucose!$E51&gt;0,Glucose!AK50+Glucose!$E51*Glucose!BJ50/'In Process Calc.'!$I51,"")</f>
        <v/>
      </c>
      <c r="AL57" s="247" t="str">
        <f>IF(Glucose!$E51&gt;0,Glucose!AL50+Glucose!$E51*Glucose!BK50/'In Process Calc.'!$I51,"")</f>
        <v/>
      </c>
      <c r="AM57" s="247" t="str">
        <f>IF(Glucose!$E51&gt;0,Glucose!AM50+Glucose!$E51*Glucose!BL50/'In Process Calc.'!$I51,"")</f>
        <v/>
      </c>
      <c r="AN57" s="247" t="str">
        <f>IF(Glucose!$E51&gt;0,Glucose!AN50+Glucose!$E51*Glucose!BM50/'In Process Calc.'!$I51,"")</f>
        <v/>
      </c>
      <c r="AO57" s="247" t="str">
        <f>IF(Glucose!$E51&gt;0,Glucose!AO50+Glucose!$E51*Glucose!BN50/'In Process Calc.'!$I51,"")</f>
        <v/>
      </c>
      <c r="AP57" s="247" t="str">
        <f>IF(Glucose!$E51&gt;0,Glucose!AP50+Glucose!$E51*Glucose!BO50/'In Process Calc.'!$I51,"")</f>
        <v/>
      </c>
      <c r="AQ57" s="247" t="str">
        <f>IF(Glucose!$E51&gt;0,Glucose!AR50+Glucose!$E51*Glucose!BP50/'In Process Calc.'!$I51,"")</f>
        <v/>
      </c>
      <c r="AR57" s="247" t="str">
        <f>IF(Glucose!$E51&gt;0,Glucose!AS50,"")</f>
        <v/>
      </c>
      <c r="AS57" s="247" t="str">
        <f>IF(Glucose!$E51&gt;0,Glucose!AT50,"")</f>
        <v/>
      </c>
      <c r="AT57" s="247" t="str">
        <f>IF(Glucose!$E51&gt;0,Glucose!AU50,"")</f>
        <v/>
      </c>
      <c r="AU57" s="247" t="str">
        <f>IF(Glucose!$E51&gt;0,Glucose!AV50,"")</f>
        <v/>
      </c>
      <c r="AV57" s="247" t="str">
        <f>IF(Glucose!$E51&gt;0,Glucose!AW50,"")</f>
        <v/>
      </c>
      <c r="AW57" s="247" t="str">
        <f>IF(Glucose!$E51&gt;0,Glucose!AX50,"")</f>
        <v/>
      </c>
      <c r="AX57" s="247" t="str">
        <f>IF(Glucose!$E51&gt;0,Glucose!AY50,"")</f>
        <v/>
      </c>
      <c r="AY57" s="247" t="str">
        <f>IF(Glucose!$E51&gt;0,Glucose!AZ50,"")</f>
        <v/>
      </c>
      <c r="AZ57" s="247" t="str">
        <f>IF(Glucose!$E51&gt;0,Glucose!BA50,"")</f>
        <v/>
      </c>
      <c r="BA57" s="247" t="str">
        <f>IF(Glucose!$E51&gt;0,Glucose!BB50,"")</f>
        <v/>
      </c>
      <c r="BB57" s="247" t="str">
        <f>IF(Glucose!$E51&gt;0,Glucose!BC50,"")</f>
        <v/>
      </c>
      <c r="BC57" s="247" t="str">
        <f>IF(Glucose!$E51&gt;0,Glucose!BD50,"")</f>
        <v/>
      </c>
      <c r="BD57" s="247" t="str">
        <f>IF(Glucose!$E51&gt;0,Glucose!BE50,"")</f>
        <v/>
      </c>
      <c r="BE57" s="247" t="str">
        <f>IF(Glucose!$E51&gt;0,Glucose!BF50,"")</f>
        <v/>
      </c>
      <c r="BF57" s="247" t="str">
        <f>IF(Glucose!$E51&gt;0,Glucose!BG50,"")</f>
        <v/>
      </c>
      <c r="BG57" s="247" t="str">
        <f>IF(Glucose!$E51&gt;0,Glucose!BH50,"")</f>
        <v/>
      </c>
      <c r="BH57" s="247" t="str">
        <f>IF(Glucose!$E51&gt;0,Glucose!BI50,"")</f>
        <v/>
      </c>
      <c r="BI57" s="247" t="str">
        <f>IF(Glucose!$E51&gt;0,Glucose!BJ50,"")</f>
        <v/>
      </c>
      <c r="BJ57" s="247" t="str">
        <f>IF(Glucose!$E51&gt;0,Glucose!BK50,"")</f>
        <v/>
      </c>
      <c r="BK57" s="247" t="str">
        <f>IF(Glucose!$E51&gt;0,Glucose!BL50,"")</f>
        <v/>
      </c>
      <c r="BL57" s="247" t="str">
        <f>IF(Glucose!$E51&gt;0,Glucose!BM50,"")</f>
        <v/>
      </c>
      <c r="BM57" s="247" t="str">
        <f>IF(Glucose!$E51&gt;0,Glucose!BN50,"")</f>
        <v/>
      </c>
      <c r="BN57" s="247" t="str">
        <f>IF(Glucose!$E51&gt;0,'In Process Calc.'!B50,"")</f>
        <v/>
      </c>
      <c r="BO57" s="247" t="str">
        <f>IF(Glucose!$E51&gt;0,'In Process Calc.'!C50,"")</f>
        <v/>
      </c>
    </row>
    <row r="58" spans="1:67" x14ac:dyDescent="0.15">
      <c r="A58" s="241" t="str">
        <f>IF(Glucose!$E52&gt;0,Glucose!$B$1,"")</f>
        <v/>
      </c>
      <c r="B58" s="241" t="str">
        <f>IF(Glucose!$E52&gt;0,Glucose!A51+0.1,"")</f>
        <v/>
      </c>
      <c r="C58" s="245" t="str">
        <f>IF(Glucose!$E52&gt;0,Glucose!B51,"")</f>
        <v/>
      </c>
      <c r="D58" s="250" t="str">
        <f>IF(Glucose!$E52&gt;0,Glucose!C51,"")</f>
        <v/>
      </c>
      <c r="E58" s="241" t="str">
        <f>IF(Glucose!$E52&gt;0,Glucose!D51,"")</f>
        <v/>
      </c>
      <c r="F58" s="241" t="str">
        <f>IF(Glucose!$E52&gt;0,Glucose!E51,"")</f>
        <v/>
      </c>
      <c r="G58" s="241" t="str">
        <f>IF(Glucose!$E52&gt;0,Glucose!G51,"")</f>
        <v/>
      </c>
      <c r="H58" s="246" t="str">
        <f>IF(Glucose!$E52&gt;0,Glucose!H51,"")</f>
        <v/>
      </c>
      <c r="I58" s="246" t="str">
        <f>IF(Glucose!$E52&gt;0,Glucose!I51,"")</f>
        <v/>
      </c>
      <c r="J58" s="246" t="str">
        <f>IF(Glucose!$E52&gt;0,Glucose!J51,"")</f>
        <v/>
      </c>
      <c r="K58" s="246" t="str">
        <f>IF(Glucose!$E52&gt;0,Glucose!K51,"")</f>
        <v/>
      </c>
      <c r="L58" s="241" t="str">
        <f>IF(Glucose!$E52&gt;0,Glucose!L51,"")</f>
        <v/>
      </c>
      <c r="M58" s="241" t="str">
        <f>IF(Glucose!$E52&gt;0,Glucose!M51,"")</f>
        <v/>
      </c>
      <c r="N58" s="241" t="str">
        <f>IF(Glucose!$E52&gt;0,Glucose!N51,"")</f>
        <v/>
      </c>
      <c r="O58" s="241" t="str">
        <f>IF(Glucose!$E52&gt;0,Glucose!O51,"")</f>
        <v/>
      </c>
      <c r="P58" s="241" t="str">
        <f>IF(Glucose!$E52&gt;0,Glucose!P51,"")</f>
        <v/>
      </c>
      <c r="Q58" s="241" t="str">
        <f>IF(Glucose!$E52&gt;0,Glucose!Q51,"")</f>
        <v/>
      </c>
      <c r="R58" s="241" t="str">
        <f>IF(Glucose!$E52&gt;0,Glucose!R51,"")</f>
        <v/>
      </c>
      <c r="S58" s="241" t="str">
        <f>IF(Glucose!$E52&gt;0,Glucose!S51,"")</f>
        <v/>
      </c>
      <c r="T58" s="247" t="str">
        <f>IF(Glucose!$E52&gt;0,Glucose!T51+Glucose!$E52*Glucose!AS51/'In Process Calc.'!$I52,"")</f>
        <v/>
      </c>
      <c r="U58" s="247" t="str">
        <f>IF(Glucose!$E52&gt;0,Glucose!U51+Glucose!$E52*Glucose!AT51/'In Process Calc.'!$I52,"")</f>
        <v/>
      </c>
      <c r="V58" s="247" t="str">
        <f>IF(Glucose!$E52&gt;0,Glucose!V51+Glucose!$E52*Glucose!AU51/'In Process Calc.'!$I52,"")</f>
        <v/>
      </c>
      <c r="W58" s="247" t="str">
        <f>IF(Glucose!$E52&gt;0,Glucose!W51+Glucose!$E52*Glucose!AV51/'In Process Calc.'!$I52,"")</f>
        <v/>
      </c>
      <c r="X58" s="247" t="str">
        <f>IF(Glucose!$E52&gt;0,Glucose!X51+Glucose!$E52*Glucose!AW51/'In Process Calc.'!$I52,"")</f>
        <v/>
      </c>
      <c r="Y58" s="247" t="str">
        <f>IF(Glucose!$E52&gt;0,Glucose!Y51+Glucose!$E52*Glucose!AX51/'In Process Calc.'!$I52,"")</f>
        <v/>
      </c>
      <c r="Z58" s="247" t="str">
        <f>IF(Glucose!$E52&gt;0,Glucose!Z51+Glucose!$E52*Glucose!AY51/'In Process Calc.'!$I52,"")</f>
        <v/>
      </c>
      <c r="AA58" s="247" t="str">
        <f>IF(Glucose!$E52&gt;0,Glucose!AA51+Glucose!$E52*Glucose!AZ51/'In Process Calc.'!$I52,"")</f>
        <v/>
      </c>
      <c r="AB58" s="247" t="str">
        <f>IF(Glucose!$E52&gt;0,Glucose!AB51+Glucose!$E52*Glucose!BA51/'In Process Calc.'!$I52,"")</f>
        <v/>
      </c>
      <c r="AC58" s="247" t="str">
        <f>IF(Glucose!$E52&gt;0,Glucose!AC51+Glucose!$E52*Glucose!BB51/'In Process Calc.'!$I52,"")</f>
        <v/>
      </c>
      <c r="AD58" s="247" t="str">
        <f>IF(Glucose!$E52&gt;0,Glucose!AD51+Glucose!$E52*Glucose!BC51/'In Process Calc.'!$I52,"")</f>
        <v/>
      </c>
      <c r="AE58" s="247" t="str">
        <f>IF(Glucose!$E52&gt;0,Glucose!AE51+Glucose!$E52*Glucose!BD51/'In Process Calc.'!$I52,"")</f>
        <v/>
      </c>
      <c r="AF58" s="247" t="str">
        <f>IF(Glucose!$E52&gt;0,Glucose!AF51+Glucose!$E52*Glucose!BE51/'In Process Calc.'!$I52,"")</f>
        <v/>
      </c>
      <c r="AG58" s="247" t="str">
        <f>IF(Glucose!$E52&gt;0,Glucose!AG51+Glucose!$E52*Glucose!BF51/'In Process Calc.'!$I52,"")</f>
        <v/>
      </c>
      <c r="AH58" s="247" t="str">
        <f>IF(Glucose!$E52&gt;0,Glucose!AH51+Glucose!$E52*Glucose!BG51/'In Process Calc.'!$I52,"")</f>
        <v/>
      </c>
      <c r="AI58" s="247" t="str">
        <f>IF(Glucose!$E52&gt;0,Glucose!AI51+Glucose!$E52*Glucose!BH51/'In Process Calc.'!$I52,"")</f>
        <v/>
      </c>
      <c r="AJ58" s="247" t="str">
        <f>IF(Glucose!$E52&gt;0,Glucose!AJ51+Glucose!$E52*Glucose!BI51/'In Process Calc.'!$I52,"")</f>
        <v/>
      </c>
      <c r="AK58" s="247" t="str">
        <f>IF(Glucose!$E52&gt;0,Glucose!AK51+Glucose!$E52*Glucose!BJ51/'In Process Calc.'!$I52,"")</f>
        <v/>
      </c>
      <c r="AL58" s="247" t="str">
        <f>IF(Glucose!$E52&gt;0,Glucose!AL51+Glucose!$E52*Glucose!BK51/'In Process Calc.'!$I52,"")</f>
        <v/>
      </c>
      <c r="AM58" s="247" t="str">
        <f>IF(Glucose!$E52&gt;0,Glucose!AM51+Glucose!$E52*Glucose!BL51/'In Process Calc.'!$I52,"")</f>
        <v/>
      </c>
      <c r="AN58" s="247" t="str">
        <f>IF(Glucose!$E52&gt;0,Glucose!AN51+Glucose!$E52*Glucose!BM51/'In Process Calc.'!$I52,"")</f>
        <v/>
      </c>
      <c r="AO58" s="247" t="str">
        <f>IF(Glucose!$E52&gt;0,Glucose!AO51+Glucose!$E52*Glucose!BN51/'In Process Calc.'!$I52,"")</f>
        <v/>
      </c>
      <c r="AP58" s="247" t="str">
        <f>IF(Glucose!$E52&gt;0,Glucose!AP51+Glucose!$E52*Glucose!BO51/'In Process Calc.'!$I52,"")</f>
        <v/>
      </c>
      <c r="AQ58" s="247" t="str">
        <f>IF(Glucose!$E52&gt;0,Glucose!AR51+Glucose!$E52*Glucose!BP51/'In Process Calc.'!$I52,"")</f>
        <v/>
      </c>
      <c r="AR58" s="247" t="str">
        <f>IF(Glucose!$E52&gt;0,Glucose!AS51,"")</f>
        <v/>
      </c>
      <c r="AS58" s="247" t="str">
        <f>IF(Glucose!$E52&gt;0,Glucose!AT51,"")</f>
        <v/>
      </c>
      <c r="AT58" s="247" t="str">
        <f>IF(Glucose!$E52&gt;0,Glucose!AU51,"")</f>
        <v/>
      </c>
      <c r="AU58" s="247" t="str">
        <f>IF(Glucose!$E52&gt;0,Glucose!AV51,"")</f>
        <v/>
      </c>
      <c r="AV58" s="247" t="str">
        <f>IF(Glucose!$E52&gt;0,Glucose!AW51,"")</f>
        <v/>
      </c>
      <c r="AW58" s="247" t="str">
        <f>IF(Glucose!$E52&gt;0,Glucose!AX51,"")</f>
        <v/>
      </c>
      <c r="AX58" s="247" t="str">
        <f>IF(Glucose!$E52&gt;0,Glucose!AY51,"")</f>
        <v/>
      </c>
      <c r="AY58" s="247" t="str">
        <f>IF(Glucose!$E52&gt;0,Glucose!AZ51,"")</f>
        <v/>
      </c>
      <c r="AZ58" s="247" t="str">
        <f>IF(Glucose!$E52&gt;0,Glucose!BA51,"")</f>
        <v/>
      </c>
      <c r="BA58" s="247" t="str">
        <f>IF(Glucose!$E52&gt;0,Glucose!BB51,"")</f>
        <v/>
      </c>
      <c r="BB58" s="247" t="str">
        <f>IF(Glucose!$E52&gt;0,Glucose!BC51,"")</f>
        <v/>
      </c>
      <c r="BC58" s="247" t="str">
        <f>IF(Glucose!$E52&gt;0,Glucose!BD51,"")</f>
        <v/>
      </c>
      <c r="BD58" s="247" t="str">
        <f>IF(Glucose!$E52&gt;0,Glucose!BE51,"")</f>
        <v/>
      </c>
      <c r="BE58" s="247" t="str">
        <f>IF(Glucose!$E52&gt;0,Glucose!BF51,"")</f>
        <v/>
      </c>
      <c r="BF58" s="247" t="str">
        <f>IF(Glucose!$E52&gt;0,Glucose!BG51,"")</f>
        <v/>
      </c>
      <c r="BG58" s="247" t="str">
        <f>IF(Glucose!$E52&gt;0,Glucose!BH51,"")</f>
        <v/>
      </c>
      <c r="BH58" s="247" t="str">
        <f>IF(Glucose!$E52&gt;0,Glucose!BI51,"")</f>
        <v/>
      </c>
      <c r="BI58" s="247" t="str">
        <f>IF(Glucose!$E52&gt;0,Glucose!BJ51,"")</f>
        <v/>
      </c>
      <c r="BJ58" s="247" t="str">
        <f>IF(Glucose!$E52&gt;0,Glucose!BK51,"")</f>
        <v/>
      </c>
      <c r="BK58" s="247" t="str">
        <f>IF(Glucose!$E52&gt;0,Glucose!BL51,"")</f>
        <v/>
      </c>
      <c r="BL58" s="247" t="str">
        <f>IF(Glucose!$E52&gt;0,Glucose!BM51,"")</f>
        <v/>
      </c>
      <c r="BM58" s="247" t="str">
        <f>IF(Glucose!$E52&gt;0,Glucose!BN51,"")</f>
        <v/>
      </c>
      <c r="BN58" s="247" t="str">
        <f>IF(Glucose!$E52&gt;0,'In Process Calc.'!B51,"")</f>
        <v/>
      </c>
      <c r="BO58" s="247" t="str">
        <f>IF(Glucose!$E52&gt;0,'In Process Calc.'!C51,"")</f>
        <v/>
      </c>
    </row>
    <row r="59" spans="1:67" x14ac:dyDescent="0.15">
      <c r="A59" s="241" t="str">
        <f>IF(Glucose!$E53&gt;0,Glucose!$B$1,"")</f>
        <v/>
      </c>
      <c r="B59" s="241" t="str">
        <f>IF(Glucose!$E53&gt;0,Glucose!A52+0.1,"")</f>
        <v/>
      </c>
      <c r="C59" s="245" t="str">
        <f>IF(Glucose!$E53&gt;0,Glucose!B52,"")</f>
        <v/>
      </c>
      <c r="D59" s="250" t="str">
        <f>IF(Glucose!$E53&gt;0,Glucose!C52,"")</f>
        <v/>
      </c>
      <c r="E59" s="241" t="str">
        <f>IF(Glucose!$E53&gt;0,Glucose!D52,"")</f>
        <v/>
      </c>
      <c r="F59" s="241" t="str">
        <f>IF(Glucose!$E53&gt;0,Glucose!E52,"")</f>
        <v/>
      </c>
      <c r="G59" s="241" t="str">
        <f>IF(Glucose!$E53&gt;0,Glucose!G52,"")</f>
        <v/>
      </c>
      <c r="H59" s="246" t="str">
        <f>IF(Glucose!$E53&gt;0,Glucose!H52,"")</f>
        <v/>
      </c>
      <c r="I59" s="246" t="str">
        <f>IF(Glucose!$E53&gt;0,Glucose!I52,"")</f>
        <v/>
      </c>
      <c r="J59" s="246" t="str">
        <f>IF(Glucose!$E53&gt;0,Glucose!J52,"")</f>
        <v/>
      </c>
      <c r="K59" s="246" t="str">
        <f>IF(Glucose!$E53&gt;0,Glucose!K52,"")</f>
        <v/>
      </c>
      <c r="L59" s="241" t="str">
        <f>IF(Glucose!$E53&gt;0,Glucose!L52,"")</f>
        <v/>
      </c>
      <c r="M59" s="241" t="str">
        <f>IF(Glucose!$E53&gt;0,Glucose!M52,"")</f>
        <v/>
      </c>
      <c r="N59" s="241" t="str">
        <f>IF(Glucose!$E53&gt;0,Glucose!N52,"")</f>
        <v/>
      </c>
      <c r="O59" s="241" t="str">
        <f>IF(Glucose!$E53&gt;0,Glucose!O52,"")</f>
        <v/>
      </c>
      <c r="P59" s="241" t="str">
        <f>IF(Glucose!$E53&gt;0,Glucose!P52,"")</f>
        <v/>
      </c>
      <c r="Q59" s="241" t="str">
        <f>IF(Glucose!$E53&gt;0,Glucose!Q52,"")</f>
        <v/>
      </c>
      <c r="R59" s="241" t="str">
        <f>IF(Glucose!$E53&gt;0,Glucose!R52,"")</f>
        <v/>
      </c>
      <c r="S59" s="241" t="str">
        <f>IF(Glucose!$E53&gt;0,Glucose!S52,"")</f>
        <v/>
      </c>
      <c r="T59" s="247" t="str">
        <f>IF(Glucose!$E53&gt;0,Glucose!T52+Glucose!$E53*Glucose!AS52/'In Process Calc.'!$I53,"")</f>
        <v/>
      </c>
      <c r="U59" s="247" t="str">
        <f>IF(Glucose!$E53&gt;0,Glucose!U52+Glucose!$E53*Glucose!AT52/'In Process Calc.'!$I53,"")</f>
        <v/>
      </c>
      <c r="V59" s="247" t="str">
        <f>IF(Glucose!$E53&gt;0,Glucose!V52+Glucose!$E53*Glucose!AU52/'In Process Calc.'!$I53,"")</f>
        <v/>
      </c>
      <c r="W59" s="247" t="str">
        <f>IF(Glucose!$E53&gt;0,Glucose!W52+Glucose!$E53*Glucose!AV52/'In Process Calc.'!$I53,"")</f>
        <v/>
      </c>
      <c r="X59" s="247" t="str">
        <f>IF(Glucose!$E53&gt;0,Glucose!X52+Glucose!$E53*Glucose!AW52/'In Process Calc.'!$I53,"")</f>
        <v/>
      </c>
      <c r="Y59" s="247" t="str">
        <f>IF(Glucose!$E53&gt;0,Glucose!Y52+Glucose!$E53*Glucose!AX52/'In Process Calc.'!$I53,"")</f>
        <v/>
      </c>
      <c r="Z59" s="247" t="str">
        <f>IF(Glucose!$E53&gt;0,Glucose!Z52+Glucose!$E53*Glucose!AY52/'In Process Calc.'!$I53,"")</f>
        <v/>
      </c>
      <c r="AA59" s="247" t="str">
        <f>IF(Glucose!$E53&gt;0,Glucose!AA52+Glucose!$E53*Glucose!AZ52/'In Process Calc.'!$I53,"")</f>
        <v/>
      </c>
      <c r="AB59" s="247" t="str">
        <f>IF(Glucose!$E53&gt;0,Glucose!AB52+Glucose!$E53*Glucose!BA52/'In Process Calc.'!$I53,"")</f>
        <v/>
      </c>
      <c r="AC59" s="247" t="str">
        <f>IF(Glucose!$E53&gt;0,Glucose!AC52+Glucose!$E53*Glucose!BB52/'In Process Calc.'!$I53,"")</f>
        <v/>
      </c>
      <c r="AD59" s="247" t="str">
        <f>IF(Glucose!$E53&gt;0,Glucose!AD52+Glucose!$E53*Glucose!BC52/'In Process Calc.'!$I53,"")</f>
        <v/>
      </c>
      <c r="AE59" s="247" t="str">
        <f>IF(Glucose!$E53&gt;0,Glucose!AE52+Glucose!$E53*Glucose!BD52/'In Process Calc.'!$I53,"")</f>
        <v/>
      </c>
      <c r="AF59" s="247" t="str">
        <f>IF(Glucose!$E53&gt;0,Glucose!AF52+Glucose!$E53*Glucose!BE52/'In Process Calc.'!$I53,"")</f>
        <v/>
      </c>
      <c r="AG59" s="247" t="str">
        <f>IF(Glucose!$E53&gt;0,Glucose!AG52+Glucose!$E53*Glucose!BF52/'In Process Calc.'!$I53,"")</f>
        <v/>
      </c>
      <c r="AH59" s="247" t="str">
        <f>IF(Glucose!$E53&gt;0,Glucose!AH52+Glucose!$E53*Glucose!BG52/'In Process Calc.'!$I53,"")</f>
        <v/>
      </c>
      <c r="AI59" s="247" t="str">
        <f>IF(Glucose!$E53&gt;0,Glucose!AI52+Glucose!$E53*Glucose!BH52/'In Process Calc.'!$I53,"")</f>
        <v/>
      </c>
      <c r="AJ59" s="247" t="str">
        <f>IF(Glucose!$E53&gt;0,Glucose!AJ52+Glucose!$E53*Glucose!BI52/'In Process Calc.'!$I53,"")</f>
        <v/>
      </c>
      <c r="AK59" s="247" t="str">
        <f>IF(Glucose!$E53&gt;0,Glucose!AK52+Glucose!$E53*Glucose!BJ52/'In Process Calc.'!$I53,"")</f>
        <v/>
      </c>
      <c r="AL59" s="247" t="str">
        <f>IF(Glucose!$E53&gt;0,Glucose!AL52+Glucose!$E53*Glucose!BK52/'In Process Calc.'!$I53,"")</f>
        <v/>
      </c>
      <c r="AM59" s="247" t="str">
        <f>IF(Glucose!$E53&gt;0,Glucose!AM52+Glucose!$E53*Glucose!BL52/'In Process Calc.'!$I53,"")</f>
        <v/>
      </c>
      <c r="AN59" s="247" t="str">
        <f>IF(Glucose!$E53&gt;0,Glucose!AN52+Glucose!$E53*Glucose!BM52/'In Process Calc.'!$I53,"")</f>
        <v/>
      </c>
      <c r="AO59" s="247" t="str">
        <f>IF(Glucose!$E53&gt;0,Glucose!AO52+Glucose!$E53*Glucose!BN52/'In Process Calc.'!$I53,"")</f>
        <v/>
      </c>
      <c r="AP59" s="247" t="str">
        <f>IF(Glucose!$E53&gt;0,Glucose!AP52+Glucose!$E53*Glucose!BO52/'In Process Calc.'!$I53,"")</f>
        <v/>
      </c>
      <c r="AQ59" s="247" t="str">
        <f>IF(Glucose!$E53&gt;0,Glucose!AR52+Glucose!$E53*Glucose!BP52/'In Process Calc.'!$I53,"")</f>
        <v/>
      </c>
      <c r="AR59" s="247" t="str">
        <f>IF(Glucose!$E53&gt;0,Glucose!AS52,"")</f>
        <v/>
      </c>
      <c r="AS59" s="247" t="str">
        <f>IF(Glucose!$E53&gt;0,Glucose!AT52,"")</f>
        <v/>
      </c>
      <c r="AT59" s="247" t="str">
        <f>IF(Glucose!$E53&gt;0,Glucose!AU52,"")</f>
        <v/>
      </c>
      <c r="AU59" s="247" t="str">
        <f>IF(Glucose!$E53&gt;0,Glucose!AV52,"")</f>
        <v/>
      </c>
      <c r="AV59" s="247" t="str">
        <f>IF(Glucose!$E53&gt;0,Glucose!AW52,"")</f>
        <v/>
      </c>
      <c r="AW59" s="247" t="str">
        <f>IF(Glucose!$E53&gt;0,Glucose!AX52,"")</f>
        <v/>
      </c>
      <c r="AX59" s="247" t="str">
        <f>IF(Glucose!$E53&gt;0,Glucose!AY52,"")</f>
        <v/>
      </c>
      <c r="AY59" s="247" t="str">
        <f>IF(Glucose!$E53&gt;0,Glucose!AZ52,"")</f>
        <v/>
      </c>
      <c r="AZ59" s="247" t="str">
        <f>IF(Glucose!$E53&gt;0,Glucose!BA52,"")</f>
        <v/>
      </c>
      <c r="BA59" s="247" t="str">
        <f>IF(Glucose!$E53&gt;0,Glucose!BB52,"")</f>
        <v/>
      </c>
      <c r="BB59" s="247" t="str">
        <f>IF(Glucose!$E53&gt;0,Glucose!BC52,"")</f>
        <v/>
      </c>
      <c r="BC59" s="247" t="str">
        <f>IF(Glucose!$E53&gt;0,Glucose!BD52,"")</f>
        <v/>
      </c>
      <c r="BD59" s="247" t="str">
        <f>IF(Glucose!$E53&gt;0,Glucose!BE52,"")</f>
        <v/>
      </c>
      <c r="BE59" s="247" t="str">
        <f>IF(Glucose!$E53&gt;0,Glucose!BF52,"")</f>
        <v/>
      </c>
      <c r="BF59" s="247" t="str">
        <f>IF(Glucose!$E53&gt;0,Glucose!BG52,"")</f>
        <v/>
      </c>
      <c r="BG59" s="247" t="str">
        <f>IF(Glucose!$E53&gt;0,Glucose!BH52,"")</f>
        <v/>
      </c>
      <c r="BH59" s="247" t="str">
        <f>IF(Glucose!$E53&gt;0,Glucose!BI52,"")</f>
        <v/>
      </c>
      <c r="BI59" s="247" t="str">
        <f>IF(Glucose!$E53&gt;0,Glucose!BJ52,"")</f>
        <v/>
      </c>
      <c r="BJ59" s="247" t="str">
        <f>IF(Glucose!$E53&gt;0,Glucose!BK52,"")</f>
        <v/>
      </c>
      <c r="BK59" s="247" t="str">
        <f>IF(Glucose!$E53&gt;0,Glucose!BL52,"")</f>
        <v/>
      </c>
      <c r="BL59" s="247" t="str">
        <f>IF(Glucose!$E53&gt;0,Glucose!BM52,"")</f>
        <v/>
      </c>
      <c r="BM59" s="247" t="str">
        <f>IF(Glucose!$E53&gt;0,Glucose!BN52,"")</f>
        <v/>
      </c>
      <c r="BN59" s="247" t="str">
        <f>IF(Glucose!$E53&gt;0,'In Process Calc.'!B52,"")</f>
        <v/>
      </c>
      <c r="BO59" s="247" t="str">
        <f>IF(Glucose!$E53&gt;0,'In Process Calc.'!C52,"")</f>
        <v/>
      </c>
    </row>
    <row r="60" spans="1:67" x14ac:dyDescent="0.15">
      <c r="A60" s="241" t="str">
        <f>IF(Glucose!$E54&gt;0,Glucose!$B$1,"")</f>
        <v/>
      </c>
      <c r="B60" s="241" t="str">
        <f>IF(Glucose!$E54&gt;0,Glucose!A53+0.1,"")</f>
        <v/>
      </c>
      <c r="C60" s="245" t="str">
        <f>IF(Glucose!$E54&gt;0,Glucose!B53,"")</f>
        <v/>
      </c>
      <c r="D60" s="250" t="str">
        <f>IF(Glucose!$E54&gt;0,Glucose!C53,"")</f>
        <v/>
      </c>
      <c r="E60" s="241" t="str">
        <f>IF(Glucose!$E54&gt;0,Glucose!D53,"")</f>
        <v/>
      </c>
      <c r="F60" s="241" t="str">
        <f>IF(Glucose!$E54&gt;0,Glucose!E53,"")</f>
        <v/>
      </c>
      <c r="G60" s="241" t="str">
        <f>IF(Glucose!$E54&gt;0,Glucose!G53,"")</f>
        <v/>
      </c>
      <c r="H60" s="246" t="str">
        <f>IF(Glucose!$E54&gt;0,Glucose!H53,"")</f>
        <v/>
      </c>
      <c r="I60" s="246" t="str">
        <f>IF(Glucose!$E54&gt;0,Glucose!I53,"")</f>
        <v/>
      </c>
      <c r="J60" s="246" t="str">
        <f>IF(Glucose!$E54&gt;0,Glucose!J53,"")</f>
        <v/>
      </c>
      <c r="K60" s="246" t="str">
        <f>IF(Glucose!$E54&gt;0,Glucose!K53,"")</f>
        <v/>
      </c>
      <c r="L60" s="241" t="str">
        <f>IF(Glucose!$E54&gt;0,Glucose!L53,"")</f>
        <v/>
      </c>
      <c r="M60" s="241" t="str">
        <f>IF(Glucose!$E54&gt;0,Glucose!M53,"")</f>
        <v/>
      </c>
      <c r="N60" s="241" t="str">
        <f>IF(Glucose!$E54&gt;0,Glucose!N53,"")</f>
        <v/>
      </c>
      <c r="O60" s="241" t="str">
        <f>IF(Glucose!$E54&gt;0,Glucose!O53,"")</f>
        <v/>
      </c>
      <c r="P60" s="241" t="str">
        <f>IF(Glucose!$E54&gt;0,Glucose!P53,"")</f>
        <v/>
      </c>
      <c r="Q60" s="241" t="str">
        <f>IF(Glucose!$E54&gt;0,Glucose!Q53,"")</f>
        <v/>
      </c>
      <c r="R60" s="241" t="str">
        <f>IF(Glucose!$E54&gt;0,Glucose!R53,"")</f>
        <v/>
      </c>
      <c r="S60" s="241" t="str">
        <f>IF(Glucose!$E54&gt;0,Glucose!S53,"")</f>
        <v/>
      </c>
      <c r="T60" s="247" t="str">
        <f>IF(Glucose!$E54&gt;0,Glucose!T53+Glucose!$E54*Glucose!AS53/'In Process Calc.'!$I54,"")</f>
        <v/>
      </c>
      <c r="U60" s="247" t="str">
        <f>IF(Glucose!$E54&gt;0,Glucose!U53+Glucose!$E54*Glucose!AT53/'In Process Calc.'!$I54,"")</f>
        <v/>
      </c>
      <c r="V60" s="247" t="str">
        <f>IF(Glucose!$E54&gt;0,Glucose!V53+Glucose!$E54*Glucose!AU53/'In Process Calc.'!$I54,"")</f>
        <v/>
      </c>
      <c r="W60" s="247" t="str">
        <f>IF(Glucose!$E54&gt;0,Glucose!W53+Glucose!$E54*Glucose!AV53/'In Process Calc.'!$I54,"")</f>
        <v/>
      </c>
      <c r="X60" s="247" t="str">
        <f>IF(Glucose!$E54&gt;0,Glucose!X53+Glucose!$E54*Glucose!AW53/'In Process Calc.'!$I54,"")</f>
        <v/>
      </c>
      <c r="Y60" s="247" t="str">
        <f>IF(Glucose!$E54&gt;0,Glucose!Y53+Glucose!$E54*Glucose!AX53/'In Process Calc.'!$I54,"")</f>
        <v/>
      </c>
      <c r="Z60" s="247" t="str">
        <f>IF(Glucose!$E54&gt;0,Glucose!Z53+Glucose!$E54*Glucose!AY53/'In Process Calc.'!$I54,"")</f>
        <v/>
      </c>
      <c r="AA60" s="247" t="str">
        <f>IF(Glucose!$E54&gt;0,Glucose!AA53+Glucose!$E54*Glucose!AZ53/'In Process Calc.'!$I54,"")</f>
        <v/>
      </c>
      <c r="AB60" s="247" t="str">
        <f>IF(Glucose!$E54&gt;0,Glucose!AB53+Glucose!$E54*Glucose!BA53/'In Process Calc.'!$I54,"")</f>
        <v/>
      </c>
      <c r="AC60" s="247" t="str">
        <f>IF(Glucose!$E54&gt;0,Glucose!AC53+Glucose!$E54*Glucose!BB53/'In Process Calc.'!$I54,"")</f>
        <v/>
      </c>
      <c r="AD60" s="247" t="str">
        <f>IF(Glucose!$E54&gt;0,Glucose!AD53+Glucose!$E54*Glucose!BC53/'In Process Calc.'!$I54,"")</f>
        <v/>
      </c>
      <c r="AE60" s="247" t="str">
        <f>IF(Glucose!$E54&gt;0,Glucose!AE53+Glucose!$E54*Glucose!BD53/'In Process Calc.'!$I54,"")</f>
        <v/>
      </c>
      <c r="AF60" s="247" t="str">
        <f>IF(Glucose!$E54&gt;0,Glucose!AF53+Glucose!$E54*Glucose!BE53/'In Process Calc.'!$I54,"")</f>
        <v/>
      </c>
      <c r="AG60" s="247" t="str">
        <f>IF(Glucose!$E54&gt;0,Glucose!AG53+Glucose!$E54*Glucose!BF53/'In Process Calc.'!$I54,"")</f>
        <v/>
      </c>
      <c r="AH60" s="247" t="str">
        <f>IF(Glucose!$E54&gt;0,Glucose!AH53+Glucose!$E54*Glucose!BG53/'In Process Calc.'!$I54,"")</f>
        <v/>
      </c>
      <c r="AI60" s="247" t="str">
        <f>IF(Glucose!$E54&gt;0,Glucose!AI53+Glucose!$E54*Glucose!BH53/'In Process Calc.'!$I54,"")</f>
        <v/>
      </c>
      <c r="AJ60" s="247" t="str">
        <f>IF(Glucose!$E54&gt;0,Glucose!AJ53+Glucose!$E54*Glucose!BI53/'In Process Calc.'!$I54,"")</f>
        <v/>
      </c>
      <c r="AK60" s="247" t="str">
        <f>IF(Glucose!$E54&gt;0,Glucose!AK53+Glucose!$E54*Glucose!BJ53/'In Process Calc.'!$I54,"")</f>
        <v/>
      </c>
      <c r="AL60" s="247" t="str">
        <f>IF(Glucose!$E54&gt;0,Glucose!AL53+Glucose!$E54*Glucose!BK53/'In Process Calc.'!$I54,"")</f>
        <v/>
      </c>
      <c r="AM60" s="247" t="str">
        <f>IF(Glucose!$E54&gt;0,Glucose!AM53+Glucose!$E54*Glucose!BL53/'In Process Calc.'!$I54,"")</f>
        <v/>
      </c>
      <c r="AN60" s="247" t="str">
        <f>IF(Glucose!$E54&gt;0,Glucose!AN53+Glucose!$E54*Glucose!BM53/'In Process Calc.'!$I54,"")</f>
        <v/>
      </c>
      <c r="AO60" s="247" t="str">
        <f>IF(Glucose!$E54&gt;0,Glucose!AO53+Glucose!$E54*Glucose!BN53/'In Process Calc.'!$I54,"")</f>
        <v/>
      </c>
      <c r="AP60" s="247" t="str">
        <f>IF(Glucose!$E54&gt;0,Glucose!AP53+Glucose!$E54*Glucose!BO53/'In Process Calc.'!$I54,"")</f>
        <v/>
      </c>
      <c r="AQ60" s="247" t="str">
        <f>IF(Glucose!$E54&gt;0,Glucose!AR53+Glucose!$E54*Glucose!BP53/'In Process Calc.'!$I54,"")</f>
        <v/>
      </c>
      <c r="AR60" s="247" t="str">
        <f>IF(Glucose!$E54&gt;0,Glucose!AS53,"")</f>
        <v/>
      </c>
      <c r="AS60" s="247" t="str">
        <f>IF(Glucose!$E54&gt;0,Glucose!AT53,"")</f>
        <v/>
      </c>
      <c r="AT60" s="247" t="str">
        <f>IF(Glucose!$E54&gt;0,Glucose!AU53,"")</f>
        <v/>
      </c>
      <c r="AU60" s="247" t="str">
        <f>IF(Glucose!$E54&gt;0,Glucose!AV53,"")</f>
        <v/>
      </c>
      <c r="AV60" s="247" t="str">
        <f>IF(Glucose!$E54&gt;0,Glucose!AW53,"")</f>
        <v/>
      </c>
      <c r="AW60" s="247" t="str">
        <f>IF(Glucose!$E54&gt;0,Glucose!AX53,"")</f>
        <v/>
      </c>
      <c r="AX60" s="247" t="str">
        <f>IF(Glucose!$E54&gt;0,Glucose!AY53,"")</f>
        <v/>
      </c>
      <c r="AY60" s="247" t="str">
        <f>IF(Glucose!$E54&gt;0,Glucose!AZ53,"")</f>
        <v/>
      </c>
      <c r="AZ60" s="247" t="str">
        <f>IF(Glucose!$E54&gt;0,Glucose!BA53,"")</f>
        <v/>
      </c>
      <c r="BA60" s="247" t="str">
        <f>IF(Glucose!$E54&gt;0,Glucose!BB53,"")</f>
        <v/>
      </c>
      <c r="BB60" s="247" t="str">
        <f>IF(Glucose!$E54&gt;0,Glucose!BC53,"")</f>
        <v/>
      </c>
      <c r="BC60" s="247" t="str">
        <f>IF(Glucose!$E54&gt;0,Glucose!BD53,"")</f>
        <v/>
      </c>
      <c r="BD60" s="247" t="str">
        <f>IF(Glucose!$E54&gt;0,Glucose!BE53,"")</f>
        <v/>
      </c>
      <c r="BE60" s="247" t="str">
        <f>IF(Glucose!$E54&gt;0,Glucose!BF53,"")</f>
        <v/>
      </c>
      <c r="BF60" s="247" t="str">
        <f>IF(Glucose!$E54&gt;0,Glucose!BG53,"")</f>
        <v/>
      </c>
      <c r="BG60" s="247" t="str">
        <f>IF(Glucose!$E54&gt;0,Glucose!BH53,"")</f>
        <v/>
      </c>
      <c r="BH60" s="247" t="str">
        <f>IF(Glucose!$E54&gt;0,Glucose!BI53,"")</f>
        <v/>
      </c>
      <c r="BI60" s="247" t="str">
        <f>IF(Glucose!$E54&gt;0,Glucose!BJ53,"")</f>
        <v/>
      </c>
      <c r="BJ60" s="247" t="str">
        <f>IF(Glucose!$E54&gt;0,Glucose!BK53,"")</f>
        <v/>
      </c>
      <c r="BK60" s="247" t="str">
        <f>IF(Glucose!$E54&gt;0,Glucose!BL53,"")</f>
        <v/>
      </c>
      <c r="BL60" s="247" t="str">
        <f>IF(Glucose!$E54&gt;0,Glucose!BM53,"")</f>
        <v/>
      </c>
      <c r="BM60" s="247" t="str">
        <f>IF(Glucose!$E54&gt;0,Glucose!BN53,"")</f>
        <v/>
      </c>
      <c r="BN60" s="247" t="str">
        <f>IF(Glucose!$E54&gt;0,'In Process Calc.'!B53,"")</f>
        <v/>
      </c>
      <c r="BO60" s="247" t="str">
        <f>IF(Glucose!$E54&gt;0,'In Process Calc.'!C53,"")</f>
        <v/>
      </c>
    </row>
    <row r="61" spans="1:67" x14ac:dyDescent="0.15">
      <c r="A61" s="241" t="str">
        <f>IF(Glucose!$E55&gt;0,Glucose!$B$1,"")</f>
        <v/>
      </c>
      <c r="B61" s="241" t="str">
        <f>IF(Glucose!$E55&gt;0,Glucose!A54+0.1,"")</f>
        <v/>
      </c>
      <c r="C61" s="245" t="str">
        <f>IF(Glucose!$E55&gt;0,Glucose!B54,"")</f>
        <v/>
      </c>
      <c r="D61" s="250" t="str">
        <f>IF(Glucose!$E55&gt;0,Glucose!C54,"")</f>
        <v/>
      </c>
      <c r="E61" s="241" t="str">
        <f>IF(Glucose!$E55&gt;0,Glucose!D54,"")</f>
        <v/>
      </c>
      <c r="F61" s="241" t="str">
        <f>IF(Glucose!$E55&gt;0,Glucose!E54,"")</f>
        <v/>
      </c>
      <c r="G61" s="241" t="str">
        <f>IF(Glucose!$E55&gt;0,Glucose!G54,"")</f>
        <v/>
      </c>
      <c r="H61" s="246" t="str">
        <f>IF(Glucose!$E55&gt;0,Glucose!H54,"")</f>
        <v/>
      </c>
      <c r="I61" s="246" t="str">
        <f>IF(Glucose!$E55&gt;0,Glucose!I54,"")</f>
        <v/>
      </c>
      <c r="J61" s="246" t="str">
        <f>IF(Glucose!$E55&gt;0,Glucose!J54,"")</f>
        <v/>
      </c>
      <c r="K61" s="246" t="str">
        <f>IF(Glucose!$E55&gt;0,Glucose!K54,"")</f>
        <v/>
      </c>
      <c r="L61" s="241" t="str">
        <f>IF(Glucose!$E55&gt;0,Glucose!L54,"")</f>
        <v/>
      </c>
      <c r="M61" s="241" t="str">
        <f>IF(Glucose!$E55&gt;0,Glucose!M54,"")</f>
        <v/>
      </c>
      <c r="N61" s="241" t="str">
        <f>IF(Glucose!$E55&gt;0,Glucose!N54,"")</f>
        <v/>
      </c>
      <c r="O61" s="241" t="str">
        <f>IF(Glucose!$E55&gt;0,Glucose!O54,"")</f>
        <v/>
      </c>
      <c r="P61" s="241" t="str">
        <f>IF(Glucose!$E55&gt;0,Glucose!P54,"")</f>
        <v/>
      </c>
      <c r="Q61" s="241" t="str">
        <f>IF(Glucose!$E55&gt;0,Glucose!Q54,"")</f>
        <v/>
      </c>
      <c r="R61" s="241" t="str">
        <f>IF(Glucose!$E55&gt;0,Glucose!R54,"")</f>
        <v/>
      </c>
      <c r="S61" s="241" t="str">
        <f>IF(Glucose!$E55&gt;0,Glucose!S54,"")</f>
        <v/>
      </c>
      <c r="T61" s="247" t="str">
        <f>IF(Glucose!$E55&gt;0,Glucose!T54+Glucose!$E55*Glucose!AS54/'In Process Calc.'!$I55,"")</f>
        <v/>
      </c>
      <c r="U61" s="247" t="str">
        <f>IF(Glucose!$E55&gt;0,Glucose!U54+Glucose!$E55*Glucose!AT54/'In Process Calc.'!$I55,"")</f>
        <v/>
      </c>
      <c r="V61" s="247" t="str">
        <f>IF(Glucose!$E55&gt;0,Glucose!V54+Glucose!$E55*Glucose!AU54/'In Process Calc.'!$I55,"")</f>
        <v/>
      </c>
      <c r="W61" s="247" t="str">
        <f>IF(Glucose!$E55&gt;0,Glucose!W54+Glucose!$E55*Glucose!AV54/'In Process Calc.'!$I55,"")</f>
        <v/>
      </c>
      <c r="X61" s="247" t="str">
        <f>IF(Glucose!$E55&gt;0,Glucose!X54+Glucose!$E55*Glucose!AW54/'In Process Calc.'!$I55,"")</f>
        <v/>
      </c>
      <c r="Y61" s="247" t="str">
        <f>IF(Glucose!$E55&gt;0,Glucose!Y54+Glucose!$E55*Glucose!AX54/'In Process Calc.'!$I55,"")</f>
        <v/>
      </c>
      <c r="Z61" s="247" t="str">
        <f>IF(Glucose!$E55&gt;0,Glucose!Z54+Glucose!$E55*Glucose!AY54/'In Process Calc.'!$I55,"")</f>
        <v/>
      </c>
      <c r="AA61" s="247" t="str">
        <f>IF(Glucose!$E55&gt;0,Glucose!AA54+Glucose!$E55*Glucose!AZ54/'In Process Calc.'!$I55,"")</f>
        <v/>
      </c>
      <c r="AB61" s="247" t="str">
        <f>IF(Glucose!$E55&gt;0,Glucose!AB54+Glucose!$E55*Glucose!BA54/'In Process Calc.'!$I55,"")</f>
        <v/>
      </c>
      <c r="AC61" s="247" t="str">
        <f>IF(Glucose!$E55&gt;0,Glucose!AC54+Glucose!$E55*Glucose!BB54/'In Process Calc.'!$I55,"")</f>
        <v/>
      </c>
      <c r="AD61" s="247" t="str">
        <f>IF(Glucose!$E55&gt;0,Glucose!AD54+Glucose!$E55*Glucose!BC54/'In Process Calc.'!$I55,"")</f>
        <v/>
      </c>
      <c r="AE61" s="247" t="str">
        <f>IF(Glucose!$E55&gt;0,Glucose!AE54+Glucose!$E55*Glucose!BD54/'In Process Calc.'!$I55,"")</f>
        <v/>
      </c>
      <c r="AF61" s="247" t="str">
        <f>IF(Glucose!$E55&gt;0,Glucose!AF54+Glucose!$E55*Glucose!BE54/'In Process Calc.'!$I55,"")</f>
        <v/>
      </c>
      <c r="AG61" s="247" t="str">
        <f>IF(Glucose!$E55&gt;0,Glucose!AG54+Glucose!$E55*Glucose!BF54/'In Process Calc.'!$I55,"")</f>
        <v/>
      </c>
      <c r="AH61" s="247" t="str">
        <f>IF(Glucose!$E55&gt;0,Glucose!AH54+Glucose!$E55*Glucose!BG54/'In Process Calc.'!$I55,"")</f>
        <v/>
      </c>
      <c r="AI61" s="247" t="str">
        <f>IF(Glucose!$E55&gt;0,Glucose!AI54+Glucose!$E55*Glucose!BH54/'In Process Calc.'!$I55,"")</f>
        <v/>
      </c>
      <c r="AJ61" s="247" t="str">
        <f>IF(Glucose!$E55&gt;0,Glucose!AJ54+Glucose!$E55*Glucose!BI54/'In Process Calc.'!$I55,"")</f>
        <v/>
      </c>
      <c r="AK61" s="247" t="str">
        <f>IF(Glucose!$E55&gt;0,Glucose!AK54+Glucose!$E55*Glucose!BJ54/'In Process Calc.'!$I55,"")</f>
        <v/>
      </c>
      <c r="AL61" s="247" t="str">
        <f>IF(Glucose!$E55&gt;0,Glucose!AL54+Glucose!$E55*Glucose!BK54/'In Process Calc.'!$I55,"")</f>
        <v/>
      </c>
      <c r="AM61" s="247" t="str">
        <f>IF(Glucose!$E55&gt;0,Glucose!AM54+Glucose!$E55*Glucose!BL54/'In Process Calc.'!$I55,"")</f>
        <v/>
      </c>
      <c r="AN61" s="247" t="str">
        <f>IF(Glucose!$E55&gt;0,Glucose!AN54+Glucose!$E55*Glucose!BM54/'In Process Calc.'!$I55,"")</f>
        <v/>
      </c>
      <c r="AO61" s="247" t="str">
        <f>IF(Glucose!$E55&gt;0,Glucose!AO54+Glucose!$E55*Glucose!BN54/'In Process Calc.'!$I55,"")</f>
        <v/>
      </c>
      <c r="AP61" s="247" t="str">
        <f>IF(Glucose!$E55&gt;0,Glucose!AP54+Glucose!$E55*Glucose!BO54/'In Process Calc.'!$I55,"")</f>
        <v/>
      </c>
      <c r="AQ61" s="247" t="str">
        <f>IF(Glucose!$E55&gt;0,Glucose!AR54+Glucose!$E55*Glucose!BP54/'In Process Calc.'!$I55,"")</f>
        <v/>
      </c>
      <c r="AR61" s="247" t="str">
        <f>IF(Glucose!$E55&gt;0,Glucose!AS54,"")</f>
        <v/>
      </c>
      <c r="AS61" s="247" t="str">
        <f>IF(Glucose!$E55&gt;0,Glucose!AT54,"")</f>
        <v/>
      </c>
      <c r="AT61" s="247" t="str">
        <f>IF(Glucose!$E55&gt;0,Glucose!AU54,"")</f>
        <v/>
      </c>
      <c r="AU61" s="247" t="str">
        <f>IF(Glucose!$E55&gt;0,Glucose!AV54,"")</f>
        <v/>
      </c>
      <c r="AV61" s="247" t="str">
        <f>IF(Glucose!$E55&gt;0,Glucose!AW54,"")</f>
        <v/>
      </c>
      <c r="AW61" s="247" t="str">
        <f>IF(Glucose!$E55&gt;0,Glucose!AX54,"")</f>
        <v/>
      </c>
      <c r="AX61" s="247" t="str">
        <f>IF(Glucose!$E55&gt;0,Glucose!AY54,"")</f>
        <v/>
      </c>
      <c r="AY61" s="247" t="str">
        <f>IF(Glucose!$E55&gt;0,Glucose!AZ54,"")</f>
        <v/>
      </c>
      <c r="AZ61" s="247" t="str">
        <f>IF(Glucose!$E55&gt;0,Glucose!BA54,"")</f>
        <v/>
      </c>
      <c r="BA61" s="247" t="str">
        <f>IF(Glucose!$E55&gt;0,Glucose!BB54,"")</f>
        <v/>
      </c>
      <c r="BB61" s="247" t="str">
        <f>IF(Glucose!$E55&gt;0,Glucose!BC54,"")</f>
        <v/>
      </c>
      <c r="BC61" s="247" t="str">
        <f>IF(Glucose!$E55&gt;0,Glucose!BD54,"")</f>
        <v/>
      </c>
      <c r="BD61" s="247" t="str">
        <f>IF(Glucose!$E55&gt;0,Glucose!BE54,"")</f>
        <v/>
      </c>
      <c r="BE61" s="247" t="str">
        <f>IF(Glucose!$E55&gt;0,Glucose!BF54,"")</f>
        <v/>
      </c>
      <c r="BF61" s="247" t="str">
        <f>IF(Glucose!$E55&gt;0,Glucose!BG54,"")</f>
        <v/>
      </c>
      <c r="BG61" s="247" t="str">
        <f>IF(Glucose!$E55&gt;0,Glucose!BH54,"")</f>
        <v/>
      </c>
      <c r="BH61" s="247" t="str">
        <f>IF(Glucose!$E55&gt;0,Glucose!BI54,"")</f>
        <v/>
      </c>
      <c r="BI61" s="247" t="str">
        <f>IF(Glucose!$E55&gt;0,Glucose!BJ54,"")</f>
        <v/>
      </c>
      <c r="BJ61" s="247" t="str">
        <f>IF(Glucose!$E55&gt;0,Glucose!BK54,"")</f>
        <v/>
      </c>
      <c r="BK61" s="247" t="str">
        <f>IF(Glucose!$E55&gt;0,Glucose!BL54,"")</f>
        <v/>
      </c>
      <c r="BL61" s="247" t="str">
        <f>IF(Glucose!$E55&gt;0,Glucose!BM54,"")</f>
        <v/>
      </c>
      <c r="BM61" s="247" t="str">
        <f>IF(Glucose!$E55&gt;0,Glucose!BN54,"")</f>
        <v/>
      </c>
      <c r="BN61" s="247" t="str">
        <f>IF(Glucose!$E55&gt;0,'In Process Calc.'!B54,"")</f>
        <v/>
      </c>
      <c r="BO61" s="247" t="str">
        <f>IF(Glucose!$E55&gt;0,'In Process Calc.'!C54,"")</f>
        <v/>
      </c>
    </row>
    <row r="62" spans="1:67" x14ac:dyDescent="0.15">
      <c r="A62" s="241" t="str">
        <f>IF(Glucose!$E56&gt;0,Glucose!$B$1,"")</f>
        <v/>
      </c>
      <c r="B62" s="241" t="str">
        <f>IF(Glucose!$E56&gt;0,Glucose!A55+0.1,"")</f>
        <v/>
      </c>
      <c r="C62" s="245" t="str">
        <f>IF(Glucose!$E56&gt;0,Glucose!B55,"")</f>
        <v/>
      </c>
      <c r="D62" s="250" t="str">
        <f>IF(Glucose!$E56&gt;0,Glucose!C55,"")</f>
        <v/>
      </c>
      <c r="E62" s="241" t="str">
        <f>IF(Glucose!$E56&gt;0,Glucose!D55,"")</f>
        <v/>
      </c>
      <c r="F62" s="241" t="str">
        <f>IF(Glucose!$E56&gt;0,Glucose!E55,"")</f>
        <v/>
      </c>
      <c r="G62" s="241" t="str">
        <f>IF(Glucose!$E56&gt;0,Glucose!G55,"")</f>
        <v/>
      </c>
      <c r="H62" s="246" t="str">
        <f>IF(Glucose!$E56&gt;0,Glucose!H55,"")</f>
        <v/>
      </c>
      <c r="I62" s="246" t="str">
        <f>IF(Glucose!$E56&gt;0,Glucose!I55,"")</f>
        <v/>
      </c>
      <c r="J62" s="246" t="str">
        <f>IF(Glucose!$E56&gt;0,Glucose!J55,"")</f>
        <v/>
      </c>
      <c r="K62" s="246" t="str">
        <f>IF(Glucose!$E56&gt;0,Glucose!K55,"")</f>
        <v/>
      </c>
      <c r="L62" s="241" t="str">
        <f>IF(Glucose!$E56&gt;0,Glucose!L55,"")</f>
        <v/>
      </c>
      <c r="M62" s="241" t="str">
        <f>IF(Glucose!$E56&gt;0,Glucose!M55,"")</f>
        <v/>
      </c>
      <c r="N62" s="241" t="str">
        <f>IF(Glucose!$E56&gt;0,Glucose!N55,"")</f>
        <v/>
      </c>
      <c r="O62" s="241" t="str">
        <f>IF(Glucose!$E56&gt;0,Glucose!O55,"")</f>
        <v/>
      </c>
      <c r="P62" s="241" t="str">
        <f>IF(Glucose!$E56&gt;0,Glucose!P55,"")</f>
        <v/>
      </c>
      <c r="Q62" s="241" t="str">
        <f>IF(Glucose!$E56&gt;0,Glucose!Q55,"")</f>
        <v/>
      </c>
      <c r="R62" s="241" t="str">
        <f>IF(Glucose!$E56&gt;0,Glucose!R55,"")</f>
        <v/>
      </c>
      <c r="S62" s="241" t="str">
        <f>IF(Glucose!$E56&gt;0,Glucose!S55,"")</f>
        <v/>
      </c>
      <c r="T62" s="247" t="str">
        <f>IF(Glucose!$E56&gt;0,Glucose!T55+Glucose!$E56*Glucose!AS55/'In Process Calc.'!$I56,"")</f>
        <v/>
      </c>
      <c r="U62" s="247" t="str">
        <f>IF(Glucose!$E56&gt;0,Glucose!U55+Glucose!$E56*Glucose!AT55/'In Process Calc.'!$I56,"")</f>
        <v/>
      </c>
      <c r="V62" s="247" t="str">
        <f>IF(Glucose!$E56&gt;0,Glucose!V55+Glucose!$E56*Glucose!AU55/'In Process Calc.'!$I56,"")</f>
        <v/>
      </c>
      <c r="W62" s="247" t="str">
        <f>IF(Glucose!$E56&gt;0,Glucose!W55+Glucose!$E56*Glucose!AV55/'In Process Calc.'!$I56,"")</f>
        <v/>
      </c>
      <c r="X62" s="247" t="str">
        <f>IF(Glucose!$E56&gt;0,Glucose!X55+Glucose!$E56*Glucose!AW55/'In Process Calc.'!$I56,"")</f>
        <v/>
      </c>
      <c r="Y62" s="247" t="str">
        <f>IF(Glucose!$E56&gt;0,Glucose!Y55+Glucose!$E56*Glucose!AX55/'In Process Calc.'!$I56,"")</f>
        <v/>
      </c>
      <c r="Z62" s="247" t="str">
        <f>IF(Glucose!$E56&gt;0,Glucose!Z55+Glucose!$E56*Glucose!AY55/'In Process Calc.'!$I56,"")</f>
        <v/>
      </c>
      <c r="AA62" s="247" t="str">
        <f>IF(Glucose!$E56&gt;0,Glucose!AA55+Glucose!$E56*Glucose!AZ55/'In Process Calc.'!$I56,"")</f>
        <v/>
      </c>
      <c r="AB62" s="247" t="str">
        <f>IF(Glucose!$E56&gt;0,Glucose!AB55+Glucose!$E56*Glucose!BA55/'In Process Calc.'!$I56,"")</f>
        <v/>
      </c>
      <c r="AC62" s="247" t="str">
        <f>IF(Glucose!$E56&gt;0,Glucose!AC55+Glucose!$E56*Glucose!BB55/'In Process Calc.'!$I56,"")</f>
        <v/>
      </c>
      <c r="AD62" s="247" t="str">
        <f>IF(Glucose!$E56&gt;0,Glucose!AD55+Glucose!$E56*Glucose!BC55/'In Process Calc.'!$I56,"")</f>
        <v/>
      </c>
      <c r="AE62" s="247" t="str">
        <f>IF(Glucose!$E56&gt;0,Glucose!AE55+Glucose!$E56*Glucose!BD55/'In Process Calc.'!$I56,"")</f>
        <v/>
      </c>
      <c r="AF62" s="247" t="str">
        <f>IF(Glucose!$E56&gt;0,Glucose!AF55+Glucose!$E56*Glucose!BE55/'In Process Calc.'!$I56,"")</f>
        <v/>
      </c>
      <c r="AG62" s="247" t="str">
        <f>IF(Glucose!$E56&gt;0,Glucose!AG55+Glucose!$E56*Glucose!BF55/'In Process Calc.'!$I56,"")</f>
        <v/>
      </c>
      <c r="AH62" s="247" t="str">
        <f>IF(Glucose!$E56&gt;0,Glucose!AH55+Glucose!$E56*Glucose!BG55/'In Process Calc.'!$I56,"")</f>
        <v/>
      </c>
      <c r="AI62" s="247" t="str">
        <f>IF(Glucose!$E56&gt;0,Glucose!AI55+Glucose!$E56*Glucose!BH55/'In Process Calc.'!$I56,"")</f>
        <v/>
      </c>
      <c r="AJ62" s="247" t="str">
        <f>IF(Glucose!$E56&gt;0,Glucose!AJ55+Glucose!$E56*Glucose!BI55/'In Process Calc.'!$I56,"")</f>
        <v/>
      </c>
      <c r="AK62" s="247" t="str">
        <f>IF(Glucose!$E56&gt;0,Glucose!AK55+Glucose!$E56*Glucose!BJ55/'In Process Calc.'!$I56,"")</f>
        <v/>
      </c>
      <c r="AL62" s="247" t="str">
        <f>IF(Glucose!$E56&gt;0,Glucose!AL55+Glucose!$E56*Glucose!BK55/'In Process Calc.'!$I56,"")</f>
        <v/>
      </c>
      <c r="AM62" s="247" t="str">
        <f>IF(Glucose!$E56&gt;0,Glucose!AM55+Glucose!$E56*Glucose!BL55/'In Process Calc.'!$I56,"")</f>
        <v/>
      </c>
      <c r="AN62" s="247" t="str">
        <f>IF(Glucose!$E56&gt;0,Glucose!AN55+Glucose!$E56*Glucose!BM55/'In Process Calc.'!$I56,"")</f>
        <v/>
      </c>
      <c r="AO62" s="247" t="str">
        <f>IF(Glucose!$E56&gt;0,Glucose!AO55+Glucose!$E56*Glucose!BN55/'In Process Calc.'!$I56,"")</f>
        <v/>
      </c>
      <c r="AP62" s="247" t="str">
        <f>IF(Glucose!$E56&gt;0,Glucose!AP55+Glucose!$E56*Glucose!BO55/'In Process Calc.'!$I56,"")</f>
        <v/>
      </c>
      <c r="AQ62" s="247" t="str">
        <f>IF(Glucose!$E56&gt;0,Glucose!AR55+Glucose!$E56*Glucose!BP55/'In Process Calc.'!$I56,"")</f>
        <v/>
      </c>
      <c r="AR62" s="247" t="str">
        <f>IF(Glucose!$E56&gt;0,Glucose!AS55,"")</f>
        <v/>
      </c>
      <c r="AS62" s="247" t="str">
        <f>IF(Glucose!$E56&gt;0,Glucose!AT55,"")</f>
        <v/>
      </c>
      <c r="AT62" s="247" t="str">
        <f>IF(Glucose!$E56&gt;0,Glucose!AU55,"")</f>
        <v/>
      </c>
      <c r="AU62" s="247" t="str">
        <f>IF(Glucose!$E56&gt;0,Glucose!AV55,"")</f>
        <v/>
      </c>
      <c r="AV62" s="247" t="str">
        <f>IF(Glucose!$E56&gt;0,Glucose!AW55,"")</f>
        <v/>
      </c>
      <c r="AW62" s="247" t="str">
        <f>IF(Glucose!$E56&gt;0,Glucose!AX55,"")</f>
        <v/>
      </c>
      <c r="AX62" s="247" t="str">
        <f>IF(Glucose!$E56&gt;0,Glucose!AY55,"")</f>
        <v/>
      </c>
      <c r="AY62" s="247" t="str">
        <f>IF(Glucose!$E56&gt;0,Glucose!AZ55,"")</f>
        <v/>
      </c>
      <c r="AZ62" s="247" t="str">
        <f>IF(Glucose!$E56&gt;0,Glucose!BA55,"")</f>
        <v/>
      </c>
      <c r="BA62" s="247" t="str">
        <f>IF(Glucose!$E56&gt;0,Glucose!BB55,"")</f>
        <v/>
      </c>
      <c r="BB62" s="247" t="str">
        <f>IF(Glucose!$E56&gt;0,Glucose!BC55,"")</f>
        <v/>
      </c>
      <c r="BC62" s="247" t="str">
        <f>IF(Glucose!$E56&gt;0,Glucose!BD55,"")</f>
        <v/>
      </c>
      <c r="BD62" s="247" t="str">
        <f>IF(Glucose!$E56&gt;0,Glucose!BE55,"")</f>
        <v/>
      </c>
      <c r="BE62" s="247" t="str">
        <f>IF(Glucose!$E56&gt;0,Glucose!BF55,"")</f>
        <v/>
      </c>
      <c r="BF62" s="247" t="str">
        <f>IF(Glucose!$E56&gt;0,Glucose!BG55,"")</f>
        <v/>
      </c>
      <c r="BG62" s="247" t="str">
        <f>IF(Glucose!$E56&gt;0,Glucose!BH55,"")</f>
        <v/>
      </c>
      <c r="BH62" s="247" t="str">
        <f>IF(Glucose!$E56&gt;0,Glucose!BI55,"")</f>
        <v/>
      </c>
      <c r="BI62" s="247" t="str">
        <f>IF(Glucose!$E56&gt;0,Glucose!BJ55,"")</f>
        <v/>
      </c>
      <c r="BJ62" s="247" t="str">
        <f>IF(Glucose!$E56&gt;0,Glucose!BK55,"")</f>
        <v/>
      </c>
      <c r="BK62" s="247" t="str">
        <f>IF(Glucose!$E56&gt;0,Glucose!BL55,"")</f>
        <v/>
      </c>
      <c r="BL62" s="247" t="str">
        <f>IF(Glucose!$E56&gt;0,Glucose!BM55,"")</f>
        <v/>
      </c>
      <c r="BM62" s="247" t="str">
        <f>IF(Glucose!$E56&gt;0,Glucose!BN55,"")</f>
        <v/>
      </c>
      <c r="BN62" s="247" t="str">
        <f>IF(Glucose!$E56&gt;0,'In Process Calc.'!B55,"")</f>
        <v/>
      </c>
      <c r="BO62" s="247" t="str">
        <f>IF(Glucose!$E56&gt;0,'In Process Calc.'!C55,"")</f>
        <v/>
      </c>
    </row>
    <row r="63" spans="1:67" x14ac:dyDescent="0.15">
      <c r="A63" s="241" t="str">
        <f>IF(Glucose!$E57&gt;0,Glucose!$B$1,"")</f>
        <v/>
      </c>
      <c r="B63" s="241" t="str">
        <f>IF(Glucose!$E57&gt;0,Glucose!A56+0.1,"")</f>
        <v/>
      </c>
      <c r="C63" s="245" t="str">
        <f>IF(Glucose!$E57&gt;0,Glucose!B56,"")</f>
        <v/>
      </c>
      <c r="D63" s="250" t="str">
        <f>IF(Glucose!$E57&gt;0,Glucose!C56,"")</f>
        <v/>
      </c>
      <c r="E63" s="241" t="str">
        <f>IF(Glucose!$E57&gt;0,Glucose!D56,"")</f>
        <v/>
      </c>
      <c r="F63" s="241" t="str">
        <f>IF(Glucose!$E57&gt;0,Glucose!E56,"")</f>
        <v/>
      </c>
      <c r="G63" s="241" t="str">
        <f>IF(Glucose!$E57&gt;0,Glucose!G56,"")</f>
        <v/>
      </c>
      <c r="H63" s="246" t="str">
        <f>IF(Glucose!$E57&gt;0,Glucose!H56,"")</f>
        <v/>
      </c>
      <c r="I63" s="246" t="str">
        <f>IF(Glucose!$E57&gt;0,Glucose!I56,"")</f>
        <v/>
      </c>
      <c r="J63" s="246" t="str">
        <f>IF(Glucose!$E57&gt;0,Glucose!J56,"")</f>
        <v/>
      </c>
      <c r="K63" s="246" t="str">
        <f>IF(Glucose!$E57&gt;0,Glucose!K56,"")</f>
        <v/>
      </c>
      <c r="L63" s="241" t="str">
        <f>IF(Glucose!$E57&gt;0,Glucose!L56,"")</f>
        <v/>
      </c>
      <c r="M63" s="241" t="str">
        <f>IF(Glucose!$E57&gt;0,Glucose!M56,"")</f>
        <v/>
      </c>
      <c r="N63" s="241" t="str">
        <f>IF(Glucose!$E57&gt;0,Glucose!N56,"")</f>
        <v/>
      </c>
      <c r="O63" s="241" t="str">
        <f>IF(Glucose!$E57&gt;0,Glucose!O56,"")</f>
        <v/>
      </c>
      <c r="P63" s="241" t="str">
        <f>IF(Glucose!$E57&gt;0,Glucose!P56,"")</f>
        <v/>
      </c>
      <c r="Q63" s="241" t="str">
        <f>IF(Glucose!$E57&gt;0,Glucose!Q56,"")</f>
        <v/>
      </c>
      <c r="R63" s="241" t="str">
        <f>IF(Glucose!$E57&gt;0,Glucose!R56,"")</f>
        <v/>
      </c>
      <c r="S63" s="241" t="str">
        <f>IF(Glucose!$E57&gt;0,Glucose!S56,"")</f>
        <v/>
      </c>
      <c r="T63" s="247" t="str">
        <f>IF(Glucose!$E57&gt;0,Glucose!T56+Glucose!$E57*Glucose!AS56/'In Process Calc.'!$I57,"")</f>
        <v/>
      </c>
      <c r="U63" s="247" t="str">
        <f>IF(Glucose!$E57&gt;0,Glucose!U56+Glucose!$E57*Glucose!AT56/'In Process Calc.'!$I57,"")</f>
        <v/>
      </c>
      <c r="V63" s="247" t="str">
        <f>IF(Glucose!$E57&gt;0,Glucose!V56+Glucose!$E57*Glucose!AU56/'In Process Calc.'!$I57,"")</f>
        <v/>
      </c>
      <c r="W63" s="247" t="str">
        <f>IF(Glucose!$E57&gt;0,Glucose!W56+Glucose!$E57*Glucose!AV56/'In Process Calc.'!$I57,"")</f>
        <v/>
      </c>
      <c r="X63" s="247" t="str">
        <f>IF(Glucose!$E57&gt;0,Glucose!X56+Glucose!$E57*Glucose!AW56/'In Process Calc.'!$I57,"")</f>
        <v/>
      </c>
      <c r="Y63" s="247" t="str">
        <f>IF(Glucose!$E57&gt;0,Glucose!Y56+Glucose!$E57*Glucose!AX56/'In Process Calc.'!$I57,"")</f>
        <v/>
      </c>
      <c r="Z63" s="247" t="str">
        <f>IF(Glucose!$E57&gt;0,Glucose!Z56+Glucose!$E57*Glucose!AY56/'In Process Calc.'!$I57,"")</f>
        <v/>
      </c>
      <c r="AA63" s="247" t="str">
        <f>IF(Glucose!$E57&gt;0,Glucose!AA56+Glucose!$E57*Glucose!AZ56/'In Process Calc.'!$I57,"")</f>
        <v/>
      </c>
      <c r="AB63" s="247" t="str">
        <f>IF(Glucose!$E57&gt;0,Glucose!AB56+Glucose!$E57*Glucose!BA56/'In Process Calc.'!$I57,"")</f>
        <v/>
      </c>
      <c r="AC63" s="247" t="str">
        <f>IF(Glucose!$E57&gt;0,Glucose!AC56+Glucose!$E57*Glucose!BB56/'In Process Calc.'!$I57,"")</f>
        <v/>
      </c>
      <c r="AD63" s="247" t="str">
        <f>IF(Glucose!$E57&gt;0,Glucose!AD56+Glucose!$E57*Glucose!BC56/'In Process Calc.'!$I57,"")</f>
        <v/>
      </c>
      <c r="AE63" s="247" t="str">
        <f>IF(Glucose!$E57&gt;0,Glucose!AE56+Glucose!$E57*Glucose!BD56/'In Process Calc.'!$I57,"")</f>
        <v/>
      </c>
      <c r="AF63" s="247" t="str">
        <f>IF(Glucose!$E57&gt;0,Glucose!AF56+Glucose!$E57*Glucose!BE56/'In Process Calc.'!$I57,"")</f>
        <v/>
      </c>
      <c r="AG63" s="247" t="str">
        <f>IF(Glucose!$E57&gt;0,Glucose!AG56+Glucose!$E57*Glucose!BF56/'In Process Calc.'!$I57,"")</f>
        <v/>
      </c>
      <c r="AH63" s="247" t="str">
        <f>IF(Glucose!$E57&gt;0,Glucose!AH56+Glucose!$E57*Glucose!BG56/'In Process Calc.'!$I57,"")</f>
        <v/>
      </c>
      <c r="AI63" s="247" t="str">
        <f>IF(Glucose!$E57&gt;0,Glucose!AI56+Glucose!$E57*Glucose!BH56/'In Process Calc.'!$I57,"")</f>
        <v/>
      </c>
      <c r="AJ63" s="247" t="str">
        <f>IF(Glucose!$E57&gt;0,Glucose!AJ56+Glucose!$E57*Glucose!BI56/'In Process Calc.'!$I57,"")</f>
        <v/>
      </c>
      <c r="AK63" s="247" t="str">
        <f>IF(Glucose!$E57&gt;0,Glucose!AK56+Glucose!$E57*Glucose!BJ56/'In Process Calc.'!$I57,"")</f>
        <v/>
      </c>
      <c r="AL63" s="247" t="str">
        <f>IF(Glucose!$E57&gt;0,Glucose!AL56+Glucose!$E57*Glucose!BK56/'In Process Calc.'!$I57,"")</f>
        <v/>
      </c>
      <c r="AM63" s="247" t="str">
        <f>IF(Glucose!$E57&gt;0,Glucose!AM56+Glucose!$E57*Glucose!BL56/'In Process Calc.'!$I57,"")</f>
        <v/>
      </c>
      <c r="AN63" s="247" t="str">
        <f>IF(Glucose!$E57&gt;0,Glucose!AN56+Glucose!$E57*Glucose!BM56/'In Process Calc.'!$I57,"")</f>
        <v/>
      </c>
      <c r="AO63" s="247" t="str">
        <f>IF(Glucose!$E57&gt;0,Glucose!AO56+Glucose!$E57*Glucose!BN56/'In Process Calc.'!$I57,"")</f>
        <v/>
      </c>
      <c r="AP63" s="247" t="str">
        <f>IF(Glucose!$E57&gt;0,Glucose!AP56+Glucose!$E57*Glucose!BO56/'In Process Calc.'!$I57,"")</f>
        <v/>
      </c>
      <c r="AQ63" s="247" t="str">
        <f>IF(Glucose!$E57&gt;0,Glucose!AR56+Glucose!$E57*Glucose!BP56/'In Process Calc.'!$I57,"")</f>
        <v/>
      </c>
      <c r="AR63" s="247" t="str">
        <f>IF(Glucose!$E57&gt;0,Glucose!AS56,"")</f>
        <v/>
      </c>
      <c r="AS63" s="247" t="str">
        <f>IF(Glucose!$E57&gt;0,Glucose!AT56,"")</f>
        <v/>
      </c>
      <c r="AT63" s="247" t="str">
        <f>IF(Glucose!$E57&gt;0,Glucose!AU56,"")</f>
        <v/>
      </c>
      <c r="AU63" s="247" t="str">
        <f>IF(Glucose!$E57&gt;0,Glucose!AV56,"")</f>
        <v/>
      </c>
      <c r="AV63" s="247" t="str">
        <f>IF(Glucose!$E57&gt;0,Glucose!AW56,"")</f>
        <v/>
      </c>
      <c r="AW63" s="247" t="str">
        <f>IF(Glucose!$E57&gt;0,Glucose!AX56,"")</f>
        <v/>
      </c>
      <c r="AX63" s="247" t="str">
        <f>IF(Glucose!$E57&gt;0,Glucose!AY56,"")</f>
        <v/>
      </c>
      <c r="AY63" s="247" t="str">
        <f>IF(Glucose!$E57&gt;0,Glucose!AZ56,"")</f>
        <v/>
      </c>
      <c r="AZ63" s="247" t="str">
        <f>IF(Glucose!$E57&gt;0,Glucose!BA56,"")</f>
        <v/>
      </c>
      <c r="BA63" s="247" t="str">
        <f>IF(Glucose!$E57&gt;0,Glucose!BB56,"")</f>
        <v/>
      </c>
      <c r="BB63" s="247" t="str">
        <f>IF(Glucose!$E57&gt;0,Glucose!BC56,"")</f>
        <v/>
      </c>
      <c r="BC63" s="247" t="str">
        <f>IF(Glucose!$E57&gt;0,Glucose!BD56,"")</f>
        <v/>
      </c>
      <c r="BD63" s="247" t="str">
        <f>IF(Glucose!$E57&gt;0,Glucose!BE56,"")</f>
        <v/>
      </c>
      <c r="BE63" s="247" t="str">
        <f>IF(Glucose!$E57&gt;0,Glucose!BF56,"")</f>
        <v/>
      </c>
      <c r="BF63" s="247" t="str">
        <f>IF(Glucose!$E57&gt;0,Glucose!BG56,"")</f>
        <v/>
      </c>
      <c r="BG63" s="247" t="str">
        <f>IF(Glucose!$E57&gt;0,Glucose!BH56,"")</f>
        <v/>
      </c>
      <c r="BH63" s="247" t="str">
        <f>IF(Glucose!$E57&gt;0,Glucose!BI56,"")</f>
        <v/>
      </c>
      <c r="BI63" s="247" t="str">
        <f>IF(Glucose!$E57&gt;0,Glucose!BJ56,"")</f>
        <v/>
      </c>
      <c r="BJ63" s="247" t="str">
        <f>IF(Glucose!$E57&gt;0,Glucose!BK56,"")</f>
        <v/>
      </c>
      <c r="BK63" s="247" t="str">
        <f>IF(Glucose!$E57&gt;0,Glucose!BL56,"")</f>
        <v/>
      </c>
      <c r="BL63" s="247" t="str">
        <f>IF(Glucose!$E57&gt;0,Glucose!BM56,"")</f>
        <v/>
      </c>
      <c r="BM63" s="247" t="str">
        <f>IF(Glucose!$E57&gt;0,Glucose!BN56,"")</f>
        <v/>
      </c>
      <c r="BN63" s="247" t="str">
        <f>IF(Glucose!$E57&gt;0,'In Process Calc.'!B56,"")</f>
        <v/>
      </c>
      <c r="BO63" s="247" t="str">
        <f>IF(Glucose!$E57&gt;0,'In Process Calc.'!C56,"")</f>
        <v/>
      </c>
    </row>
    <row r="64" spans="1:67" x14ac:dyDescent="0.15">
      <c r="A64" s="241" t="str">
        <f>IF(Glucose!$E58&gt;0,Glucose!$B$1,"")</f>
        <v/>
      </c>
      <c r="B64" s="241" t="str">
        <f>IF(Glucose!$E58&gt;0,Glucose!A57+0.1,"")</f>
        <v/>
      </c>
      <c r="C64" s="245" t="str">
        <f>IF(Glucose!$E58&gt;0,Glucose!B57,"")</f>
        <v/>
      </c>
      <c r="D64" s="250" t="str">
        <f>IF(Glucose!$E58&gt;0,Glucose!C57,"")</f>
        <v/>
      </c>
      <c r="E64" s="241" t="str">
        <f>IF(Glucose!$E58&gt;0,Glucose!D57,"")</f>
        <v/>
      </c>
      <c r="F64" s="241" t="str">
        <f>IF(Glucose!$E58&gt;0,Glucose!E57,"")</f>
        <v/>
      </c>
      <c r="G64" s="241" t="str">
        <f>IF(Glucose!$E58&gt;0,Glucose!G57,"")</f>
        <v/>
      </c>
      <c r="H64" s="246" t="str">
        <f>IF(Glucose!$E58&gt;0,Glucose!H57,"")</f>
        <v/>
      </c>
      <c r="I64" s="246" t="str">
        <f>IF(Glucose!$E58&gt;0,Glucose!I57,"")</f>
        <v/>
      </c>
      <c r="J64" s="246" t="str">
        <f>IF(Glucose!$E58&gt;0,Glucose!J57,"")</f>
        <v/>
      </c>
      <c r="K64" s="246" t="str">
        <f>IF(Glucose!$E58&gt;0,Glucose!K57,"")</f>
        <v/>
      </c>
      <c r="L64" s="241" t="str">
        <f>IF(Glucose!$E58&gt;0,Glucose!L57,"")</f>
        <v/>
      </c>
      <c r="M64" s="241" t="str">
        <f>IF(Glucose!$E58&gt;0,Glucose!M57,"")</f>
        <v/>
      </c>
      <c r="N64" s="241" t="str">
        <f>IF(Glucose!$E58&gt;0,Glucose!N57,"")</f>
        <v/>
      </c>
      <c r="O64" s="241" t="str">
        <f>IF(Glucose!$E58&gt;0,Glucose!O57,"")</f>
        <v/>
      </c>
      <c r="P64" s="241" t="str">
        <f>IF(Glucose!$E58&gt;0,Glucose!P57,"")</f>
        <v/>
      </c>
      <c r="Q64" s="241" t="str">
        <f>IF(Glucose!$E58&gt;0,Glucose!Q57,"")</f>
        <v/>
      </c>
      <c r="R64" s="241" t="str">
        <f>IF(Glucose!$E58&gt;0,Glucose!R57,"")</f>
        <v/>
      </c>
      <c r="S64" s="241" t="str">
        <f>IF(Glucose!$E58&gt;0,Glucose!S57,"")</f>
        <v/>
      </c>
      <c r="T64" s="247" t="str">
        <f>IF(Glucose!$E58&gt;0,Glucose!T57+Glucose!$E58*Glucose!AS57/'In Process Calc.'!$I58,"")</f>
        <v/>
      </c>
      <c r="U64" s="247" t="str">
        <f>IF(Glucose!$E58&gt;0,Glucose!U57+Glucose!$E58*Glucose!AT57/'In Process Calc.'!$I58,"")</f>
        <v/>
      </c>
      <c r="V64" s="247" t="str">
        <f>IF(Glucose!$E58&gt;0,Glucose!V57+Glucose!$E58*Glucose!AU57/'In Process Calc.'!$I58,"")</f>
        <v/>
      </c>
      <c r="W64" s="247" t="str">
        <f>IF(Glucose!$E58&gt;0,Glucose!W57+Glucose!$E58*Glucose!AV57/'In Process Calc.'!$I58,"")</f>
        <v/>
      </c>
      <c r="X64" s="247" t="str">
        <f>IF(Glucose!$E58&gt;0,Glucose!X57+Glucose!$E58*Glucose!AW57/'In Process Calc.'!$I58,"")</f>
        <v/>
      </c>
      <c r="Y64" s="247" t="str">
        <f>IF(Glucose!$E58&gt;0,Glucose!Y57+Glucose!$E58*Glucose!AX57/'In Process Calc.'!$I58,"")</f>
        <v/>
      </c>
      <c r="Z64" s="247" t="str">
        <f>IF(Glucose!$E58&gt;0,Glucose!Z57+Glucose!$E58*Glucose!AY57/'In Process Calc.'!$I58,"")</f>
        <v/>
      </c>
      <c r="AA64" s="247" t="str">
        <f>IF(Glucose!$E58&gt;0,Glucose!AA57+Glucose!$E58*Glucose!AZ57/'In Process Calc.'!$I58,"")</f>
        <v/>
      </c>
      <c r="AB64" s="247" t="str">
        <f>IF(Glucose!$E58&gt;0,Glucose!AB57+Glucose!$E58*Glucose!BA57/'In Process Calc.'!$I58,"")</f>
        <v/>
      </c>
      <c r="AC64" s="247" t="str">
        <f>IF(Glucose!$E58&gt;0,Glucose!AC57+Glucose!$E58*Glucose!BB57/'In Process Calc.'!$I58,"")</f>
        <v/>
      </c>
      <c r="AD64" s="247" t="str">
        <f>IF(Glucose!$E58&gt;0,Glucose!AD57+Glucose!$E58*Glucose!BC57/'In Process Calc.'!$I58,"")</f>
        <v/>
      </c>
      <c r="AE64" s="247" t="str">
        <f>IF(Glucose!$E58&gt;0,Glucose!AE57+Glucose!$E58*Glucose!BD57/'In Process Calc.'!$I58,"")</f>
        <v/>
      </c>
      <c r="AF64" s="247" t="str">
        <f>IF(Glucose!$E58&gt;0,Glucose!AF57+Glucose!$E58*Glucose!BE57/'In Process Calc.'!$I58,"")</f>
        <v/>
      </c>
      <c r="AG64" s="247" t="str">
        <f>IF(Glucose!$E58&gt;0,Glucose!AG57+Glucose!$E58*Glucose!BF57/'In Process Calc.'!$I58,"")</f>
        <v/>
      </c>
      <c r="AH64" s="247" t="str">
        <f>IF(Glucose!$E58&gt;0,Glucose!AH57+Glucose!$E58*Glucose!BG57/'In Process Calc.'!$I58,"")</f>
        <v/>
      </c>
      <c r="AI64" s="247" t="str">
        <f>IF(Glucose!$E58&gt;0,Glucose!AI57+Glucose!$E58*Glucose!BH57/'In Process Calc.'!$I58,"")</f>
        <v/>
      </c>
      <c r="AJ64" s="247" t="str">
        <f>IF(Glucose!$E58&gt;0,Glucose!AJ57+Glucose!$E58*Glucose!BI57/'In Process Calc.'!$I58,"")</f>
        <v/>
      </c>
      <c r="AK64" s="247" t="str">
        <f>IF(Glucose!$E58&gt;0,Glucose!AK57+Glucose!$E58*Glucose!BJ57/'In Process Calc.'!$I58,"")</f>
        <v/>
      </c>
      <c r="AL64" s="247" t="str">
        <f>IF(Glucose!$E58&gt;0,Glucose!AL57+Glucose!$E58*Glucose!BK57/'In Process Calc.'!$I58,"")</f>
        <v/>
      </c>
      <c r="AM64" s="247" t="str">
        <f>IF(Glucose!$E58&gt;0,Glucose!AM57+Glucose!$E58*Glucose!BL57/'In Process Calc.'!$I58,"")</f>
        <v/>
      </c>
      <c r="AN64" s="247" t="str">
        <f>IF(Glucose!$E58&gt;0,Glucose!AN57+Glucose!$E58*Glucose!BM57/'In Process Calc.'!$I58,"")</f>
        <v/>
      </c>
      <c r="AO64" s="247" t="str">
        <f>IF(Glucose!$E58&gt;0,Glucose!AO57+Glucose!$E58*Glucose!BN57/'In Process Calc.'!$I58,"")</f>
        <v/>
      </c>
      <c r="AP64" s="247" t="str">
        <f>IF(Glucose!$E58&gt;0,Glucose!AP57+Glucose!$E58*Glucose!BO57/'In Process Calc.'!$I58,"")</f>
        <v/>
      </c>
      <c r="AQ64" s="247" t="str">
        <f>IF(Glucose!$E58&gt;0,Glucose!AR57+Glucose!$E58*Glucose!BP57/'In Process Calc.'!$I58,"")</f>
        <v/>
      </c>
      <c r="AR64" s="247" t="str">
        <f>IF(Glucose!$E58&gt;0,Glucose!AS57,"")</f>
        <v/>
      </c>
      <c r="AS64" s="247" t="str">
        <f>IF(Glucose!$E58&gt;0,Glucose!AT57,"")</f>
        <v/>
      </c>
      <c r="AT64" s="247" t="str">
        <f>IF(Glucose!$E58&gt;0,Glucose!AU57,"")</f>
        <v/>
      </c>
      <c r="AU64" s="247" t="str">
        <f>IF(Glucose!$E58&gt;0,Glucose!AV57,"")</f>
        <v/>
      </c>
      <c r="AV64" s="247" t="str">
        <f>IF(Glucose!$E58&gt;0,Glucose!AW57,"")</f>
        <v/>
      </c>
      <c r="AW64" s="247" t="str">
        <f>IF(Glucose!$E58&gt;0,Glucose!AX57,"")</f>
        <v/>
      </c>
      <c r="AX64" s="247" t="str">
        <f>IF(Glucose!$E58&gt;0,Glucose!AY57,"")</f>
        <v/>
      </c>
      <c r="AY64" s="247" t="str">
        <f>IF(Glucose!$E58&gt;0,Glucose!AZ57,"")</f>
        <v/>
      </c>
      <c r="AZ64" s="247" t="str">
        <f>IF(Glucose!$E58&gt;0,Glucose!BA57,"")</f>
        <v/>
      </c>
      <c r="BA64" s="247" t="str">
        <f>IF(Glucose!$E58&gt;0,Glucose!BB57,"")</f>
        <v/>
      </c>
      <c r="BB64" s="247" t="str">
        <f>IF(Glucose!$E58&gt;0,Glucose!BC57,"")</f>
        <v/>
      </c>
      <c r="BC64" s="247" t="str">
        <f>IF(Glucose!$E58&gt;0,Glucose!BD57,"")</f>
        <v/>
      </c>
      <c r="BD64" s="247" t="str">
        <f>IF(Glucose!$E58&gt;0,Glucose!BE57,"")</f>
        <v/>
      </c>
      <c r="BE64" s="247" t="str">
        <f>IF(Glucose!$E58&gt;0,Glucose!BF57,"")</f>
        <v/>
      </c>
      <c r="BF64" s="247" t="str">
        <f>IF(Glucose!$E58&gt;0,Glucose!BG57,"")</f>
        <v/>
      </c>
      <c r="BG64" s="247" t="str">
        <f>IF(Glucose!$E58&gt;0,Glucose!BH57,"")</f>
        <v/>
      </c>
      <c r="BH64" s="247" t="str">
        <f>IF(Glucose!$E58&gt;0,Glucose!BI57,"")</f>
        <v/>
      </c>
      <c r="BI64" s="247" t="str">
        <f>IF(Glucose!$E58&gt;0,Glucose!BJ57,"")</f>
        <v/>
      </c>
      <c r="BJ64" s="247" t="str">
        <f>IF(Glucose!$E58&gt;0,Glucose!BK57,"")</f>
        <v/>
      </c>
      <c r="BK64" s="247" t="str">
        <f>IF(Glucose!$E58&gt;0,Glucose!BL57,"")</f>
        <v/>
      </c>
      <c r="BL64" s="247" t="str">
        <f>IF(Glucose!$E58&gt;0,Glucose!BM57,"")</f>
        <v/>
      </c>
      <c r="BM64" s="247" t="str">
        <f>IF(Glucose!$E58&gt;0,Glucose!BN57,"")</f>
        <v/>
      </c>
      <c r="BN64" s="247" t="str">
        <f>IF(Glucose!$E58&gt;0,'In Process Calc.'!B57,"")</f>
        <v/>
      </c>
      <c r="BO64" s="247" t="str">
        <f>IF(Glucose!$E58&gt;0,'In Process Calc.'!C57,"")</f>
        <v/>
      </c>
    </row>
    <row r="65" spans="1:67" x14ac:dyDescent="0.15">
      <c r="A65" s="241" t="str">
        <f>IF(Glucose!$E59&gt;0,Glucose!$B$1,"")</f>
        <v/>
      </c>
      <c r="B65" s="241" t="str">
        <f>IF(Glucose!$E59&gt;0,Glucose!A58+0.1,"")</f>
        <v/>
      </c>
      <c r="C65" s="245" t="str">
        <f>IF(Glucose!$E59&gt;0,Glucose!B58,"")</f>
        <v/>
      </c>
      <c r="D65" s="250" t="str">
        <f>IF(Glucose!$E59&gt;0,Glucose!C58,"")</f>
        <v/>
      </c>
      <c r="E65" s="241" t="str">
        <f>IF(Glucose!$E59&gt;0,Glucose!D58,"")</f>
        <v/>
      </c>
      <c r="F65" s="241" t="str">
        <f>IF(Glucose!$E59&gt;0,Glucose!E58,"")</f>
        <v/>
      </c>
      <c r="G65" s="241" t="str">
        <f>IF(Glucose!$E59&gt;0,Glucose!G58,"")</f>
        <v/>
      </c>
      <c r="H65" s="246" t="str">
        <f>IF(Glucose!$E59&gt;0,Glucose!H58,"")</f>
        <v/>
      </c>
      <c r="I65" s="246" t="str">
        <f>IF(Glucose!$E59&gt;0,Glucose!I58,"")</f>
        <v/>
      </c>
      <c r="J65" s="246" t="str">
        <f>IF(Glucose!$E59&gt;0,Glucose!J58,"")</f>
        <v/>
      </c>
      <c r="K65" s="246" t="str">
        <f>IF(Glucose!$E59&gt;0,Glucose!K58,"")</f>
        <v/>
      </c>
      <c r="L65" s="241" t="str">
        <f>IF(Glucose!$E59&gt;0,Glucose!L58,"")</f>
        <v/>
      </c>
      <c r="M65" s="241" t="str">
        <f>IF(Glucose!$E59&gt;0,Glucose!M58,"")</f>
        <v/>
      </c>
      <c r="N65" s="241" t="str">
        <f>IF(Glucose!$E59&gt;0,Glucose!N58,"")</f>
        <v/>
      </c>
      <c r="O65" s="241" t="str">
        <f>IF(Glucose!$E59&gt;0,Glucose!O58,"")</f>
        <v/>
      </c>
      <c r="P65" s="241" t="str">
        <f>IF(Glucose!$E59&gt;0,Glucose!P58,"")</f>
        <v/>
      </c>
      <c r="Q65" s="241" t="str">
        <f>IF(Glucose!$E59&gt;0,Glucose!Q58,"")</f>
        <v/>
      </c>
      <c r="R65" s="241" t="str">
        <f>IF(Glucose!$E59&gt;0,Glucose!R58,"")</f>
        <v/>
      </c>
      <c r="S65" s="241" t="str">
        <f>IF(Glucose!$E59&gt;0,Glucose!S58,"")</f>
        <v/>
      </c>
      <c r="T65" s="247" t="str">
        <f>IF(Glucose!$E59&gt;0,Glucose!T58+Glucose!$E59*Glucose!AS58/'In Process Calc.'!$I59,"")</f>
        <v/>
      </c>
      <c r="U65" s="247" t="str">
        <f>IF(Glucose!$E59&gt;0,Glucose!U58+Glucose!$E59*Glucose!AT58/'In Process Calc.'!$I59,"")</f>
        <v/>
      </c>
      <c r="V65" s="247" t="str">
        <f>IF(Glucose!$E59&gt;0,Glucose!V58+Glucose!$E59*Glucose!AU58/'In Process Calc.'!$I59,"")</f>
        <v/>
      </c>
      <c r="W65" s="247" t="str">
        <f>IF(Glucose!$E59&gt;0,Glucose!W58+Glucose!$E59*Glucose!AV58/'In Process Calc.'!$I59,"")</f>
        <v/>
      </c>
      <c r="X65" s="247" t="str">
        <f>IF(Glucose!$E59&gt;0,Glucose!X58+Glucose!$E59*Glucose!AW58/'In Process Calc.'!$I59,"")</f>
        <v/>
      </c>
      <c r="Y65" s="247" t="str">
        <f>IF(Glucose!$E59&gt;0,Glucose!Y58+Glucose!$E59*Glucose!AX58/'In Process Calc.'!$I59,"")</f>
        <v/>
      </c>
      <c r="Z65" s="247" t="str">
        <f>IF(Glucose!$E59&gt;0,Glucose!Z58+Glucose!$E59*Glucose!AY58/'In Process Calc.'!$I59,"")</f>
        <v/>
      </c>
      <c r="AA65" s="247" t="str">
        <f>IF(Glucose!$E59&gt;0,Glucose!AA58+Glucose!$E59*Glucose!AZ58/'In Process Calc.'!$I59,"")</f>
        <v/>
      </c>
      <c r="AB65" s="247" t="str">
        <f>IF(Glucose!$E59&gt;0,Glucose!AB58+Glucose!$E59*Glucose!BA58/'In Process Calc.'!$I59,"")</f>
        <v/>
      </c>
      <c r="AC65" s="247" t="str">
        <f>IF(Glucose!$E59&gt;0,Glucose!AC58+Glucose!$E59*Glucose!BB58/'In Process Calc.'!$I59,"")</f>
        <v/>
      </c>
      <c r="AD65" s="247" t="str">
        <f>IF(Glucose!$E59&gt;0,Glucose!AD58+Glucose!$E59*Glucose!BC58/'In Process Calc.'!$I59,"")</f>
        <v/>
      </c>
      <c r="AE65" s="247" t="str">
        <f>IF(Glucose!$E59&gt;0,Glucose!AE58+Glucose!$E59*Glucose!BD58/'In Process Calc.'!$I59,"")</f>
        <v/>
      </c>
      <c r="AF65" s="247" t="str">
        <f>IF(Glucose!$E59&gt;0,Glucose!AF58+Glucose!$E59*Glucose!BE58/'In Process Calc.'!$I59,"")</f>
        <v/>
      </c>
      <c r="AG65" s="247" t="str">
        <f>IF(Glucose!$E59&gt;0,Glucose!AG58+Glucose!$E59*Glucose!BF58/'In Process Calc.'!$I59,"")</f>
        <v/>
      </c>
      <c r="AH65" s="247" t="str">
        <f>IF(Glucose!$E59&gt;0,Glucose!AH58+Glucose!$E59*Glucose!BG58/'In Process Calc.'!$I59,"")</f>
        <v/>
      </c>
      <c r="AI65" s="247" t="str">
        <f>IF(Glucose!$E59&gt;0,Glucose!AI58+Glucose!$E59*Glucose!BH58/'In Process Calc.'!$I59,"")</f>
        <v/>
      </c>
      <c r="AJ65" s="247" t="str">
        <f>IF(Glucose!$E59&gt;0,Glucose!AJ58+Glucose!$E59*Glucose!BI58/'In Process Calc.'!$I59,"")</f>
        <v/>
      </c>
      <c r="AK65" s="247" t="str">
        <f>IF(Glucose!$E59&gt;0,Glucose!AK58+Glucose!$E59*Glucose!BJ58/'In Process Calc.'!$I59,"")</f>
        <v/>
      </c>
      <c r="AL65" s="247" t="str">
        <f>IF(Glucose!$E59&gt;0,Glucose!AL58+Glucose!$E59*Glucose!BK58/'In Process Calc.'!$I59,"")</f>
        <v/>
      </c>
      <c r="AM65" s="247" t="str">
        <f>IF(Glucose!$E59&gt;0,Glucose!AM58+Glucose!$E59*Glucose!BL58/'In Process Calc.'!$I59,"")</f>
        <v/>
      </c>
      <c r="AN65" s="247" t="str">
        <f>IF(Glucose!$E59&gt;0,Glucose!AN58+Glucose!$E59*Glucose!BM58/'In Process Calc.'!$I59,"")</f>
        <v/>
      </c>
      <c r="AO65" s="247" t="str">
        <f>IF(Glucose!$E59&gt;0,Glucose!AO58+Glucose!$E59*Glucose!BN58/'In Process Calc.'!$I59,"")</f>
        <v/>
      </c>
      <c r="AP65" s="247" t="str">
        <f>IF(Glucose!$E59&gt;0,Glucose!AP58+Glucose!$E59*Glucose!BO58/'In Process Calc.'!$I59,"")</f>
        <v/>
      </c>
      <c r="AQ65" s="247" t="str">
        <f>IF(Glucose!$E59&gt;0,Glucose!AR58+Glucose!$E59*Glucose!BP58/'In Process Calc.'!$I59,"")</f>
        <v/>
      </c>
      <c r="AR65" s="247" t="str">
        <f>IF(Glucose!$E59&gt;0,Glucose!AS58,"")</f>
        <v/>
      </c>
      <c r="AS65" s="247" t="str">
        <f>IF(Glucose!$E59&gt;0,Glucose!AT58,"")</f>
        <v/>
      </c>
      <c r="AT65" s="247" t="str">
        <f>IF(Glucose!$E59&gt;0,Glucose!AU58,"")</f>
        <v/>
      </c>
      <c r="AU65" s="247" t="str">
        <f>IF(Glucose!$E59&gt;0,Glucose!AV58,"")</f>
        <v/>
      </c>
      <c r="AV65" s="247" t="str">
        <f>IF(Glucose!$E59&gt;0,Glucose!AW58,"")</f>
        <v/>
      </c>
      <c r="AW65" s="247" t="str">
        <f>IF(Glucose!$E59&gt;0,Glucose!AX58,"")</f>
        <v/>
      </c>
      <c r="AX65" s="247" t="str">
        <f>IF(Glucose!$E59&gt;0,Glucose!AY58,"")</f>
        <v/>
      </c>
      <c r="AY65" s="247" t="str">
        <f>IF(Glucose!$E59&gt;0,Glucose!AZ58,"")</f>
        <v/>
      </c>
      <c r="AZ65" s="247" t="str">
        <f>IF(Glucose!$E59&gt;0,Glucose!BA58,"")</f>
        <v/>
      </c>
      <c r="BA65" s="247" t="str">
        <f>IF(Glucose!$E59&gt;0,Glucose!BB58,"")</f>
        <v/>
      </c>
      <c r="BB65" s="247" t="str">
        <f>IF(Glucose!$E59&gt;0,Glucose!BC58,"")</f>
        <v/>
      </c>
      <c r="BC65" s="247" t="str">
        <f>IF(Glucose!$E59&gt;0,Glucose!BD58,"")</f>
        <v/>
      </c>
      <c r="BD65" s="247" t="str">
        <f>IF(Glucose!$E59&gt;0,Glucose!BE58,"")</f>
        <v/>
      </c>
      <c r="BE65" s="247" t="str">
        <f>IF(Glucose!$E59&gt;0,Glucose!BF58,"")</f>
        <v/>
      </c>
      <c r="BF65" s="247" t="str">
        <f>IF(Glucose!$E59&gt;0,Glucose!BG58,"")</f>
        <v/>
      </c>
      <c r="BG65" s="247" t="str">
        <f>IF(Glucose!$E59&gt;0,Glucose!BH58,"")</f>
        <v/>
      </c>
      <c r="BH65" s="247" t="str">
        <f>IF(Glucose!$E59&gt;0,Glucose!BI58,"")</f>
        <v/>
      </c>
      <c r="BI65" s="247" t="str">
        <f>IF(Glucose!$E59&gt;0,Glucose!BJ58,"")</f>
        <v/>
      </c>
      <c r="BJ65" s="247" t="str">
        <f>IF(Glucose!$E59&gt;0,Glucose!BK58,"")</f>
        <v/>
      </c>
      <c r="BK65" s="247" t="str">
        <f>IF(Glucose!$E59&gt;0,Glucose!BL58,"")</f>
        <v/>
      </c>
      <c r="BL65" s="247" t="str">
        <f>IF(Glucose!$E59&gt;0,Glucose!BM58,"")</f>
        <v/>
      </c>
      <c r="BM65" s="247" t="str">
        <f>IF(Glucose!$E59&gt;0,Glucose!BN58,"")</f>
        <v/>
      </c>
      <c r="BN65" s="247" t="str">
        <f>IF(Glucose!$E59&gt;0,'In Process Calc.'!B58,"")</f>
        <v/>
      </c>
      <c r="BO65" s="247" t="str">
        <f>IF(Glucose!$E59&gt;0,'In Process Calc.'!C58,"")</f>
        <v/>
      </c>
    </row>
    <row r="66" spans="1:67" x14ac:dyDescent="0.15">
      <c r="A66" s="241" t="str">
        <f>IF(Glucose!$E60&gt;0,Glucose!$B$1,"")</f>
        <v/>
      </c>
      <c r="B66" s="241" t="str">
        <f>IF(Glucose!$E60&gt;0,Glucose!A59+0.1,"")</f>
        <v/>
      </c>
      <c r="C66" s="245" t="str">
        <f>IF(Glucose!$E60&gt;0,Glucose!B59,"")</f>
        <v/>
      </c>
      <c r="D66" s="250" t="str">
        <f>IF(Glucose!$E60&gt;0,Glucose!C59,"")</f>
        <v/>
      </c>
      <c r="E66" s="241" t="str">
        <f>IF(Glucose!$E60&gt;0,Glucose!D59,"")</f>
        <v/>
      </c>
      <c r="F66" s="241" t="str">
        <f>IF(Glucose!$E60&gt;0,Glucose!E59,"")</f>
        <v/>
      </c>
      <c r="G66" s="241" t="str">
        <f>IF(Glucose!$E60&gt;0,Glucose!G59,"")</f>
        <v/>
      </c>
      <c r="H66" s="246" t="str">
        <f>IF(Glucose!$E60&gt;0,Glucose!H59,"")</f>
        <v/>
      </c>
      <c r="I66" s="246" t="str">
        <f>IF(Glucose!$E60&gt;0,Glucose!I59,"")</f>
        <v/>
      </c>
      <c r="J66" s="246" t="str">
        <f>IF(Glucose!$E60&gt;0,Glucose!J59,"")</f>
        <v/>
      </c>
      <c r="K66" s="246" t="str">
        <f>IF(Glucose!$E60&gt;0,Glucose!K59,"")</f>
        <v/>
      </c>
      <c r="L66" s="241" t="str">
        <f>IF(Glucose!$E60&gt;0,Glucose!L59,"")</f>
        <v/>
      </c>
      <c r="M66" s="241" t="str">
        <f>IF(Glucose!$E60&gt;0,Glucose!M59,"")</f>
        <v/>
      </c>
      <c r="N66" s="241" t="str">
        <f>IF(Glucose!$E60&gt;0,Glucose!N59,"")</f>
        <v/>
      </c>
      <c r="O66" s="241" t="str">
        <f>IF(Glucose!$E60&gt;0,Glucose!O59,"")</f>
        <v/>
      </c>
      <c r="P66" s="241" t="str">
        <f>IF(Glucose!$E60&gt;0,Glucose!P59,"")</f>
        <v/>
      </c>
      <c r="Q66" s="241" t="str">
        <f>IF(Glucose!$E60&gt;0,Glucose!Q59,"")</f>
        <v/>
      </c>
      <c r="R66" s="241" t="str">
        <f>IF(Glucose!$E60&gt;0,Glucose!R59,"")</f>
        <v/>
      </c>
      <c r="S66" s="241" t="str">
        <f>IF(Glucose!$E60&gt;0,Glucose!S59,"")</f>
        <v/>
      </c>
      <c r="T66" s="247" t="str">
        <f>IF(Glucose!$E60&gt;0,Glucose!T59+Glucose!$E60*Glucose!AS59/'In Process Calc.'!$I60,"")</f>
        <v/>
      </c>
      <c r="U66" s="247" t="str">
        <f>IF(Glucose!$E60&gt;0,Glucose!U59+Glucose!$E60*Glucose!AT59/'In Process Calc.'!$I60,"")</f>
        <v/>
      </c>
      <c r="V66" s="247" t="str">
        <f>IF(Glucose!$E60&gt;0,Glucose!V59+Glucose!$E60*Glucose!AU59/'In Process Calc.'!$I60,"")</f>
        <v/>
      </c>
      <c r="W66" s="247" t="str">
        <f>IF(Glucose!$E60&gt;0,Glucose!W59+Glucose!$E60*Glucose!AV59/'In Process Calc.'!$I60,"")</f>
        <v/>
      </c>
      <c r="X66" s="247" t="str">
        <f>IF(Glucose!$E60&gt;0,Glucose!X59+Glucose!$E60*Glucose!AW59/'In Process Calc.'!$I60,"")</f>
        <v/>
      </c>
      <c r="Y66" s="247" t="str">
        <f>IF(Glucose!$E60&gt;0,Glucose!Y59+Glucose!$E60*Glucose!AX59/'In Process Calc.'!$I60,"")</f>
        <v/>
      </c>
      <c r="Z66" s="247" t="str">
        <f>IF(Glucose!$E60&gt;0,Glucose!Z59+Glucose!$E60*Glucose!AY59/'In Process Calc.'!$I60,"")</f>
        <v/>
      </c>
      <c r="AA66" s="247" t="str">
        <f>IF(Glucose!$E60&gt;0,Glucose!AA59+Glucose!$E60*Glucose!AZ59/'In Process Calc.'!$I60,"")</f>
        <v/>
      </c>
      <c r="AB66" s="247" t="str">
        <f>IF(Glucose!$E60&gt;0,Glucose!AB59+Glucose!$E60*Glucose!BA59/'In Process Calc.'!$I60,"")</f>
        <v/>
      </c>
      <c r="AC66" s="247" t="str">
        <f>IF(Glucose!$E60&gt;0,Glucose!AC59+Glucose!$E60*Glucose!BB59/'In Process Calc.'!$I60,"")</f>
        <v/>
      </c>
      <c r="AD66" s="247" t="str">
        <f>IF(Glucose!$E60&gt;0,Glucose!AD59+Glucose!$E60*Glucose!BC59/'In Process Calc.'!$I60,"")</f>
        <v/>
      </c>
      <c r="AE66" s="247" t="str">
        <f>IF(Glucose!$E60&gt;0,Glucose!AE59+Glucose!$E60*Glucose!BD59/'In Process Calc.'!$I60,"")</f>
        <v/>
      </c>
      <c r="AF66" s="247" t="str">
        <f>IF(Glucose!$E60&gt;0,Glucose!AF59+Glucose!$E60*Glucose!BE59/'In Process Calc.'!$I60,"")</f>
        <v/>
      </c>
      <c r="AG66" s="247" t="str">
        <f>IF(Glucose!$E60&gt;0,Glucose!AG59+Glucose!$E60*Glucose!BF59/'In Process Calc.'!$I60,"")</f>
        <v/>
      </c>
      <c r="AH66" s="247" t="str">
        <f>IF(Glucose!$E60&gt;0,Glucose!AH59+Glucose!$E60*Glucose!BG59/'In Process Calc.'!$I60,"")</f>
        <v/>
      </c>
      <c r="AI66" s="247" t="str">
        <f>IF(Glucose!$E60&gt;0,Glucose!AI59+Glucose!$E60*Glucose!BH59/'In Process Calc.'!$I60,"")</f>
        <v/>
      </c>
      <c r="AJ66" s="247" t="str">
        <f>IF(Glucose!$E60&gt;0,Glucose!AJ59+Glucose!$E60*Glucose!BI59/'In Process Calc.'!$I60,"")</f>
        <v/>
      </c>
      <c r="AK66" s="247" t="str">
        <f>IF(Glucose!$E60&gt;0,Glucose!AK59+Glucose!$E60*Glucose!BJ59/'In Process Calc.'!$I60,"")</f>
        <v/>
      </c>
      <c r="AL66" s="247" t="str">
        <f>IF(Glucose!$E60&gt;0,Glucose!AL59+Glucose!$E60*Glucose!BK59/'In Process Calc.'!$I60,"")</f>
        <v/>
      </c>
      <c r="AM66" s="247" t="str">
        <f>IF(Glucose!$E60&gt;0,Glucose!AM59+Glucose!$E60*Glucose!BL59/'In Process Calc.'!$I60,"")</f>
        <v/>
      </c>
      <c r="AN66" s="247" t="str">
        <f>IF(Glucose!$E60&gt;0,Glucose!AN59+Glucose!$E60*Glucose!BM59/'In Process Calc.'!$I60,"")</f>
        <v/>
      </c>
      <c r="AO66" s="247" t="str">
        <f>IF(Glucose!$E60&gt;0,Glucose!AO59+Glucose!$E60*Glucose!BN59/'In Process Calc.'!$I60,"")</f>
        <v/>
      </c>
      <c r="AP66" s="247" t="str">
        <f>IF(Glucose!$E60&gt;0,Glucose!AP59+Glucose!$E60*Glucose!BO59/'In Process Calc.'!$I60,"")</f>
        <v/>
      </c>
      <c r="AQ66" s="247" t="str">
        <f>IF(Glucose!$E60&gt;0,Glucose!AR59+Glucose!$E60*Glucose!BP59/'In Process Calc.'!$I60,"")</f>
        <v/>
      </c>
      <c r="AR66" s="247" t="str">
        <f>IF(Glucose!$E60&gt;0,Glucose!AS59,"")</f>
        <v/>
      </c>
      <c r="AS66" s="247" t="str">
        <f>IF(Glucose!$E60&gt;0,Glucose!AT59,"")</f>
        <v/>
      </c>
      <c r="AT66" s="247" t="str">
        <f>IF(Glucose!$E60&gt;0,Glucose!AU59,"")</f>
        <v/>
      </c>
      <c r="AU66" s="247" t="str">
        <f>IF(Glucose!$E60&gt;0,Glucose!AV59,"")</f>
        <v/>
      </c>
      <c r="AV66" s="247" t="str">
        <f>IF(Glucose!$E60&gt;0,Glucose!AW59,"")</f>
        <v/>
      </c>
      <c r="AW66" s="247" t="str">
        <f>IF(Glucose!$E60&gt;0,Glucose!AX59,"")</f>
        <v/>
      </c>
      <c r="AX66" s="247" t="str">
        <f>IF(Glucose!$E60&gt;0,Glucose!AY59,"")</f>
        <v/>
      </c>
      <c r="AY66" s="247" t="str">
        <f>IF(Glucose!$E60&gt;0,Glucose!AZ59,"")</f>
        <v/>
      </c>
      <c r="AZ66" s="247" t="str">
        <f>IF(Glucose!$E60&gt;0,Glucose!BA59,"")</f>
        <v/>
      </c>
      <c r="BA66" s="247" t="str">
        <f>IF(Glucose!$E60&gt;0,Glucose!BB59,"")</f>
        <v/>
      </c>
      <c r="BB66" s="247" t="str">
        <f>IF(Glucose!$E60&gt;0,Glucose!BC59,"")</f>
        <v/>
      </c>
      <c r="BC66" s="247" t="str">
        <f>IF(Glucose!$E60&gt;0,Glucose!BD59,"")</f>
        <v/>
      </c>
      <c r="BD66" s="247" t="str">
        <f>IF(Glucose!$E60&gt;0,Glucose!BE59,"")</f>
        <v/>
      </c>
      <c r="BE66" s="247" t="str">
        <f>IF(Glucose!$E60&gt;0,Glucose!BF59,"")</f>
        <v/>
      </c>
      <c r="BF66" s="247" t="str">
        <f>IF(Glucose!$E60&gt;0,Glucose!BG59,"")</f>
        <v/>
      </c>
      <c r="BG66" s="247" t="str">
        <f>IF(Glucose!$E60&gt;0,Glucose!BH59,"")</f>
        <v/>
      </c>
      <c r="BH66" s="247" t="str">
        <f>IF(Glucose!$E60&gt;0,Glucose!BI59,"")</f>
        <v/>
      </c>
      <c r="BI66" s="247" t="str">
        <f>IF(Glucose!$E60&gt;0,Glucose!BJ59,"")</f>
        <v/>
      </c>
      <c r="BJ66" s="247" t="str">
        <f>IF(Glucose!$E60&gt;0,Glucose!BK59,"")</f>
        <v/>
      </c>
      <c r="BK66" s="247" t="str">
        <f>IF(Glucose!$E60&gt;0,Glucose!BL59,"")</f>
        <v/>
      </c>
      <c r="BL66" s="247" t="str">
        <f>IF(Glucose!$E60&gt;0,Glucose!BM59,"")</f>
        <v/>
      </c>
      <c r="BM66" s="247" t="str">
        <f>IF(Glucose!$E60&gt;0,Glucose!BN59,"")</f>
        <v/>
      </c>
      <c r="BN66" s="247" t="str">
        <f>IF(Glucose!$E60&gt;0,'In Process Calc.'!B59,"")</f>
        <v/>
      </c>
      <c r="BO66" s="247" t="str">
        <f>IF(Glucose!$E60&gt;0,'In Process Calc.'!C59,"")</f>
        <v/>
      </c>
    </row>
    <row r="67" spans="1:67" x14ac:dyDescent="0.15">
      <c r="A67" s="241" t="str">
        <f>IF(Glucose!$E61&gt;0,Glucose!$B$1,"")</f>
        <v/>
      </c>
      <c r="B67" s="241" t="str">
        <f>IF(Glucose!$E61&gt;0,Glucose!A60+0.1,"")</f>
        <v/>
      </c>
      <c r="C67" s="245" t="str">
        <f>IF(Glucose!$E61&gt;0,Glucose!B60,"")</f>
        <v/>
      </c>
      <c r="D67" s="250" t="str">
        <f>IF(Glucose!$E61&gt;0,Glucose!C60,"")</f>
        <v/>
      </c>
      <c r="E67" s="241" t="str">
        <f>IF(Glucose!$E61&gt;0,Glucose!D60,"")</f>
        <v/>
      </c>
      <c r="F67" s="241" t="str">
        <f>IF(Glucose!$E61&gt;0,Glucose!E60,"")</f>
        <v/>
      </c>
      <c r="G67" s="241" t="str">
        <f>IF(Glucose!$E61&gt;0,Glucose!G60,"")</f>
        <v/>
      </c>
      <c r="H67" s="246" t="str">
        <f>IF(Glucose!$E61&gt;0,Glucose!H60,"")</f>
        <v/>
      </c>
      <c r="I67" s="246" t="str">
        <f>IF(Glucose!$E61&gt;0,Glucose!I60,"")</f>
        <v/>
      </c>
      <c r="J67" s="246" t="str">
        <f>IF(Glucose!$E61&gt;0,Glucose!J60,"")</f>
        <v/>
      </c>
      <c r="K67" s="246" t="str">
        <f>IF(Glucose!$E61&gt;0,Glucose!K60,"")</f>
        <v/>
      </c>
      <c r="L67" s="241" t="str">
        <f>IF(Glucose!$E61&gt;0,Glucose!L60,"")</f>
        <v/>
      </c>
      <c r="M67" s="241" t="str">
        <f>IF(Glucose!$E61&gt;0,Glucose!M60,"")</f>
        <v/>
      </c>
      <c r="N67" s="241" t="str">
        <f>IF(Glucose!$E61&gt;0,Glucose!N60,"")</f>
        <v/>
      </c>
      <c r="O67" s="241" t="str">
        <f>IF(Glucose!$E61&gt;0,Glucose!O60,"")</f>
        <v/>
      </c>
      <c r="P67" s="241" t="str">
        <f>IF(Glucose!$E61&gt;0,Glucose!P60,"")</f>
        <v/>
      </c>
      <c r="Q67" s="241" t="str">
        <f>IF(Glucose!$E61&gt;0,Glucose!Q60,"")</f>
        <v/>
      </c>
      <c r="R67" s="241" t="str">
        <f>IF(Glucose!$E61&gt;0,Glucose!R60,"")</f>
        <v/>
      </c>
      <c r="S67" s="241" t="str">
        <f>IF(Glucose!$E61&gt;0,Glucose!S60,"")</f>
        <v/>
      </c>
      <c r="T67" s="247" t="str">
        <f>IF(Glucose!$E61&gt;0,Glucose!T60+Glucose!$E61*Glucose!AS60/'In Process Calc.'!$I61,"")</f>
        <v/>
      </c>
      <c r="U67" s="247" t="str">
        <f>IF(Glucose!$E61&gt;0,Glucose!U60+Glucose!$E61*Glucose!AT60/'In Process Calc.'!$I61,"")</f>
        <v/>
      </c>
      <c r="V67" s="247" t="str">
        <f>IF(Glucose!$E61&gt;0,Glucose!V60+Glucose!$E61*Glucose!AU60/'In Process Calc.'!$I61,"")</f>
        <v/>
      </c>
      <c r="W67" s="247" t="str">
        <f>IF(Glucose!$E61&gt;0,Glucose!W60+Glucose!$E61*Glucose!AV60/'In Process Calc.'!$I61,"")</f>
        <v/>
      </c>
      <c r="X67" s="247" t="str">
        <f>IF(Glucose!$E61&gt;0,Glucose!X60+Glucose!$E61*Glucose!AW60/'In Process Calc.'!$I61,"")</f>
        <v/>
      </c>
      <c r="Y67" s="247" t="str">
        <f>IF(Glucose!$E61&gt;0,Glucose!Y60+Glucose!$E61*Glucose!AX60/'In Process Calc.'!$I61,"")</f>
        <v/>
      </c>
      <c r="Z67" s="247" t="str">
        <f>IF(Glucose!$E61&gt;0,Glucose!Z60+Glucose!$E61*Glucose!AY60/'In Process Calc.'!$I61,"")</f>
        <v/>
      </c>
      <c r="AA67" s="247" t="str">
        <f>IF(Glucose!$E61&gt;0,Glucose!AA60+Glucose!$E61*Glucose!AZ60/'In Process Calc.'!$I61,"")</f>
        <v/>
      </c>
      <c r="AB67" s="247" t="str">
        <f>IF(Glucose!$E61&gt;0,Glucose!AB60+Glucose!$E61*Glucose!BA60/'In Process Calc.'!$I61,"")</f>
        <v/>
      </c>
      <c r="AC67" s="247" t="str">
        <f>IF(Glucose!$E61&gt;0,Glucose!AC60+Glucose!$E61*Glucose!BB60/'In Process Calc.'!$I61,"")</f>
        <v/>
      </c>
      <c r="AD67" s="247" t="str">
        <f>IF(Glucose!$E61&gt;0,Glucose!AD60+Glucose!$E61*Glucose!BC60/'In Process Calc.'!$I61,"")</f>
        <v/>
      </c>
      <c r="AE67" s="247" t="str">
        <f>IF(Glucose!$E61&gt;0,Glucose!AE60+Glucose!$E61*Glucose!BD60/'In Process Calc.'!$I61,"")</f>
        <v/>
      </c>
      <c r="AF67" s="247" t="str">
        <f>IF(Glucose!$E61&gt;0,Glucose!AF60+Glucose!$E61*Glucose!BE60/'In Process Calc.'!$I61,"")</f>
        <v/>
      </c>
      <c r="AG67" s="247" t="str">
        <f>IF(Glucose!$E61&gt;0,Glucose!AG60+Glucose!$E61*Glucose!BF60/'In Process Calc.'!$I61,"")</f>
        <v/>
      </c>
      <c r="AH67" s="247" t="str">
        <f>IF(Glucose!$E61&gt;0,Glucose!AH60+Glucose!$E61*Glucose!BG60/'In Process Calc.'!$I61,"")</f>
        <v/>
      </c>
      <c r="AI67" s="247" t="str">
        <f>IF(Glucose!$E61&gt;0,Glucose!AI60+Glucose!$E61*Glucose!BH60/'In Process Calc.'!$I61,"")</f>
        <v/>
      </c>
      <c r="AJ67" s="247" t="str">
        <f>IF(Glucose!$E61&gt;0,Glucose!AJ60+Glucose!$E61*Glucose!BI60/'In Process Calc.'!$I61,"")</f>
        <v/>
      </c>
      <c r="AK67" s="247" t="str">
        <f>IF(Glucose!$E61&gt;0,Glucose!AK60+Glucose!$E61*Glucose!BJ60/'In Process Calc.'!$I61,"")</f>
        <v/>
      </c>
      <c r="AL67" s="247" t="str">
        <f>IF(Glucose!$E61&gt;0,Glucose!AL60+Glucose!$E61*Glucose!BK60/'In Process Calc.'!$I61,"")</f>
        <v/>
      </c>
      <c r="AM67" s="247" t="str">
        <f>IF(Glucose!$E61&gt;0,Glucose!AM60+Glucose!$E61*Glucose!BL60/'In Process Calc.'!$I61,"")</f>
        <v/>
      </c>
      <c r="AN67" s="247" t="str">
        <f>IF(Glucose!$E61&gt;0,Glucose!AN60+Glucose!$E61*Glucose!BM60/'In Process Calc.'!$I61,"")</f>
        <v/>
      </c>
      <c r="AO67" s="247" t="str">
        <f>IF(Glucose!$E61&gt;0,Glucose!AO60+Glucose!$E61*Glucose!BN60/'In Process Calc.'!$I61,"")</f>
        <v/>
      </c>
      <c r="AP67" s="247" t="str">
        <f>IF(Glucose!$E61&gt;0,Glucose!AP60+Glucose!$E61*Glucose!BO60/'In Process Calc.'!$I61,"")</f>
        <v/>
      </c>
      <c r="AQ67" s="247" t="str">
        <f>IF(Glucose!$E61&gt;0,Glucose!AR60+Glucose!$E61*Glucose!BP60/'In Process Calc.'!$I61,"")</f>
        <v/>
      </c>
      <c r="AR67" s="247" t="str">
        <f>IF(Glucose!$E61&gt;0,Glucose!AS60,"")</f>
        <v/>
      </c>
      <c r="AS67" s="247" t="str">
        <f>IF(Glucose!$E61&gt;0,Glucose!AT60,"")</f>
        <v/>
      </c>
      <c r="AT67" s="247" t="str">
        <f>IF(Glucose!$E61&gt;0,Glucose!AU60,"")</f>
        <v/>
      </c>
      <c r="AU67" s="247" t="str">
        <f>IF(Glucose!$E61&gt;0,Glucose!AV60,"")</f>
        <v/>
      </c>
      <c r="AV67" s="247" t="str">
        <f>IF(Glucose!$E61&gt;0,Glucose!AW60,"")</f>
        <v/>
      </c>
      <c r="AW67" s="247" t="str">
        <f>IF(Glucose!$E61&gt;0,Glucose!AX60,"")</f>
        <v/>
      </c>
      <c r="AX67" s="247" t="str">
        <f>IF(Glucose!$E61&gt;0,Glucose!AY60,"")</f>
        <v/>
      </c>
      <c r="AY67" s="247" t="str">
        <f>IF(Glucose!$E61&gt;0,Glucose!AZ60,"")</f>
        <v/>
      </c>
      <c r="AZ67" s="247" t="str">
        <f>IF(Glucose!$E61&gt;0,Glucose!BA60,"")</f>
        <v/>
      </c>
      <c r="BA67" s="247" t="str">
        <f>IF(Glucose!$E61&gt;0,Glucose!BB60,"")</f>
        <v/>
      </c>
      <c r="BB67" s="247" t="str">
        <f>IF(Glucose!$E61&gt;0,Glucose!BC60,"")</f>
        <v/>
      </c>
      <c r="BC67" s="247" t="str">
        <f>IF(Glucose!$E61&gt;0,Glucose!BD60,"")</f>
        <v/>
      </c>
      <c r="BD67" s="247" t="str">
        <f>IF(Glucose!$E61&gt;0,Glucose!BE60,"")</f>
        <v/>
      </c>
      <c r="BE67" s="247" t="str">
        <f>IF(Glucose!$E61&gt;0,Glucose!BF60,"")</f>
        <v/>
      </c>
      <c r="BF67" s="247" t="str">
        <f>IF(Glucose!$E61&gt;0,Glucose!BG60,"")</f>
        <v/>
      </c>
      <c r="BG67" s="247" t="str">
        <f>IF(Glucose!$E61&gt;0,Glucose!BH60,"")</f>
        <v/>
      </c>
      <c r="BH67" s="247" t="str">
        <f>IF(Glucose!$E61&gt;0,Glucose!BI60,"")</f>
        <v/>
      </c>
      <c r="BI67" s="247" t="str">
        <f>IF(Glucose!$E61&gt;0,Glucose!BJ60,"")</f>
        <v/>
      </c>
      <c r="BJ67" s="247" t="str">
        <f>IF(Glucose!$E61&gt;0,Glucose!BK60,"")</f>
        <v/>
      </c>
      <c r="BK67" s="247" t="str">
        <f>IF(Glucose!$E61&gt;0,Glucose!BL60,"")</f>
        <v/>
      </c>
      <c r="BL67" s="247" t="str">
        <f>IF(Glucose!$E61&gt;0,Glucose!BM60,"")</f>
        <v/>
      </c>
      <c r="BM67" s="247" t="str">
        <f>IF(Glucose!$E61&gt;0,Glucose!BN60,"")</f>
        <v/>
      </c>
      <c r="BN67" s="247" t="str">
        <f>IF(Glucose!$E61&gt;0,'In Process Calc.'!B60,"")</f>
        <v/>
      </c>
      <c r="BO67" s="247" t="str">
        <f>IF(Glucose!$E61&gt;0,'In Process Calc.'!C60,"")</f>
        <v/>
      </c>
    </row>
    <row r="68" spans="1:67" x14ac:dyDescent="0.15">
      <c r="A68" s="241" t="str">
        <f>IF(Glucose!$E62&gt;0,Glucose!$B$1,"")</f>
        <v/>
      </c>
      <c r="B68" s="241" t="str">
        <f>IF(Glucose!$E62&gt;0,Glucose!A61+0.1,"")</f>
        <v/>
      </c>
      <c r="C68" s="245" t="str">
        <f>IF(Glucose!$E62&gt;0,Glucose!B61,"")</f>
        <v/>
      </c>
      <c r="D68" s="250" t="str">
        <f>IF(Glucose!$E62&gt;0,Glucose!C61,"")</f>
        <v/>
      </c>
      <c r="E68" s="241" t="str">
        <f>IF(Glucose!$E62&gt;0,Glucose!D61,"")</f>
        <v/>
      </c>
      <c r="F68" s="241" t="str">
        <f>IF(Glucose!$E62&gt;0,Glucose!E61,"")</f>
        <v/>
      </c>
      <c r="G68" s="241" t="str">
        <f>IF(Glucose!$E62&gt;0,Glucose!G61,"")</f>
        <v/>
      </c>
      <c r="H68" s="246" t="str">
        <f>IF(Glucose!$E62&gt;0,Glucose!H61,"")</f>
        <v/>
      </c>
      <c r="I68" s="246" t="str">
        <f>IF(Glucose!$E62&gt;0,Glucose!I61,"")</f>
        <v/>
      </c>
      <c r="J68" s="246" t="str">
        <f>IF(Glucose!$E62&gt;0,Glucose!J61,"")</f>
        <v/>
      </c>
      <c r="K68" s="246" t="str">
        <f>IF(Glucose!$E62&gt;0,Glucose!K61,"")</f>
        <v/>
      </c>
      <c r="L68" s="241" t="str">
        <f>IF(Glucose!$E62&gt;0,Glucose!L61,"")</f>
        <v/>
      </c>
      <c r="M68" s="241" t="str">
        <f>IF(Glucose!$E62&gt;0,Glucose!M61,"")</f>
        <v/>
      </c>
      <c r="N68" s="241" t="str">
        <f>IF(Glucose!$E62&gt;0,Glucose!N61,"")</f>
        <v/>
      </c>
      <c r="O68" s="241" t="str">
        <f>IF(Glucose!$E62&gt;0,Glucose!O61,"")</f>
        <v/>
      </c>
      <c r="P68" s="241" t="str">
        <f>IF(Glucose!$E62&gt;0,Glucose!P61,"")</f>
        <v/>
      </c>
      <c r="Q68" s="241" t="str">
        <f>IF(Glucose!$E62&gt;0,Glucose!Q61,"")</f>
        <v/>
      </c>
      <c r="R68" s="241" t="str">
        <f>IF(Glucose!$E62&gt;0,Glucose!R61,"")</f>
        <v/>
      </c>
      <c r="S68" s="241" t="str">
        <f>IF(Glucose!$E62&gt;0,Glucose!S61,"")</f>
        <v/>
      </c>
      <c r="T68" s="247" t="str">
        <f>IF(Glucose!$E62&gt;0,Glucose!T61+Glucose!$E62*Glucose!AS61/'In Process Calc.'!$I62,"")</f>
        <v/>
      </c>
      <c r="U68" s="247" t="str">
        <f>IF(Glucose!$E62&gt;0,Glucose!U61+Glucose!$E62*Glucose!AT61/'In Process Calc.'!$I62,"")</f>
        <v/>
      </c>
      <c r="V68" s="247" t="str">
        <f>IF(Glucose!$E62&gt;0,Glucose!V61+Glucose!$E62*Glucose!AU61/'In Process Calc.'!$I62,"")</f>
        <v/>
      </c>
      <c r="W68" s="247" t="str">
        <f>IF(Glucose!$E62&gt;0,Glucose!W61+Glucose!$E62*Glucose!AV61/'In Process Calc.'!$I62,"")</f>
        <v/>
      </c>
      <c r="X68" s="247" t="str">
        <f>IF(Glucose!$E62&gt;0,Glucose!X61+Glucose!$E62*Glucose!AW61/'In Process Calc.'!$I62,"")</f>
        <v/>
      </c>
      <c r="Y68" s="247" t="str">
        <f>IF(Glucose!$E62&gt;0,Glucose!Y61+Glucose!$E62*Glucose!AX61/'In Process Calc.'!$I62,"")</f>
        <v/>
      </c>
      <c r="Z68" s="247" t="str">
        <f>IF(Glucose!$E62&gt;0,Glucose!Z61+Glucose!$E62*Glucose!AY61/'In Process Calc.'!$I62,"")</f>
        <v/>
      </c>
      <c r="AA68" s="247" t="str">
        <f>IF(Glucose!$E62&gt;0,Glucose!AA61+Glucose!$E62*Glucose!AZ61/'In Process Calc.'!$I62,"")</f>
        <v/>
      </c>
      <c r="AB68" s="247" t="str">
        <f>IF(Glucose!$E62&gt;0,Glucose!AB61+Glucose!$E62*Glucose!BA61/'In Process Calc.'!$I62,"")</f>
        <v/>
      </c>
      <c r="AC68" s="247" t="str">
        <f>IF(Glucose!$E62&gt;0,Glucose!AC61+Glucose!$E62*Glucose!BB61/'In Process Calc.'!$I62,"")</f>
        <v/>
      </c>
      <c r="AD68" s="247" t="str">
        <f>IF(Glucose!$E62&gt;0,Glucose!AD61+Glucose!$E62*Glucose!BC61/'In Process Calc.'!$I62,"")</f>
        <v/>
      </c>
      <c r="AE68" s="247" t="str">
        <f>IF(Glucose!$E62&gt;0,Glucose!AE61+Glucose!$E62*Glucose!BD61/'In Process Calc.'!$I62,"")</f>
        <v/>
      </c>
      <c r="AF68" s="247" t="str">
        <f>IF(Glucose!$E62&gt;0,Glucose!AF61+Glucose!$E62*Glucose!BE61/'In Process Calc.'!$I62,"")</f>
        <v/>
      </c>
      <c r="AG68" s="247" t="str">
        <f>IF(Glucose!$E62&gt;0,Glucose!AG61+Glucose!$E62*Glucose!BF61/'In Process Calc.'!$I62,"")</f>
        <v/>
      </c>
      <c r="AH68" s="247" t="str">
        <f>IF(Glucose!$E62&gt;0,Glucose!AH61+Glucose!$E62*Glucose!BG61/'In Process Calc.'!$I62,"")</f>
        <v/>
      </c>
      <c r="AI68" s="247" t="str">
        <f>IF(Glucose!$E62&gt;0,Glucose!AI61+Glucose!$E62*Glucose!BH61/'In Process Calc.'!$I62,"")</f>
        <v/>
      </c>
      <c r="AJ68" s="247" t="str">
        <f>IF(Glucose!$E62&gt;0,Glucose!AJ61+Glucose!$E62*Glucose!BI61/'In Process Calc.'!$I62,"")</f>
        <v/>
      </c>
      <c r="AK68" s="247" t="str">
        <f>IF(Glucose!$E62&gt;0,Glucose!AK61+Glucose!$E62*Glucose!BJ61/'In Process Calc.'!$I62,"")</f>
        <v/>
      </c>
      <c r="AL68" s="247" t="str">
        <f>IF(Glucose!$E62&gt;0,Glucose!AL61+Glucose!$E62*Glucose!BK61/'In Process Calc.'!$I62,"")</f>
        <v/>
      </c>
      <c r="AM68" s="247" t="str">
        <f>IF(Glucose!$E62&gt;0,Glucose!AM61+Glucose!$E62*Glucose!BL61/'In Process Calc.'!$I62,"")</f>
        <v/>
      </c>
      <c r="AN68" s="247" t="str">
        <f>IF(Glucose!$E62&gt;0,Glucose!AN61+Glucose!$E62*Glucose!BM61/'In Process Calc.'!$I62,"")</f>
        <v/>
      </c>
      <c r="AO68" s="247" t="str">
        <f>IF(Glucose!$E62&gt;0,Glucose!AO61+Glucose!$E62*Glucose!BN61/'In Process Calc.'!$I62,"")</f>
        <v/>
      </c>
      <c r="AP68" s="247" t="str">
        <f>IF(Glucose!$E62&gt;0,Glucose!AP61+Glucose!$E62*Glucose!BO61/'In Process Calc.'!$I62,"")</f>
        <v/>
      </c>
      <c r="AQ68" s="247" t="str">
        <f>IF(Glucose!$E62&gt;0,Glucose!AR61+Glucose!$E62*Glucose!BP61/'In Process Calc.'!$I62,"")</f>
        <v/>
      </c>
      <c r="AR68" s="247" t="str">
        <f>IF(Glucose!$E62&gt;0,Glucose!AS61,"")</f>
        <v/>
      </c>
      <c r="AS68" s="247" t="str">
        <f>IF(Glucose!$E62&gt;0,Glucose!AT61,"")</f>
        <v/>
      </c>
      <c r="AT68" s="247" t="str">
        <f>IF(Glucose!$E62&gt;0,Glucose!AU61,"")</f>
        <v/>
      </c>
      <c r="AU68" s="247" t="str">
        <f>IF(Glucose!$E62&gt;0,Glucose!AV61,"")</f>
        <v/>
      </c>
      <c r="AV68" s="247" t="str">
        <f>IF(Glucose!$E62&gt;0,Glucose!AW61,"")</f>
        <v/>
      </c>
      <c r="AW68" s="247" t="str">
        <f>IF(Glucose!$E62&gt;0,Glucose!AX61,"")</f>
        <v/>
      </c>
      <c r="AX68" s="247" t="str">
        <f>IF(Glucose!$E62&gt;0,Glucose!AY61,"")</f>
        <v/>
      </c>
      <c r="AY68" s="247" t="str">
        <f>IF(Glucose!$E62&gt;0,Glucose!AZ61,"")</f>
        <v/>
      </c>
      <c r="AZ68" s="247" t="str">
        <f>IF(Glucose!$E62&gt;0,Glucose!BA61,"")</f>
        <v/>
      </c>
      <c r="BA68" s="247" t="str">
        <f>IF(Glucose!$E62&gt;0,Glucose!BB61,"")</f>
        <v/>
      </c>
      <c r="BB68" s="247" t="str">
        <f>IF(Glucose!$E62&gt;0,Glucose!BC61,"")</f>
        <v/>
      </c>
      <c r="BC68" s="247" t="str">
        <f>IF(Glucose!$E62&gt;0,Glucose!BD61,"")</f>
        <v/>
      </c>
      <c r="BD68" s="247" t="str">
        <f>IF(Glucose!$E62&gt;0,Glucose!BE61,"")</f>
        <v/>
      </c>
      <c r="BE68" s="247" t="str">
        <f>IF(Glucose!$E62&gt;0,Glucose!BF61,"")</f>
        <v/>
      </c>
      <c r="BF68" s="247" t="str">
        <f>IF(Glucose!$E62&gt;0,Glucose!BG61,"")</f>
        <v/>
      </c>
      <c r="BG68" s="247" t="str">
        <f>IF(Glucose!$E62&gt;0,Glucose!BH61,"")</f>
        <v/>
      </c>
      <c r="BH68" s="247" t="str">
        <f>IF(Glucose!$E62&gt;0,Glucose!BI61,"")</f>
        <v/>
      </c>
      <c r="BI68" s="247" t="str">
        <f>IF(Glucose!$E62&gt;0,Glucose!BJ61,"")</f>
        <v/>
      </c>
      <c r="BJ68" s="247" t="str">
        <f>IF(Glucose!$E62&gt;0,Glucose!BK61,"")</f>
        <v/>
      </c>
      <c r="BK68" s="247" t="str">
        <f>IF(Glucose!$E62&gt;0,Glucose!BL61,"")</f>
        <v/>
      </c>
      <c r="BL68" s="247" t="str">
        <f>IF(Glucose!$E62&gt;0,Glucose!BM61,"")</f>
        <v/>
      </c>
      <c r="BM68" s="247" t="str">
        <f>IF(Glucose!$E62&gt;0,Glucose!BN61,"")</f>
        <v/>
      </c>
      <c r="BN68" s="247" t="str">
        <f>IF(Glucose!$E62&gt;0,'In Process Calc.'!B61,"")</f>
        <v/>
      </c>
      <c r="BO68" s="247" t="str">
        <f>IF(Glucose!$E62&gt;0,'In Process Calc.'!C61,"")</f>
        <v/>
      </c>
    </row>
    <row r="69" spans="1:67" x14ac:dyDescent="0.15">
      <c r="A69" s="241" t="str">
        <f>IF(Glucose!$E63&gt;0,Glucose!$B$1,"")</f>
        <v/>
      </c>
      <c r="B69" s="241" t="str">
        <f>IF(Glucose!$E63&gt;0,Glucose!A62+0.1,"")</f>
        <v/>
      </c>
      <c r="C69" s="245" t="str">
        <f>IF(Glucose!$E63&gt;0,Glucose!B62,"")</f>
        <v/>
      </c>
      <c r="D69" s="250" t="str">
        <f>IF(Glucose!$E63&gt;0,Glucose!C62,"")</f>
        <v/>
      </c>
      <c r="E69" s="241" t="str">
        <f>IF(Glucose!$E63&gt;0,Glucose!D62,"")</f>
        <v/>
      </c>
      <c r="F69" s="241" t="str">
        <f>IF(Glucose!$E63&gt;0,Glucose!E62,"")</f>
        <v/>
      </c>
      <c r="G69" s="241" t="str">
        <f>IF(Glucose!$E63&gt;0,Glucose!G62,"")</f>
        <v/>
      </c>
      <c r="H69" s="246" t="str">
        <f>IF(Glucose!$E63&gt;0,Glucose!H62,"")</f>
        <v/>
      </c>
      <c r="I69" s="246" t="str">
        <f>IF(Glucose!$E63&gt;0,Glucose!I62,"")</f>
        <v/>
      </c>
      <c r="J69" s="246" t="str">
        <f>IF(Glucose!$E63&gt;0,Glucose!J62,"")</f>
        <v/>
      </c>
      <c r="K69" s="246" t="str">
        <f>IF(Glucose!$E63&gt;0,Glucose!K62,"")</f>
        <v/>
      </c>
      <c r="L69" s="241" t="str">
        <f>IF(Glucose!$E63&gt;0,Glucose!L62,"")</f>
        <v/>
      </c>
      <c r="M69" s="241" t="str">
        <f>IF(Glucose!$E63&gt;0,Glucose!M62,"")</f>
        <v/>
      </c>
      <c r="N69" s="241" t="str">
        <f>IF(Glucose!$E63&gt;0,Glucose!N62,"")</f>
        <v/>
      </c>
      <c r="O69" s="241" t="str">
        <f>IF(Glucose!$E63&gt;0,Glucose!O62,"")</f>
        <v/>
      </c>
      <c r="P69" s="241" t="str">
        <f>IF(Glucose!$E63&gt;0,Glucose!P62,"")</f>
        <v/>
      </c>
      <c r="Q69" s="241" t="str">
        <f>IF(Glucose!$E63&gt;0,Glucose!Q62,"")</f>
        <v/>
      </c>
      <c r="R69" s="241" t="str">
        <f>IF(Glucose!$E63&gt;0,Glucose!R62,"")</f>
        <v/>
      </c>
      <c r="S69" s="241" t="str">
        <f>IF(Glucose!$E63&gt;0,Glucose!S62,"")</f>
        <v/>
      </c>
      <c r="T69" s="247" t="str">
        <f>IF(Glucose!$E63&gt;0,Glucose!T62+Glucose!$E63*Glucose!AS62/'In Process Calc.'!$I63,"")</f>
        <v/>
      </c>
      <c r="U69" s="247" t="str">
        <f>IF(Glucose!$E63&gt;0,Glucose!U62+Glucose!$E63*Glucose!AT62/'In Process Calc.'!$I63,"")</f>
        <v/>
      </c>
      <c r="V69" s="247" t="str">
        <f>IF(Glucose!$E63&gt;0,Glucose!V62+Glucose!$E63*Glucose!AU62/'In Process Calc.'!$I63,"")</f>
        <v/>
      </c>
      <c r="W69" s="247" t="str">
        <f>IF(Glucose!$E63&gt;0,Glucose!W62+Glucose!$E63*Glucose!AV62/'In Process Calc.'!$I63,"")</f>
        <v/>
      </c>
      <c r="X69" s="247" t="str">
        <f>IF(Glucose!$E63&gt;0,Glucose!X62+Glucose!$E63*Glucose!AW62/'In Process Calc.'!$I63,"")</f>
        <v/>
      </c>
      <c r="Y69" s="247" t="str">
        <f>IF(Glucose!$E63&gt;0,Glucose!Y62+Glucose!$E63*Glucose!AX62/'In Process Calc.'!$I63,"")</f>
        <v/>
      </c>
      <c r="Z69" s="247" t="str">
        <f>IF(Glucose!$E63&gt;0,Glucose!Z62+Glucose!$E63*Glucose!AY62/'In Process Calc.'!$I63,"")</f>
        <v/>
      </c>
      <c r="AA69" s="247" t="str">
        <f>IF(Glucose!$E63&gt;0,Glucose!AA62+Glucose!$E63*Glucose!AZ62/'In Process Calc.'!$I63,"")</f>
        <v/>
      </c>
      <c r="AB69" s="247" t="str">
        <f>IF(Glucose!$E63&gt;0,Glucose!AB62+Glucose!$E63*Glucose!BA62/'In Process Calc.'!$I63,"")</f>
        <v/>
      </c>
      <c r="AC69" s="247" t="str">
        <f>IF(Glucose!$E63&gt;0,Glucose!AC62+Glucose!$E63*Glucose!BB62/'In Process Calc.'!$I63,"")</f>
        <v/>
      </c>
      <c r="AD69" s="247" t="str">
        <f>IF(Glucose!$E63&gt;0,Glucose!AD62+Glucose!$E63*Glucose!BC62/'In Process Calc.'!$I63,"")</f>
        <v/>
      </c>
      <c r="AE69" s="247" t="str">
        <f>IF(Glucose!$E63&gt;0,Glucose!AE62+Glucose!$E63*Glucose!BD62/'In Process Calc.'!$I63,"")</f>
        <v/>
      </c>
      <c r="AF69" s="247" t="str">
        <f>IF(Glucose!$E63&gt;0,Glucose!AF62+Glucose!$E63*Glucose!BE62/'In Process Calc.'!$I63,"")</f>
        <v/>
      </c>
      <c r="AG69" s="247" t="str">
        <f>IF(Glucose!$E63&gt;0,Glucose!AG62+Glucose!$E63*Glucose!BF62/'In Process Calc.'!$I63,"")</f>
        <v/>
      </c>
      <c r="AH69" s="247" t="str">
        <f>IF(Glucose!$E63&gt;0,Glucose!AH62+Glucose!$E63*Glucose!BG62/'In Process Calc.'!$I63,"")</f>
        <v/>
      </c>
      <c r="AI69" s="247" t="str">
        <f>IF(Glucose!$E63&gt;0,Glucose!AI62+Glucose!$E63*Glucose!BH62/'In Process Calc.'!$I63,"")</f>
        <v/>
      </c>
      <c r="AJ69" s="247" t="str">
        <f>IF(Glucose!$E63&gt;0,Glucose!AJ62+Glucose!$E63*Glucose!BI62/'In Process Calc.'!$I63,"")</f>
        <v/>
      </c>
      <c r="AK69" s="247" t="str">
        <f>IF(Glucose!$E63&gt;0,Glucose!AK62+Glucose!$E63*Glucose!BJ62/'In Process Calc.'!$I63,"")</f>
        <v/>
      </c>
      <c r="AL69" s="247" t="str">
        <f>IF(Glucose!$E63&gt;0,Glucose!AL62+Glucose!$E63*Glucose!BK62/'In Process Calc.'!$I63,"")</f>
        <v/>
      </c>
      <c r="AM69" s="247" t="str">
        <f>IF(Glucose!$E63&gt;0,Glucose!AM62+Glucose!$E63*Glucose!BL62/'In Process Calc.'!$I63,"")</f>
        <v/>
      </c>
      <c r="AN69" s="247" t="str">
        <f>IF(Glucose!$E63&gt;0,Glucose!AN62+Glucose!$E63*Glucose!BM62/'In Process Calc.'!$I63,"")</f>
        <v/>
      </c>
      <c r="AO69" s="247" t="str">
        <f>IF(Glucose!$E63&gt;0,Glucose!AO62+Glucose!$E63*Glucose!BN62/'In Process Calc.'!$I63,"")</f>
        <v/>
      </c>
      <c r="AP69" s="247" t="str">
        <f>IF(Glucose!$E63&gt;0,Glucose!AP62+Glucose!$E63*Glucose!BO62/'In Process Calc.'!$I63,"")</f>
        <v/>
      </c>
      <c r="AQ69" s="247" t="str">
        <f>IF(Glucose!$E63&gt;0,Glucose!AR62+Glucose!$E63*Glucose!BP62/'In Process Calc.'!$I63,"")</f>
        <v/>
      </c>
      <c r="AR69" s="247" t="str">
        <f>IF(Glucose!$E63&gt;0,Glucose!AS62,"")</f>
        <v/>
      </c>
      <c r="AS69" s="247" t="str">
        <f>IF(Glucose!$E63&gt;0,Glucose!AT62,"")</f>
        <v/>
      </c>
      <c r="AT69" s="247" t="str">
        <f>IF(Glucose!$E63&gt;0,Glucose!AU62,"")</f>
        <v/>
      </c>
      <c r="AU69" s="247" t="str">
        <f>IF(Glucose!$E63&gt;0,Glucose!AV62,"")</f>
        <v/>
      </c>
      <c r="AV69" s="247" t="str">
        <f>IF(Glucose!$E63&gt;0,Glucose!AW62,"")</f>
        <v/>
      </c>
      <c r="AW69" s="247" t="str">
        <f>IF(Glucose!$E63&gt;0,Glucose!AX62,"")</f>
        <v/>
      </c>
      <c r="AX69" s="247" t="str">
        <f>IF(Glucose!$E63&gt;0,Glucose!AY62,"")</f>
        <v/>
      </c>
      <c r="AY69" s="247" t="str">
        <f>IF(Glucose!$E63&gt;0,Glucose!AZ62,"")</f>
        <v/>
      </c>
      <c r="AZ69" s="247" t="str">
        <f>IF(Glucose!$E63&gt;0,Glucose!BA62,"")</f>
        <v/>
      </c>
      <c r="BA69" s="247" t="str">
        <f>IF(Glucose!$E63&gt;0,Glucose!BB62,"")</f>
        <v/>
      </c>
      <c r="BB69" s="247" t="str">
        <f>IF(Glucose!$E63&gt;0,Glucose!BC62,"")</f>
        <v/>
      </c>
      <c r="BC69" s="247" t="str">
        <f>IF(Glucose!$E63&gt;0,Glucose!BD62,"")</f>
        <v/>
      </c>
      <c r="BD69" s="247" t="str">
        <f>IF(Glucose!$E63&gt;0,Glucose!BE62,"")</f>
        <v/>
      </c>
      <c r="BE69" s="247" t="str">
        <f>IF(Glucose!$E63&gt;0,Glucose!BF62,"")</f>
        <v/>
      </c>
      <c r="BF69" s="247" t="str">
        <f>IF(Glucose!$E63&gt;0,Glucose!BG62,"")</f>
        <v/>
      </c>
      <c r="BG69" s="247" t="str">
        <f>IF(Glucose!$E63&gt;0,Glucose!BH62,"")</f>
        <v/>
      </c>
      <c r="BH69" s="247" t="str">
        <f>IF(Glucose!$E63&gt;0,Glucose!BI62,"")</f>
        <v/>
      </c>
      <c r="BI69" s="247" t="str">
        <f>IF(Glucose!$E63&gt;0,Glucose!BJ62,"")</f>
        <v/>
      </c>
      <c r="BJ69" s="247" t="str">
        <f>IF(Glucose!$E63&gt;0,Glucose!BK62,"")</f>
        <v/>
      </c>
      <c r="BK69" s="247" t="str">
        <f>IF(Glucose!$E63&gt;0,Glucose!BL62,"")</f>
        <v/>
      </c>
      <c r="BL69" s="247" t="str">
        <f>IF(Glucose!$E63&gt;0,Glucose!BM62,"")</f>
        <v/>
      </c>
      <c r="BM69" s="247" t="str">
        <f>IF(Glucose!$E63&gt;0,Glucose!BN62,"")</f>
        <v/>
      </c>
      <c r="BN69" s="247" t="str">
        <f>IF(Glucose!$E63&gt;0,'In Process Calc.'!B62,"")</f>
        <v/>
      </c>
      <c r="BO69" s="247" t="str">
        <f>IF(Glucose!$E63&gt;0,'In Process Calc.'!C62,"")</f>
        <v/>
      </c>
    </row>
    <row r="70" spans="1:67" x14ac:dyDescent="0.15">
      <c r="A70" s="241" t="str">
        <f>IF(Glucose!$E64&gt;0,Glucose!$B$1,"")</f>
        <v/>
      </c>
      <c r="B70" s="241" t="str">
        <f>IF(Glucose!$E64&gt;0,Glucose!A63+0.1,"")</f>
        <v/>
      </c>
      <c r="C70" s="245" t="str">
        <f>IF(Glucose!$E64&gt;0,Glucose!B63,"")</f>
        <v/>
      </c>
      <c r="D70" s="250" t="str">
        <f>IF(Glucose!$E64&gt;0,Glucose!C63,"")</f>
        <v/>
      </c>
      <c r="E70" s="241" t="str">
        <f>IF(Glucose!$E64&gt;0,Glucose!D63,"")</f>
        <v/>
      </c>
      <c r="F70" s="241" t="str">
        <f>IF(Glucose!$E64&gt;0,Glucose!E63,"")</f>
        <v/>
      </c>
      <c r="G70" s="241" t="str">
        <f>IF(Glucose!$E64&gt;0,Glucose!G63,"")</f>
        <v/>
      </c>
      <c r="H70" s="246" t="str">
        <f>IF(Glucose!$E64&gt;0,Glucose!H63,"")</f>
        <v/>
      </c>
      <c r="I70" s="246" t="str">
        <f>IF(Glucose!$E64&gt;0,Glucose!I63,"")</f>
        <v/>
      </c>
      <c r="J70" s="246" t="str">
        <f>IF(Glucose!$E64&gt;0,Glucose!J63,"")</f>
        <v/>
      </c>
      <c r="K70" s="246" t="str">
        <f>IF(Glucose!$E64&gt;0,Glucose!K63,"")</f>
        <v/>
      </c>
      <c r="L70" s="241" t="str">
        <f>IF(Glucose!$E64&gt;0,Glucose!L63,"")</f>
        <v/>
      </c>
      <c r="M70" s="241" t="str">
        <f>IF(Glucose!$E64&gt;0,Glucose!M63,"")</f>
        <v/>
      </c>
      <c r="N70" s="241" t="str">
        <f>IF(Glucose!$E64&gt;0,Glucose!N63,"")</f>
        <v/>
      </c>
      <c r="O70" s="241" t="str">
        <f>IF(Glucose!$E64&gt;0,Glucose!O63,"")</f>
        <v/>
      </c>
      <c r="P70" s="241" t="str">
        <f>IF(Glucose!$E64&gt;0,Glucose!P63,"")</f>
        <v/>
      </c>
      <c r="Q70" s="241" t="str">
        <f>IF(Glucose!$E64&gt;0,Glucose!Q63,"")</f>
        <v/>
      </c>
      <c r="R70" s="241" t="str">
        <f>IF(Glucose!$E64&gt;0,Glucose!R63,"")</f>
        <v/>
      </c>
      <c r="S70" s="241" t="str">
        <f>IF(Glucose!$E64&gt;0,Glucose!S63,"")</f>
        <v/>
      </c>
      <c r="T70" s="247" t="str">
        <f>IF(Glucose!$E64&gt;0,Glucose!T63+Glucose!$E64*Glucose!AS63/'In Process Calc.'!$I64,"")</f>
        <v/>
      </c>
      <c r="U70" s="247" t="str">
        <f>IF(Glucose!$E64&gt;0,Glucose!U63+Glucose!$E64*Glucose!AT63/'In Process Calc.'!$I64,"")</f>
        <v/>
      </c>
      <c r="V70" s="247" t="str">
        <f>IF(Glucose!$E64&gt;0,Glucose!V63+Glucose!$E64*Glucose!AU63/'In Process Calc.'!$I64,"")</f>
        <v/>
      </c>
      <c r="W70" s="247" t="str">
        <f>IF(Glucose!$E64&gt;0,Glucose!W63+Glucose!$E64*Glucose!AV63/'In Process Calc.'!$I64,"")</f>
        <v/>
      </c>
      <c r="X70" s="247" t="str">
        <f>IF(Glucose!$E64&gt;0,Glucose!X63+Glucose!$E64*Glucose!AW63/'In Process Calc.'!$I64,"")</f>
        <v/>
      </c>
      <c r="Y70" s="247" t="str">
        <f>IF(Glucose!$E64&gt;0,Glucose!Y63+Glucose!$E64*Glucose!AX63/'In Process Calc.'!$I64,"")</f>
        <v/>
      </c>
      <c r="Z70" s="247" t="str">
        <f>IF(Glucose!$E64&gt;0,Glucose!Z63+Glucose!$E64*Glucose!AY63/'In Process Calc.'!$I64,"")</f>
        <v/>
      </c>
      <c r="AA70" s="247" t="str">
        <f>IF(Glucose!$E64&gt;0,Glucose!AA63+Glucose!$E64*Glucose!AZ63/'In Process Calc.'!$I64,"")</f>
        <v/>
      </c>
      <c r="AB70" s="247" t="str">
        <f>IF(Glucose!$E64&gt;0,Glucose!AB63+Glucose!$E64*Glucose!BA63/'In Process Calc.'!$I64,"")</f>
        <v/>
      </c>
      <c r="AC70" s="247" t="str">
        <f>IF(Glucose!$E64&gt;0,Glucose!AC63+Glucose!$E64*Glucose!BB63/'In Process Calc.'!$I64,"")</f>
        <v/>
      </c>
      <c r="AD70" s="247" t="str">
        <f>IF(Glucose!$E64&gt;0,Glucose!AD63+Glucose!$E64*Glucose!BC63/'In Process Calc.'!$I64,"")</f>
        <v/>
      </c>
      <c r="AE70" s="247" t="str">
        <f>IF(Glucose!$E64&gt;0,Glucose!AE63+Glucose!$E64*Glucose!BD63/'In Process Calc.'!$I64,"")</f>
        <v/>
      </c>
      <c r="AF70" s="247" t="str">
        <f>IF(Glucose!$E64&gt;0,Glucose!AF63+Glucose!$E64*Glucose!BE63/'In Process Calc.'!$I64,"")</f>
        <v/>
      </c>
      <c r="AG70" s="247" t="str">
        <f>IF(Glucose!$E64&gt;0,Glucose!AG63+Glucose!$E64*Glucose!BF63/'In Process Calc.'!$I64,"")</f>
        <v/>
      </c>
      <c r="AH70" s="247" t="str">
        <f>IF(Glucose!$E64&gt;0,Glucose!AH63+Glucose!$E64*Glucose!BG63/'In Process Calc.'!$I64,"")</f>
        <v/>
      </c>
      <c r="AI70" s="247" t="str">
        <f>IF(Glucose!$E64&gt;0,Glucose!AI63+Glucose!$E64*Glucose!BH63/'In Process Calc.'!$I64,"")</f>
        <v/>
      </c>
      <c r="AJ70" s="247" t="str">
        <f>IF(Glucose!$E64&gt;0,Glucose!AJ63+Glucose!$E64*Glucose!BI63/'In Process Calc.'!$I64,"")</f>
        <v/>
      </c>
      <c r="AK70" s="247" t="str">
        <f>IF(Glucose!$E64&gt;0,Glucose!AK63+Glucose!$E64*Glucose!BJ63/'In Process Calc.'!$I64,"")</f>
        <v/>
      </c>
      <c r="AL70" s="247" t="str">
        <f>IF(Glucose!$E64&gt;0,Glucose!AL63+Glucose!$E64*Glucose!BK63/'In Process Calc.'!$I64,"")</f>
        <v/>
      </c>
      <c r="AM70" s="247" t="str">
        <f>IF(Glucose!$E64&gt;0,Glucose!AM63+Glucose!$E64*Glucose!BL63/'In Process Calc.'!$I64,"")</f>
        <v/>
      </c>
      <c r="AN70" s="247" t="str">
        <f>IF(Glucose!$E64&gt;0,Glucose!AN63+Glucose!$E64*Glucose!BM63/'In Process Calc.'!$I64,"")</f>
        <v/>
      </c>
      <c r="AO70" s="247" t="str">
        <f>IF(Glucose!$E64&gt;0,Glucose!AO63+Glucose!$E64*Glucose!BN63/'In Process Calc.'!$I64,"")</f>
        <v/>
      </c>
      <c r="AP70" s="247" t="str">
        <f>IF(Glucose!$E64&gt;0,Glucose!AP63+Glucose!$E64*Glucose!BO63/'In Process Calc.'!$I64,"")</f>
        <v/>
      </c>
      <c r="AQ70" s="247" t="str">
        <f>IF(Glucose!$E64&gt;0,Glucose!AR63+Glucose!$E64*Glucose!BP63/'In Process Calc.'!$I64,"")</f>
        <v/>
      </c>
      <c r="AR70" s="247" t="str">
        <f>IF(Glucose!$E64&gt;0,Glucose!AS63,"")</f>
        <v/>
      </c>
      <c r="AS70" s="247" t="str">
        <f>IF(Glucose!$E64&gt;0,Glucose!AT63,"")</f>
        <v/>
      </c>
      <c r="AT70" s="247" t="str">
        <f>IF(Glucose!$E64&gt;0,Glucose!AU63,"")</f>
        <v/>
      </c>
      <c r="AU70" s="247" t="str">
        <f>IF(Glucose!$E64&gt;0,Glucose!AV63,"")</f>
        <v/>
      </c>
      <c r="AV70" s="247" t="str">
        <f>IF(Glucose!$E64&gt;0,Glucose!AW63,"")</f>
        <v/>
      </c>
      <c r="AW70" s="247" t="str">
        <f>IF(Glucose!$E64&gt;0,Glucose!AX63,"")</f>
        <v/>
      </c>
      <c r="AX70" s="247" t="str">
        <f>IF(Glucose!$E64&gt;0,Glucose!AY63,"")</f>
        <v/>
      </c>
      <c r="AY70" s="247" t="str">
        <f>IF(Glucose!$E64&gt;0,Glucose!AZ63,"")</f>
        <v/>
      </c>
      <c r="AZ70" s="247" t="str">
        <f>IF(Glucose!$E64&gt;0,Glucose!BA63,"")</f>
        <v/>
      </c>
      <c r="BA70" s="247" t="str">
        <f>IF(Glucose!$E64&gt;0,Glucose!BB63,"")</f>
        <v/>
      </c>
      <c r="BB70" s="247" t="str">
        <f>IF(Glucose!$E64&gt;0,Glucose!BC63,"")</f>
        <v/>
      </c>
      <c r="BC70" s="247" t="str">
        <f>IF(Glucose!$E64&gt;0,Glucose!BD63,"")</f>
        <v/>
      </c>
      <c r="BD70" s="247" t="str">
        <f>IF(Glucose!$E64&gt;0,Glucose!BE63,"")</f>
        <v/>
      </c>
      <c r="BE70" s="247" t="str">
        <f>IF(Glucose!$E64&gt;0,Glucose!BF63,"")</f>
        <v/>
      </c>
      <c r="BF70" s="247" t="str">
        <f>IF(Glucose!$E64&gt;0,Glucose!BG63,"")</f>
        <v/>
      </c>
      <c r="BG70" s="247" t="str">
        <f>IF(Glucose!$E64&gt;0,Glucose!BH63,"")</f>
        <v/>
      </c>
      <c r="BH70" s="247" t="str">
        <f>IF(Glucose!$E64&gt;0,Glucose!BI63,"")</f>
        <v/>
      </c>
      <c r="BI70" s="247" t="str">
        <f>IF(Glucose!$E64&gt;0,Glucose!BJ63,"")</f>
        <v/>
      </c>
      <c r="BJ70" s="247" t="str">
        <f>IF(Glucose!$E64&gt;0,Glucose!BK63,"")</f>
        <v/>
      </c>
      <c r="BK70" s="247" t="str">
        <f>IF(Glucose!$E64&gt;0,Glucose!BL63,"")</f>
        <v/>
      </c>
      <c r="BL70" s="247" t="str">
        <f>IF(Glucose!$E64&gt;0,Glucose!BM63,"")</f>
        <v/>
      </c>
      <c r="BM70" s="247" t="str">
        <f>IF(Glucose!$E64&gt;0,Glucose!BN63,"")</f>
        <v/>
      </c>
      <c r="BN70" s="247" t="str">
        <f>IF(Glucose!$E64&gt;0,'In Process Calc.'!B63,"")</f>
        <v/>
      </c>
      <c r="BO70" s="247" t="str">
        <f>IF(Glucose!$E64&gt;0,'In Process Calc.'!C63,"")</f>
        <v/>
      </c>
    </row>
    <row r="71" spans="1:67" x14ac:dyDescent="0.15">
      <c r="A71" s="241" t="str">
        <f>IF(Glucose!$E65&gt;0,Glucose!$B$1,"")</f>
        <v/>
      </c>
      <c r="B71" s="241" t="str">
        <f>IF(Glucose!$E65&gt;0,Glucose!A64+0.1,"")</f>
        <v/>
      </c>
      <c r="C71" s="245" t="str">
        <f>IF(Glucose!$E65&gt;0,Glucose!B64,"")</f>
        <v/>
      </c>
      <c r="D71" s="250" t="str">
        <f>IF(Glucose!$E65&gt;0,Glucose!C64,"")</f>
        <v/>
      </c>
      <c r="E71" s="241" t="str">
        <f>IF(Glucose!$E65&gt;0,Glucose!D64,"")</f>
        <v/>
      </c>
      <c r="F71" s="241" t="str">
        <f>IF(Glucose!$E65&gt;0,Glucose!E64,"")</f>
        <v/>
      </c>
      <c r="G71" s="241" t="str">
        <f>IF(Glucose!$E65&gt;0,Glucose!G64,"")</f>
        <v/>
      </c>
      <c r="H71" s="246" t="str">
        <f>IF(Glucose!$E65&gt;0,Glucose!H64,"")</f>
        <v/>
      </c>
      <c r="I71" s="246" t="str">
        <f>IF(Glucose!$E65&gt;0,Glucose!I64,"")</f>
        <v/>
      </c>
      <c r="J71" s="246" t="str">
        <f>IF(Glucose!$E65&gt;0,Glucose!J64,"")</f>
        <v/>
      </c>
      <c r="K71" s="246" t="str">
        <f>IF(Glucose!$E65&gt;0,Glucose!K64,"")</f>
        <v/>
      </c>
      <c r="L71" s="241" t="str">
        <f>IF(Glucose!$E65&gt;0,Glucose!L64,"")</f>
        <v/>
      </c>
      <c r="M71" s="241" t="str">
        <f>IF(Glucose!$E65&gt;0,Glucose!M64,"")</f>
        <v/>
      </c>
      <c r="N71" s="241" t="str">
        <f>IF(Glucose!$E65&gt;0,Glucose!N64,"")</f>
        <v/>
      </c>
      <c r="O71" s="241" t="str">
        <f>IF(Glucose!$E65&gt;0,Glucose!O64,"")</f>
        <v/>
      </c>
      <c r="P71" s="241" t="str">
        <f>IF(Glucose!$E65&gt;0,Glucose!P64,"")</f>
        <v/>
      </c>
      <c r="Q71" s="241" t="str">
        <f>IF(Glucose!$E65&gt;0,Glucose!Q64,"")</f>
        <v/>
      </c>
      <c r="R71" s="241" t="str">
        <f>IF(Glucose!$E65&gt;0,Glucose!R64,"")</f>
        <v/>
      </c>
      <c r="S71" s="241" t="str">
        <f>IF(Glucose!$E65&gt;0,Glucose!S64,"")</f>
        <v/>
      </c>
      <c r="T71" s="247" t="str">
        <f>IF(Glucose!$E65&gt;0,Glucose!T64+Glucose!$E65*Glucose!AS64/'In Process Calc.'!$I65,"")</f>
        <v/>
      </c>
      <c r="U71" s="247" t="str">
        <f>IF(Glucose!$E65&gt;0,Glucose!U64+Glucose!$E65*Glucose!AT64/'In Process Calc.'!$I65,"")</f>
        <v/>
      </c>
      <c r="V71" s="247" t="str">
        <f>IF(Glucose!$E65&gt;0,Glucose!V64+Glucose!$E65*Glucose!AU64/'In Process Calc.'!$I65,"")</f>
        <v/>
      </c>
      <c r="W71" s="247" t="str">
        <f>IF(Glucose!$E65&gt;0,Glucose!W64+Glucose!$E65*Glucose!AV64/'In Process Calc.'!$I65,"")</f>
        <v/>
      </c>
      <c r="X71" s="247" t="str">
        <f>IF(Glucose!$E65&gt;0,Glucose!X64+Glucose!$E65*Glucose!AW64/'In Process Calc.'!$I65,"")</f>
        <v/>
      </c>
      <c r="Y71" s="247" t="str">
        <f>IF(Glucose!$E65&gt;0,Glucose!Y64+Glucose!$E65*Glucose!AX64/'In Process Calc.'!$I65,"")</f>
        <v/>
      </c>
      <c r="Z71" s="247" t="str">
        <f>IF(Glucose!$E65&gt;0,Glucose!Z64+Glucose!$E65*Glucose!AY64/'In Process Calc.'!$I65,"")</f>
        <v/>
      </c>
      <c r="AA71" s="247" t="str">
        <f>IF(Glucose!$E65&gt;0,Glucose!AA64+Glucose!$E65*Glucose!AZ64/'In Process Calc.'!$I65,"")</f>
        <v/>
      </c>
      <c r="AB71" s="247" t="str">
        <f>IF(Glucose!$E65&gt;0,Glucose!AB64+Glucose!$E65*Glucose!BA64/'In Process Calc.'!$I65,"")</f>
        <v/>
      </c>
      <c r="AC71" s="247" t="str">
        <f>IF(Glucose!$E65&gt;0,Glucose!AC64+Glucose!$E65*Glucose!BB64/'In Process Calc.'!$I65,"")</f>
        <v/>
      </c>
      <c r="AD71" s="247" t="str">
        <f>IF(Glucose!$E65&gt;0,Glucose!AD64+Glucose!$E65*Glucose!BC64/'In Process Calc.'!$I65,"")</f>
        <v/>
      </c>
      <c r="AE71" s="247" t="str">
        <f>IF(Glucose!$E65&gt;0,Glucose!AE64+Glucose!$E65*Glucose!BD64/'In Process Calc.'!$I65,"")</f>
        <v/>
      </c>
      <c r="AF71" s="247" t="str">
        <f>IF(Glucose!$E65&gt;0,Glucose!AF64+Glucose!$E65*Glucose!BE64/'In Process Calc.'!$I65,"")</f>
        <v/>
      </c>
      <c r="AG71" s="247" t="str">
        <f>IF(Glucose!$E65&gt;0,Glucose!AG64+Glucose!$E65*Glucose!BF64/'In Process Calc.'!$I65,"")</f>
        <v/>
      </c>
      <c r="AH71" s="247" t="str">
        <f>IF(Glucose!$E65&gt;0,Glucose!AH64+Glucose!$E65*Glucose!BG64/'In Process Calc.'!$I65,"")</f>
        <v/>
      </c>
      <c r="AI71" s="247" t="str">
        <f>IF(Glucose!$E65&gt;0,Glucose!AI64+Glucose!$E65*Glucose!BH64/'In Process Calc.'!$I65,"")</f>
        <v/>
      </c>
      <c r="AJ71" s="247" t="str">
        <f>IF(Glucose!$E65&gt;0,Glucose!AJ64+Glucose!$E65*Glucose!BI64/'In Process Calc.'!$I65,"")</f>
        <v/>
      </c>
      <c r="AK71" s="247" t="str">
        <f>IF(Glucose!$E65&gt;0,Glucose!AK64+Glucose!$E65*Glucose!BJ64/'In Process Calc.'!$I65,"")</f>
        <v/>
      </c>
      <c r="AL71" s="247" t="str">
        <f>IF(Glucose!$E65&gt;0,Glucose!AL64+Glucose!$E65*Glucose!BK64/'In Process Calc.'!$I65,"")</f>
        <v/>
      </c>
      <c r="AM71" s="247" t="str">
        <f>IF(Glucose!$E65&gt;0,Glucose!AM64+Glucose!$E65*Glucose!BL64/'In Process Calc.'!$I65,"")</f>
        <v/>
      </c>
      <c r="AN71" s="247" t="str">
        <f>IF(Glucose!$E65&gt;0,Glucose!AN64+Glucose!$E65*Glucose!BM64/'In Process Calc.'!$I65,"")</f>
        <v/>
      </c>
      <c r="AO71" s="247" t="str">
        <f>IF(Glucose!$E65&gt;0,Glucose!AO64+Glucose!$E65*Glucose!BN64/'In Process Calc.'!$I65,"")</f>
        <v/>
      </c>
      <c r="AP71" s="247" t="str">
        <f>IF(Glucose!$E65&gt;0,Glucose!AP64+Glucose!$E65*Glucose!BO64/'In Process Calc.'!$I65,"")</f>
        <v/>
      </c>
      <c r="AQ71" s="247" t="str">
        <f>IF(Glucose!$E65&gt;0,Glucose!AR64+Glucose!$E65*Glucose!BP64/'In Process Calc.'!$I65,"")</f>
        <v/>
      </c>
      <c r="AR71" s="247" t="str">
        <f>IF(Glucose!$E65&gt;0,Glucose!AS64,"")</f>
        <v/>
      </c>
      <c r="AS71" s="247" t="str">
        <f>IF(Glucose!$E65&gt;0,Glucose!AT64,"")</f>
        <v/>
      </c>
      <c r="AT71" s="247" t="str">
        <f>IF(Glucose!$E65&gt;0,Glucose!AU64,"")</f>
        <v/>
      </c>
      <c r="AU71" s="247" t="str">
        <f>IF(Glucose!$E65&gt;0,Glucose!AV64,"")</f>
        <v/>
      </c>
      <c r="AV71" s="247" t="str">
        <f>IF(Glucose!$E65&gt;0,Glucose!AW64,"")</f>
        <v/>
      </c>
      <c r="AW71" s="247" t="str">
        <f>IF(Glucose!$E65&gt;0,Glucose!AX64,"")</f>
        <v/>
      </c>
      <c r="AX71" s="247" t="str">
        <f>IF(Glucose!$E65&gt;0,Glucose!AY64,"")</f>
        <v/>
      </c>
      <c r="AY71" s="247" t="str">
        <f>IF(Glucose!$E65&gt;0,Glucose!AZ64,"")</f>
        <v/>
      </c>
      <c r="AZ71" s="247" t="str">
        <f>IF(Glucose!$E65&gt;0,Glucose!BA64,"")</f>
        <v/>
      </c>
      <c r="BA71" s="247" t="str">
        <f>IF(Glucose!$E65&gt;0,Glucose!BB64,"")</f>
        <v/>
      </c>
      <c r="BB71" s="247" t="str">
        <f>IF(Glucose!$E65&gt;0,Glucose!BC64,"")</f>
        <v/>
      </c>
      <c r="BC71" s="247" t="str">
        <f>IF(Glucose!$E65&gt;0,Glucose!BD64,"")</f>
        <v/>
      </c>
      <c r="BD71" s="247" t="str">
        <f>IF(Glucose!$E65&gt;0,Glucose!BE64,"")</f>
        <v/>
      </c>
      <c r="BE71" s="247" t="str">
        <f>IF(Glucose!$E65&gt;0,Glucose!BF64,"")</f>
        <v/>
      </c>
      <c r="BF71" s="247" t="str">
        <f>IF(Glucose!$E65&gt;0,Glucose!BG64,"")</f>
        <v/>
      </c>
      <c r="BG71" s="247" t="str">
        <f>IF(Glucose!$E65&gt;0,Glucose!BH64,"")</f>
        <v/>
      </c>
      <c r="BH71" s="247" t="str">
        <f>IF(Glucose!$E65&gt;0,Glucose!BI64,"")</f>
        <v/>
      </c>
      <c r="BI71" s="247" t="str">
        <f>IF(Glucose!$E65&gt;0,Glucose!BJ64,"")</f>
        <v/>
      </c>
      <c r="BJ71" s="247" t="str">
        <f>IF(Glucose!$E65&gt;0,Glucose!BK64,"")</f>
        <v/>
      </c>
      <c r="BK71" s="247" t="str">
        <f>IF(Glucose!$E65&gt;0,Glucose!BL64,"")</f>
        <v/>
      </c>
      <c r="BL71" s="247" t="str">
        <f>IF(Glucose!$E65&gt;0,Glucose!BM64,"")</f>
        <v/>
      </c>
      <c r="BM71" s="247" t="str">
        <f>IF(Glucose!$E65&gt;0,Glucose!BN64,"")</f>
        <v/>
      </c>
      <c r="BN71" s="247" t="str">
        <f>IF(Glucose!$E65&gt;0,'In Process Calc.'!B64,"")</f>
        <v/>
      </c>
      <c r="BO71" s="247" t="str">
        <f>IF(Glucose!$E65&gt;0,'In Process Calc.'!C64,"")</f>
        <v/>
      </c>
    </row>
    <row r="72" spans="1:67" x14ac:dyDescent="0.15">
      <c r="A72" s="241" t="str">
        <f>IF(Glucose!$E66&gt;0,Glucose!$B$1,"")</f>
        <v/>
      </c>
      <c r="B72" s="241" t="str">
        <f>IF(Glucose!$E66&gt;0,Glucose!A65+0.1,"")</f>
        <v/>
      </c>
      <c r="C72" s="245" t="str">
        <f>IF(Glucose!$E66&gt;0,Glucose!B65,"")</f>
        <v/>
      </c>
      <c r="D72" s="250" t="str">
        <f>IF(Glucose!$E66&gt;0,Glucose!C65,"")</f>
        <v/>
      </c>
      <c r="E72" s="241" t="str">
        <f>IF(Glucose!$E66&gt;0,Glucose!D65,"")</f>
        <v/>
      </c>
      <c r="F72" s="241" t="str">
        <f>IF(Glucose!$E66&gt;0,Glucose!E65,"")</f>
        <v/>
      </c>
      <c r="G72" s="241" t="str">
        <f>IF(Glucose!$E66&gt;0,Glucose!G65,"")</f>
        <v/>
      </c>
      <c r="H72" s="246" t="str">
        <f>IF(Glucose!$E66&gt;0,Glucose!H65,"")</f>
        <v/>
      </c>
      <c r="I72" s="246" t="str">
        <f>IF(Glucose!$E66&gt;0,Glucose!I65,"")</f>
        <v/>
      </c>
      <c r="J72" s="246" t="str">
        <f>IF(Glucose!$E66&gt;0,Glucose!J65,"")</f>
        <v/>
      </c>
      <c r="K72" s="246" t="str">
        <f>IF(Glucose!$E66&gt;0,Glucose!K65,"")</f>
        <v/>
      </c>
      <c r="L72" s="241" t="str">
        <f>IF(Glucose!$E66&gt;0,Glucose!L65,"")</f>
        <v/>
      </c>
      <c r="M72" s="241" t="str">
        <f>IF(Glucose!$E66&gt;0,Glucose!M65,"")</f>
        <v/>
      </c>
      <c r="N72" s="241" t="str">
        <f>IF(Glucose!$E66&gt;0,Glucose!N65,"")</f>
        <v/>
      </c>
      <c r="O72" s="241" t="str">
        <f>IF(Glucose!$E66&gt;0,Glucose!O65,"")</f>
        <v/>
      </c>
      <c r="P72" s="241" t="str">
        <f>IF(Glucose!$E66&gt;0,Glucose!P65,"")</f>
        <v/>
      </c>
      <c r="Q72" s="241" t="str">
        <f>IF(Glucose!$E66&gt;0,Glucose!Q65,"")</f>
        <v/>
      </c>
      <c r="R72" s="241" t="str">
        <f>IF(Glucose!$E66&gt;0,Glucose!R65,"")</f>
        <v/>
      </c>
      <c r="S72" s="241" t="str">
        <f>IF(Glucose!$E66&gt;0,Glucose!S65,"")</f>
        <v/>
      </c>
      <c r="T72" s="247" t="str">
        <f>IF(Glucose!$E66&gt;0,Glucose!T65+Glucose!$E66*Glucose!AS65/'In Process Calc.'!$I66,"")</f>
        <v/>
      </c>
      <c r="U72" s="247" t="str">
        <f>IF(Glucose!$E66&gt;0,Glucose!U65+Glucose!$E66*Glucose!AT65/'In Process Calc.'!$I66,"")</f>
        <v/>
      </c>
      <c r="V72" s="247" t="str">
        <f>IF(Glucose!$E66&gt;0,Glucose!V65+Glucose!$E66*Glucose!AU65/'In Process Calc.'!$I66,"")</f>
        <v/>
      </c>
      <c r="W72" s="247" t="str">
        <f>IF(Glucose!$E66&gt;0,Glucose!W65+Glucose!$E66*Glucose!AV65/'In Process Calc.'!$I66,"")</f>
        <v/>
      </c>
      <c r="X72" s="247" t="str">
        <f>IF(Glucose!$E66&gt;0,Glucose!X65+Glucose!$E66*Glucose!AW65/'In Process Calc.'!$I66,"")</f>
        <v/>
      </c>
      <c r="Y72" s="247" t="str">
        <f>IF(Glucose!$E66&gt;0,Glucose!Y65+Glucose!$E66*Glucose!AX65/'In Process Calc.'!$I66,"")</f>
        <v/>
      </c>
      <c r="Z72" s="247" t="str">
        <f>IF(Glucose!$E66&gt;0,Glucose!Z65+Glucose!$E66*Glucose!AY65/'In Process Calc.'!$I66,"")</f>
        <v/>
      </c>
      <c r="AA72" s="247" t="str">
        <f>IF(Glucose!$E66&gt;0,Glucose!AA65+Glucose!$E66*Glucose!AZ65/'In Process Calc.'!$I66,"")</f>
        <v/>
      </c>
      <c r="AB72" s="247" t="str">
        <f>IF(Glucose!$E66&gt;0,Glucose!AB65+Glucose!$E66*Glucose!BA65/'In Process Calc.'!$I66,"")</f>
        <v/>
      </c>
      <c r="AC72" s="247" t="str">
        <f>IF(Glucose!$E66&gt;0,Glucose!AC65+Glucose!$E66*Glucose!BB65/'In Process Calc.'!$I66,"")</f>
        <v/>
      </c>
      <c r="AD72" s="247" t="str">
        <f>IF(Glucose!$E66&gt;0,Glucose!AD65+Glucose!$E66*Glucose!BC65/'In Process Calc.'!$I66,"")</f>
        <v/>
      </c>
      <c r="AE72" s="247" t="str">
        <f>IF(Glucose!$E66&gt;0,Glucose!AE65+Glucose!$E66*Glucose!BD65/'In Process Calc.'!$I66,"")</f>
        <v/>
      </c>
      <c r="AF72" s="247" t="str">
        <f>IF(Glucose!$E66&gt;0,Glucose!AF65+Glucose!$E66*Glucose!BE65/'In Process Calc.'!$I66,"")</f>
        <v/>
      </c>
      <c r="AG72" s="247" t="str">
        <f>IF(Glucose!$E66&gt;0,Glucose!AG65+Glucose!$E66*Glucose!BF65/'In Process Calc.'!$I66,"")</f>
        <v/>
      </c>
      <c r="AH72" s="247" t="str">
        <f>IF(Glucose!$E66&gt;0,Glucose!AH65+Glucose!$E66*Glucose!BG65/'In Process Calc.'!$I66,"")</f>
        <v/>
      </c>
      <c r="AI72" s="247" t="str">
        <f>IF(Glucose!$E66&gt;0,Glucose!AI65+Glucose!$E66*Glucose!BH65/'In Process Calc.'!$I66,"")</f>
        <v/>
      </c>
      <c r="AJ72" s="247" t="str">
        <f>IF(Glucose!$E66&gt;0,Glucose!AJ65+Glucose!$E66*Glucose!BI65/'In Process Calc.'!$I66,"")</f>
        <v/>
      </c>
      <c r="AK72" s="247" t="str">
        <f>IF(Glucose!$E66&gt;0,Glucose!AK65+Glucose!$E66*Glucose!BJ65/'In Process Calc.'!$I66,"")</f>
        <v/>
      </c>
      <c r="AL72" s="247" t="str">
        <f>IF(Glucose!$E66&gt;0,Glucose!AL65+Glucose!$E66*Glucose!BK65/'In Process Calc.'!$I66,"")</f>
        <v/>
      </c>
      <c r="AM72" s="247" t="str">
        <f>IF(Glucose!$E66&gt;0,Glucose!AM65+Glucose!$E66*Glucose!BL65/'In Process Calc.'!$I66,"")</f>
        <v/>
      </c>
      <c r="AN72" s="247" t="str">
        <f>IF(Glucose!$E66&gt;0,Glucose!AN65+Glucose!$E66*Glucose!BM65/'In Process Calc.'!$I66,"")</f>
        <v/>
      </c>
      <c r="AO72" s="247" t="str">
        <f>IF(Glucose!$E66&gt;0,Glucose!AO65+Glucose!$E66*Glucose!BN65/'In Process Calc.'!$I66,"")</f>
        <v/>
      </c>
      <c r="AP72" s="247" t="str">
        <f>IF(Glucose!$E66&gt;0,Glucose!AP65+Glucose!$E66*Glucose!BO65/'In Process Calc.'!$I66,"")</f>
        <v/>
      </c>
      <c r="AQ72" s="247" t="str">
        <f>IF(Glucose!$E66&gt;0,Glucose!AR65+Glucose!$E66*Glucose!BP65/'In Process Calc.'!$I66,"")</f>
        <v/>
      </c>
      <c r="AR72" s="247" t="str">
        <f>IF(Glucose!$E66&gt;0,Glucose!AS65,"")</f>
        <v/>
      </c>
      <c r="AS72" s="247" t="str">
        <f>IF(Glucose!$E66&gt;0,Glucose!AT65,"")</f>
        <v/>
      </c>
      <c r="AT72" s="247" t="str">
        <f>IF(Glucose!$E66&gt;0,Glucose!AU65,"")</f>
        <v/>
      </c>
      <c r="AU72" s="247" t="str">
        <f>IF(Glucose!$E66&gt;0,Glucose!AV65,"")</f>
        <v/>
      </c>
      <c r="AV72" s="247" t="str">
        <f>IF(Glucose!$E66&gt;0,Glucose!AW65,"")</f>
        <v/>
      </c>
      <c r="AW72" s="247" t="str">
        <f>IF(Glucose!$E66&gt;0,Glucose!AX65,"")</f>
        <v/>
      </c>
      <c r="AX72" s="247" t="str">
        <f>IF(Glucose!$E66&gt;0,Glucose!AY65,"")</f>
        <v/>
      </c>
      <c r="AY72" s="247" t="str">
        <f>IF(Glucose!$E66&gt;0,Glucose!AZ65,"")</f>
        <v/>
      </c>
      <c r="AZ72" s="247" t="str">
        <f>IF(Glucose!$E66&gt;0,Glucose!BA65,"")</f>
        <v/>
      </c>
      <c r="BA72" s="247" t="str">
        <f>IF(Glucose!$E66&gt;0,Glucose!BB65,"")</f>
        <v/>
      </c>
      <c r="BB72" s="247" t="str">
        <f>IF(Glucose!$E66&gt;0,Glucose!BC65,"")</f>
        <v/>
      </c>
      <c r="BC72" s="247" t="str">
        <f>IF(Glucose!$E66&gt;0,Glucose!BD65,"")</f>
        <v/>
      </c>
      <c r="BD72" s="247" t="str">
        <f>IF(Glucose!$E66&gt;0,Glucose!BE65,"")</f>
        <v/>
      </c>
      <c r="BE72" s="247" t="str">
        <f>IF(Glucose!$E66&gt;0,Glucose!BF65,"")</f>
        <v/>
      </c>
      <c r="BF72" s="247" t="str">
        <f>IF(Glucose!$E66&gt;0,Glucose!BG65,"")</f>
        <v/>
      </c>
      <c r="BG72" s="247" t="str">
        <f>IF(Glucose!$E66&gt;0,Glucose!BH65,"")</f>
        <v/>
      </c>
      <c r="BH72" s="247" t="str">
        <f>IF(Glucose!$E66&gt;0,Glucose!BI65,"")</f>
        <v/>
      </c>
      <c r="BI72" s="247" t="str">
        <f>IF(Glucose!$E66&gt;0,Glucose!BJ65,"")</f>
        <v/>
      </c>
      <c r="BJ72" s="247" t="str">
        <f>IF(Glucose!$E66&gt;0,Glucose!BK65,"")</f>
        <v/>
      </c>
      <c r="BK72" s="247" t="str">
        <f>IF(Glucose!$E66&gt;0,Glucose!BL65,"")</f>
        <v/>
      </c>
      <c r="BL72" s="247" t="str">
        <f>IF(Glucose!$E66&gt;0,Glucose!BM65,"")</f>
        <v/>
      </c>
      <c r="BM72" s="247" t="str">
        <f>IF(Glucose!$E66&gt;0,Glucose!BN65,"")</f>
        <v/>
      </c>
      <c r="BN72" s="247" t="str">
        <f>IF(Glucose!$E66&gt;0,'In Process Calc.'!B65,"")</f>
        <v/>
      </c>
      <c r="BO72" s="247" t="str">
        <f>IF(Glucose!$E66&gt;0,'In Process Calc.'!C65,"")</f>
        <v/>
      </c>
    </row>
    <row r="73" spans="1:67" x14ac:dyDescent="0.15">
      <c r="A73" s="241" t="str">
        <f>IF(Glucose!$E67&gt;0,Glucose!$B$1,"")</f>
        <v/>
      </c>
      <c r="B73" s="241" t="str">
        <f>IF(Glucose!$E67&gt;0,Glucose!A66+0.1,"")</f>
        <v/>
      </c>
      <c r="C73" s="245" t="str">
        <f>IF(Glucose!$E67&gt;0,Glucose!B66,"")</f>
        <v/>
      </c>
      <c r="D73" s="250" t="str">
        <f>IF(Glucose!$E67&gt;0,Glucose!C66,"")</f>
        <v/>
      </c>
      <c r="E73" s="241" t="str">
        <f>IF(Glucose!$E67&gt;0,Glucose!D66,"")</f>
        <v/>
      </c>
      <c r="F73" s="241" t="str">
        <f>IF(Glucose!$E67&gt;0,Glucose!E66,"")</f>
        <v/>
      </c>
      <c r="G73" s="241" t="str">
        <f>IF(Glucose!$E67&gt;0,Glucose!G66,"")</f>
        <v/>
      </c>
      <c r="H73" s="246" t="str">
        <f>IF(Glucose!$E67&gt;0,Glucose!H66,"")</f>
        <v/>
      </c>
      <c r="I73" s="246" t="str">
        <f>IF(Glucose!$E67&gt;0,Glucose!I66,"")</f>
        <v/>
      </c>
      <c r="J73" s="246" t="str">
        <f>IF(Glucose!$E67&gt;0,Glucose!J66,"")</f>
        <v/>
      </c>
      <c r="K73" s="246" t="str">
        <f>IF(Glucose!$E67&gt;0,Glucose!K66,"")</f>
        <v/>
      </c>
      <c r="L73" s="241" t="str">
        <f>IF(Glucose!$E67&gt;0,Glucose!L66,"")</f>
        <v/>
      </c>
      <c r="M73" s="241" t="str">
        <f>IF(Glucose!$E67&gt;0,Glucose!M66,"")</f>
        <v/>
      </c>
      <c r="N73" s="241" t="str">
        <f>IF(Glucose!$E67&gt;0,Glucose!N66,"")</f>
        <v/>
      </c>
      <c r="O73" s="241" t="str">
        <f>IF(Glucose!$E67&gt;0,Glucose!O66,"")</f>
        <v/>
      </c>
      <c r="P73" s="241" t="str">
        <f>IF(Glucose!$E67&gt;0,Glucose!P66,"")</f>
        <v/>
      </c>
      <c r="Q73" s="241" t="str">
        <f>IF(Glucose!$E67&gt;0,Glucose!Q66,"")</f>
        <v/>
      </c>
      <c r="R73" s="241" t="str">
        <f>IF(Glucose!$E67&gt;0,Glucose!R66,"")</f>
        <v/>
      </c>
      <c r="S73" s="241" t="str">
        <f>IF(Glucose!$E67&gt;0,Glucose!S66,"")</f>
        <v/>
      </c>
      <c r="T73" s="247" t="str">
        <f>IF(Glucose!$E67&gt;0,Glucose!T66+Glucose!$E67*Glucose!AS66/'In Process Calc.'!$I67,"")</f>
        <v/>
      </c>
      <c r="U73" s="247" t="str">
        <f>IF(Glucose!$E67&gt;0,Glucose!U66+Glucose!$E67*Glucose!AT66/'In Process Calc.'!$I67,"")</f>
        <v/>
      </c>
      <c r="V73" s="247" t="str">
        <f>IF(Glucose!$E67&gt;0,Glucose!V66+Glucose!$E67*Glucose!AU66/'In Process Calc.'!$I67,"")</f>
        <v/>
      </c>
      <c r="W73" s="247" t="str">
        <f>IF(Glucose!$E67&gt;0,Glucose!W66+Glucose!$E67*Glucose!AV66/'In Process Calc.'!$I67,"")</f>
        <v/>
      </c>
      <c r="X73" s="247" t="str">
        <f>IF(Glucose!$E67&gt;0,Glucose!X66+Glucose!$E67*Glucose!AW66/'In Process Calc.'!$I67,"")</f>
        <v/>
      </c>
      <c r="Y73" s="247" t="str">
        <f>IF(Glucose!$E67&gt;0,Glucose!Y66+Glucose!$E67*Glucose!AX66/'In Process Calc.'!$I67,"")</f>
        <v/>
      </c>
      <c r="Z73" s="247" t="str">
        <f>IF(Glucose!$E67&gt;0,Glucose!Z66+Glucose!$E67*Glucose!AY66/'In Process Calc.'!$I67,"")</f>
        <v/>
      </c>
      <c r="AA73" s="247" t="str">
        <f>IF(Glucose!$E67&gt;0,Glucose!AA66+Glucose!$E67*Glucose!AZ66/'In Process Calc.'!$I67,"")</f>
        <v/>
      </c>
      <c r="AB73" s="247" t="str">
        <f>IF(Glucose!$E67&gt;0,Glucose!AB66+Glucose!$E67*Glucose!BA66/'In Process Calc.'!$I67,"")</f>
        <v/>
      </c>
      <c r="AC73" s="247" t="str">
        <f>IF(Glucose!$E67&gt;0,Glucose!AC66+Glucose!$E67*Glucose!BB66/'In Process Calc.'!$I67,"")</f>
        <v/>
      </c>
      <c r="AD73" s="247" t="str">
        <f>IF(Glucose!$E67&gt;0,Glucose!AD66+Glucose!$E67*Glucose!BC66/'In Process Calc.'!$I67,"")</f>
        <v/>
      </c>
      <c r="AE73" s="247" t="str">
        <f>IF(Glucose!$E67&gt;0,Glucose!AE66+Glucose!$E67*Glucose!BD66/'In Process Calc.'!$I67,"")</f>
        <v/>
      </c>
      <c r="AF73" s="247" t="str">
        <f>IF(Glucose!$E67&gt;0,Glucose!AF66+Glucose!$E67*Glucose!BE66/'In Process Calc.'!$I67,"")</f>
        <v/>
      </c>
      <c r="AG73" s="247" t="str">
        <f>IF(Glucose!$E67&gt;0,Glucose!AG66+Glucose!$E67*Glucose!BF66/'In Process Calc.'!$I67,"")</f>
        <v/>
      </c>
      <c r="AH73" s="247" t="str">
        <f>IF(Glucose!$E67&gt;0,Glucose!AH66+Glucose!$E67*Glucose!BG66/'In Process Calc.'!$I67,"")</f>
        <v/>
      </c>
      <c r="AI73" s="247" t="str">
        <f>IF(Glucose!$E67&gt;0,Glucose!AI66+Glucose!$E67*Glucose!BH66/'In Process Calc.'!$I67,"")</f>
        <v/>
      </c>
      <c r="AJ73" s="247" t="str">
        <f>IF(Glucose!$E67&gt;0,Glucose!AJ66+Glucose!$E67*Glucose!BI66/'In Process Calc.'!$I67,"")</f>
        <v/>
      </c>
      <c r="AK73" s="247" t="str">
        <f>IF(Glucose!$E67&gt;0,Glucose!AK66+Glucose!$E67*Glucose!BJ66/'In Process Calc.'!$I67,"")</f>
        <v/>
      </c>
      <c r="AL73" s="247" t="str">
        <f>IF(Glucose!$E67&gt;0,Glucose!AL66+Glucose!$E67*Glucose!BK66/'In Process Calc.'!$I67,"")</f>
        <v/>
      </c>
      <c r="AM73" s="247" t="str">
        <f>IF(Glucose!$E67&gt;0,Glucose!AM66+Glucose!$E67*Glucose!BL66/'In Process Calc.'!$I67,"")</f>
        <v/>
      </c>
      <c r="AN73" s="247" t="str">
        <f>IF(Glucose!$E67&gt;0,Glucose!AN66+Glucose!$E67*Glucose!BM66/'In Process Calc.'!$I67,"")</f>
        <v/>
      </c>
      <c r="AO73" s="247" t="str">
        <f>IF(Glucose!$E67&gt;0,Glucose!AO66+Glucose!$E67*Glucose!BN66/'In Process Calc.'!$I67,"")</f>
        <v/>
      </c>
      <c r="AP73" s="247" t="str">
        <f>IF(Glucose!$E67&gt;0,Glucose!AP66+Glucose!$E67*Glucose!BO66/'In Process Calc.'!$I67,"")</f>
        <v/>
      </c>
      <c r="AQ73" s="247" t="str">
        <f>IF(Glucose!$E67&gt;0,Glucose!AR66+Glucose!$E67*Glucose!BP66/'In Process Calc.'!$I67,"")</f>
        <v/>
      </c>
      <c r="AR73" s="247" t="str">
        <f>IF(Glucose!$E67&gt;0,Glucose!AS66,"")</f>
        <v/>
      </c>
      <c r="AS73" s="247" t="str">
        <f>IF(Glucose!$E67&gt;0,Glucose!AT66,"")</f>
        <v/>
      </c>
      <c r="AT73" s="247" t="str">
        <f>IF(Glucose!$E67&gt;0,Glucose!AU66,"")</f>
        <v/>
      </c>
      <c r="AU73" s="247" t="str">
        <f>IF(Glucose!$E67&gt;0,Glucose!AV66,"")</f>
        <v/>
      </c>
      <c r="AV73" s="247" t="str">
        <f>IF(Glucose!$E67&gt;0,Glucose!AW66,"")</f>
        <v/>
      </c>
      <c r="AW73" s="247" t="str">
        <f>IF(Glucose!$E67&gt;0,Glucose!AX66,"")</f>
        <v/>
      </c>
      <c r="AX73" s="247" t="str">
        <f>IF(Glucose!$E67&gt;0,Glucose!AY66,"")</f>
        <v/>
      </c>
      <c r="AY73" s="247" t="str">
        <f>IF(Glucose!$E67&gt;0,Glucose!AZ66,"")</f>
        <v/>
      </c>
      <c r="AZ73" s="247" t="str">
        <f>IF(Glucose!$E67&gt;0,Glucose!BA66,"")</f>
        <v/>
      </c>
      <c r="BA73" s="247" t="str">
        <f>IF(Glucose!$E67&gt;0,Glucose!BB66,"")</f>
        <v/>
      </c>
      <c r="BB73" s="247" t="str">
        <f>IF(Glucose!$E67&gt;0,Glucose!BC66,"")</f>
        <v/>
      </c>
      <c r="BC73" s="247" t="str">
        <f>IF(Glucose!$E67&gt;0,Glucose!BD66,"")</f>
        <v/>
      </c>
      <c r="BD73" s="247" t="str">
        <f>IF(Glucose!$E67&gt;0,Glucose!BE66,"")</f>
        <v/>
      </c>
      <c r="BE73" s="247" t="str">
        <f>IF(Glucose!$E67&gt;0,Glucose!BF66,"")</f>
        <v/>
      </c>
      <c r="BF73" s="247" t="str">
        <f>IF(Glucose!$E67&gt;0,Glucose!BG66,"")</f>
        <v/>
      </c>
      <c r="BG73" s="247" t="str">
        <f>IF(Glucose!$E67&gt;0,Glucose!BH66,"")</f>
        <v/>
      </c>
      <c r="BH73" s="247" t="str">
        <f>IF(Glucose!$E67&gt;0,Glucose!BI66,"")</f>
        <v/>
      </c>
      <c r="BI73" s="247" t="str">
        <f>IF(Glucose!$E67&gt;0,Glucose!BJ66,"")</f>
        <v/>
      </c>
      <c r="BJ73" s="247" t="str">
        <f>IF(Glucose!$E67&gt;0,Glucose!BK66,"")</f>
        <v/>
      </c>
      <c r="BK73" s="247" t="str">
        <f>IF(Glucose!$E67&gt;0,Glucose!BL66,"")</f>
        <v/>
      </c>
      <c r="BL73" s="247" t="str">
        <f>IF(Glucose!$E67&gt;0,Glucose!BM66,"")</f>
        <v/>
      </c>
      <c r="BM73" s="247" t="str">
        <f>IF(Glucose!$E67&gt;0,Glucose!BN66,"")</f>
        <v/>
      </c>
      <c r="BN73" s="247" t="str">
        <f>IF(Glucose!$E67&gt;0,'In Process Calc.'!B66,"")</f>
        <v/>
      </c>
      <c r="BO73" s="247" t="str">
        <f>IF(Glucose!$E67&gt;0,'In Process Calc.'!C66,"")</f>
        <v/>
      </c>
    </row>
    <row r="74" spans="1:67" x14ac:dyDescent="0.15">
      <c r="A74" s="241" t="str">
        <f>IF(Glucose!$E68&gt;0,Glucose!$B$1,"")</f>
        <v/>
      </c>
      <c r="B74" s="241" t="str">
        <f>IF(Glucose!$E68&gt;0,Glucose!A67+0.1,"")</f>
        <v/>
      </c>
      <c r="C74" s="245" t="str">
        <f>IF(Glucose!$E68&gt;0,Glucose!B67,"")</f>
        <v/>
      </c>
      <c r="D74" s="250" t="str">
        <f>IF(Glucose!$E68&gt;0,Glucose!C67,"")</f>
        <v/>
      </c>
      <c r="E74" s="241" t="str">
        <f>IF(Glucose!$E68&gt;0,Glucose!D67,"")</f>
        <v/>
      </c>
      <c r="F74" s="241" t="str">
        <f>IF(Glucose!$E68&gt;0,Glucose!E67,"")</f>
        <v/>
      </c>
      <c r="G74" s="241" t="str">
        <f>IF(Glucose!$E68&gt;0,Glucose!G67,"")</f>
        <v/>
      </c>
      <c r="H74" s="246" t="str">
        <f>IF(Glucose!$E68&gt;0,Glucose!H67,"")</f>
        <v/>
      </c>
      <c r="I74" s="246" t="str">
        <f>IF(Glucose!$E68&gt;0,Glucose!I67,"")</f>
        <v/>
      </c>
      <c r="J74" s="246" t="str">
        <f>IF(Glucose!$E68&gt;0,Glucose!J67,"")</f>
        <v/>
      </c>
      <c r="K74" s="246" t="str">
        <f>IF(Glucose!$E68&gt;0,Glucose!K67,"")</f>
        <v/>
      </c>
      <c r="L74" s="241" t="str">
        <f>IF(Glucose!$E68&gt;0,Glucose!L67,"")</f>
        <v/>
      </c>
      <c r="M74" s="241" t="str">
        <f>IF(Glucose!$E68&gt;0,Glucose!M67,"")</f>
        <v/>
      </c>
      <c r="N74" s="241" t="str">
        <f>IF(Glucose!$E68&gt;0,Glucose!N67,"")</f>
        <v/>
      </c>
      <c r="O74" s="241" t="str">
        <f>IF(Glucose!$E68&gt;0,Glucose!O67,"")</f>
        <v/>
      </c>
      <c r="P74" s="241" t="str">
        <f>IF(Glucose!$E68&gt;0,Glucose!P67,"")</f>
        <v/>
      </c>
      <c r="Q74" s="241" t="str">
        <f>IF(Glucose!$E68&gt;0,Glucose!Q67,"")</f>
        <v/>
      </c>
      <c r="R74" s="241" t="str">
        <f>IF(Glucose!$E68&gt;0,Glucose!R67,"")</f>
        <v/>
      </c>
      <c r="S74" s="241" t="str">
        <f>IF(Glucose!$E68&gt;0,Glucose!S67,"")</f>
        <v/>
      </c>
      <c r="T74" s="247" t="str">
        <f>IF(Glucose!$E68&gt;0,Glucose!T67+Glucose!$E68*Glucose!AS67/'In Process Calc.'!$I68,"")</f>
        <v/>
      </c>
      <c r="U74" s="247" t="str">
        <f>IF(Glucose!$E68&gt;0,Glucose!U67+Glucose!$E68*Glucose!AT67/'In Process Calc.'!$I68,"")</f>
        <v/>
      </c>
      <c r="V74" s="247" t="str">
        <f>IF(Glucose!$E68&gt;0,Glucose!V67+Glucose!$E68*Glucose!AU67/'In Process Calc.'!$I68,"")</f>
        <v/>
      </c>
      <c r="W74" s="247" t="str">
        <f>IF(Glucose!$E68&gt;0,Glucose!W67+Glucose!$E68*Glucose!AV67/'In Process Calc.'!$I68,"")</f>
        <v/>
      </c>
      <c r="X74" s="247" t="str">
        <f>IF(Glucose!$E68&gt;0,Glucose!X67+Glucose!$E68*Glucose!AW67/'In Process Calc.'!$I68,"")</f>
        <v/>
      </c>
      <c r="Y74" s="247" t="str">
        <f>IF(Glucose!$E68&gt;0,Glucose!Y67+Glucose!$E68*Glucose!AX67/'In Process Calc.'!$I68,"")</f>
        <v/>
      </c>
      <c r="Z74" s="247" t="str">
        <f>IF(Glucose!$E68&gt;0,Glucose!Z67+Glucose!$E68*Glucose!AY67/'In Process Calc.'!$I68,"")</f>
        <v/>
      </c>
      <c r="AA74" s="247" t="str">
        <f>IF(Glucose!$E68&gt;0,Glucose!AA67+Glucose!$E68*Glucose!AZ67/'In Process Calc.'!$I68,"")</f>
        <v/>
      </c>
      <c r="AB74" s="247" t="str">
        <f>IF(Glucose!$E68&gt;0,Glucose!AB67+Glucose!$E68*Glucose!BA67/'In Process Calc.'!$I68,"")</f>
        <v/>
      </c>
      <c r="AC74" s="247" t="str">
        <f>IF(Glucose!$E68&gt;0,Glucose!AC67+Glucose!$E68*Glucose!BB67/'In Process Calc.'!$I68,"")</f>
        <v/>
      </c>
      <c r="AD74" s="247" t="str">
        <f>IF(Glucose!$E68&gt;0,Glucose!AD67+Glucose!$E68*Glucose!BC67/'In Process Calc.'!$I68,"")</f>
        <v/>
      </c>
      <c r="AE74" s="247" t="str">
        <f>IF(Glucose!$E68&gt;0,Glucose!AE67+Glucose!$E68*Glucose!BD67/'In Process Calc.'!$I68,"")</f>
        <v/>
      </c>
      <c r="AF74" s="247" t="str">
        <f>IF(Glucose!$E68&gt;0,Glucose!AF67+Glucose!$E68*Glucose!BE67/'In Process Calc.'!$I68,"")</f>
        <v/>
      </c>
      <c r="AG74" s="247" t="str">
        <f>IF(Glucose!$E68&gt;0,Glucose!AG67+Glucose!$E68*Glucose!BF67/'In Process Calc.'!$I68,"")</f>
        <v/>
      </c>
      <c r="AH74" s="247" t="str">
        <f>IF(Glucose!$E68&gt;0,Glucose!AH67+Glucose!$E68*Glucose!BG67/'In Process Calc.'!$I68,"")</f>
        <v/>
      </c>
      <c r="AI74" s="247" t="str">
        <f>IF(Glucose!$E68&gt;0,Glucose!AI67+Glucose!$E68*Glucose!BH67/'In Process Calc.'!$I68,"")</f>
        <v/>
      </c>
      <c r="AJ74" s="247" t="str">
        <f>IF(Glucose!$E68&gt;0,Glucose!AJ67+Glucose!$E68*Glucose!BI67/'In Process Calc.'!$I68,"")</f>
        <v/>
      </c>
      <c r="AK74" s="247" t="str">
        <f>IF(Glucose!$E68&gt;0,Glucose!AK67+Glucose!$E68*Glucose!BJ67/'In Process Calc.'!$I68,"")</f>
        <v/>
      </c>
      <c r="AL74" s="247" t="str">
        <f>IF(Glucose!$E68&gt;0,Glucose!AL67+Glucose!$E68*Glucose!BK67/'In Process Calc.'!$I68,"")</f>
        <v/>
      </c>
      <c r="AM74" s="247" t="str">
        <f>IF(Glucose!$E68&gt;0,Glucose!AM67+Glucose!$E68*Glucose!BL67/'In Process Calc.'!$I68,"")</f>
        <v/>
      </c>
      <c r="AN74" s="247" t="str">
        <f>IF(Glucose!$E68&gt;0,Glucose!AN67+Glucose!$E68*Glucose!BM67/'In Process Calc.'!$I68,"")</f>
        <v/>
      </c>
      <c r="AO74" s="247" t="str">
        <f>IF(Glucose!$E68&gt;0,Glucose!AO67+Glucose!$E68*Glucose!BN67/'In Process Calc.'!$I68,"")</f>
        <v/>
      </c>
      <c r="AP74" s="247" t="str">
        <f>IF(Glucose!$E68&gt;0,Glucose!AP67+Glucose!$E68*Glucose!BO67/'In Process Calc.'!$I68,"")</f>
        <v/>
      </c>
      <c r="AQ74" s="247" t="str">
        <f>IF(Glucose!$E68&gt;0,Glucose!AR67+Glucose!$E68*Glucose!BP67/'In Process Calc.'!$I68,"")</f>
        <v/>
      </c>
      <c r="AR74" s="247" t="str">
        <f>IF(Glucose!$E68&gt;0,Glucose!AS67,"")</f>
        <v/>
      </c>
      <c r="AS74" s="247" t="str">
        <f>IF(Glucose!$E68&gt;0,Glucose!AT67,"")</f>
        <v/>
      </c>
      <c r="AT74" s="247" t="str">
        <f>IF(Glucose!$E68&gt;0,Glucose!AU67,"")</f>
        <v/>
      </c>
      <c r="AU74" s="247" t="str">
        <f>IF(Glucose!$E68&gt;0,Glucose!AV67,"")</f>
        <v/>
      </c>
      <c r="AV74" s="247" t="str">
        <f>IF(Glucose!$E68&gt;0,Glucose!AW67,"")</f>
        <v/>
      </c>
      <c r="AW74" s="247" t="str">
        <f>IF(Glucose!$E68&gt;0,Glucose!AX67,"")</f>
        <v/>
      </c>
      <c r="AX74" s="247" t="str">
        <f>IF(Glucose!$E68&gt;0,Glucose!AY67,"")</f>
        <v/>
      </c>
      <c r="AY74" s="247" t="str">
        <f>IF(Glucose!$E68&gt;0,Glucose!AZ67,"")</f>
        <v/>
      </c>
      <c r="AZ74" s="247" t="str">
        <f>IF(Glucose!$E68&gt;0,Glucose!BA67,"")</f>
        <v/>
      </c>
      <c r="BA74" s="247" t="str">
        <f>IF(Glucose!$E68&gt;0,Glucose!BB67,"")</f>
        <v/>
      </c>
      <c r="BB74" s="247" t="str">
        <f>IF(Glucose!$E68&gt;0,Glucose!BC67,"")</f>
        <v/>
      </c>
      <c r="BC74" s="247" t="str">
        <f>IF(Glucose!$E68&gt;0,Glucose!BD67,"")</f>
        <v/>
      </c>
      <c r="BD74" s="247" t="str">
        <f>IF(Glucose!$E68&gt;0,Glucose!BE67,"")</f>
        <v/>
      </c>
      <c r="BE74" s="247" t="str">
        <f>IF(Glucose!$E68&gt;0,Glucose!BF67,"")</f>
        <v/>
      </c>
      <c r="BF74" s="247" t="str">
        <f>IF(Glucose!$E68&gt;0,Glucose!BG67,"")</f>
        <v/>
      </c>
      <c r="BG74" s="247" t="str">
        <f>IF(Glucose!$E68&gt;0,Glucose!BH67,"")</f>
        <v/>
      </c>
      <c r="BH74" s="247" t="str">
        <f>IF(Glucose!$E68&gt;0,Glucose!BI67,"")</f>
        <v/>
      </c>
      <c r="BI74" s="247" t="str">
        <f>IF(Glucose!$E68&gt;0,Glucose!BJ67,"")</f>
        <v/>
      </c>
      <c r="BJ74" s="247" t="str">
        <f>IF(Glucose!$E68&gt;0,Glucose!BK67,"")</f>
        <v/>
      </c>
      <c r="BK74" s="247" t="str">
        <f>IF(Glucose!$E68&gt;0,Glucose!BL67,"")</f>
        <v/>
      </c>
      <c r="BL74" s="247" t="str">
        <f>IF(Glucose!$E68&gt;0,Glucose!BM67,"")</f>
        <v/>
      </c>
      <c r="BM74" s="247" t="str">
        <f>IF(Glucose!$E68&gt;0,Glucose!BN67,"")</f>
        <v/>
      </c>
      <c r="BN74" s="247" t="str">
        <f>IF(Glucose!$E68&gt;0,'In Process Calc.'!B67,"")</f>
        <v/>
      </c>
      <c r="BO74" s="247" t="str">
        <f>IF(Glucose!$E68&gt;0,'In Process Calc.'!C67,"")</f>
        <v/>
      </c>
    </row>
    <row r="75" spans="1:67" x14ac:dyDescent="0.15">
      <c r="A75" s="241" t="str">
        <f>IF(Glucose!$E69&gt;0,Glucose!$B$1,"")</f>
        <v/>
      </c>
      <c r="B75" s="241" t="str">
        <f>IF(Glucose!$E69&gt;0,Glucose!A68+0.1,"")</f>
        <v/>
      </c>
      <c r="C75" s="245" t="str">
        <f>IF(Glucose!$E69&gt;0,Glucose!B68,"")</f>
        <v/>
      </c>
      <c r="D75" s="250" t="str">
        <f>IF(Glucose!$E69&gt;0,Glucose!C68,"")</f>
        <v/>
      </c>
      <c r="E75" s="241" t="str">
        <f>IF(Glucose!$E69&gt;0,Glucose!D68,"")</f>
        <v/>
      </c>
      <c r="F75" s="241" t="str">
        <f>IF(Glucose!$E69&gt;0,Glucose!E68,"")</f>
        <v/>
      </c>
      <c r="G75" s="241" t="str">
        <f>IF(Glucose!$E69&gt;0,Glucose!G68,"")</f>
        <v/>
      </c>
      <c r="H75" s="246" t="str">
        <f>IF(Glucose!$E69&gt;0,Glucose!H68,"")</f>
        <v/>
      </c>
      <c r="I75" s="246" t="str">
        <f>IF(Glucose!$E69&gt;0,Glucose!I68,"")</f>
        <v/>
      </c>
      <c r="J75" s="246" t="str">
        <f>IF(Glucose!$E69&gt;0,Glucose!J68,"")</f>
        <v/>
      </c>
      <c r="K75" s="246" t="str">
        <f>IF(Glucose!$E69&gt;0,Glucose!K68,"")</f>
        <v/>
      </c>
      <c r="L75" s="241" t="str">
        <f>IF(Glucose!$E69&gt;0,Glucose!L68,"")</f>
        <v/>
      </c>
      <c r="M75" s="241" t="str">
        <f>IF(Glucose!$E69&gt;0,Glucose!M68,"")</f>
        <v/>
      </c>
      <c r="N75" s="241" t="str">
        <f>IF(Glucose!$E69&gt;0,Glucose!N68,"")</f>
        <v/>
      </c>
      <c r="O75" s="241" t="str">
        <f>IF(Glucose!$E69&gt;0,Glucose!O68,"")</f>
        <v/>
      </c>
      <c r="P75" s="241" t="str">
        <f>IF(Glucose!$E69&gt;0,Glucose!P68,"")</f>
        <v/>
      </c>
      <c r="Q75" s="241" t="str">
        <f>IF(Glucose!$E69&gt;0,Glucose!Q68,"")</f>
        <v/>
      </c>
      <c r="R75" s="241" t="str">
        <f>IF(Glucose!$E69&gt;0,Glucose!R68,"")</f>
        <v/>
      </c>
      <c r="S75" s="241" t="str">
        <f>IF(Glucose!$E69&gt;0,Glucose!S68,"")</f>
        <v/>
      </c>
      <c r="T75" s="247" t="str">
        <f>IF(Glucose!$E69&gt;0,Glucose!T68+Glucose!$E69*Glucose!AS68/'In Process Calc.'!$I69,"")</f>
        <v/>
      </c>
      <c r="U75" s="247" t="str">
        <f>IF(Glucose!$E69&gt;0,Glucose!U68+Glucose!$E69*Glucose!AT68/'In Process Calc.'!$I69,"")</f>
        <v/>
      </c>
      <c r="V75" s="247" t="str">
        <f>IF(Glucose!$E69&gt;0,Glucose!V68+Glucose!$E69*Glucose!AU68/'In Process Calc.'!$I69,"")</f>
        <v/>
      </c>
      <c r="W75" s="247" t="str">
        <f>IF(Glucose!$E69&gt;0,Glucose!W68+Glucose!$E69*Glucose!AV68/'In Process Calc.'!$I69,"")</f>
        <v/>
      </c>
      <c r="X75" s="247" t="str">
        <f>IF(Glucose!$E69&gt;0,Glucose!X68+Glucose!$E69*Glucose!AW68/'In Process Calc.'!$I69,"")</f>
        <v/>
      </c>
      <c r="Y75" s="247" t="str">
        <f>IF(Glucose!$E69&gt;0,Glucose!Y68+Glucose!$E69*Glucose!AX68/'In Process Calc.'!$I69,"")</f>
        <v/>
      </c>
      <c r="Z75" s="247" t="str">
        <f>IF(Glucose!$E69&gt;0,Glucose!Z68+Glucose!$E69*Glucose!AY68/'In Process Calc.'!$I69,"")</f>
        <v/>
      </c>
      <c r="AA75" s="247" t="str">
        <f>IF(Glucose!$E69&gt;0,Glucose!AA68+Glucose!$E69*Glucose!AZ68/'In Process Calc.'!$I69,"")</f>
        <v/>
      </c>
      <c r="AB75" s="247" t="str">
        <f>IF(Glucose!$E69&gt;0,Glucose!AB68+Glucose!$E69*Glucose!BA68/'In Process Calc.'!$I69,"")</f>
        <v/>
      </c>
      <c r="AC75" s="247" t="str">
        <f>IF(Glucose!$E69&gt;0,Glucose!AC68+Glucose!$E69*Glucose!BB68/'In Process Calc.'!$I69,"")</f>
        <v/>
      </c>
      <c r="AD75" s="247" t="str">
        <f>IF(Glucose!$E69&gt;0,Glucose!AD68+Glucose!$E69*Glucose!BC68/'In Process Calc.'!$I69,"")</f>
        <v/>
      </c>
      <c r="AE75" s="247" t="str">
        <f>IF(Glucose!$E69&gt;0,Glucose!AE68+Glucose!$E69*Glucose!BD68/'In Process Calc.'!$I69,"")</f>
        <v/>
      </c>
      <c r="AF75" s="247" t="str">
        <f>IF(Glucose!$E69&gt;0,Glucose!AF68+Glucose!$E69*Glucose!BE68/'In Process Calc.'!$I69,"")</f>
        <v/>
      </c>
      <c r="AG75" s="247" t="str">
        <f>IF(Glucose!$E69&gt;0,Glucose!AG68+Glucose!$E69*Glucose!BF68/'In Process Calc.'!$I69,"")</f>
        <v/>
      </c>
      <c r="AH75" s="247" t="str">
        <f>IF(Glucose!$E69&gt;0,Glucose!AH68+Glucose!$E69*Glucose!BG68/'In Process Calc.'!$I69,"")</f>
        <v/>
      </c>
      <c r="AI75" s="247" t="str">
        <f>IF(Glucose!$E69&gt;0,Glucose!AI68+Glucose!$E69*Glucose!BH68/'In Process Calc.'!$I69,"")</f>
        <v/>
      </c>
      <c r="AJ75" s="247" t="str">
        <f>IF(Glucose!$E69&gt;0,Glucose!AJ68+Glucose!$E69*Glucose!BI68/'In Process Calc.'!$I69,"")</f>
        <v/>
      </c>
      <c r="AK75" s="247" t="str">
        <f>IF(Glucose!$E69&gt;0,Glucose!AK68+Glucose!$E69*Glucose!BJ68/'In Process Calc.'!$I69,"")</f>
        <v/>
      </c>
      <c r="AL75" s="247" t="str">
        <f>IF(Glucose!$E69&gt;0,Glucose!AL68+Glucose!$E69*Glucose!BK68/'In Process Calc.'!$I69,"")</f>
        <v/>
      </c>
      <c r="AM75" s="247" t="str">
        <f>IF(Glucose!$E69&gt;0,Glucose!AM68+Glucose!$E69*Glucose!BL68/'In Process Calc.'!$I69,"")</f>
        <v/>
      </c>
      <c r="AN75" s="247" t="str">
        <f>IF(Glucose!$E69&gt;0,Glucose!AN68+Glucose!$E69*Glucose!BM68/'In Process Calc.'!$I69,"")</f>
        <v/>
      </c>
      <c r="AO75" s="247" t="str">
        <f>IF(Glucose!$E69&gt;0,Glucose!AO68+Glucose!$E69*Glucose!BN68/'In Process Calc.'!$I69,"")</f>
        <v/>
      </c>
      <c r="AP75" s="247" t="str">
        <f>IF(Glucose!$E69&gt;0,Glucose!AP68+Glucose!$E69*Glucose!BO68/'In Process Calc.'!$I69,"")</f>
        <v/>
      </c>
      <c r="AQ75" s="247" t="str">
        <f>IF(Glucose!$E69&gt;0,Glucose!AR68+Glucose!$E69*Glucose!BP68/'In Process Calc.'!$I69,"")</f>
        <v/>
      </c>
      <c r="AR75" s="247" t="str">
        <f>IF(Glucose!$E69&gt;0,Glucose!AS68,"")</f>
        <v/>
      </c>
      <c r="AS75" s="247" t="str">
        <f>IF(Glucose!$E69&gt;0,Glucose!AT68,"")</f>
        <v/>
      </c>
      <c r="AT75" s="247" t="str">
        <f>IF(Glucose!$E69&gt;0,Glucose!AU68,"")</f>
        <v/>
      </c>
      <c r="AU75" s="247" t="str">
        <f>IF(Glucose!$E69&gt;0,Glucose!AV68,"")</f>
        <v/>
      </c>
      <c r="AV75" s="247" t="str">
        <f>IF(Glucose!$E69&gt;0,Glucose!AW68,"")</f>
        <v/>
      </c>
      <c r="AW75" s="247" t="str">
        <f>IF(Glucose!$E69&gt;0,Glucose!AX68,"")</f>
        <v/>
      </c>
      <c r="AX75" s="247" t="str">
        <f>IF(Glucose!$E69&gt;0,Glucose!AY68,"")</f>
        <v/>
      </c>
      <c r="AY75" s="247" t="str">
        <f>IF(Glucose!$E69&gt;0,Glucose!AZ68,"")</f>
        <v/>
      </c>
      <c r="AZ75" s="247" t="str">
        <f>IF(Glucose!$E69&gt;0,Glucose!BA68,"")</f>
        <v/>
      </c>
      <c r="BA75" s="247" t="str">
        <f>IF(Glucose!$E69&gt;0,Glucose!BB68,"")</f>
        <v/>
      </c>
      <c r="BB75" s="247" t="str">
        <f>IF(Glucose!$E69&gt;0,Glucose!BC68,"")</f>
        <v/>
      </c>
      <c r="BC75" s="247" t="str">
        <f>IF(Glucose!$E69&gt;0,Glucose!BD68,"")</f>
        <v/>
      </c>
      <c r="BD75" s="247" t="str">
        <f>IF(Glucose!$E69&gt;0,Glucose!BE68,"")</f>
        <v/>
      </c>
      <c r="BE75" s="247" t="str">
        <f>IF(Glucose!$E69&gt;0,Glucose!BF68,"")</f>
        <v/>
      </c>
      <c r="BF75" s="247" t="str">
        <f>IF(Glucose!$E69&gt;0,Glucose!BG68,"")</f>
        <v/>
      </c>
      <c r="BG75" s="247" t="str">
        <f>IF(Glucose!$E69&gt;0,Glucose!BH68,"")</f>
        <v/>
      </c>
      <c r="BH75" s="247" t="str">
        <f>IF(Glucose!$E69&gt;0,Glucose!BI68,"")</f>
        <v/>
      </c>
      <c r="BI75" s="247" t="str">
        <f>IF(Glucose!$E69&gt;0,Glucose!BJ68,"")</f>
        <v/>
      </c>
      <c r="BJ75" s="247" t="str">
        <f>IF(Glucose!$E69&gt;0,Glucose!BK68,"")</f>
        <v/>
      </c>
      <c r="BK75" s="247" t="str">
        <f>IF(Glucose!$E69&gt;0,Glucose!BL68,"")</f>
        <v/>
      </c>
      <c r="BL75" s="247" t="str">
        <f>IF(Glucose!$E69&gt;0,Glucose!BM68,"")</f>
        <v/>
      </c>
      <c r="BM75" s="247" t="str">
        <f>IF(Glucose!$E69&gt;0,Glucose!BN68,"")</f>
        <v/>
      </c>
      <c r="BN75" s="247" t="str">
        <f>IF(Glucose!$E69&gt;0,'In Process Calc.'!B68,"")</f>
        <v/>
      </c>
      <c r="BO75" s="247" t="str">
        <f>IF(Glucose!$E69&gt;0,'In Process Calc.'!C68,"")</f>
        <v/>
      </c>
    </row>
    <row r="76" spans="1:67" x14ac:dyDescent="0.15">
      <c r="A76" s="241" t="str">
        <f>IF(Glucose!$E70&gt;0,Glucose!$B$1,"")</f>
        <v/>
      </c>
      <c r="B76" s="241" t="str">
        <f>IF(Glucose!$E70&gt;0,Glucose!A69+0.1,"")</f>
        <v/>
      </c>
      <c r="C76" s="245" t="str">
        <f>IF(Glucose!$E70&gt;0,Glucose!B69,"")</f>
        <v/>
      </c>
      <c r="D76" s="250" t="str">
        <f>IF(Glucose!$E70&gt;0,Glucose!C69,"")</f>
        <v/>
      </c>
      <c r="E76" s="241" t="str">
        <f>IF(Glucose!$E70&gt;0,Glucose!D69,"")</f>
        <v/>
      </c>
      <c r="F76" s="241" t="str">
        <f>IF(Glucose!$E70&gt;0,Glucose!E69,"")</f>
        <v/>
      </c>
      <c r="G76" s="241" t="str">
        <f>IF(Glucose!$E70&gt;0,Glucose!G69,"")</f>
        <v/>
      </c>
      <c r="H76" s="246" t="str">
        <f>IF(Glucose!$E70&gt;0,Glucose!H69,"")</f>
        <v/>
      </c>
      <c r="I76" s="246" t="str">
        <f>IF(Glucose!$E70&gt;0,Glucose!I69,"")</f>
        <v/>
      </c>
      <c r="J76" s="246" t="str">
        <f>IF(Glucose!$E70&gt;0,Glucose!J69,"")</f>
        <v/>
      </c>
      <c r="K76" s="246" t="str">
        <f>IF(Glucose!$E70&gt;0,Glucose!K69,"")</f>
        <v/>
      </c>
      <c r="L76" s="241" t="str">
        <f>IF(Glucose!$E70&gt;0,Glucose!L69,"")</f>
        <v/>
      </c>
      <c r="M76" s="241" t="str">
        <f>IF(Glucose!$E70&gt;0,Glucose!M69,"")</f>
        <v/>
      </c>
      <c r="N76" s="241" t="str">
        <f>IF(Glucose!$E70&gt;0,Glucose!N69,"")</f>
        <v/>
      </c>
      <c r="O76" s="241" t="str">
        <f>IF(Glucose!$E70&gt;0,Glucose!O69,"")</f>
        <v/>
      </c>
      <c r="P76" s="241" t="str">
        <f>IF(Glucose!$E70&gt;0,Glucose!P69,"")</f>
        <v/>
      </c>
      <c r="Q76" s="241" t="str">
        <f>IF(Glucose!$E70&gt;0,Glucose!Q69,"")</f>
        <v/>
      </c>
      <c r="R76" s="241" t="str">
        <f>IF(Glucose!$E70&gt;0,Glucose!R69,"")</f>
        <v/>
      </c>
      <c r="S76" s="241" t="str">
        <f>IF(Glucose!$E70&gt;0,Glucose!S69,"")</f>
        <v/>
      </c>
      <c r="T76" s="247" t="str">
        <f>IF(Glucose!$E70&gt;0,Glucose!T69+Glucose!$E70*Glucose!AS69/'In Process Calc.'!$I70,"")</f>
        <v/>
      </c>
      <c r="U76" s="247" t="str">
        <f>IF(Glucose!$E70&gt;0,Glucose!U69+Glucose!$E70*Glucose!AT69/'In Process Calc.'!$I70,"")</f>
        <v/>
      </c>
      <c r="V76" s="247" t="str">
        <f>IF(Glucose!$E70&gt;0,Glucose!V69+Glucose!$E70*Glucose!AU69/'In Process Calc.'!$I70,"")</f>
        <v/>
      </c>
      <c r="W76" s="247" t="str">
        <f>IF(Glucose!$E70&gt;0,Glucose!W69+Glucose!$E70*Glucose!AV69/'In Process Calc.'!$I70,"")</f>
        <v/>
      </c>
      <c r="X76" s="247" t="str">
        <f>IF(Glucose!$E70&gt;0,Glucose!X69+Glucose!$E70*Glucose!AW69/'In Process Calc.'!$I70,"")</f>
        <v/>
      </c>
      <c r="Y76" s="247" t="str">
        <f>IF(Glucose!$E70&gt;0,Glucose!Y69+Glucose!$E70*Glucose!AX69/'In Process Calc.'!$I70,"")</f>
        <v/>
      </c>
      <c r="Z76" s="247" t="str">
        <f>IF(Glucose!$E70&gt;0,Glucose!Z69+Glucose!$E70*Glucose!AY69/'In Process Calc.'!$I70,"")</f>
        <v/>
      </c>
      <c r="AA76" s="247" t="str">
        <f>IF(Glucose!$E70&gt;0,Glucose!AA69+Glucose!$E70*Glucose!AZ69/'In Process Calc.'!$I70,"")</f>
        <v/>
      </c>
      <c r="AB76" s="247" t="str">
        <f>IF(Glucose!$E70&gt;0,Glucose!AB69+Glucose!$E70*Glucose!BA69/'In Process Calc.'!$I70,"")</f>
        <v/>
      </c>
      <c r="AC76" s="247" t="str">
        <f>IF(Glucose!$E70&gt;0,Glucose!AC69+Glucose!$E70*Glucose!BB69/'In Process Calc.'!$I70,"")</f>
        <v/>
      </c>
      <c r="AD76" s="247" t="str">
        <f>IF(Glucose!$E70&gt;0,Glucose!AD69+Glucose!$E70*Glucose!BC69/'In Process Calc.'!$I70,"")</f>
        <v/>
      </c>
      <c r="AE76" s="247" t="str">
        <f>IF(Glucose!$E70&gt;0,Glucose!AE69+Glucose!$E70*Glucose!BD69/'In Process Calc.'!$I70,"")</f>
        <v/>
      </c>
      <c r="AF76" s="247" t="str">
        <f>IF(Glucose!$E70&gt;0,Glucose!AF69+Glucose!$E70*Glucose!BE69/'In Process Calc.'!$I70,"")</f>
        <v/>
      </c>
      <c r="AG76" s="247" t="str">
        <f>IF(Glucose!$E70&gt;0,Glucose!AG69+Glucose!$E70*Glucose!BF69/'In Process Calc.'!$I70,"")</f>
        <v/>
      </c>
      <c r="AH76" s="247" t="str">
        <f>IF(Glucose!$E70&gt;0,Glucose!AH69+Glucose!$E70*Glucose!BG69/'In Process Calc.'!$I70,"")</f>
        <v/>
      </c>
      <c r="AI76" s="247" t="str">
        <f>IF(Glucose!$E70&gt;0,Glucose!AI69+Glucose!$E70*Glucose!BH69/'In Process Calc.'!$I70,"")</f>
        <v/>
      </c>
      <c r="AJ76" s="247" t="str">
        <f>IF(Glucose!$E70&gt;0,Glucose!AJ69+Glucose!$E70*Glucose!BI69/'In Process Calc.'!$I70,"")</f>
        <v/>
      </c>
      <c r="AK76" s="247" t="str">
        <f>IF(Glucose!$E70&gt;0,Glucose!AK69+Glucose!$E70*Glucose!BJ69/'In Process Calc.'!$I70,"")</f>
        <v/>
      </c>
      <c r="AL76" s="247" t="str">
        <f>IF(Glucose!$E70&gt;0,Glucose!AL69+Glucose!$E70*Glucose!BK69/'In Process Calc.'!$I70,"")</f>
        <v/>
      </c>
      <c r="AM76" s="247" t="str">
        <f>IF(Glucose!$E70&gt;0,Glucose!AM69+Glucose!$E70*Glucose!BL69/'In Process Calc.'!$I70,"")</f>
        <v/>
      </c>
      <c r="AN76" s="247" t="str">
        <f>IF(Glucose!$E70&gt;0,Glucose!AN69+Glucose!$E70*Glucose!BM69/'In Process Calc.'!$I70,"")</f>
        <v/>
      </c>
      <c r="AO76" s="247" t="str">
        <f>IF(Glucose!$E70&gt;0,Glucose!AO69+Glucose!$E70*Glucose!BN69/'In Process Calc.'!$I70,"")</f>
        <v/>
      </c>
      <c r="AP76" s="247" t="str">
        <f>IF(Glucose!$E70&gt;0,Glucose!AP69+Glucose!$E70*Glucose!BO69/'In Process Calc.'!$I70,"")</f>
        <v/>
      </c>
      <c r="AQ76" s="247" t="str">
        <f>IF(Glucose!$E70&gt;0,Glucose!AR69+Glucose!$E70*Glucose!BP69/'In Process Calc.'!$I70,"")</f>
        <v/>
      </c>
      <c r="AR76" s="247" t="str">
        <f>IF(Glucose!$E70&gt;0,Glucose!AS69,"")</f>
        <v/>
      </c>
      <c r="AS76" s="247" t="str">
        <f>IF(Glucose!$E70&gt;0,Glucose!AT69,"")</f>
        <v/>
      </c>
      <c r="AT76" s="247" t="str">
        <f>IF(Glucose!$E70&gt;0,Glucose!AU69,"")</f>
        <v/>
      </c>
      <c r="AU76" s="247" t="str">
        <f>IF(Glucose!$E70&gt;0,Glucose!AV69,"")</f>
        <v/>
      </c>
      <c r="AV76" s="247" t="str">
        <f>IF(Glucose!$E70&gt;0,Glucose!AW69,"")</f>
        <v/>
      </c>
      <c r="AW76" s="247" t="str">
        <f>IF(Glucose!$E70&gt;0,Glucose!AX69,"")</f>
        <v/>
      </c>
      <c r="AX76" s="247" t="str">
        <f>IF(Glucose!$E70&gt;0,Glucose!AY69,"")</f>
        <v/>
      </c>
      <c r="AY76" s="247" t="str">
        <f>IF(Glucose!$E70&gt;0,Glucose!AZ69,"")</f>
        <v/>
      </c>
      <c r="AZ76" s="247" t="str">
        <f>IF(Glucose!$E70&gt;0,Glucose!BA69,"")</f>
        <v/>
      </c>
      <c r="BA76" s="247" t="str">
        <f>IF(Glucose!$E70&gt;0,Glucose!BB69,"")</f>
        <v/>
      </c>
      <c r="BB76" s="247" t="str">
        <f>IF(Glucose!$E70&gt;0,Glucose!BC69,"")</f>
        <v/>
      </c>
      <c r="BC76" s="247" t="str">
        <f>IF(Glucose!$E70&gt;0,Glucose!BD69,"")</f>
        <v/>
      </c>
      <c r="BD76" s="247" t="str">
        <f>IF(Glucose!$E70&gt;0,Glucose!BE69,"")</f>
        <v/>
      </c>
      <c r="BE76" s="247" t="str">
        <f>IF(Glucose!$E70&gt;0,Glucose!BF69,"")</f>
        <v/>
      </c>
      <c r="BF76" s="247" t="str">
        <f>IF(Glucose!$E70&gt;0,Glucose!BG69,"")</f>
        <v/>
      </c>
      <c r="BG76" s="247" t="str">
        <f>IF(Glucose!$E70&gt;0,Glucose!BH69,"")</f>
        <v/>
      </c>
      <c r="BH76" s="247" t="str">
        <f>IF(Glucose!$E70&gt;0,Glucose!BI69,"")</f>
        <v/>
      </c>
      <c r="BI76" s="247" t="str">
        <f>IF(Glucose!$E70&gt;0,Glucose!BJ69,"")</f>
        <v/>
      </c>
      <c r="BJ76" s="247" t="str">
        <f>IF(Glucose!$E70&gt;0,Glucose!BK69,"")</f>
        <v/>
      </c>
      <c r="BK76" s="247" t="str">
        <f>IF(Glucose!$E70&gt;0,Glucose!BL69,"")</f>
        <v/>
      </c>
      <c r="BL76" s="247" t="str">
        <f>IF(Glucose!$E70&gt;0,Glucose!BM69,"")</f>
        <v/>
      </c>
      <c r="BM76" s="247" t="str">
        <f>IF(Glucose!$E70&gt;0,Glucose!BN69,"")</f>
        <v/>
      </c>
      <c r="BN76" s="247" t="str">
        <f>IF(Glucose!$E70&gt;0,'In Process Calc.'!B69,"")</f>
        <v/>
      </c>
      <c r="BO76" s="247" t="str">
        <f>IF(Glucose!$E70&gt;0,'In Process Calc.'!C69,"")</f>
        <v/>
      </c>
    </row>
    <row r="77" spans="1:67" x14ac:dyDescent="0.15">
      <c r="A77" s="241" t="str">
        <f>IF(Glucose!$E71&gt;0,Glucose!$B$1,"")</f>
        <v/>
      </c>
      <c r="B77" s="241" t="str">
        <f>IF(Glucose!$E71&gt;0,Glucose!A70+0.1,"")</f>
        <v/>
      </c>
      <c r="C77" s="245" t="str">
        <f>IF(Glucose!$E71&gt;0,Glucose!B70,"")</f>
        <v/>
      </c>
      <c r="D77" s="250" t="str">
        <f>IF(Glucose!$E71&gt;0,Glucose!C70,"")</f>
        <v/>
      </c>
      <c r="E77" s="241" t="str">
        <f>IF(Glucose!$E71&gt;0,Glucose!D70,"")</f>
        <v/>
      </c>
      <c r="F77" s="241" t="str">
        <f>IF(Glucose!$E71&gt;0,Glucose!E70,"")</f>
        <v/>
      </c>
      <c r="G77" s="241" t="str">
        <f>IF(Glucose!$E71&gt;0,Glucose!G70,"")</f>
        <v/>
      </c>
      <c r="H77" s="246" t="str">
        <f>IF(Glucose!$E71&gt;0,Glucose!H70,"")</f>
        <v/>
      </c>
      <c r="I77" s="246" t="str">
        <f>IF(Glucose!$E71&gt;0,Glucose!I70,"")</f>
        <v/>
      </c>
      <c r="J77" s="246" t="str">
        <f>IF(Glucose!$E71&gt;0,Glucose!J70,"")</f>
        <v/>
      </c>
      <c r="K77" s="246" t="str">
        <f>IF(Glucose!$E71&gt;0,Glucose!K70,"")</f>
        <v/>
      </c>
      <c r="L77" s="241" t="str">
        <f>IF(Glucose!$E71&gt;0,Glucose!L70,"")</f>
        <v/>
      </c>
      <c r="M77" s="241" t="str">
        <f>IF(Glucose!$E71&gt;0,Glucose!M70,"")</f>
        <v/>
      </c>
      <c r="N77" s="241" t="str">
        <f>IF(Glucose!$E71&gt;0,Glucose!N70,"")</f>
        <v/>
      </c>
      <c r="O77" s="241" t="str">
        <f>IF(Glucose!$E71&gt;0,Glucose!O70,"")</f>
        <v/>
      </c>
      <c r="P77" s="241" t="str">
        <f>IF(Glucose!$E71&gt;0,Glucose!P70,"")</f>
        <v/>
      </c>
      <c r="Q77" s="241" t="str">
        <f>IF(Glucose!$E71&gt;0,Glucose!Q70,"")</f>
        <v/>
      </c>
      <c r="R77" s="241" t="str">
        <f>IF(Glucose!$E71&gt;0,Glucose!R70,"")</f>
        <v/>
      </c>
      <c r="S77" s="241" t="str">
        <f>IF(Glucose!$E71&gt;0,Glucose!S70,"")</f>
        <v/>
      </c>
      <c r="T77" s="247" t="str">
        <f>IF(Glucose!$E71&gt;0,Glucose!T70+Glucose!$E71*Glucose!AS70/'In Process Calc.'!$I71,"")</f>
        <v/>
      </c>
      <c r="U77" s="247" t="str">
        <f>IF(Glucose!$E71&gt;0,Glucose!U70+Glucose!$E71*Glucose!AT70/'In Process Calc.'!$I71,"")</f>
        <v/>
      </c>
      <c r="V77" s="247" t="str">
        <f>IF(Glucose!$E71&gt;0,Glucose!V70+Glucose!$E71*Glucose!AU70/'In Process Calc.'!$I71,"")</f>
        <v/>
      </c>
      <c r="W77" s="247" t="str">
        <f>IF(Glucose!$E71&gt;0,Glucose!W70+Glucose!$E71*Glucose!AV70/'In Process Calc.'!$I71,"")</f>
        <v/>
      </c>
      <c r="X77" s="247" t="str">
        <f>IF(Glucose!$E71&gt;0,Glucose!X70+Glucose!$E71*Glucose!AW70/'In Process Calc.'!$I71,"")</f>
        <v/>
      </c>
      <c r="Y77" s="247" t="str">
        <f>IF(Glucose!$E71&gt;0,Glucose!Y70+Glucose!$E71*Glucose!AX70/'In Process Calc.'!$I71,"")</f>
        <v/>
      </c>
      <c r="Z77" s="247" t="str">
        <f>IF(Glucose!$E71&gt;0,Glucose!Z70+Glucose!$E71*Glucose!AY70/'In Process Calc.'!$I71,"")</f>
        <v/>
      </c>
      <c r="AA77" s="247" t="str">
        <f>IF(Glucose!$E71&gt;0,Glucose!AA70+Glucose!$E71*Glucose!AZ70/'In Process Calc.'!$I71,"")</f>
        <v/>
      </c>
      <c r="AB77" s="247" t="str">
        <f>IF(Glucose!$E71&gt;0,Glucose!AB70+Glucose!$E71*Glucose!BA70/'In Process Calc.'!$I71,"")</f>
        <v/>
      </c>
      <c r="AC77" s="247" t="str">
        <f>IF(Glucose!$E71&gt;0,Glucose!AC70+Glucose!$E71*Glucose!BB70/'In Process Calc.'!$I71,"")</f>
        <v/>
      </c>
      <c r="AD77" s="247" t="str">
        <f>IF(Glucose!$E71&gt;0,Glucose!AD70+Glucose!$E71*Glucose!BC70/'In Process Calc.'!$I71,"")</f>
        <v/>
      </c>
      <c r="AE77" s="247" t="str">
        <f>IF(Glucose!$E71&gt;0,Glucose!AE70+Glucose!$E71*Glucose!BD70/'In Process Calc.'!$I71,"")</f>
        <v/>
      </c>
      <c r="AF77" s="247" t="str">
        <f>IF(Glucose!$E71&gt;0,Glucose!AF70+Glucose!$E71*Glucose!BE70/'In Process Calc.'!$I71,"")</f>
        <v/>
      </c>
      <c r="AG77" s="247" t="str">
        <f>IF(Glucose!$E71&gt;0,Glucose!AG70+Glucose!$E71*Glucose!BF70/'In Process Calc.'!$I71,"")</f>
        <v/>
      </c>
      <c r="AH77" s="247" t="str">
        <f>IF(Glucose!$E71&gt;0,Glucose!AH70+Glucose!$E71*Glucose!BG70/'In Process Calc.'!$I71,"")</f>
        <v/>
      </c>
      <c r="AI77" s="247" t="str">
        <f>IF(Glucose!$E71&gt;0,Glucose!AI70+Glucose!$E71*Glucose!BH70/'In Process Calc.'!$I71,"")</f>
        <v/>
      </c>
      <c r="AJ77" s="247" t="str">
        <f>IF(Glucose!$E71&gt;0,Glucose!AJ70+Glucose!$E71*Glucose!BI70/'In Process Calc.'!$I71,"")</f>
        <v/>
      </c>
      <c r="AK77" s="247" t="str">
        <f>IF(Glucose!$E71&gt;0,Glucose!AK70+Glucose!$E71*Glucose!BJ70/'In Process Calc.'!$I71,"")</f>
        <v/>
      </c>
      <c r="AL77" s="247" t="str">
        <f>IF(Glucose!$E71&gt;0,Glucose!AL70+Glucose!$E71*Glucose!BK70/'In Process Calc.'!$I71,"")</f>
        <v/>
      </c>
      <c r="AM77" s="247" t="str">
        <f>IF(Glucose!$E71&gt;0,Glucose!AM70+Glucose!$E71*Glucose!BL70/'In Process Calc.'!$I71,"")</f>
        <v/>
      </c>
      <c r="AN77" s="247" t="str">
        <f>IF(Glucose!$E71&gt;0,Glucose!AN70+Glucose!$E71*Glucose!BM70/'In Process Calc.'!$I71,"")</f>
        <v/>
      </c>
      <c r="AO77" s="247" t="str">
        <f>IF(Glucose!$E71&gt;0,Glucose!AO70+Glucose!$E71*Glucose!BN70/'In Process Calc.'!$I71,"")</f>
        <v/>
      </c>
      <c r="AP77" s="247" t="str">
        <f>IF(Glucose!$E71&gt;0,Glucose!AP70+Glucose!$E71*Glucose!BO70/'In Process Calc.'!$I71,"")</f>
        <v/>
      </c>
      <c r="AQ77" s="247" t="str">
        <f>IF(Glucose!$E71&gt;0,Glucose!AR70+Glucose!$E71*Glucose!BP70/'In Process Calc.'!$I71,"")</f>
        <v/>
      </c>
      <c r="AR77" s="247" t="str">
        <f>IF(Glucose!$E71&gt;0,Glucose!AS70,"")</f>
        <v/>
      </c>
      <c r="AS77" s="247" t="str">
        <f>IF(Glucose!$E71&gt;0,Glucose!AT70,"")</f>
        <v/>
      </c>
      <c r="AT77" s="247" t="str">
        <f>IF(Glucose!$E71&gt;0,Glucose!AU70,"")</f>
        <v/>
      </c>
      <c r="AU77" s="247" t="str">
        <f>IF(Glucose!$E71&gt;0,Glucose!AV70,"")</f>
        <v/>
      </c>
      <c r="AV77" s="247" t="str">
        <f>IF(Glucose!$E71&gt;0,Glucose!AW70,"")</f>
        <v/>
      </c>
      <c r="AW77" s="247" t="str">
        <f>IF(Glucose!$E71&gt;0,Glucose!AX70,"")</f>
        <v/>
      </c>
      <c r="AX77" s="247" t="str">
        <f>IF(Glucose!$E71&gt;0,Glucose!AY70,"")</f>
        <v/>
      </c>
      <c r="AY77" s="247" t="str">
        <f>IF(Glucose!$E71&gt;0,Glucose!AZ70,"")</f>
        <v/>
      </c>
      <c r="AZ77" s="247" t="str">
        <f>IF(Glucose!$E71&gt;0,Glucose!BA70,"")</f>
        <v/>
      </c>
      <c r="BA77" s="247" t="str">
        <f>IF(Glucose!$E71&gt;0,Glucose!BB70,"")</f>
        <v/>
      </c>
      <c r="BB77" s="247" t="str">
        <f>IF(Glucose!$E71&gt;0,Glucose!BC70,"")</f>
        <v/>
      </c>
      <c r="BC77" s="247" t="str">
        <f>IF(Glucose!$E71&gt;0,Glucose!BD70,"")</f>
        <v/>
      </c>
      <c r="BD77" s="247" t="str">
        <f>IF(Glucose!$E71&gt;0,Glucose!BE70,"")</f>
        <v/>
      </c>
      <c r="BE77" s="247" t="str">
        <f>IF(Glucose!$E71&gt;0,Glucose!BF70,"")</f>
        <v/>
      </c>
      <c r="BF77" s="247" t="str">
        <f>IF(Glucose!$E71&gt;0,Glucose!BG70,"")</f>
        <v/>
      </c>
      <c r="BG77" s="247" t="str">
        <f>IF(Glucose!$E71&gt;0,Glucose!BH70,"")</f>
        <v/>
      </c>
      <c r="BH77" s="247" t="str">
        <f>IF(Glucose!$E71&gt;0,Glucose!BI70,"")</f>
        <v/>
      </c>
      <c r="BI77" s="247" t="str">
        <f>IF(Glucose!$E71&gt;0,Glucose!BJ70,"")</f>
        <v/>
      </c>
      <c r="BJ77" s="247" t="str">
        <f>IF(Glucose!$E71&gt;0,Glucose!BK70,"")</f>
        <v/>
      </c>
      <c r="BK77" s="247" t="str">
        <f>IF(Glucose!$E71&gt;0,Glucose!BL70,"")</f>
        <v/>
      </c>
      <c r="BL77" s="247" t="str">
        <f>IF(Glucose!$E71&gt;0,Glucose!BM70,"")</f>
        <v/>
      </c>
      <c r="BM77" s="247" t="str">
        <f>IF(Glucose!$E71&gt;0,Glucose!BN70,"")</f>
        <v/>
      </c>
      <c r="BN77" s="247" t="str">
        <f>IF(Glucose!$E71&gt;0,'In Process Calc.'!B70,"")</f>
        <v/>
      </c>
      <c r="BO77" s="247" t="str">
        <f>IF(Glucose!$E71&gt;0,'In Process Calc.'!C70,"")</f>
        <v/>
      </c>
    </row>
    <row r="78" spans="1:67" x14ac:dyDescent="0.15">
      <c r="A78" s="241" t="str">
        <f>IF(Glucose!$E72&gt;0,Glucose!$B$1,"")</f>
        <v/>
      </c>
      <c r="B78" s="241" t="str">
        <f>IF(Glucose!$E72&gt;0,Glucose!A71+0.1,"")</f>
        <v/>
      </c>
      <c r="C78" s="245" t="str">
        <f>IF(Glucose!$E72&gt;0,Glucose!B71,"")</f>
        <v/>
      </c>
      <c r="D78" s="250" t="str">
        <f>IF(Glucose!$E72&gt;0,Glucose!C71,"")</f>
        <v/>
      </c>
      <c r="E78" s="241" t="str">
        <f>IF(Glucose!$E72&gt;0,Glucose!D71,"")</f>
        <v/>
      </c>
      <c r="F78" s="241" t="str">
        <f>IF(Glucose!$E72&gt;0,Glucose!E71,"")</f>
        <v/>
      </c>
      <c r="G78" s="241" t="str">
        <f>IF(Glucose!$E72&gt;0,Glucose!G71,"")</f>
        <v/>
      </c>
      <c r="H78" s="246" t="str">
        <f>IF(Glucose!$E72&gt;0,Glucose!H71,"")</f>
        <v/>
      </c>
      <c r="I78" s="246" t="str">
        <f>IF(Glucose!$E72&gt;0,Glucose!I71,"")</f>
        <v/>
      </c>
      <c r="J78" s="246" t="str">
        <f>IF(Glucose!$E72&gt;0,Glucose!J71,"")</f>
        <v/>
      </c>
      <c r="K78" s="246" t="str">
        <f>IF(Glucose!$E72&gt;0,Glucose!K71,"")</f>
        <v/>
      </c>
      <c r="L78" s="241" t="str">
        <f>IF(Glucose!$E72&gt;0,Glucose!L71,"")</f>
        <v/>
      </c>
      <c r="M78" s="241" t="str">
        <f>IF(Glucose!$E72&gt;0,Glucose!M71,"")</f>
        <v/>
      </c>
      <c r="N78" s="241" t="str">
        <f>IF(Glucose!$E72&gt;0,Glucose!N71,"")</f>
        <v/>
      </c>
      <c r="O78" s="241" t="str">
        <f>IF(Glucose!$E72&gt;0,Glucose!O71,"")</f>
        <v/>
      </c>
      <c r="P78" s="241" t="str">
        <f>IF(Glucose!$E72&gt;0,Glucose!P71,"")</f>
        <v/>
      </c>
      <c r="Q78" s="241" t="str">
        <f>IF(Glucose!$E72&gt;0,Glucose!Q71,"")</f>
        <v/>
      </c>
      <c r="R78" s="241" t="str">
        <f>IF(Glucose!$E72&gt;0,Glucose!R71,"")</f>
        <v/>
      </c>
      <c r="S78" s="241" t="str">
        <f>IF(Glucose!$E72&gt;0,Glucose!S71,"")</f>
        <v/>
      </c>
      <c r="T78" s="247" t="str">
        <f>IF(Glucose!$E72&gt;0,Glucose!T71+Glucose!$E72*Glucose!AS71/'In Process Calc.'!$I72,"")</f>
        <v/>
      </c>
      <c r="U78" s="247" t="str">
        <f>IF(Glucose!$E72&gt;0,Glucose!U71+Glucose!$E72*Glucose!AT71/'In Process Calc.'!$I72,"")</f>
        <v/>
      </c>
      <c r="V78" s="247" t="str">
        <f>IF(Glucose!$E72&gt;0,Glucose!V71+Glucose!$E72*Glucose!AU71/'In Process Calc.'!$I72,"")</f>
        <v/>
      </c>
      <c r="W78" s="247" t="str">
        <f>IF(Glucose!$E72&gt;0,Glucose!W71+Glucose!$E72*Glucose!AV71/'In Process Calc.'!$I72,"")</f>
        <v/>
      </c>
      <c r="X78" s="247" t="str">
        <f>IF(Glucose!$E72&gt;0,Glucose!X71+Glucose!$E72*Glucose!AW71/'In Process Calc.'!$I72,"")</f>
        <v/>
      </c>
      <c r="Y78" s="247" t="str">
        <f>IF(Glucose!$E72&gt;0,Glucose!Y71+Glucose!$E72*Glucose!AX71/'In Process Calc.'!$I72,"")</f>
        <v/>
      </c>
      <c r="Z78" s="247" t="str">
        <f>IF(Glucose!$E72&gt;0,Glucose!Z71+Glucose!$E72*Glucose!AY71/'In Process Calc.'!$I72,"")</f>
        <v/>
      </c>
      <c r="AA78" s="247" t="str">
        <f>IF(Glucose!$E72&gt;0,Glucose!AA71+Glucose!$E72*Glucose!AZ71/'In Process Calc.'!$I72,"")</f>
        <v/>
      </c>
      <c r="AB78" s="247" t="str">
        <f>IF(Glucose!$E72&gt;0,Glucose!AB71+Glucose!$E72*Glucose!BA71/'In Process Calc.'!$I72,"")</f>
        <v/>
      </c>
      <c r="AC78" s="247" t="str">
        <f>IF(Glucose!$E72&gt;0,Glucose!AC71+Glucose!$E72*Glucose!BB71/'In Process Calc.'!$I72,"")</f>
        <v/>
      </c>
      <c r="AD78" s="247" t="str">
        <f>IF(Glucose!$E72&gt;0,Glucose!AD71+Glucose!$E72*Glucose!BC71/'In Process Calc.'!$I72,"")</f>
        <v/>
      </c>
      <c r="AE78" s="247" t="str">
        <f>IF(Glucose!$E72&gt;0,Glucose!AE71+Glucose!$E72*Glucose!BD71/'In Process Calc.'!$I72,"")</f>
        <v/>
      </c>
      <c r="AF78" s="247" t="str">
        <f>IF(Glucose!$E72&gt;0,Glucose!AF71+Glucose!$E72*Glucose!BE71/'In Process Calc.'!$I72,"")</f>
        <v/>
      </c>
      <c r="AG78" s="247" t="str">
        <f>IF(Glucose!$E72&gt;0,Glucose!AG71+Glucose!$E72*Glucose!BF71/'In Process Calc.'!$I72,"")</f>
        <v/>
      </c>
      <c r="AH78" s="247" t="str">
        <f>IF(Glucose!$E72&gt;0,Glucose!AH71+Glucose!$E72*Glucose!BG71/'In Process Calc.'!$I72,"")</f>
        <v/>
      </c>
      <c r="AI78" s="247" t="str">
        <f>IF(Glucose!$E72&gt;0,Glucose!AI71+Glucose!$E72*Glucose!BH71/'In Process Calc.'!$I72,"")</f>
        <v/>
      </c>
      <c r="AJ78" s="247" t="str">
        <f>IF(Glucose!$E72&gt;0,Glucose!AJ71+Glucose!$E72*Glucose!BI71/'In Process Calc.'!$I72,"")</f>
        <v/>
      </c>
      <c r="AK78" s="247" t="str">
        <f>IF(Glucose!$E72&gt;0,Glucose!AK71+Glucose!$E72*Glucose!BJ71/'In Process Calc.'!$I72,"")</f>
        <v/>
      </c>
      <c r="AL78" s="247" t="str">
        <f>IF(Glucose!$E72&gt;0,Glucose!AL71+Glucose!$E72*Glucose!BK71/'In Process Calc.'!$I72,"")</f>
        <v/>
      </c>
      <c r="AM78" s="247" t="str">
        <f>IF(Glucose!$E72&gt;0,Glucose!AM71+Glucose!$E72*Glucose!BL71/'In Process Calc.'!$I72,"")</f>
        <v/>
      </c>
      <c r="AN78" s="247" t="str">
        <f>IF(Glucose!$E72&gt;0,Glucose!AN71+Glucose!$E72*Glucose!BM71/'In Process Calc.'!$I72,"")</f>
        <v/>
      </c>
      <c r="AO78" s="247" t="str">
        <f>IF(Glucose!$E72&gt;0,Glucose!AO71+Glucose!$E72*Glucose!BN71/'In Process Calc.'!$I72,"")</f>
        <v/>
      </c>
      <c r="AP78" s="247" t="str">
        <f>IF(Glucose!$E72&gt;0,Glucose!AP71+Glucose!$E72*Glucose!BO71/'In Process Calc.'!$I72,"")</f>
        <v/>
      </c>
      <c r="AQ78" s="247" t="str">
        <f>IF(Glucose!$E72&gt;0,Glucose!AR71+Glucose!$E72*Glucose!BP71/'In Process Calc.'!$I72,"")</f>
        <v/>
      </c>
      <c r="AR78" s="247" t="str">
        <f>IF(Glucose!$E72&gt;0,Glucose!AS71,"")</f>
        <v/>
      </c>
      <c r="AS78" s="247" t="str">
        <f>IF(Glucose!$E72&gt;0,Glucose!AT71,"")</f>
        <v/>
      </c>
      <c r="AT78" s="247" t="str">
        <f>IF(Glucose!$E72&gt;0,Glucose!AU71,"")</f>
        <v/>
      </c>
      <c r="AU78" s="247" t="str">
        <f>IF(Glucose!$E72&gt;0,Glucose!AV71,"")</f>
        <v/>
      </c>
      <c r="AV78" s="247" t="str">
        <f>IF(Glucose!$E72&gt;0,Glucose!AW71,"")</f>
        <v/>
      </c>
      <c r="AW78" s="247" t="str">
        <f>IF(Glucose!$E72&gt;0,Glucose!AX71,"")</f>
        <v/>
      </c>
      <c r="AX78" s="247" t="str">
        <f>IF(Glucose!$E72&gt;0,Glucose!AY71,"")</f>
        <v/>
      </c>
      <c r="AY78" s="247" t="str">
        <f>IF(Glucose!$E72&gt;0,Glucose!AZ71,"")</f>
        <v/>
      </c>
      <c r="AZ78" s="247" t="str">
        <f>IF(Glucose!$E72&gt;0,Glucose!BA71,"")</f>
        <v/>
      </c>
      <c r="BA78" s="247" t="str">
        <f>IF(Glucose!$E72&gt;0,Glucose!BB71,"")</f>
        <v/>
      </c>
      <c r="BB78" s="247" t="str">
        <f>IF(Glucose!$E72&gt;0,Glucose!BC71,"")</f>
        <v/>
      </c>
      <c r="BC78" s="247" t="str">
        <f>IF(Glucose!$E72&gt;0,Glucose!BD71,"")</f>
        <v/>
      </c>
      <c r="BD78" s="247" t="str">
        <f>IF(Glucose!$E72&gt;0,Glucose!BE71,"")</f>
        <v/>
      </c>
      <c r="BE78" s="247" t="str">
        <f>IF(Glucose!$E72&gt;0,Glucose!BF71,"")</f>
        <v/>
      </c>
      <c r="BF78" s="247" t="str">
        <f>IF(Glucose!$E72&gt;0,Glucose!BG71,"")</f>
        <v/>
      </c>
      <c r="BG78" s="247" t="str">
        <f>IF(Glucose!$E72&gt;0,Glucose!BH71,"")</f>
        <v/>
      </c>
      <c r="BH78" s="247" t="str">
        <f>IF(Glucose!$E72&gt;0,Glucose!BI71,"")</f>
        <v/>
      </c>
      <c r="BI78" s="247" t="str">
        <f>IF(Glucose!$E72&gt;0,Glucose!BJ71,"")</f>
        <v/>
      </c>
      <c r="BJ78" s="247" t="str">
        <f>IF(Glucose!$E72&gt;0,Glucose!BK71,"")</f>
        <v/>
      </c>
      <c r="BK78" s="247" t="str">
        <f>IF(Glucose!$E72&gt;0,Glucose!BL71,"")</f>
        <v/>
      </c>
      <c r="BL78" s="247" t="str">
        <f>IF(Glucose!$E72&gt;0,Glucose!BM71,"")</f>
        <v/>
      </c>
      <c r="BM78" s="247" t="str">
        <f>IF(Glucose!$E72&gt;0,Glucose!BN71,"")</f>
        <v/>
      </c>
      <c r="BN78" s="247" t="str">
        <f>IF(Glucose!$E72&gt;0,'In Process Calc.'!B71,"")</f>
        <v/>
      </c>
      <c r="BO78" s="247" t="str">
        <f>IF(Glucose!$E72&gt;0,'In Process Calc.'!C71,"")</f>
        <v/>
      </c>
    </row>
    <row r="79" spans="1:67" x14ac:dyDescent="0.15">
      <c r="A79" s="241" t="str">
        <f>IF(Glucose!$E73&gt;0,Glucose!$B$1,"")</f>
        <v/>
      </c>
      <c r="B79" s="241" t="str">
        <f>IF(Glucose!$E73&gt;0,Glucose!A72+0.1,"")</f>
        <v/>
      </c>
      <c r="C79" s="245" t="str">
        <f>IF(Glucose!$E73&gt;0,Glucose!B72,"")</f>
        <v/>
      </c>
      <c r="D79" s="250" t="str">
        <f>IF(Glucose!$E73&gt;0,Glucose!C72,"")</f>
        <v/>
      </c>
      <c r="E79" s="241" t="str">
        <f>IF(Glucose!$E73&gt;0,Glucose!D72,"")</f>
        <v/>
      </c>
      <c r="F79" s="241" t="str">
        <f>IF(Glucose!$E73&gt;0,Glucose!E72,"")</f>
        <v/>
      </c>
      <c r="G79" s="241" t="str">
        <f>IF(Glucose!$E73&gt;0,Glucose!G72,"")</f>
        <v/>
      </c>
      <c r="H79" s="246" t="str">
        <f>IF(Glucose!$E73&gt;0,Glucose!H72,"")</f>
        <v/>
      </c>
      <c r="I79" s="246" t="str">
        <f>IF(Glucose!$E73&gt;0,Glucose!I72,"")</f>
        <v/>
      </c>
      <c r="J79" s="246" t="str">
        <f>IF(Glucose!$E73&gt;0,Glucose!J72,"")</f>
        <v/>
      </c>
      <c r="K79" s="246" t="str">
        <f>IF(Glucose!$E73&gt;0,Glucose!K72,"")</f>
        <v/>
      </c>
      <c r="L79" s="241" t="str">
        <f>IF(Glucose!$E73&gt;0,Glucose!L72,"")</f>
        <v/>
      </c>
      <c r="M79" s="241" t="str">
        <f>IF(Glucose!$E73&gt;0,Glucose!M72,"")</f>
        <v/>
      </c>
      <c r="N79" s="241" t="str">
        <f>IF(Glucose!$E73&gt;0,Glucose!N72,"")</f>
        <v/>
      </c>
      <c r="O79" s="241" t="str">
        <f>IF(Glucose!$E73&gt;0,Glucose!O72,"")</f>
        <v/>
      </c>
      <c r="P79" s="241" t="str">
        <f>IF(Glucose!$E73&gt;0,Glucose!P72,"")</f>
        <v/>
      </c>
      <c r="Q79" s="241" t="str">
        <f>IF(Glucose!$E73&gt;0,Glucose!Q72,"")</f>
        <v/>
      </c>
      <c r="R79" s="241" t="str">
        <f>IF(Glucose!$E73&gt;0,Glucose!R72,"")</f>
        <v/>
      </c>
      <c r="S79" s="241" t="str">
        <f>IF(Glucose!$E73&gt;0,Glucose!S72,"")</f>
        <v/>
      </c>
      <c r="T79" s="247" t="str">
        <f>IF(Glucose!$E73&gt;0,Glucose!T72+Glucose!$E73*Glucose!AS72/'In Process Calc.'!$I73,"")</f>
        <v/>
      </c>
      <c r="U79" s="247" t="str">
        <f>IF(Glucose!$E73&gt;0,Glucose!U72+Glucose!$E73*Glucose!AT72/'In Process Calc.'!$I73,"")</f>
        <v/>
      </c>
      <c r="V79" s="247" t="str">
        <f>IF(Glucose!$E73&gt;0,Glucose!V72+Glucose!$E73*Glucose!AU72/'In Process Calc.'!$I73,"")</f>
        <v/>
      </c>
      <c r="W79" s="247" t="str">
        <f>IF(Glucose!$E73&gt;0,Glucose!W72+Glucose!$E73*Glucose!AV72/'In Process Calc.'!$I73,"")</f>
        <v/>
      </c>
      <c r="X79" s="247" t="str">
        <f>IF(Glucose!$E73&gt;0,Glucose!X72+Glucose!$E73*Glucose!AW72/'In Process Calc.'!$I73,"")</f>
        <v/>
      </c>
      <c r="Y79" s="247" t="str">
        <f>IF(Glucose!$E73&gt;0,Glucose!Y72+Glucose!$E73*Glucose!AX72/'In Process Calc.'!$I73,"")</f>
        <v/>
      </c>
      <c r="Z79" s="247" t="str">
        <f>IF(Glucose!$E73&gt;0,Glucose!Z72+Glucose!$E73*Glucose!AY72/'In Process Calc.'!$I73,"")</f>
        <v/>
      </c>
      <c r="AA79" s="247" t="str">
        <f>IF(Glucose!$E73&gt;0,Glucose!AA72+Glucose!$E73*Glucose!AZ72/'In Process Calc.'!$I73,"")</f>
        <v/>
      </c>
      <c r="AB79" s="247" t="str">
        <f>IF(Glucose!$E73&gt;0,Glucose!AB72+Glucose!$E73*Glucose!BA72/'In Process Calc.'!$I73,"")</f>
        <v/>
      </c>
      <c r="AC79" s="247" t="str">
        <f>IF(Glucose!$E73&gt;0,Glucose!AC72+Glucose!$E73*Glucose!BB72/'In Process Calc.'!$I73,"")</f>
        <v/>
      </c>
      <c r="AD79" s="247" t="str">
        <f>IF(Glucose!$E73&gt;0,Glucose!AD72+Glucose!$E73*Glucose!BC72/'In Process Calc.'!$I73,"")</f>
        <v/>
      </c>
      <c r="AE79" s="247" t="str">
        <f>IF(Glucose!$E73&gt;0,Glucose!AE72+Glucose!$E73*Glucose!BD72/'In Process Calc.'!$I73,"")</f>
        <v/>
      </c>
      <c r="AF79" s="247" t="str">
        <f>IF(Glucose!$E73&gt;0,Glucose!AF72+Glucose!$E73*Glucose!BE72/'In Process Calc.'!$I73,"")</f>
        <v/>
      </c>
      <c r="AG79" s="247" t="str">
        <f>IF(Glucose!$E73&gt;0,Glucose!AG72+Glucose!$E73*Glucose!BF72/'In Process Calc.'!$I73,"")</f>
        <v/>
      </c>
      <c r="AH79" s="247" t="str">
        <f>IF(Glucose!$E73&gt;0,Glucose!AH72+Glucose!$E73*Glucose!BG72/'In Process Calc.'!$I73,"")</f>
        <v/>
      </c>
      <c r="AI79" s="247" t="str">
        <f>IF(Glucose!$E73&gt;0,Glucose!AI72+Glucose!$E73*Glucose!BH72/'In Process Calc.'!$I73,"")</f>
        <v/>
      </c>
      <c r="AJ79" s="247" t="str">
        <f>IF(Glucose!$E73&gt;0,Glucose!AJ72+Glucose!$E73*Glucose!BI72/'In Process Calc.'!$I73,"")</f>
        <v/>
      </c>
      <c r="AK79" s="247" t="str">
        <f>IF(Glucose!$E73&gt;0,Glucose!AK72+Glucose!$E73*Glucose!BJ72/'In Process Calc.'!$I73,"")</f>
        <v/>
      </c>
      <c r="AL79" s="247" t="str">
        <f>IF(Glucose!$E73&gt;0,Glucose!AL72+Glucose!$E73*Glucose!BK72/'In Process Calc.'!$I73,"")</f>
        <v/>
      </c>
      <c r="AM79" s="247" t="str">
        <f>IF(Glucose!$E73&gt;0,Glucose!AM72+Glucose!$E73*Glucose!BL72/'In Process Calc.'!$I73,"")</f>
        <v/>
      </c>
      <c r="AN79" s="247" t="str">
        <f>IF(Glucose!$E73&gt;0,Glucose!AN72+Glucose!$E73*Glucose!BM72/'In Process Calc.'!$I73,"")</f>
        <v/>
      </c>
      <c r="AO79" s="247" t="str">
        <f>IF(Glucose!$E73&gt;0,Glucose!AO72+Glucose!$E73*Glucose!BN72/'In Process Calc.'!$I73,"")</f>
        <v/>
      </c>
      <c r="AP79" s="247" t="str">
        <f>IF(Glucose!$E73&gt;0,Glucose!AP72+Glucose!$E73*Glucose!BO72/'In Process Calc.'!$I73,"")</f>
        <v/>
      </c>
      <c r="AQ79" s="247" t="str">
        <f>IF(Glucose!$E73&gt;0,Glucose!AR72+Glucose!$E73*Glucose!BP72/'In Process Calc.'!$I73,"")</f>
        <v/>
      </c>
      <c r="AR79" s="247" t="str">
        <f>IF(Glucose!$E73&gt;0,Glucose!AS72,"")</f>
        <v/>
      </c>
      <c r="AS79" s="247" t="str">
        <f>IF(Glucose!$E73&gt;0,Glucose!AT72,"")</f>
        <v/>
      </c>
      <c r="AT79" s="247" t="str">
        <f>IF(Glucose!$E73&gt;0,Glucose!AU72,"")</f>
        <v/>
      </c>
      <c r="AU79" s="247" t="str">
        <f>IF(Glucose!$E73&gt;0,Glucose!AV72,"")</f>
        <v/>
      </c>
      <c r="AV79" s="247" t="str">
        <f>IF(Glucose!$E73&gt;0,Glucose!AW72,"")</f>
        <v/>
      </c>
      <c r="AW79" s="247" t="str">
        <f>IF(Glucose!$E73&gt;0,Glucose!AX72,"")</f>
        <v/>
      </c>
      <c r="AX79" s="247" t="str">
        <f>IF(Glucose!$E73&gt;0,Glucose!AY72,"")</f>
        <v/>
      </c>
      <c r="AY79" s="247" t="str">
        <f>IF(Glucose!$E73&gt;0,Glucose!AZ72,"")</f>
        <v/>
      </c>
      <c r="AZ79" s="247" t="str">
        <f>IF(Glucose!$E73&gt;0,Glucose!BA72,"")</f>
        <v/>
      </c>
      <c r="BA79" s="247" t="str">
        <f>IF(Glucose!$E73&gt;0,Glucose!BB72,"")</f>
        <v/>
      </c>
      <c r="BB79" s="247" t="str">
        <f>IF(Glucose!$E73&gt;0,Glucose!BC72,"")</f>
        <v/>
      </c>
      <c r="BC79" s="247" t="str">
        <f>IF(Glucose!$E73&gt;0,Glucose!BD72,"")</f>
        <v/>
      </c>
      <c r="BD79" s="247" t="str">
        <f>IF(Glucose!$E73&gt;0,Glucose!BE72,"")</f>
        <v/>
      </c>
      <c r="BE79" s="247" t="str">
        <f>IF(Glucose!$E73&gt;0,Glucose!BF72,"")</f>
        <v/>
      </c>
      <c r="BF79" s="247" t="str">
        <f>IF(Glucose!$E73&gt;0,Glucose!BG72,"")</f>
        <v/>
      </c>
      <c r="BG79" s="247" t="str">
        <f>IF(Glucose!$E73&gt;0,Glucose!BH72,"")</f>
        <v/>
      </c>
      <c r="BH79" s="247" t="str">
        <f>IF(Glucose!$E73&gt;0,Glucose!BI72,"")</f>
        <v/>
      </c>
      <c r="BI79" s="247" t="str">
        <f>IF(Glucose!$E73&gt;0,Glucose!BJ72,"")</f>
        <v/>
      </c>
      <c r="BJ79" s="247" t="str">
        <f>IF(Glucose!$E73&gt;0,Glucose!BK72,"")</f>
        <v/>
      </c>
      <c r="BK79" s="247" t="str">
        <f>IF(Glucose!$E73&gt;0,Glucose!BL72,"")</f>
        <v/>
      </c>
      <c r="BL79" s="247" t="str">
        <f>IF(Glucose!$E73&gt;0,Glucose!BM72,"")</f>
        <v/>
      </c>
      <c r="BM79" s="247" t="str">
        <f>IF(Glucose!$E73&gt;0,Glucose!BN72,"")</f>
        <v/>
      </c>
      <c r="BN79" s="247" t="str">
        <f>IF(Glucose!$E73&gt;0,'In Process Calc.'!B72,"")</f>
        <v/>
      </c>
      <c r="BO79" s="247" t="str">
        <f>IF(Glucose!$E73&gt;0,'In Process Calc.'!C72,"")</f>
        <v/>
      </c>
    </row>
    <row r="80" spans="1:67" x14ac:dyDescent="0.15">
      <c r="A80" s="241" t="str">
        <f>IF(Glucose!$E74&gt;0,Glucose!$B$1,"")</f>
        <v/>
      </c>
      <c r="B80" s="241" t="str">
        <f>IF(Glucose!$E74&gt;0,Glucose!A73+0.1,"")</f>
        <v/>
      </c>
      <c r="C80" s="245" t="str">
        <f>IF(Glucose!$E74&gt;0,Glucose!B73,"")</f>
        <v/>
      </c>
      <c r="D80" s="250" t="str">
        <f>IF(Glucose!$E74&gt;0,Glucose!C73,"")</f>
        <v/>
      </c>
      <c r="E80" s="241" t="str">
        <f>IF(Glucose!$E74&gt;0,Glucose!D73,"")</f>
        <v/>
      </c>
      <c r="F80" s="241" t="str">
        <f>IF(Glucose!$E74&gt;0,Glucose!E73,"")</f>
        <v/>
      </c>
      <c r="G80" s="241" t="str">
        <f>IF(Glucose!$E74&gt;0,Glucose!G73,"")</f>
        <v/>
      </c>
      <c r="H80" s="246" t="str">
        <f>IF(Glucose!$E74&gt;0,Glucose!H73,"")</f>
        <v/>
      </c>
      <c r="I80" s="246" t="str">
        <f>IF(Glucose!$E74&gt;0,Glucose!I73,"")</f>
        <v/>
      </c>
      <c r="J80" s="246" t="str">
        <f>IF(Glucose!$E74&gt;0,Glucose!J73,"")</f>
        <v/>
      </c>
      <c r="K80" s="246" t="str">
        <f>IF(Glucose!$E74&gt;0,Glucose!K73,"")</f>
        <v/>
      </c>
      <c r="L80" s="241" t="str">
        <f>IF(Glucose!$E74&gt;0,Glucose!L73,"")</f>
        <v/>
      </c>
      <c r="M80" s="241" t="str">
        <f>IF(Glucose!$E74&gt;0,Glucose!M73,"")</f>
        <v/>
      </c>
      <c r="N80" s="241" t="str">
        <f>IF(Glucose!$E74&gt;0,Glucose!N73,"")</f>
        <v/>
      </c>
      <c r="O80" s="241" t="str">
        <f>IF(Glucose!$E74&gt;0,Glucose!O73,"")</f>
        <v/>
      </c>
      <c r="P80" s="241" t="str">
        <f>IF(Glucose!$E74&gt;0,Glucose!P73,"")</f>
        <v/>
      </c>
      <c r="Q80" s="241" t="str">
        <f>IF(Glucose!$E74&gt;0,Glucose!Q73,"")</f>
        <v/>
      </c>
      <c r="R80" s="241" t="str">
        <f>IF(Glucose!$E74&gt;0,Glucose!R73,"")</f>
        <v/>
      </c>
      <c r="S80" s="241" t="str">
        <f>IF(Glucose!$E74&gt;0,Glucose!S73,"")</f>
        <v/>
      </c>
      <c r="T80" s="247" t="str">
        <f>IF(Glucose!$E74&gt;0,Glucose!T73+Glucose!$E74*Glucose!AS73/'In Process Calc.'!$I74,"")</f>
        <v/>
      </c>
      <c r="U80" s="247" t="str">
        <f>IF(Glucose!$E74&gt;0,Glucose!U73+Glucose!$E74*Glucose!AT73/'In Process Calc.'!$I74,"")</f>
        <v/>
      </c>
      <c r="V80" s="247" t="str">
        <f>IF(Glucose!$E74&gt;0,Glucose!V73+Glucose!$E74*Glucose!AU73/'In Process Calc.'!$I74,"")</f>
        <v/>
      </c>
      <c r="W80" s="247" t="str">
        <f>IF(Glucose!$E74&gt;0,Glucose!W73+Glucose!$E74*Glucose!AV73/'In Process Calc.'!$I74,"")</f>
        <v/>
      </c>
      <c r="X80" s="247" t="str">
        <f>IF(Glucose!$E74&gt;0,Glucose!X73+Glucose!$E74*Glucose!AW73/'In Process Calc.'!$I74,"")</f>
        <v/>
      </c>
      <c r="Y80" s="247" t="str">
        <f>IF(Glucose!$E74&gt;0,Glucose!Y73+Glucose!$E74*Glucose!AX73/'In Process Calc.'!$I74,"")</f>
        <v/>
      </c>
      <c r="Z80" s="247" t="str">
        <f>IF(Glucose!$E74&gt;0,Glucose!Z73+Glucose!$E74*Glucose!AY73/'In Process Calc.'!$I74,"")</f>
        <v/>
      </c>
      <c r="AA80" s="247" t="str">
        <f>IF(Glucose!$E74&gt;0,Glucose!AA73+Glucose!$E74*Glucose!AZ73/'In Process Calc.'!$I74,"")</f>
        <v/>
      </c>
      <c r="AB80" s="247" t="str">
        <f>IF(Glucose!$E74&gt;0,Glucose!AB73+Glucose!$E74*Glucose!BA73/'In Process Calc.'!$I74,"")</f>
        <v/>
      </c>
      <c r="AC80" s="247" t="str">
        <f>IF(Glucose!$E74&gt;0,Glucose!AC73+Glucose!$E74*Glucose!BB73/'In Process Calc.'!$I74,"")</f>
        <v/>
      </c>
      <c r="AD80" s="247" t="str">
        <f>IF(Glucose!$E74&gt;0,Glucose!AD73+Glucose!$E74*Glucose!BC73/'In Process Calc.'!$I74,"")</f>
        <v/>
      </c>
      <c r="AE80" s="247" t="str">
        <f>IF(Glucose!$E74&gt;0,Glucose!AE73+Glucose!$E74*Glucose!BD73/'In Process Calc.'!$I74,"")</f>
        <v/>
      </c>
      <c r="AF80" s="247" t="str">
        <f>IF(Glucose!$E74&gt;0,Glucose!AF73+Glucose!$E74*Glucose!BE73/'In Process Calc.'!$I74,"")</f>
        <v/>
      </c>
      <c r="AG80" s="247" t="str">
        <f>IF(Glucose!$E74&gt;0,Glucose!AG73+Glucose!$E74*Glucose!BF73/'In Process Calc.'!$I74,"")</f>
        <v/>
      </c>
      <c r="AH80" s="247" t="str">
        <f>IF(Glucose!$E74&gt;0,Glucose!AH73+Glucose!$E74*Glucose!BG73/'In Process Calc.'!$I74,"")</f>
        <v/>
      </c>
      <c r="AI80" s="247" t="str">
        <f>IF(Glucose!$E74&gt;0,Glucose!AI73+Glucose!$E74*Glucose!BH73/'In Process Calc.'!$I74,"")</f>
        <v/>
      </c>
      <c r="AJ80" s="247" t="str">
        <f>IF(Glucose!$E74&gt;0,Glucose!AJ73+Glucose!$E74*Glucose!BI73/'In Process Calc.'!$I74,"")</f>
        <v/>
      </c>
      <c r="AK80" s="247" t="str">
        <f>IF(Glucose!$E74&gt;0,Glucose!AK73+Glucose!$E74*Glucose!BJ73/'In Process Calc.'!$I74,"")</f>
        <v/>
      </c>
      <c r="AL80" s="247" t="str">
        <f>IF(Glucose!$E74&gt;0,Glucose!AL73+Glucose!$E74*Glucose!BK73/'In Process Calc.'!$I74,"")</f>
        <v/>
      </c>
      <c r="AM80" s="247" t="str">
        <f>IF(Glucose!$E74&gt;0,Glucose!AM73+Glucose!$E74*Glucose!BL73/'In Process Calc.'!$I74,"")</f>
        <v/>
      </c>
      <c r="AN80" s="247" t="str">
        <f>IF(Glucose!$E74&gt;0,Glucose!AN73+Glucose!$E74*Glucose!BM73/'In Process Calc.'!$I74,"")</f>
        <v/>
      </c>
      <c r="AO80" s="247" t="str">
        <f>IF(Glucose!$E74&gt;0,Glucose!AO73+Glucose!$E74*Glucose!BN73/'In Process Calc.'!$I74,"")</f>
        <v/>
      </c>
      <c r="AP80" s="247" t="str">
        <f>IF(Glucose!$E74&gt;0,Glucose!AP73+Glucose!$E74*Glucose!BO73/'In Process Calc.'!$I74,"")</f>
        <v/>
      </c>
      <c r="AQ80" s="247" t="str">
        <f>IF(Glucose!$E74&gt;0,Glucose!AR73+Glucose!$E74*Glucose!BP73/'In Process Calc.'!$I74,"")</f>
        <v/>
      </c>
      <c r="AR80" s="247" t="str">
        <f>IF(Glucose!$E74&gt;0,Glucose!AS73,"")</f>
        <v/>
      </c>
      <c r="AS80" s="247" t="str">
        <f>IF(Glucose!$E74&gt;0,Glucose!AT73,"")</f>
        <v/>
      </c>
      <c r="AT80" s="247" t="str">
        <f>IF(Glucose!$E74&gt;0,Glucose!AU73,"")</f>
        <v/>
      </c>
      <c r="AU80" s="247" t="str">
        <f>IF(Glucose!$E74&gt;0,Glucose!AV73,"")</f>
        <v/>
      </c>
      <c r="AV80" s="247" t="str">
        <f>IF(Glucose!$E74&gt;0,Glucose!AW73,"")</f>
        <v/>
      </c>
      <c r="AW80" s="247" t="str">
        <f>IF(Glucose!$E74&gt;0,Glucose!AX73,"")</f>
        <v/>
      </c>
      <c r="AX80" s="247" t="str">
        <f>IF(Glucose!$E74&gt;0,Glucose!AY73,"")</f>
        <v/>
      </c>
      <c r="AY80" s="247" t="str">
        <f>IF(Glucose!$E74&gt;0,Glucose!AZ73,"")</f>
        <v/>
      </c>
      <c r="AZ80" s="247" t="str">
        <f>IF(Glucose!$E74&gt;0,Glucose!BA73,"")</f>
        <v/>
      </c>
      <c r="BA80" s="247" t="str">
        <f>IF(Glucose!$E74&gt;0,Glucose!BB73,"")</f>
        <v/>
      </c>
      <c r="BB80" s="247" t="str">
        <f>IF(Glucose!$E74&gt;0,Glucose!BC73,"")</f>
        <v/>
      </c>
      <c r="BC80" s="247" t="str">
        <f>IF(Glucose!$E74&gt;0,Glucose!BD73,"")</f>
        <v/>
      </c>
      <c r="BD80" s="247" t="str">
        <f>IF(Glucose!$E74&gt;0,Glucose!BE73,"")</f>
        <v/>
      </c>
      <c r="BE80" s="247" t="str">
        <f>IF(Glucose!$E74&gt;0,Glucose!BF73,"")</f>
        <v/>
      </c>
      <c r="BF80" s="247" t="str">
        <f>IF(Glucose!$E74&gt;0,Glucose!BG73,"")</f>
        <v/>
      </c>
      <c r="BG80" s="247" t="str">
        <f>IF(Glucose!$E74&gt;0,Glucose!BH73,"")</f>
        <v/>
      </c>
      <c r="BH80" s="247" t="str">
        <f>IF(Glucose!$E74&gt;0,Glucose!BI73,"")</f>
        <v/>
      </c>
      <c r="BI80" s="247" t="str">
        <f>IF(Glucose!$E74&gt;0,Glucose!BJ73,"")</f>
        <v/>
      </c>
      <c r="BJ80" s="247" t="str">
        <f>IF(Glucose!$E74&gt;0,Glucose!BK73,"")</f>
        <v/>
      </c>
      <c r="BK80" s="247" t="str">
        <f>IF(Glucose!$E74&gt;0,Glucose!BL73,"")</f>
        <v/>
      </c>
      <c r="BL80" s="247" t="str">
        <f>IF(Glucose!$E74&gt;0,Glucose!BM73,"")</f>
        <v/>
      </c>
      <c r="BM80" s="247" t="str">
        <f>IF(Glucose!$E74&gt;0,Glucose!BN73,"")</f>
        <v/>
      </c>
      <c r="BN80" s="247" t="str">
        <f>IF(Glucose!$E74&gt;0,'In Process Calc.'!B73,"")</f>
        <v/>
      </c>
      <c r="BO80" s="247" t="str">
        <f>IF(Glucose!$E74&gt;0,'In Process Calc.'!C73,"")</f>
        <v/>
      </c>
    </row>
    <row r="81" spans="1:67" x14ac:dyDescent="0.15">
      <c r="A81" s="241" t="str">
        <f>IF(Glucose!$E75&gt;0,Glucose!$B$1,"")</f>
        <v/>
      </c>
      <c r="B81" s="241" t="str">
        <f>IF(Glucose!$E75&gt;0,Glucose!A74+0.1,"")</f>
        <v/>
      </c>
      <c r="C81" s="245" t="str">
        <f>IF(Glucose!$E75&gt;0,Glucose!B74,"")</f>
        <v/>
      </c>
      <c r="D81" s="250" t="str">
        <f>IF(Glucose!$E75&gt;0,Glucose!C74,"")</f>
        <v/>
      </c>
      <c r="E81" s="241" t="str">
        <f>IF(Glucose!$E75&gt;0,Glucose!D74,"")</f>
        <v/>
      </c>
      <c r="F81" s="241" t="str">
        <f>IF(Glucose!$E75&gt;0,Glucose!E74,"")</f>
        <v/>
      </c>
      <c r="G81" s="241" t="str">
        <f>IF(Glucose!$E75&gt;0,Glucose!G74,"")</f>
        <v/>
      </c>
      <c r="H81" s="246" t="str">
        <f>IF(Glucose!$E75&gt;0,Glucose!H74,"")</f>
        <v/>
      </c>
      <c r="I81" s="246" t="str">
        <f>IF(Glucose!$E75&gt;0,Glucose!I74,"")</f>
        <v/>
      </c>
      <c r="J81" s="246" t="str">
        <f>IF(Glucose!$E75&gt;0,Glucose!J74,"")</f>
        <v/>
      </c>
      <c r="K81" s="246" t="str">
        <f>IF(Glucose!$E75&gt;0,Glucose!K74,"")</f>
        <v/>
      </c>
      <c r="L81" s="241" t="str">
        <f>IF(Glucose!$E75&gt;0,Glucose!L74,"")</f>
        <v/>
      </c>
      <c r="M81" s="241" t="str">
        <f>IF(Glucose!$E75&gt;0,Glucose!M74,"")</f>
        <v/>
      </c>
      <c r="N81" s="241" t="str">
        <f>IF(Glucose!$E75&gt;0,Glucose!N74,"")</f>
        <v/>
      </c>
      <c r="O81" s="241" t="str">
        <f>IF(Glucose!$E75&gt;0,Glucose!O74,"")</f>
        <v/>
      </c>
      <c r="P81" s="241" t="str">
        <f>IF(Glucose!$E75&gt;0,Glucose!P74,"")</f>
        <v/>
      </c>
      <c r="Q81" s="241" t="str">
        <f>IF(Glucose!$E75&gt;0,Glucose!Q74,"")</f>
        <v/>
      </c>
      <c r="R81" s="241" t="str">
        <f>IF(Glucose!$E75&gt;0,Glucose!R74,"")</f>
        <v/>
      </c>
      <c r="S81" s="241" t="str">
        <f>IF(Glucose!$E75&gt;0,Glucose!S74,"")</f>
        <v/>
      </c>
      <c r="T81" s="247" t="str">
        <f>IF(Glucose!$E75&gt;0,Glucose!T74+Glucose!$E75*Glucose!AS74/'In Process Calc.'!$I75,"")</f>
        <v/>
      </c>
      <c r="U81" s="247" t="str">
        <f>IF(Glucose!$E75&gt;0,Glucose!U74+Glucose!$E75*Glucose!AT74/'In Process Calc.'!$I75,"")</f>
        <v/>
      </c>
      <c r="V81" s="247" t="str">
        <f>IF(Glucose!$E75&gt;0,Glucose!V74+Glucose!$E75*Glucose!AU74/'In Process Calc.'!$I75,"")</f>
        <v/>
      </c>
      <c r="W81" s="247" t="str">
        <f>IF(Glucose!$E75&gt;0,Glucose!W74+Glucose!$E75*Glucose!AV74/'In Process Calc.'!$I75,"")</f>
        <v/>
      </c>
      <c r="X81" s="247" t="str">
        <f>IF(Glucose!$E75&gt;0,Glucose!X74+Glucose!$E75*Glucose!AW74/'In Process Calc.'!$I75,"")</f>
        <v/>
      </c>
      <c r="Y81" s="247" t="str">
        <f>IF(Glucose!$E75&gt;0,Glucose!Y74+Glucose!$E75*Glucose!AX74/'In Process Calc.'!$I75,"")</f>
        <v/>
      </c>
      <c r="Z81" s="247" t="str">
        <f>IF(Glucose!$E75&gt;0,Glucose!Z74+Glucose!$E75*Glucose!AY74/'In Process Calc.'!$I75,"")</f>
        <v/>
      </c>
      <c r="AA81" s="247" t="str">
        <f>IF(Glucose!$E75&gt;0,Glucose!AA74+Glucose!$E75*Glucose!AZ74/'In Process Calc.'!$I75,"")</f>
        <v/>
      </c>
      <c r="AB81" s="247" t="str">
        <f>IF(Glucose!$E75&gt;0,Glucose!AB74+Glucose!$E75*Glucose!BA74/'In Process Calc.'!$I75,"")</f>
        <v/>
      </c>
      <c r="AC81" s="247" t="str">
        <f>IF(Glucose!$E75&gt;0,Glucose!AC74+Glucose!$E75*Glucose!BB74/'In Process Calc.'!$I75,"")</f>
        <v/>
      </c>
      <c r="AD81" s="247" t="str">
        <f>IF(Glucose!$E75&gt;0,Glucose!AD74+Glucose!$E75*Glucose!BC74/'In Process Calc.'!$I75,"")</f>
        <v/>
      </c>
      <c r="AE81" s="247" t="str">
        <f>IF(Glucose!$E75&gt;0,Glucose!AE74+Glucose!$E75*Glucose!BD74/'In Process Calc.'!$I75,"")</f>
        <v/>
      </c>
      <c r="AF81" s="247" t="str">
        <f>IF(Glucose!$E75&gt;0,Glucose!AF74+Glucose!$E75*Glucose!BE74/'In Process Calc.'!$I75,"")</f>
        <v/>
      </c>
      <c r="AG81" s="247" t="str">
        <f>IF(Glucose!$E75&gt;0,Glucose!AG74+Glucose!$E75*Glucose!BF74/'In Process Calc.'!$I75,"")</f>
        <v/>
      </c>
      <c r="AH81" s="247" t="str">
        <f>IF(Glucose!$E75&gt;0,Glucose!AH74+Glucose!$E75*Glucose!BG74/'In Process Calc.'!$I75,"")</f>
        <v/>
      </c>
      <c r="AI81" s="247" t="str">
        <f>IF(Glucose!$E75&gt;0,Glucose!AI74+Glucose!$E75*Glucose!BH74/'In Process Calc.'!$I75,"")</f>
        <v/>
      </c>
      <c r="AJ81" s="247" t="str">
        <f>IF(Glucose!$E75&gt;0,Glucose!AJ74+Glucose!$E75*Glucose!BI74/'In Process Calc.'!$I75,"")</f>
        <v/>
      </c>
      <c r="AK81" s="247" t="str">
        <f>IF(Glucose!$E75&gt;0,Glucose!AK74+Glucose!$E75*Glucose!BJ74/'In Process Calc.'!$I75,"")</f>
        <v/>
      </c>
      <c r="AL81" s="247" t="str">
        <f>IF(Glucose!$E75&gt;0,Glucose!AL74+Glucose!$E75*Glucose!BK74/'In Process Calc.'!$I75,"")</f>
        <v/>
      </c>
      <c r="AM81" s="247" t="str">
        <f>IF(Glucose!$E75&gt;0,Glucose!AM74+Glucose!$E75*Glucose!BL74/'In Process Calc.'!$I75,"")</f>
        <v/>
      </c>
      <c r="AN81" s="247" t="str">
        <f>IF(Glucose!$E75&gt;0,Glucose!AN74+Glucose!$E75*Glucose!BM74/'In Process Calc.'!$I75,"")</f>
        <v/>
      </c>
      <c r="AO81" s="247" t="str">
        <f>IF(Glucose!$E75&gt;0,Glucose!AO74+Glucose!$E75*Glucose!BN74/'In Process Calc.'!$I75,"")</f>
        <v/>
      </c>
      <c r="AP81" s="247" t="str">
        <f>IF(Glucose!$E75&gt;0,Glucose!AP74+Glucose!$E75*Glucose!BO74/'In Process Calc.'!$I75,"")</f>
        <v/>
      </c>
      <c r="AQ81" s="247" t="str">
        <f>IF(Glucose!$E75&gt;0,Glucose!AR74+Glucose!$E75*Glucose!BP74/'In Process Calc.'!$I75,"")</f>
        <v/>
      </c>
      <c r="AR81" s="247" t="str">
        <f>IF(Glucose!$E75&gt;0,Glucose!AS74,"")</f>
        <v/>
      </c>
      <c r="AS81" s="247" t="str">
        <f>IF(Glucose!$E75&gt;0,Glucose!AT74,"")</f>
        <v/>
      </c>
      <c r="AT81" s="247" t="str">
        <f>IF(Glucose!$E75&gt;0,Glucose!AU74,"")</f>
        <v/>
      </c>
      <c r="AU81" s="247" t="str">
        <f>IF(Glucose!$E75&gt;0,Glucose!AV74,"")</f>
        <v/>
      </c>
      <c r="AV81" s="247" t="str">
        <f>IF(Glucose!$E75&gt;0,Glucose!AW74,"")</f>
        <v/>
      </c>
      <c r="AW81" s="247" t="str">
        <f>IF(Glucose!$E75&gt;0,Glucose!AX74,"")</f>
        <v/>
      </c>
      <c r="AX81" s="247" t="str">
        <f>IF(Glucose!$E75&gt;0,Glucose!AY74,"")</f>
        <v/>
      </c>
      <c r="AY81" s="247" t="str">
        <f>IF(Glucose!$E75&gt;0,Glucose!AZ74,"")</f>
        <v/>
      </c>
      <c r="AZ81" s="247" t="str">
        <f>IF(Glucose!$E75&gt;0,Glucose!BA74,"")</f>
        <v/>
      </c>
      <c r="BA81" s="247" t="str">
        <f>IF(Glucose!$E75&gt;0,Glucose!BB74,"")</f>
        <v/>
      </c>
      <c r="BB81" s="247" t="str">
        <f>IF(Glucose!$E75&gt;0,Glucose!BC74,"")</f>
        <v/>
      </c>
      <c r="BC81" s="247" t="str">
        <f>IF(Glucose!$E75&gt;0,Glucose!BD74,"")</f>
        <v/>
      </c>
      <c r="BD81" s="247" t="str">
        <f>IF(Glucose!$E75&gt;0,Glucose!BE74,"")</f>
        <v/>
      </c>
      <c r="BE81" s="247" t="str">
        <f>IF(Glucose!$E75&gt;0,Glucose!BF74,"")</f>
        <v/>
      </c>
      <c r="BF81" s="247" t="str">
        <f>IF(Glucose!$E75&gt;0,Glucose!BG74,"")</f>
        <v/>
      </c>
      <c r="BG81" s="247" t="str">
        <f>IF(Glucose!$E75&gt;0,Glucose!BH74,"")</f>
        <v/>
      </c>
      <c r="BH81" s="247" t="str">
        <f>IF(Glucose!$E75&gt;0,Glucose!BI74,"")</f>
        <v/>
      </c>
      <c r="BI81" s="247" t="str">
        <f>IF(Glucose!$E75&gt;0,Glucose!BJ74,"")</f>
        <v/>
      </c>
      <c r="BJ81" s="247" t="str">
        <f>IF(Glucose!$E75&gt;0,Glucose!BK74,"")</f>
        <v/>
      </c>
      <c r="BK81" s="247" t="str">
        <f>IF(Glucose!$E75&gt;0,Glucose!BL74,"")</f>
        <v/>
      </c>
      <c r="BL81" s="247" t="str">
        <f>IF(Glucose!$E75&gt;0,Glucose!BM74,"")</f>
        <v/>
      </c>
      <c r="BM81" s="247" t="str">
        <f>IF(Glucose!$E75&gt;0,Glucose!BN74,"")</f>
        <v/>
      </c>
      <c r="BN81" s="247" t="str">
        <f>IF(Glucose!$E75&gt;0,'In Process Calc.'!B74,"")</f>
        <v/>
      </c>
      <c r="BO81" s="247" t="str">
        <f>IF(Glucose!$E75&gt;0,'In Process Calc.'!C74,"")</f>
        <v/>
      </c>
    </row>
    <row r="82" spans="1:67" x14ac:dyDescent="0.15">
      <c r="A82" s="241" t="str">
        <f>IF(Glucose!$E76&gt;0,Glucose!$B$1,"")</f>
        <v/>
      </c>
      <c r="B82" s="241" t="str">
        <f>IF(Glucose!$E76&gt;0,Glucose!A75+0.1,"")</f>
        <v/>
      </c>
      <c r="C82" s="245" t="str">
        <f>IF(Glucose!$E76&gt;0,Glucose!B75,"")</f>
        <v/>
      </c>
      <c r="D82" s="250" t="str">
        <f>IF(Glucose!$E76&gt;0,Glucose!C75,"")</f>
        <v/>
      </c>
      <c r="E82" s="241" t="str">
        <f>IF(Glucose!$E76&gt;0,Glucose!D75,"")</f>
        <v/>
      </c>
      <c r="F82" s="241" t="str">
        <f>IF(Glucose!$E76&gt;0,Glucose!E75,"")</f>
        <v/>
      </c>
      <c r="G82" s="241" t="str">
        <f>IF(Glucose!$E76&gt;0,Glucose!G75,"")</f>
        <v/>
      </c>
      <c r="H82" s="246" t="str">
        <f>IF(Glucose!$E76&gt;0,Glucose!H75,"")</f>
        <v/>
      </c>
      <c r="I82" s="246" t="str">
        <f>IF(Glucose!$E76&gt;0,Glucose!I75,"")</f>
        <v/>
      </c>
      <c r="J82" s="246" t="str">
        <f>IF(Glucose!$E76&gt;0,Glucose!J75,"")</f>
        <v/>
      </c>
      <c r="K82" s="246" t="str">
        <f>IF(Glucose!$E76&gt;0,Glucose!K75,"")</f>
        <v/>
      </c>
      <c r="L82" s="241" t="str">
        <f>IF(Glucose!$E76&gt;0,Glucose!L75,"")</f>
        <v/>
      </c>
      <c r="M82" s="241" t="str">
        <f>IF(Glucose!$E76&gt;0,Glucose!M75,"")</f>
        <v/>
      </c>
      <c r="N82" s="241" t="str">
        <f>IF(Glucose!$E76&gt;0,Glucose!N75,"")</f>
        <v/>
      </c>
      <c r="O82" s="241" t="str">
        <f>IF(Glucose!$E76&gt;0,Glucose!O75,"")</f>
        <v/>
      </c>
      <c r="P82" s="241" t="str">
        <f>IF(Glucose!$E76&gt;0,Glucose!P75,"")</f>
        <v/>
      </c>
      <c r="Q82" s="241" t="str">
        <f>IF(Glucose!$E76&gt;0,Glucose!Q75,"")</f>
        <v/>
      </c>
      <c r="R82" s="241" t="str">
        <f>IF(Glucose!$E76&gt;0,Glucose!R75,"")</f>
        <v/>
      </c>
      <c r="S82" s="241" t="str">
        <f>IF(Glucose!$E76&gt;0,Glucose!S75,"")</f>
        <v/>
      </c>
      <c r="T82" s="247" t="str">
        <f>IF(Glucose!$E76&gt;0,Glucose!T75+Glucose!$E76*Glucose!AS75/'In Process Calc.'!$I76,"")</f>
        <v/>
      </c>
      <c r="U82" s="247" t="str">
        <f>IF(Glucose!$E76&gt;0,Glucose!U75+Glucose!$E76*Glucose!AT75/'In Process Calc.'!$I76,"")</f>
        <v/>
      </c>
      <c r="V82" s="247" t="str">
        <f>IF(Glucose!$E76&gt;0,Glucose!V75+Glucose!$E76*Glucose!AU75/'In Process Calc.'!$I76,"")</f>
        <v/>
      </c>
      <c r="W82" s="247" t="str">
        <f>IF(Glucose!$E76&gt;0,Glucose!W75+Glucose!$E76*Glucose!AV75/'In Process Calc.'!$I76,"")</f>
        <v/>
      </c>
      <c r="X82" s="247" t="str">
        <f>IF(Glucose!$E76&gt;0,Glucose!X75+Glucose!$E76*Glucose!AW75/'In Process Calc.'!$I76,"")</f>
        <v/>
      </c>
      <c r="Y82" s="247" t="str">
        <f>IF(Glucose!$E76&gt;0,Glucose!Y75+Glucose!$E76*Glucose!AX75/'In Process Calc.'!$I76,"")</f>
        <v/>
      </c>
      <c r="Z82" s="247" t="str">
        <f>IF(Glucose!$E76&gt;0,Glucose!Z75+Glucose!$E76*Glucose!AY75/'In Process Calc.'!$I76,"")</f>
        <v/>
      </c>
      <c r="AA82" s="247" t="str">
        <f>IF(Glucose!$E76&gt;0,Glucose!AA75+Glucose!$E76*Glucose!AZ75/'In Process Calc.'!$I76,"")</f>
        <v/>
      </c>
      <c r="AB82" s="247" t="str">
        <f>IF(Glucose!$E76&gt;0,Glucose!AB75+Glucose!$E76*Glucose!BA75/'In Process Calc.'!$I76,"")</f>
        <v/>
      </c>
      <c r="AC82" s="247" t="str">
        <f>IF(Glucose!$E76&gt;0,Glucose!AC75+Glucose!$E76*Glucose!BB75/'In Process Calc.'!$I76,"")</f>
        <v/>
      </c>
      <c r="AD82" s="247" t="str">
        <f>IF(Glucose!$E76&gt;0,Glucose!AD75+Glucose!$E76*Glucose!BC75/'In Process Calc.'!$I76,"")</f>
        <v/>
      </c>
      <c r="AE82" s="247" t="str">
        <f>IF(Glucose!$E76&gt;0,Glucose!AE75+Glucose!$E76*Glucose!BD75/'In Process Calc.'!$I76,"")</f>
        <v/>
      </c>
      <c r="AF82" s="247" t="str">
        <f>IF(Glucose!$E76&gt;0,Glucose!AF75+Glucose!$E76*Glucose!BE75/'In Process Calc.'!$I76,"")</f>
        <v/>
      </c>
      <c r="AG82" s="247" t="str">
        <f>IF(Glucose!$E76&gt;0,Glucose!AG75+Glucose!$E76*Glucose!BF75/'In Process Calc.'!$I76,"")</f>
        <v/>
      </c>
      <c r="AH82" s="247" t="str">
        <f>IF(Glucose!$E76&gt;0,Glucose!AH75+Glucose!$E76*Glucose!BG75/'In Process Calc.'!$I76,"")</f>
        <v/>
      </c>
      <c r="AI82" s="247" t="str">
        <f>IF(Glucose!$E76&gt;0,Glucose!AI75+Glucose!$E76*Glucose!BH75/'In Process Calc.'!$I76,"")</f>
        <v/>
      </c>
      <c r="AJ82" s="247" t="str">
        <f>IF(Glucose!$E76&gt;0,Glucose!AJ75+Glucose!$E76*Glucose!BI75/'In Process Calc.'!$I76,"")</f>
        <v/>
      </c>
      <c r="AK82" s="247" t="str">
        <f>IF(Glucose!$E76&gt;0,Glucose!AK75+Glucose!$E76*Glucose!BJ75/'In Process Calc.'!$I76,"")</f>
        <v/>
      </c>
      <c r="AL82" s="247" t="str">
        <f>IF(Glucose!$E76&gt;0,Glucose!AL75+Glucose!$E76*Glucose!BK75/'In Process Calc.'!$I76,"")</f>
        <v/>
      </c>
      <c r="AM82" s="247" t="str">
        <f>IF(Glucose!$E76&gt;0,Glucose!AM75+Glucose!$E76*Glucose!BL75/'In Process Calc.'!$I76,"")</f>
        <v/>
      </c>
      <c r="AN82" s="247" t="str">
        <f>IF(Glucose!$E76&gt;0,Glucose!AN75+Glucose!$E76*Glucose!BM75/'In Process Calc.'!$I76,"")</f>
        <v/>
      </c>
      <c r="AO82" s="247" t="str">
        <f>IF(Glucose!$E76&gt;0,Glucose!AO75+Glucose!$E76*Glucose!BN75/'In Process Calc.'!$I76,"")</f>
        <v/>
      </c>
      <c r="AP82" s="247" t="str">
        <f>IF(Glucose!$E76&gt;0,Glucose!AP75+Glucose!$E76*Glucose!BO75/'In Process Calc.'!$I76,"")</f>
        <v/>
      </c>
      <c r="AQ82" s="247" t="str">
        <f>IF(Glucose!$E76&gt;0,Glucose!AR75+Glucose!$E76*Glucose!BP75/'In Process Calc.'!$I76,"")</f>
        <v/>
      </c>
      <c r="AR82" s="247" t="str">
        <f>IF(Glucose!$E76&gt;0,Glucose!AS75,"")</f>
        <v/>
      </c>
      <c r="AS82" s="247" t="str">
        <f>IF(Glucose!$E76&gt;0,Glucose!AT75,"")</f>
        <v/>
      </c>
      <c r="AT82" s="247" t="str">
        <f>IF(Glucose!$E76&gt;0,Glucose!AU75,"")</f>
        <v/>
      </c>
      <c r="AU82" s="247" t="str">
        <f>IF(Glucose!$E76&gt;0,Glucose!AV75,"")</f>
        <v/>
      </c>
      <c r="AV82" s="247" t="str">
        <f>IF(Glucose!$E76&gt;0,Glucose!AW75,"")</f>
        <v/>
      </c>
      <c r="AW82" s="247" t="str">
        <f>IF(Glucose!$E76&gt;0,Glucose!AX75,"")</f>
        <v/>
      </c>
      <c r="AX82" s="247" t="str">
        <f>IF(Glucose!$E76&gt;0,Glucose!AY75,"")</f>
        <v/>
      </c>
      <c r="AY82" s="247" t="str">
        <f>IF(Glucose!$E76&gt;0,Glucose!AZ75,"")</f>
        <v/>
      </c>
      <c r="AZ82" s="247" t="str">
        <f>IF(Glucose!$E76&gt;0,Glucose!BA75,"")</f>
        <v/>
      </c>
      <c r="BA82" s="247" t="str">
        <f>IF(Glucose!$E76&gt;0,Glucose!BB75,"")</f>
        <v/>
      </c>
      <c r="BB82" s="247" t="str">
        <f>IF(Glucose!$E76&gt;0,Glucose!BC75,"")</f>
        <v/>
      </c>
      <c r="BC82" s="247" t="str">
        <f>IF(Glucose!$E76&gt;0,Glucose!BD75,"")</f>
        <v/>
      </c>
      <c r="BD82" s="247" t="str">
        <f>IF(Glucose!$E76&gt;0,Glucose!BE75,"")</f>
        <v/>
      </c>
      <c r="BE82" s="247" t="str">
        <f>IF(Glucose!$E76&gt;0,Glucose!BF75,"")</f>
        <v/>
      </c>
      <c r="BF82" s="247" t="str">
        <f>IF(Glucose!$E76&gt;0,Glucose!BG75,"")</f>
        <v/>
      </c>
      <c r="BG82" s="247" t="str">
        <f>IF(Glucose!$E76&gt;0,Glucose!BH75,"")</f>
        <v/>
      </c>
      <c r="BH82" s="247" t="str">
        <f>IF(Glucose!$E76&gt;0,Glucose!BI75,"")</f>
        <v/>
      </c>
      <c r="BI82" s="247" t="str">
        <f>IF(Glucose!$E76&gt;0,Glucose!BJ75,"")</f>
        <v/>
      </c>
      <c r="BJ82" s="247" t="str">
        <f>IF(Glucose!$E76&gt;0,Glucose!BK75,"")</f>
        <v/>
      </c>
      <c r="BK82" s="247" t="str">
        <f>IF(Glucose!$E76&gt;0,Glucose!BL75,"")</f>
        <v/>
      </c>
      <c r="BL82" s="247" t="str">
        <f>IF(Glucose!$E76&gt;0,Glucose!BM75,"")</f>
        <v/>
      </c>
      <c r="BM82" s="247" t="str">
        <f>IF(Glucose!$E76&gt;0,Glucose!BN75,"")</f>
        <v/>
      </c>
      <c r="BN82" s="247" t="str">
        <f>IF(Glucose!$E76&gt;0,'In Process Calc.'!B75,"")</f>
        <v/>
      </c>
      <c r="BO82" s="247" t="str">
        <f>IF(Glucose!$E76&gt;0,'In Process Calc.'!C75,"")</f>
        <v/>
      </c>
    </row>
    <row r="83" spans="1:67" x14ac:dyDescent="0.15">
      <c r="A83" s="241" t="str">
        <f>IF(Glucose!$E77&gt;0,Glucose!$B$1,"")</f>
        <v/>
      </c>
      <c r="B83" s="241" t="str">
        <f>IF(Glucose!$E77&gt;0,Glucose!A76+0.1,"")</f>
        <v/>
      </c>
      <c r="C83" s="245" t="str">
        <f>IF(Glucose!$E77&gt;0,Glucose!B76,"")</f>
        <v/>
      </c>
      <c r="D83" s="250" t="str">
        <f>IF(Glucose!$E77&gt;0,Glucose!C76,"")</f>
        <v/>
      </c>
      <c r="E83" s="241" t="str">
        <f>IF(Glucose!$E77&gt;0,Glucose!D76,"")</f>
        <v/>
      </c>
      <c r="F83" s="241" t="str">
        <f>IF(Glucose!$E77&gt;0,Glucose!E76,"")</f>
        <v/>
      </c>
      <c r="G83" s="241" t="str">
        <f>IF(Glucose!$E77&gt;0,Glucose!G76,"")</f>
        <v/>
      </c>
      <c r="H83" s="246" t="str">
        <f>IF(Glucose!$E77&gt;0,Glucose!H76,"")</f>
        <v/>
      </c>
      <c r="I83" s="246" t="str">
        <f>IF(Glucose!$E77&gt;0,Glucose!I76,"")</f>
        <v/>
      </c>
      <c r="J83" s="246" t="str">
        <f>IF(Glucose!$E77&gt;0,Glucose!J76,"")</f>
        <v/>
      </c>
      <c r="K83" s="246" t="str">
        <f>IF(Glucose!$E77&gt;0,Glucose!K76,"")</f>
        <v/>
      </c>
      <c r="L83" s="241" t="str">
        <f>IF(Glucose!$E77&gt;0,Glucose!L76,"")</f>
        <v/>
      </c>
      <c r="M83" s="241" t="str">
        <f>IF(Glucose!$E77&gt;0,Glucose!M76,"")</f>
        <v/>
      </c>
      <c r="N83" s="241" t="str">
        <f>IF(Glucose!$E77&gt;0,Glucose!N76,"")</f>
        <v/>
      </c>
      <c r="O83" s="241" t="str">
        <f>IF(Glucose!$E77&gt;0,Glucose!O76,"")</f>
        <v/>
      </c>
      <c r="P83" s="241" t="str">
        <f>IF(Glucose!$E77&gt;0,Glucose!P76,"")</f>
        <v/>
      </c>
      <c r="Q83" s="241" t="str">
        <f>IF(Glucose!$E77&gt;0,Glucose!Q76,"")</f>
        <v/>
      </c>
      <c r="R83" s="241" t="str">
        <f>IF(Glucose!$E77&gt;0,Glucose!R76,"")</f>
        <v/>
      </c>
      <c r="S83" s="241" t="str">
        <f>IF(Glucose!$E77&gt;0,Glucose!S76,"")</f>
        <v/>
      </c>
      <c r="T83" s="247" t="str">
        <f>IF(Glucose!$E77&gt;0,Glucose!T76+Glucose!$E77*Glucose!AS76/'In Process Calc.'!$I77,"")</f>
        <v/>
      </c>
      <c r="U83" s="247" t="str">
        <f>IF(Glucose!$E77&gt;0,Glucose!U76+Glucose!$E77*Glucose!AT76/'In Process Calc.'!$I77,"")</f>
        <v/>
      </c>
      <c r="V83" s="247" t="str">
        <f>IF(Glucose!$E77&gt;0,Glucose!V76+Glucose!$E77*Glucose!AU76/'In Process Calc.'!$I77,"")</f>
        <v/>
      </c>
      <c r="W83" s="247" t="str">
        <f>IF(Glucose!$E77&gt;0,Glucose!W76+Glucose!$E77*Glucose!AV76/'In Process Calc.'!$I77,"")</f>
        <v/>
      </c>
      <c r="X83" s="247" t="str">
        <f>IF(Glucose!$E77&gt;0,Glucose!X76+Glucose!$E77*Glucose!AW76/'In Process Calc.'!$I77,"")</f>
        <v/>
      </c>
      <c r="Y83" s="247" t="str">
        <f>IF(Glucose!$E77&gt;0,Glucose!Y76+Glucose!$E77*Glucose!AX76/'In Process Calc.'!$I77,"")</f>
        <v/>
      </c>
      <c r="Z83" s="247" t="str">
        <f>IF(Glucose!$E77&gt;0,Glucose!Z76+Glucose!$E77*Glucose!AY76/'In Process Calc.'!$I77,"")</f>
        <v/>
      </c>
      <c r="AA83" s="247" t="str">
        <f>IF(Glucose!$E77&gt;0,Glucose!AA76+Glucose!$E77*Glucose!AZ76/'In Process Calc.'!$I77,"")</f>
        <v/>
      </c>
      <c r="AB83" s="247" t="str">
        <f>IF(Glucose!$E77&gt;0,Glucose!AB76+Glucose!$E77*Glucose!BA76/'In Process Calc.'!$I77,"")</f>
        <v/>
      </c>
      <c r="AC83" s="247" t="str">
        <f>IF(Glucose!$E77&gt;0,Glucose!AC76+Glucose!$E77*Glucose!BB76/'In Process Calc.'!$I77,"")</f>
        <v/>
      </c>
      <c r="AD83" s="247" t="str">
        <f>IF(Glucose!$E77&gt;0,Glucose!AD76+Glucose!$E77*Glucose!BC76/'In Process Calc.'!$I77,"")</f>
        <v/>
      </c>
      <c r="AE83" s="247" t="str">
        <f>IF(Glucose!$E77&gt;0,Glucose!AE76+Glucose!$E77*Glucose!BD76/'In Process Calc.'!$I77,"")</f>
        <v/>
      </c>
      <c r="AF83" s="247" t="str">
        <f>IF(Glucose!$E77&gt;0,Glucose!AF76+Glucose!$E77*Glucose!BE76/'In Process Calc.'!$I77,"")</f>
        <v/>
      </c>
      <c r="AG83" s="247" t="str">
        <f>IF(Glucose!$E77&gt;0,Glucose!AG76+Glucose!$E77*Glucose!BF76/'In Process Calc.'!$I77,"")</f>
        <v/>
      </c>
      <c r="AH83" s="247" t="str">
        <f>IF(Glucose!$E77&gt;0,Glucose!AH76+Glucose!$E77*Glucose!BG76/'In Process Calc.'!$I77,"")</f>
        <v/>
      </c>
      <c r="AI83" s="247" t="str">
        <f>IF(Glucose!$E77&gt;0,Glucose!AI76+Glucose!$E77*Glucose!BH76/'In Process Calc.'!$I77,"")</f>
        <v/>
      </c>
      <c r="AJ83" s="247" t="str">
        <f>IF(Glucose!$E77&gt;0,Glucose!AJ76+Glucose!$E77*Glucose!BI76/'In Process Calc.'!$I77,"")</f>
        <v/>
      </c>
      <c r="AK83" s="247" t="str">
        <f>IF(Glucose!$E77&gt;0,Glucose!AK76+Glucose!$E77*Glucose!BJ76/'In Process Calc.'!$I77,"")</f>
        <v/>
      </c>
      <c r="AL83" s="247" t="str">
        <f>IF(Glucose!$E77&gt;0,Glucose!AL76+Glucose!$E77*Glucose!BK76/'In Process Calc.'!$I77,"")</f>
        <v/>
      </c>
      <c r="AM83" s="247" t="str">
        <f>IF(Glucose!$E77&gt;0,Glucose!AM76+Glucose!$E77*Glucose!BL76/'In Process Calc.'!$I77,"")</f>
        <v/>
      </c>
      <c r="AN83" s="247" t="str">
        <f>IF(Glucose!$E77&gt;0,Glucose!AN76+Glucose!$E77*Glucose!BM76/'In Process Calc.'!$I77,"")</f>
        <v/>
      </c>
      <c r="AO83" s="247" t="str">
        <f>IF(Glucose!$E77&gt;0,Glucose!AO76+Glucose!$E77*Glucose!BN76/'In Process Calc.'!$I77,"")</f>
        <v/>
      </c>
      <c r="AP83" s="247" t="str">
        <f>IF(Glucose!$E77&gt;0,Glucose!AP76+Glucose!$E77*Glucose!BO76/'In Process Calc.'!$I77,"")</f>
        <v/>
      </c>
      <c r="AQ83" s="247" t="str">
        <f>IF(Glucose!$E77&gt;0,Glucose!AR76+Glucose!$E77*Glucose!BP76/'In Process Calc.'!$I77,"")</f>
        <v/>
      </c>
      <c r="AR83" s="247" t="str">
        <f>IF(Glucose!$E77&gt;0,Glucose!AS76,"")</f>
        <v/>
      </c>
      <c r="AS83" s="247" t="str">
        <f>IF(Glucose!$E77&gt;0,Glucose!AT76,"")</f>
        <v/>
      </c>
      <c r="AT83" s="247" t="str">
        <f>IF(Glucose!$E77&gt;0,Glucose!AU76,"")</f>
        <v/>
      </c>
      <c r="AU83" s="247" t="str">
        <f>IF(Glucose!$E77&gt;0,Glucose!AV76,"")</f>
        <v/>
      </c>
      <c r="AV83" s="247" t="str">
        <f>IF(Glucose!$E77&gt;0,Glucose!AW76,"")</f>
        <v/>
      </c>
      <c r="AW83" s="247" t="str">
        <f>IF(Glucose!$E77&gt;0,Glucose!AX76,"")</f>
        <v/>
      </c>
      <c r="AX83" s="247" t="str">
        <f>IF(Glucose!$E77&gt;0,Glucose!AY76,"")</f>
        <v/>
      </c>
      <c r="AY83" s="247" t="str">
        <f>IF(Glucose!$E77&gt;0,Glucose!AZ76,"")</f>
        <v/>
      </c>
      <c r="AZ83" s="247" t="str">
        <f>IF(Glucose!$E77&gt;0,Glucose!BA76,"")</f>
        <v/>
      </c>
      <c r="BA83" s="247" t="str">
        <f>IF(Glucose!$E77&gt;0,Glucose!BB76,"")</f>
        <v/>
      </c>
      <c r="BB83" s="247" t="str">
        <f>IF(Glucose!$E77&gt;0,Glucose!BC76,"")</f>
        <v/>
      </c>
      <c r="BC83" s="247" t="str">
        <f>IF(Glucose!$E77&gt;0,Glucose!BD76,"")</f>
        <v/>
      </c>
      <c r="BD83" s="247" t="str">
        <f>IF(Glucose!$E77&gt;0,Glucose!BE76,"")</f>
        <v/>
      </c>
      <c r="BE83" s="247" t="str">
        <f>IF(Glucose!$E77&gt;0,Glucose!BF76,"")</f>
        <v/>
      </c>
      <c r="BF83" s="247" t="str">
        <f>IF(Glucose!$E77&gt;0,Glucose!BG76,"")</f>
        <v/>
      </c>
      <c r="BG83" s="247" t="str">
        <f>IF(Glucose!$E77&gt;0,Glucose!BH76,"")</f>
        <v/>
      </c>
      <c r="BH83" s="247" t="str">
        <f>IF(Glucose!$E77&gt;0,Glucose!BI76,"")</f>
        <v/>
      </c>
      <c r="BI83" s="247" t="str">
        <f>IF(Glucose!$E77&gt;0,Glucose!BJ76,"")</f>
        <v/>
      </c>
      <c r="BJ83" s="247" t="str">
        <f>IF(Glucose!$E77&gt;0,Glucose!BK76,"")</f>
        <v/>
      </c>
      <c r="BK83" s="247" t="str">
        <f>IF(Glucose!$E77&gt;0,Glucose!BL76,"")</f>
        <v/>
      </c>
      <c r="BL83" s="247" t="str">
        <f>IF(Glucose!$E77&gt;0,Glucose!BM76,"")</f>
        <v/>
      </c>
      <c r="BM83" s="247" t="str">
        <f>IF(Glucose!$E77&gt;0,Glucose!BN76,"")</f>
        <v/>
      </c>
      <c r="BN83" s="247" t="str">
        <f>IF(Glucose!$E77&gt;0,'In Process Calc.'!B76,"")</f>
        <v/>
      </c>
      <c r="BO83" s="247" t="str">
        <f>IF(Glucose!$E77&gt;0,'In Process Calc.'!C76,"")</f>
        <v/>
      </c>
    </row>
    <row r="84" spans="1:67" x14ac:dyDescent="0.15">
      <c r="A84" s="241" t="str">
        <f>IF(Glucose!$E78&gt;0,Glucose!$B$1,"")</f>
        <v/>
      </c>
      <c r="B84" s="241" t="str">
        <f>IF(Glucose!$E78&gt;0,Glucose!A77+0.1,"")</f>
        <v/>
      </c>
      <c r="C84" s="245" t="str">
        <f>IF(Glucose!$E78&gt;0,Glucose!B77,"")</f>
        <v/>
      </c>
      <c r="D84" s="250" t="str">
        <f>IF(Glucose!$E78&gt;0,Glucose!C77,"")</f>
        <v/>
      </c>
      <c r="E84" s="241" t="str">
        <f>IF(Glucose!$E78&gt;0,Glucose!D77,"")</f>
        <v/>
      </c>
      <c r="F84" s="241" t="str">
        <f>IF(Glucose!$E78&gt;0,Glucose!E77,"")</f>
        <v/>
      </c>
      <c r="G84" s="241" t="str">
        <f>IF(Glucose!$E78&gt;0,Glucose!G77,"")</f>
        <v/>
      </c>
      <c r="H84" s="246" t="str">
        <f>IF(Glucose!$E78&gt;0,Glucose!H77,"")</f>
        <v/>
      </c>
      <c r="I84" s="246" t="str">
        <f>IF(Glucose!$E78&gt;0,Glucose!I77,"")</f>
        <v/>
      </c>
      <c r="J84" s="246" t="str">
        <f>IF(Glucose!$E78&gt;0,Glucose!J77,"")</f>
        <v/>
      </c>
      <c r="K84" s="246" t="str">
        <f>IF(Glucose!$E78&gt;0,Glucose!K77,"")</f>
        <v/>
      </c>
      <c r="L84" s="241" t="str">
        <f>IF(Glucose!$E78&gt;0,Glucose!L77,"")</f>
        <v/>
      </c>
      <c r="M84" s="241" t="str">
        <f>IF(Glucose!$E78&gt;0,Glucose!M77,"")</f>
        <v/>
      </c>
      <c r="N84" s="241" t="str">
        <f>IF(Glucose!$E78&gt;0,Glucose!N77,"")</f>
        <v/>
      </c>
      <c r="O84" s="241" t="str">
        <f>IF(Glucose!$E78&gt;0,Glucose!O77,"")</f>
        <v/>
      </c>
      <c r="P84" s="241" t="str">
        <f>IF(Glucose!$E78&gt;0,Glucose!P77,"")</f>
        <v/>
      </c>
      <c r="Q84" s="241" t="str">
        <f>IF(Glucose!$E78&gt;0,Glucose!Q77,"")</f>
        <v/>
      </c>
      <c r="R84" s="241" t="str">
        <f>IF(Glucose!$E78&gt;0,Glucose!R77,"")</f>
        <v/>
      </c>
      <c r="S84" s="241" t="str">
        <f>IF(Glucose!$E78&gt;0,Glucose!S77,"")</f>
        <v/>
      </c>
      <c r="T84" s="247" t="str">
        <f>IF(Glucose!$E78&gt;0,Glucose!T77+Glucose!$E78*Glucose!AS77/'In Process Calc.'!$I78,"")</f>
        <v/>
      </c>
      <c r="U84" s="247" t="str">
        <f>IF(Glucose!$E78&gt;0,Glucose!U77+Glucose!$E78*Glucose!AT77/'In Process Calc.'!$I78,"")</f>
        <v/>
      </c>
      <c r="V84" s="247" t="str">
        <f>IF(Glucose!$E78&gt;0,Glucose!V77+Glucose!$E78*Glucose!AU77/'In Process Calc.'!$I78,"")</f>
        <v/>
      </c>
      <c r="W84" s="247" t="str">
        <f>IF(Glucose!$E78&gt;0,Glucose!W77+Glucose!$E78*Glucose!AV77/'In Process Calc.'!$I78,"")</f>
        <v/>
      </c>
      <c r="X84" s="247" t="str">
        <f>IF(Glucose!$E78&gt;0,Glucose!X77+Glucose!$E78*Glucose!AW77/'In Process Calc.'!$I78,"")</f>
        <v/>
      </c>
      <c r="Y84" s="247" t="str">
        <f>IF(Glucose!$E78&gt;0,Glucose!Y77+Glucose!$E78*Glucose!AX77/'In Process Calc.'!$I78,"")</f>
        <v/>
      </c>
      <c r="Z84" s="247" t="str">
        <f>IF(Glucose!$E78&gt;0,Glucose!Z77+Glucose!$E78*Glucose!AY77/'In Process Calc.'!$I78,"")</f>
        <v/>
      </c>
      <c r="AA84" s="247" t="str">
        <f>IF(Glucose!$E78&gt;0,Glucose!AA77+Glucose!$E78*Glucose!AZ77/'In Process Calc.'!$I78,"")</f>
        <v/>
      </c>
      <c r="AB84" s="247" t="str">
        <f>IF(Glucose!$E78&gt;0,Glucose!AB77+Glucose!$E78*Glucose!BA77/'In Process Calc.'!$I78,"")</f>
        <v/>
      </c>
      <c r="AC84" s="247" t="str">
        <f>IF(Glucose!$E78&gt;0,Glucose!AC77+Glucose!$E78*Glucose!BB77/'In Process Calc.'!$I78,"")</f>
        <v/>
      </c>
      <c r="AD84" s="247" t="str">
        <f>IF(Glucose!$E78&gt;0,Glucose!AD77+Glucose!$E78*Glucose!BC77/'In Process Calc.'!$I78,"")</f>
        <v/>
      </c>
      <c r="AE84" s="247" t="str">
        <f>IF(Glucose!$E78&gt;0,Glucose!AE77+Glucose!$E78*Glucose!BD77/'In Process Calc.'!$I78,"")</f>
        <v/>
      </c>
      <c r="AF84" s="247" t="str">
        <f>IF(Glucose!$E78&gt;0,Glucose!AF77+Glucose!$E78*Glucose!BE77/'In Process Calc.'!$I78,"")</f>
        <v/>
      </c>
      <c r="AG84" s="247" t="str">
        <f>IF(Glucose!$E78&gt;0,Glucose!AG77+Glucose!$E78*Glucose!BF77/'In Process Calc.'!$I78,"")</f>
        <v/>
      </c>
      <c r="AH84" s="247" t="str">
        <f>IF(Glucose!$E78&gt;0,Glucose!AH77+Glucose!$E78*Glucose!BG77/'In Process Calc.'!$I78,"")</f>
        <v/>
      </c>
      <c r="AI84" s="247" t="str">
        <f>IF(Glucose!$E78&gt;0,Glucose!AI77+Glucose!$E78*Glucose!BH77/'In Process Calc.'!$I78,"")</f>
        <v/>
      </c>
      <c r="AJ84" s="247" t="str">
        <f>IF(Glucose!$E78&gt;0,Glucose!AJ77+Glucose!$E78*Glucose!BI77/'In Process Calc.'!$I78,"")</f>
        <v/>
      </c>
      <c r="AK84" s="247" t="str">
        <f>IF(Glucose!$E78&gt;0,Glucose!AK77+Glucose!$E78*Glucose!BJ77/'In Process Calc.'!$I78,"")</f>
        <v/>
      </c>
      <c r="AL84" s="247" t="str">
        <f>IF(Glucose!$E78&gt;0,Glucose!AL77+Glucose!$E78*Glucose!BK77/'In Process Calc.'!$I78,"")</f>
        <v/>
      </c>
      <c r="AM84" s="247" t="str">
        <f>IF(Glucose!$E78&gt;0,Glucose!AM77+Glucose!$E78*Glucose!BL77/'In Process Calc.'!$I78,"")</f>
        <v/>
      </c>
      <c r="AN84" s="247" t="str">
        <f>IF(Glucose!$E78&gt;0,Glucose!AN77+Glucose!$E78*Glucose!BM77/'In Process Calc.'!$I78,"")</f>
        <v/>
      </c>
      <c r="AO84" s="247" t="str">
        <f>IF(Glucose!$E78&gt;0,Glucose!AO77+Glucose!$E78*Glucose!BN77/'In Process Calc.'!$I78,"")</f>
        <v/>
      </c>
      <c r="AP84" s="247" t="str">
        <f>IF(Glucose!$E78&gt;0,Glucose!AP77+Glucose!$E78*Glucose!BO77/'In Process Calc.'!$I78,"")</f>
        <v/>
      </c>
      <c r="AQ84" s="247" t="str">
        <f>IF(Glucose!$E78&gt;0,Glucose!AR77+Glucose!$E78*Glucose!BP77/'In Process Calc.'!$I78,"")</f>
        <v/>
      </c>
      <c r="AR84" s="247" t="str">
        <f>IF(Glucose!$E78&gt;0,Glucose!AS77,"")</f>
        <v/>
      </c>
      <c r="AS84" s="247" t="str">
        <f>IF(Glucose!$E78&gt;0,Glucose!AT77,"")</f>
        <v/>
      </c>
      <c r="AT84" s="247" t="str">
        <f>IF(Glucose!$E78&gt;0,Glucose!AU77,"")</f>
        <v/>
      </c>
      <c r="AU84" s="247" t="str">
        <f>IF(Glucose!$E78&gt;0,Glucose!AV77,"")</f>
        <v/>
      </c>
      <c r="AV84" s="247" t="str">
        <f>IF(Glucose!$E78&gt;0,Glucose!AW77,"")</f>
        <v/>
      </c>
      <c r="AW84" s="247" t="str">
        <f>IF(Glucose!$E78&gt;0,Glucose!AX77,"")</f>
        <v/>
      </c>
      <c r="AX84" s="247" t="str">
        <f>IF(Glucose!$E78&gt;0,Glucose!AY77,"")</f>
        <v/>
      </c>
      <c r="AY84" s="247" t="str">
        <f>IF(Glucose!$E78&gt;0,Glucose!AZ77,"")</f>
        <v/>
      </c>
      <c r="AZ84" s="247" t="str">
        <f>IF(Glucose!$E78&gt;0,Glucose!BA77,"")</f>
        <v/>
      </c>
      <c r="BA84" s="247" t="str">
        <f>IF(Glucose!$E78&gt;0,Glucose!BB77,"")</f>
        <v/>
      </c>
      <c r="BB84" s="247" t="str">
        <f>IF(Glucose!$E78&gt;0,Glucose!BC77,"")</f>
        <v/>
      </c>
      <c r="BC84" s="247" t="str">
        <f>IF(Glucose!$E78&gt;0,Glucose!BD77,"")</f>
        <v/>
      </c>
      <c r="BD84" s="247" t="str">
        <f>IF(Glucose!$E78&gt;0,Glucose!BE77,"")</f>
        <v/>
      </c>
      <c r="BE84" s="247" t="str">
        <f>IF(Glucose!$E78&gt;0,Glucose!BF77,"")</f>
        <v/>
      </c>
      <c r="BF84" s="247" t="str">
        <f>IF(Glucose!$E78&gt;0,Glucose!BG77,"")</f>
        <v/>
      </c>
      <c r="BG84" s="247" t="str">
        <f>IF(Glucose!$E78&gt;0,Glucose!BH77,"")</f>
        <v/>
      </c>
      <c r="BH84" s="247" t="str">
        <f>IF(Glucose!$E78&gt;0,Glucose!BI77,"")</f>
        <v/>
      </c>
      <c r="BI84" s="247" t="str">
        <f>IF(Glucose!$E78&gt;0,Glucose!BJ77,"")</f>
        <v/>
      </c>
      <c r="BJ84" s="247" t="str">
        <f>IF(Glucose!$E78&gt;0,Glucose!BK77,"")</f>
        <v/>
      </c>
      <c r="BK84" s="247" t="str">
        <f>IF(Glucose!$E78&gt;0,Glucose!BL77,"")</f>
        <v/>
      </c>
      <c r="BL84" s="247" t="str">
        <f>IF(Glucose!$E78&gt;0,Glucose!BM77,"")</f>
        <v/>
      </c>
      <c r="BM84" s="247" t="str">
        <f>IF(Glucose!$E78&gt;0,Glucose!BN77,"")</f>
        <v/>
      </c>
      <c r="BN84" s="247" t="str">
        <f>IF(Glucose!$E78&gt;0,'In Process Calc.'!B77,"")</f>
        <v/>
      </c>
      <c r="BO84" s="247" t="str">
        <f>IF(Glucose!$E78&gt;0,'In Process Calc.'!C77,"")</f>
        <v/>
      </c>
    </row>
    <row r="85" spans="1:67" x14ac:dyDescent="0.15">
      <c r="A85" s="241" t="str">
        <f>IF(Glucose!$E79&gt;0,Glucose!$B$1,"")</f>
        <v/>
      </c>
      <c r="B85" s="241" t="str">
        <f>IF(Glucose!$E79&gt;0,Glucose!A78+0.1,"")</f>
        <v/>
      </c>
      <c r="C85" s="245" t="str">
        <f>IF(Glucose!$E79&gt;0,Glucose!B78,"")</f>
        <v/>
      </c>
      <c r="D85" s="250" t="str">
        <f>IF(Glucose!$E79&gt;0,Glucose!C78,"")</f>
        <v/>
      </c>
      <c r="E85" s="241" t="str">
        <f>IF(Glucose!$E79&gt;0,Glucose!D78,"")</f>
        <v/>
      </c>
      <c r="F85" s="241" t="str">
        <f>IF(Glucose!$E79&gt;0,Glucose!E78,"")</f>
        <v/>
      </c>
      <c r="G85" s="241" t="str">
        <f>IF(Glucose!$E79&gt;0,Glucose!G78,"")</f>
        <v/>
      </c>
      <c r="H85" s="246" t="str">
        <f>IF(Glucose!$E79&gt;0,Glucose!H78,"")</f>
        <v/>
      </c>
      <c r="I85" s="246" t="str">
        <f>IF(Glucose!$E79&gt;0,Glucose!I78,"")</f>
        <v/>
      </c>
      <c r="J85" s="246" t="str">
        <f>IF(Glucose!$E79&gt;0,Glucose!J78,"")</f>
        <v/>
      </c>
      <c r="K85" s="246" t="str">
        <f>IF(Glucose!$E79&gt;0,Glucose!K78,"")</f>
        <v/>
      </c>
      <c r="L85" s="241" t="str">
        <f>IF(Glucose!$E79&gt;0,Glucose!L78,"")</f>
        <v/>
      </c>
      <c r="M85" s="241" t="str">
        <f>IF(Glucose!$E79&gt;0,Glucose!M78,"")</f>
        <v/>
      </c>
      <c r="N85" s="241" t="str">
        <f>IF(Glucose!$E79&gt;0,Glucose!N78,"")</f>
        <v/>
      </c>
      <c r="O85" s="241" t="str">
        <f>IF(Glucose!$E79&gt;0,Glucose!O78,"")</f>
        <v/>
      </c>
      <c r="P85" s="241" t="str">
        <f>IF(Glucose!$E79&gt;0,Glucose!P78,"")</f>
        <v/>
      </c>
      <c r="Q85" s="241" t="str">
        <f>IF(Glucose!$E79&gt;0,Glucose!Q78,"")</f>
        <v/>
      </c>
      <c r="R85" s="241" t="str">
        <f>IF(Glucose!$E79&gt;0,Glucose!R78,"")</f>
        <v/>
      </c>
      <c r="S85" s="241" t="str">
        <f>IF(Glucose!$E79&gt;0,Glucose!S78,"")</f>
        <v/>
      </c>
      <c r="T85" s="247" t="str">
        <f>IF(Glucose!$E79&gt;0,Glucose!T78+Glucose!$E79*Glucose!AS78/'In Process Calc.'!$I79,"")</f>
        <v/>
      </c>
      <c r="U85" s="247" t="str">
        <f>IF(Glucose!$E79&gt;0,Glucose!U78+Glucose!$E79*Glucose!AT78/'In Process Calc.'!$I79,"")</f>
        <v/>
      </c>
      <c r="V85" s="247" t="str">
        <f>IF(Glucose!$E79&gt;0,Glucose!V78+Glucose!$E79*Glucose!AU78/'In Process Calc.'!$I79,"")</f>
        <v/>
      </c>
      <c r="W85" s="247" t="str">
        <f>IF(Glucose!$E79&gt;0,Glucose!W78+Glucose!$E79*Glucose!AV78/'In Process Calc.'!$I79,"")</f>
        <v/>
      </c>
      <c r="X85" s="247" t="str">
        <f>IF(Glucose!$E79&gt;0,Glucose!X78+Glucose!$E79*Glucose!AW78/'In Process Calc.'!$I79,"")</f>
        <v/>
      </c>
      <c r="Y85" s="247" t="str">
        <f>IF(Glucose!$E79&gt;0,Glucose!Y78+Glucose!$E79*Glucose!AX78/'In Process Calc.'!$I79,"")</f>
        <v/>
      </c>
      <c r="Z85" s="247" t="str">
        <f>IF(Glucose!$E79&gt;0,Glucose!Z78+Glucose!$E79*Glucose!AY78/'In Process Calc.'!$I79,"")</f>
        <v/>
      </c>
      <c r="AA85" s="247" t="str">
        <f>IF(Glucose!$E79&gt;0,Glucose!AA78+Glucose!$E79*Glucose!AZ78/'In Process Calc.'!$I79,"")</f>
        <v/>
      </c>
      <c r="AB85" s="247" t="str">
        <f>IF(Glucose!$E79&gt;0,Glucose!AB78+Glucose!$E79*Glucose!BA78/'In Process Calc.'!$I79,"")</f>
        <v/>
      </c>
      <c r="AC85" s="247" t="str">
        <f>IF(Glucose!$E79&gt;0,Glucose!AC78+Glucose!$E79*Glucose!BB78/'In Process Calc.'!$I79,"")</f>
        <v/>
      </c>
      <c r="AD85" s="247" t="str">
        <f>IF(Glucose!$E79&gt;0,Glucose!AD78+Glucose!$E79*Glucose!BC78/'In Process Calc.'!$I79,"")</f>
        <v/>
      </c>
      <c r="AE85" s="247" t="str">
        <f>IF(Glucose!$E79&gt;0,Glucose!AE78+Glucose!$E79*Glucose!BD78/'In Process Calc.'!$I79,"")</f>
        <v/>
      </c>
      <c r="AF85" s="247" t="str">
        <f>IF(Glucose!$E79&gt;0,Glucose!AF78+Glucose!$E79*Glucose!BE78/'In Process Calc.'!$I79,"")</f>
        <v/>
      </c>
      <c r="AG85" s="247" t="str">
        <f>IF(Glucose!$E79&gt;0,Glucose!AG78+Glucose!$E79*Glucose!BF78/'In Process Calc.'!$I79,"")</f>
        <v/>
      </c>
      <c r="AH85" s="247" t="str">
        <f>IF(Glucose!$E79&gt;0,Glucose!AH78+Glucose!$E79*Glucose!BG78/'In Process Calc.'!$I79,"")</f>
        <v/>
      </c>
      <c r="AI85" s="247" t="str">
        <f>IF(Glucose!$E79&gt;0,Glucose!AI78+Glucose!$E79*Glucose!BH78/'In Process Calc.'!$I79,"")</f>
        <v/>
      </c>
      <c r="AJ85" s="247" t="str">
        <f>IF(Glucose!$E79&gt;0,Glucose!AJ78+Glucose!$E79*Glucose!BI78/'In Process Calc.'!$I79,"")</f>
        <v/>
      </c>
      <c r="AK85" s="247" t="str">
        <f>IF(Glucose!$E79&gt;0,Glucose!AK78+Glucose!$E79*Glucose!BJ78/'In Process Calc.'!$I79,"")</f>
        <v/>
      </c>
      <c r="AL85" s="247" t="str">
        <f>IF(Glucose!$E79&gt;0,Glucose!AL78+Glucose!$E79*Glucose!BK78/'In Process Calc.'!$I79,"")</f>
        <v/>
      </c>
      <c r="AM85" s="247" t="str">
        <f>IF(Glucose!$E79&gt;0,Glucose!AM78+Glucose!$E79*Glucose!BL78/'In Process Calc.'!$I79,"")</f>
        <v/>
      </c>
      <c r="AN85" s="247" t="str">
        <f>IF(Glucose!$E79&gt;0,Glucose!AN78+Glucose!$E79*Glucose!BM78/'In Process Calc.'!$I79,"")</f>
        <v/>
      </c>
      <c r="AO85" s="247" t="str">
        <f>IF(Glucose!$E79&gt;0,Glucose!AO78+Glucose!$E79*Glucose!BN78/'In Process Calc.'!$I79,"")</f>
        <v/>
      </c>
      <c r="AP85" s="247" t="str">
        <f>IF(Glucose!$E79&gt;0,Glucose!AP78+Glucose!$E79*Glucose!BO78/'In Process Calc.'!$I79,"")</f>
        <v/>
      </c>
      <c r="AQ85" s="247" t="str">
        <f>IF(Glucose!$E79&gt;0,Glucose!AR78+Glucose!$E79*Glucose!BP78/'In Process Calc.'!$I79,"")</f>
        <v/>
      </c>
      <c r="AR85" s="247" t="str">
        <f>IF(Glucose!$E79&gt;0,Glucose!AS78,"")</f>
        <v/>
      </c>
      <c r="AS85" s="247" t="str">
        <f>IF(Glucose!$E79&gt;0,Glucose!AT78,"")</f>
        <v/>
      </c>
      <c r="AT85" s="247" t="str">
        <f>IF(Glucose!$E79&gt;0,Glucose!AU78,"")</f>
        <v/>
      </c>
      <c r="AU85" s="247" t="str">
        <f>IF(Glucose!$E79&gt;0,Glucose!AV78,"")</f>
        <v/>
      </c>
      <c r="AV85" s="247" t="str">
        <f>IF(Glucose!$E79&gt;0,Glucose!AW78,"")</f>
        <v/>
      </c>
      <c r="AW85" s="247" t="str">
        <f>IF(Glucose!$E79&gt;0,Glucose!AX78,"")</f>
        <v/>
      </c>
      <c r="AX85" s="247" t="str">
        <f>IF(Glucose!$E79&gt;0,Glucose!AY78,"")</f>
        <v/>
      </c>
      <c r="AY85" s="247" t="str">
        <f>IF(Glucose!$E79&gt;0,Glucose!AZ78,"")</f>
        <v/>
      </c>
      <c r="AZ85" s="247" t="str">
        <f>IF(Glucose!$E79&gt;0,Glucose!BA78,"")</f>
        <v/>
      </c>
      <c r="BA85" s="247" t="str">
        <f>IF(Glucose!$E79&gt;0,Glucose!BB78,"")</f>
        <v/>
      </c>
      <c r="BB85" s="247" t="str">
        <f>IF(Glucose!$E79&gt;0,Glucose!BC78,"")</f>
        <v/>
      </c>
      <c r="BC85" s="247" t="str">
        <f>IF(Glucose!$E79&gt;0,Glucose!BD78,"")</f>
        <v/>
      </c>
      <c r="BD85" s="247" t="str">
        <f>IF(Glucose!$E79&gt;0,Glucose!BE78,"")</f>
        <v/>
      </c>
      <c r="BE85" s="247" t="str">
        <f>IF(Glucose!$E79&gt;0,Glucose!BF78,"")</f>
        <v/>
      </c>
      <c r="BF85" s="247" t="str">
        <f>IF(Glucose!$E79&gt;0,Glucose!BG78,"")</f>
        <v/>
      </c>
      <c r="BG85" s="247" t="str">
        <f>IF(Glucose!$E79&gt;0,Glucose!BH78,"")</f>
        <v/>
      </c>
      <c r="BH85" s="247" t="str">
        <f>IF(Glucose!$E79&gt;0,Glucose!BI78,"")</f>
        <v/>
      </c>
      <c r="BI85" s="247" t="str">
        <f>IF(Glucose!$E79&gt;0,Glucose!BJ78,"")</f>
        <v/>
      </c>
      <c r="BJ85" s="247" t="str">
        <f>IF(Glucose!$E79&gt;0,Glucose!BK78,"")</f>
        <v/>
      </c>
      <c r="BK85" s="247" t="str">
        <f>IF(Glucose!$E79&gt;0,Glucose!BL78,"")</f>
        <v/>
      </c>
      <c r="BL85" s="247" t="str">
        <f>IF(Glucose!$E79&gt;0,Glucose!BM78,"")</f>
        <v/>
      </c>
      <c r="BM85" s="247" t="str">
        <f>IF(Glucose!$E79&gt;0,Glucose!BN78,"")</f>
        <v/>
      </c>
      <c r="BN85" s="247" t="str">
        <f>IF(Glucose!$E79&gt;0,'In Process Calc.'!B78,"")</f>
        <v/>
      </c>
      <c r="BO85" s="247" t="str">
        <f>IF(Glucose!$E79&gt;0,'In Process Calc.'!C78,"")</f>
        <v/>
      </c>
    </row>
    <row r="86" spans="1:67" x14ac:dyDescent="0.15">
      <c r="A86" s="241" t="str">
        <f>IF(Glucose!$E80&gt;0,Glucose!$B$1,"")</f>
        <v/>
      </c>
      <c r="B86" s="241" t="str">
        <f>IF(Glucose!$E80&gt;0,Glucose!A79+0.1,"")</f>
        <v/>
      </c>
      <c r="C86" s="245" t="str">
        <f>IF(Glucose!$E80&gt;0,Glucose!B79,"")</f>
        <v/>
      </c>
      <c r="D86" s="250" t="str">
        <f>IF(Glucose!$E80&gt;0,Glucose!C79,"")</f>
        <v/>
      </c>
      <c r="E86" s="241" t="str">
        <f>IF(Glucose!$E80&gt;0,Glucose!D79,"")</f>
        <v/>
      </c>
      <c r="F86" s="241" t="str">
        <f>IF(Glucose!$E80&gt;0,Glucose!E79,"")</f>
        <v/>
      </c>
      <c r="G86" s="241" t="str">
        <f>IF(Glucose!$E80&gt;0,Glucose!G79,"")</f>
        <v/>
      </c>
      <c r="H86" s="246" t="str">
        <f>IF(Glucose!$E80&gt;0,Glucose!H79,"")</f>
        <v/>
      </c>
      <c r="I86" s="246" t="str">
        <f>IF(Glucose!$E80&gt;0,Glucose!I79,"")</f>
        <v/>
      </c>
      <c r="J86" s="246" t="str">
        <f>IF(Glucose!$E80&gt;0,Glucose!J79,"")</f>
        <v/>
      </c>
      <c r="K86" s="246" t="str">
        <f>IF(Glucose!$E80&gt;0,Glucose!K79,"")</f>
        <v/>
      </c>
      <c r="L86" s="241" t="str">
        <f>IF(Glucose!$E80&gt;0,Glucose!L79,"")</f>
        <v/>
      </c>
      <c r="M86" s="241" t="str">
        <f>IF(Glucose!$E80&gt;0,Glucose!M79,"")</f>
        <v/>
      </c>
      <c r="N86" s="241" t="str">
        <f>IF(Glucose!$E80&gt;0,Glucose!N79,"")</f>
        <v/>
      </c>
      <c r="O86" s="241" t="str">
        <f>IF(Glucose!$E80&gt;0,Glucose!O79,"")</f>
        <v/>
      </c>
      <c r="P86" s="241" t="str">
        <f>IF(Glucose!$E80&gt;0,Glucose!P79,"")</f>
        <v/>
      </c>
      <c r="Q86" s="241" t="str">
        <f>IF(Glucose!$E80&gt;0,Glucose!Q79,"")</f>
        <v/>
      </c>
      <c r="R86" s="241" t="str">
        <f>IF(Glucose!$E80&gt;0,Glucose!R79,"")</f>
        <v/>
      </c>
      <c r="S86" s="241" t="str">
        <f>IF(Glucose!$E80&gt;0,Glucose!S79,"")</f>
        <v/>
      </c>
      <c r="T86" s="247" t="str">
        <f>IF(Glucose!$E80&gt;0,Glucose!T79+Glucose!$E80*Glucose!AS79/'In Process Calc.'!$I80,"")</f>
        <v/>
      </c>
      <c r="U86" s="247" t="str">
        <f>IF(Glucose!$E80&gt;0,Glucose!U79+Glucose!$E80*Glucose!AT79/'In Process Calc.'!$I80,"")</f>
        <v/>
      </c>
      <c r="V86" s="247" t="str">
        <f>IF(Glucose!$E80&gt;0,Glucose!V79+Glucose!$E80*Glucose!AU79/'In Process Calc.'!$I80,"")</f>
        <v/>
      </c>
      <c r="W86" s="247" t="str">
        <f>IF(Glucose!$E80&gt;0,Glucose!W79+Glucose!$E80*Glucose!AV79/'In Process Calc.'!$I80,"")</f>
        <v/>
      </c>
      <c r="X86" s="247" t="str">
        <f>IF(Glucose!$E80&gt;0,Glucose!X79+Glucose!$E80*Glucose!AW79/'In Process Calc.'!$I80,"")</f>
        <v/>
      </c>
      <c r="Y86" s="247" t="str">
        <f>IF(Glucose!$E80&gt;0,Glucose!Y79+Glucose!$E80*Glucose!AX79/'In Process Calc.'!$I80,"")</f>
        <v/>
      </c>
      <c r="Z86" s="247" t="str">
        <f>IF(Glucose!$E80&gt;0,Glucose!Z79+Glucose!$E80*Glucose!AY79/'In Process Calc.'!$I80,"")</f>
        <v/>
      </c>
      <c r="AA86" s="247" t="str">
        <f>IF(Glucose!$E80&gt;0,Glucose!AA79+Glucose!$E80*Glucose!AZ79/'In Process Calc.'!$I80,"")</f>
        <v/>
      </c>
      <c r="AB86" s="247" t="str">
        <f>IF(Glucose!$E80&gt;0,Glucose!AB79+Glucose!$E80*Glucose!BA79/'In Process Calc.'!$I80,"")</f>
        <v/>
      </c>
      <c r="AC86" s="247" t="str">
        <f>IF(Glucose!$E80&gt;0,Glucose!AC79+Glucose!$E80*Glucose!BB79/'In Process Calc.'!$I80,"")</f>
        <v/>
      </c>
      <c r="AD86" s="247" t="str">
        <f>IF(Glucose!$E80&gt;0,Glucose!AD79+Glucose!$E80*Glucose!BC79/'In Process Calc.'!$I80,"")</f>
        <v/>
      </c>
      <c r="AE86" s="247" t="str">
        <f>IF(Glucose!$E80&gt;0,Glucose!AE79+Glucose!$E80*Glucose!BD79/'In Process Calc.'!$I80,"")</f>
        <v/>
      </c>
      <c r="AF86" s="247" t="str">
        <f>IF(Glucose!$E80&gt;0,Glucose!AF79+Glucose!$E80*Glucose!BE79/'In Process Calc.'!$I80,"")</f>
        <v/>
      </c>
      <c r="AG86" s="247" t="str">
        <f>IF(Glucose!$E80&gt;0,Glucose!AG79+Glucose!$E80*Glucose!BF79/'In Process Calc.'!$I80,"")</f>
        <v/>
      </c>
      <c r="AH86" s="247" t="str">
        <f>IF(Glucose!$E80&gt;0,Glucose!AH79+Glucose!$E80*Glucose!BG79/'In Process Calc.'!$I80,"")</f>
        <v/>
      </c>
      <c r="AI86" s="247" t="str">
        <f>IF(Glucose!$E80&gt;0,Glucose!AI79+Glucose!$E80*Glucose!BH79/'In Process Calc.'!$I80,"")</f>
        <v/>
      </c>
      <c r="AJ86" s="247" t="str">
        <f>IF(Glucose!$E80&gt;0,Glucose!AJ79+Glucose!$E80*Glucose!BI79/'In Process Calc.'!$I80,"")</f>
        <v/>
      </c>
      <c r="AK86" s="247" t="str">
        <f>IF(Glucose!$E80&gt;0,Glucose!AK79+Glucose!$E80*Glucose!BJ79/'In Process Calc.'!$I80,"")</f>
        <v/>
      </c>
      <c r="AL86" s="247" t="str">
        <f>IF(Glucose!$E80&gt;0,Glucose!AL79+Glucose!$E80*Glucose!BK79/'In Process Calc.'!$I80,"")</f>
        <v/>
      </c>
      <c r="AM86" s="247" t="str">
        <f>IF(Glucose!$E80&gt;0,Glucose!AM79+Glucose!$E80*Glucose!BL79/'In Process Calc.'!$I80,"")</f>
        <v/>
      </c>
      <c r="AN86" s="247" t="str">
        <f>IF(Glucose!$E80&gt;0,Glucose!AN79+Glucose!$E80*Glucose!BM79/'In Process Calc.'!$I80,"")</f>
        <v/>
      </c>
      <c r="AO86" s="247" t="str">
        <f>IF(Glucose!$E80&gt;0,Glucose!AO79+Glucose!$E80*Glucose!BN79/'In Process Calc.'!$I80,"")</f>
        <v/>
      </c>
      <c r="AP86" s="247" t="str">
        <f>IF(Glucose!$E80&gt;0,Glucose!AP79+Glucose!$E80*Glucose!BO79/'In Process Calc.'!$I80,"")</f>
        <v/>
      </c>
      <c r="AQ86" s="247" t="str">
        <f>IF(Glucose!$E80&gt;0,Glucose!AR79+Glucose!$E80*Glucose!BP79/'In Process Calc.'!$I80,"")</f>
        <v/>
      </c>
      <c r="AR86" s="247" t="str">
        <f>IF(Glucose!$E80&gt;0,Glucose!AS79,"")</f>
        <v/>
      </c>
      <c r="AS86" s="247" t="str">
        <f>IF(Glucose!$E80&gt;0,Glucose!AT79,"")</f>
        <v/>
      </c>
      <c r="AT86" s="247" t="str">
        <f>IF(Glucose!$E80&gt;0,Glucose!AU79,"")</f>
        <v/>
      </c>
      <c r="AU86" s="247" t="str">
        <f>IF(Glucose!$E80&gt;0,Glucose!AV79,"")</f>
        <v/>
      </c>
      <c r="AV86" s="247" t="str">
        <f>IF(Glucose!$E80&gt;0,Glucose!AW79,"")</f>
        <v/>
      </c>
      <c r="AW86" s="247" t="str">
        <f>IF(Glucose!$E80&gt;0,Glucose!AX79,"")</f>
        <v/>
      </c>
      <c r="AX86" s="247" t="str">
        <f>IF(Glucose!$E80&gt;0,Glucose!AY79,"")</f>
        <v/>
      </c>
      <c r="AY86" s="247" t="str">
        <f>IF(Glucose!$E80&gt;0,Glucose!AZ79,"")</f>
        <v/>
      </c>
      <c r="AZ86" s="247" t="str">
        <f>IF(Glucose!$E80&gt;0,Glucose!BA79,"")</f>
        <v/>
      </c>
      <c r="BA86" s="247" t="str">
        <f>IF(Glucose!$E80&gt;0,Glucose!BB79,"")</f>
        <v/>
      </c>
      <c r="BB86" s="247" t="str">
        <f>IF(Glucose!$E80&gt;0,Glucose!BC79,"")</f>
        <v/>
      </c>
      <c r="BC86" s="247" t="str">
        <f>IF(Glucose!$E80&gt;0,Glucose!BD79,"")</f>
        <v/>
      </c>
      <c r="BD86" s="247" t="str">
        <f>IF(Glucose!$E80&gt;0,Glucose!BE79,"")</f>
        <v/>
      </c>
      <c r="BE86" s="247" t="str">
        <f>IF(Glucose!$E80&gt;0,Glucose!BF79,"")</f>
        <v/>
      </c>
      <c r="BF86" s="247" t="str">
        <f>IF(Glucose!$E80&gt;0,Glucose!BG79,"")</f>
        <v/>
      </c>
      <c r="BG86" s="247" t="str">
        <f>IF(Glucose!$E80&gt;0,Glucose!BH79,"")</f>
        <v/>
      </c>
      <c r="BH86" s="247" t="str">
        <f>IF(Glucose!$E80&gt;0,Glucose!BI79,"")</f>
        <v/>
      </c>
      <c r="BI86" s="247" t="str">
        <f>IF(Glucose!$E80&gt;0,Glucose!BJ79,"")</f>
        <v/>
      </c>
      <c r="BJ86" s="247" t="str">
        <f>IF(Glucose!$E80&gt;0,Glucose!BK79,"")</f>
        <v/>
      </c>
      <c r="BK86" s="247" t="str">
        <f>IF(Glucose!$E80&gt;0,Glucose!BL79,"")</f>
        <v/>
      </c>
      <c r="BL86" s="247" t="str">
        <f>IF(Glucose!$E80&gt;0,Glucose!BM79,"")</f>
        <v/>
      </c>
      <c r="BM86" s="247" t="str">
        <f>IF(Glucose!$E80&gt;0,Glucose!BN79,"")</f>
        <v/>
      </c>
      <c r="BN86" s="247" t="str">
        <f>IF(Glucose!$E80&gt;0,'In Process Calc.'!B79,"")</f>
        <v/>
      </c>
      <c r="BO86" s="247" t="str">
        <f>IF(Glucose!$E80&gt;0,'In Process Calc.'!C79,"")</f>
        <v/>
      </c>
    </row>
    <row r="87" spans="1:67" x14ac:dyDescent="0.15">
      <c r="A87" s="241" t="str">
        <f>IF(Glucose!$E81&gt;0,Glucose!$B$1,"")</f>
        <v/>
      </c>
      <c r="B87" s="241" t="str">
        <f>IF(Glucose!$E81&gt;0,Glucose!A80+0.1,"")</f>
        <v/>
      </c>
      <c r="C87" s="245" t="str">
        <f>IF(Glucose!$E81&gt;0,Glucose!B80,"")</f>
        <v/>
      </c>
      <c r="D87" s="250" t="str">
        <f>IF(Glucose!$E81&gt;0,Glucose!C80,"")</f>
        <v/>
      </c>
      <c r="E87" s="241" t="str">
        <f>IF(Glucose!$E81&gt;0,Glucose!D80,"")</f>
        <v/>
      </c>
      <c r="F87" s="241" t="str">
        <f>IF(Glucose!$E81&gt;0,Glucose!E80,"")</f>
        <v/>
      </c>
      <c r="G87" s="241" t="str">
        <f>IF(Glucose!$E81&gt;0,Glucose!G80,"")</f>
        <v/>
      </c>
      <c r="H87" s="246" t="str">
        <f>IF(Glucose!$E81&gt;0,Glucose!H80,"")</f>
        <v/>
      </c>
      <c r="I87" s="246" t="str">
        <f>IF(Glucose!$E81&gt;0,Glucose!I80,"")</f>
        <v/>
      </c>
      <c r="J87" s="246" t="str">
        <f>IF(Glucose!$E81&gt;0,Glucose!J80,"")</f>
        <v/>
      </c>
      <c r="K87" s="246" t="str">
        <f>IF(Glucose!$E81&gt;0,Glucose!K80,"")</f>
        <v/>
      </c>
      <c r="L87" s="241" t="str">
        <f>IF(Glucose!$E81&gt;0,Glucose!L80,"")</f>
        <v/>
      </c>
      <c r="M87" s="241" t="str">
        <f>IF(Glucose!$E81&gt;0,Glucose!M80,"")</f>
        <v/>
      </c>
      <c r="N87" s="241" t="str">
        <f>IF(Glucose!$E81&gt;0,Glucose!N80,"")</f>
        <v/>
      </c>
      <c r="O87" s="241" t="str">
        <f>IF(Glucose!$E81&gt;0,Glucose!O80,"")</f>
        <v/>
      </c>
      <c r="P87" s="241" t="str">
        <f>IF(Glucose!$E81&gt;0,Glucose!P80,"")</f>
        <v/>
      </c>
      <c r="Q87" s="241" t="str">
        <f>IF(Glucose!$E81&gt;0,Glucose!Q80,"")</f>
        <v/>
      </c>
      <c r="R87" s="241" t="str">
        <f>IF(Glucose!$E81&gt;0,Glucose!R80,"")</f>
        <v/>
      </c>
      <c r="S87" s="241" t="str">
        <f>IF(Glucose!$E81&gt;0,Glucose!S80,"")</f>
        <v/>
      </c>
      <c r="T87" s="247" t="str">
        <f>IF(Glucose!$E81&gt;0,Glucose!T80+Glucose!$E81*Glucose!AS80/'In Process Calc.'!$I81,"")</f>
        <v/>
      </c>
      <c r="U87" s="247" t="str">
        <f>IF(Glucose!$E81&gt;0,Glucose!U80+Glucose!$E81*Glucose!AT80/'In Process Calc.'!$I81,"")</f>
        <v/>
      </c>
      <c r="V87" s="247" t="str">
        <f>IF(Glucose!$E81&gt;0,Glucose!V80+Glucose!$E81*Glucose!AU80/'In Process Calc.'!$I81,"")</f>
        <v/>
      </c>
      <c r="W87" s="247" t="str">
        <f>IF(Glucose!$E81&gt;0,Glucose!W80+Glucose!$E81*Glucose!AV80/'In Process Calc.'!$I81,"")</f>
        <v/>
      </c>
      <c r="X87" s="247" t="str">
        <f>IF(Glucose!$E81&gt;0,Glucose!X80+Glucose!$E81*Glucose!AW80/'In Process Calc.'!$I81,"")</f>
        <v/>
      </c>
      <c r="Y87" s="247" t="str">
        <f>IF(Glucose!$E81&gt;0,Glucose!Y80+Glucose!$E81*Glucose!AX80/'In Process Calc.'!$I81,"")</f>
        <v/>
      </c>
      <c r="Z87" s="247" t="str">
        <f>IF(Glucose!$E81&gt;0,Glucose!Z80+Glucose!$E81*Glucose!AY80/'In Process Calc.'!$I81,"")</f>
        <v/>
      </c>
      <c r="AA87" s="247" t="str">
        <f>IF(Glucose!$E81&gt;0,Glucose!AA80+Glucose!$E81*Glucose!AZ80/'In Process Calc.'!$I81,"")</f>
        <v/>
      </c>
      <c r="AB87" s="247" t="str">
        <f>IF(Glucose!$E81&gt;0,Glucose!AB80+Glucose!$E81*Glucose!BA80/'In Process Calc.'!$I81,"")</f>
        <v/>
      </c>
      <c r="AC87" s="247" t="str">
        <f>IF(Glucose!$E81&gt;0,Glucose!AC80+Glucose!$E81*Glucose!BB80/'In Process Calc.'!$I81,"")</f>
        <v/>
      </c>
      <c r="AD87" s="247" t="str">
        <f>IF(Glucose!$E81&gt;0,Glucose!AD80+Glucose!$E81*Glucose!BC80/'In Process Calc.'!$I81,"")</f>
        <v/>
      </c>
      <c r="AE87" s="247" t="str">
        <f>IF(Glucose!$E81&gt;0,Glucose!AE80+Glucose!$E81*Glucose!BD80/'In Process Calc.'!$I81,"")</f>
        <v/>
      </c>
      <c r="AF87" s="247" t="str">
        <f>IF(Glucose!$E81&gt;0,Glucose!AF80+Glucose!$E81*Glucose!BE80/'In Process Calc.'!$I81,"")</f>
        <v/>
      </c>
      <c r="AG87" s="247" t="str">
        <f>IF(Glucose!$E81&gt;0,Glucose!AG80+Glucose!$E81*Glucose!BF80/'In Process Calc.'!$I81,"")</f>
        <v/>
      </c>
      <c r="AH87" s="247" t="str">
        <f>IF(Glucose!$E81&gt;0,Glucose!AH80+Glucose!$E81*Glucose!BG80/'In Process Calc.'!$I81,"")</f>
        <v/>
      </c>
      <c r="AI87" s="247" t="str">
        <f>IF(Glucose!$E81&gt;0,Glucose!AI80+Glucose!$E81*Glucose!BH80/'In Process Calc.'!$I81,"")</f>
        <v/>
      </c>
      <c r="AJ87" s="247" t="str">
        <f>IF(Glucose!$E81&gt;0,Glucose!AJ80+Glucose!$E81*Glucose!BI80/'In Process Calc.'!$I81,"")</f>
        <v/>
      </c>
      <c r="AK87" s="247" t="str">
        <f>IF(Glucose!$E81&gt;0,Glucose!AK80+Glucose!$E81*Glucose!BJ80/'In Process Calc.'!$I81,"")</f>
        <v/>
      </c>
      <c r="AL87" s="247" t="str">
        <f>IF(Glucose!$E81&gt;0,Glucose!AL80+Glucose!$E81*Glucose!BK80/'In Process Calc.'!$I81,"")</f>
        <v/>
      </c>
      <c r="AM87" s="247" t="str">
        <f>IF(Glucose!$E81&gt;0,Glucose!AM80+Glucose!$E81*Glucose!BL80/'In Process Calc.'!$I81,"")</f>
        <v/>
      </c>
      <c r="AN87" s="247" t="str">
        <f>IF(Glucose!$E81&gt;0,Glucose!AN80+Glucose!$E81*Glucose!BM80/'In Process Calc.'!$I81,"")</f>
        <v/>
      </c>
      <c r="AO87" s="247" t="str">
        <f>IF(Glucose!$E81&gt;0,Glucose!AO80+Glucose!$E81*Glucose!BN80/'In Process Calc.'!$I81,"")</f>
        <v/>
      </c>
      <c r="AP87" s="247" t="str">
        <f>IF(Glucose!$E81&gt;0,Glucose!AP80+Glucose!$E81*Glucose!BO80/'In Process Calc.'!$I81,"")</f>
        <v/>
      </c>
      <c r="AQ87" s="247" t="str">
        <f>IF(Glucose!$E81&gt;0,Glucose!AR80+Glucose!$E81*Glucose!BP80/'In Process Calc.'!$I81,"")</f>
        <v/>
      </c>
      <c r="AR87" s="247" t="str">
        <f>IF(Glucose!$E81&gt;0,Glucose!AS80,"")</f>
        <v/>
      </c>
      <c r="AS87" s="247" t="str">
        <f>IF(Glucose!$E81&gt;0,Glucose!AT80,"")</f>
        <v/>
      </c>
      <c r="AT87" s="247" t="str">
        <f>IF(Glucose!$E81&gt;0,Glucose!AU80,"")</f>
        <v/>
      </c>
      <c r="AU87" s="247" t="str">
        <f>IF(Glucose!$E81&gt;0,Glucose!AV80,"")</f>
        <v/>
      </c>
      <c r="AV87" s="247" t="str">
        <f>IF(Glucose!$E81&gt;0,Glucose!AW80,"")</f>
        <v/>
      </c>
      <c r="AW87" s="247" t="str">
        <f>IF(Glucose!$E81&gt;0,Glucose!AX80,"")</f>
        <v/>
      </c>
      <c r="AX87" s="247" t="str">
        <f>IF(Glucose!$E81&gt;0,Glucose!AY80,"")</f>
        <v/>
      </c>
      <c r="AY87" s="247" t="str">
        <f>IF(Glucose!$E81&gt;0,Glucose!AZ80,"")</f>
        <v/>
      </c>
      <c r="AZ87" s="247" t="str">
        <f>IF(Glucose!$E81&gt;0,Glucose!BA80,"")</f>
        <v/>
      </c>
      <c r="BA87" s="247" t="str">
        <f>IF(Glucose!$E81&gt;0,Glucose!BB80,"")</f>
        <v/>
      </c>
      <c r="BB87" s="247" t="str">
        <f>IF(Glucose!$E81&gt;0,Glucose!BC80,"")</f>
        <v/>
      </c>
      <c r="BC87" s="247" t="str">
        <f>IF(Glucose!$E81&gt;0,Glucose!BD80,"")</f>
        <v/>
      </c>
      <c r="BD87" s="247" t="str">
        <f>IF(Glucose!$E81&gt;0,Glucose!BE80,"")</f>
        <v/>
      </c>
      <c r="BE87" s="247" t="str">
        <f>IF(Glucose!$E81&gt;0,Glucose!BF80,"")</f>
        <v/>
      </c>
      <c r="BF87" s="247" t="str">
        <f>IF(Glucose!$E81&gt;0,Glucose!BG80,"")</f>
        <v/>
      </c>
      <c r="BG87" s="247" t="str">
        <f>IF(Glucose!$E81&gt;0,Glucose!BH80,"")</f>
        <v/>
      </c>
      <c r="BH87" s="247" t="str">
        <f>IF(Glucose!$E81&gt;0,Glucose!BI80,"")</f>
        <v/>
      </c>
      <c r="BI87" s="247" t="str">
        <f>IF(Glucose!$E81&gt;0,Glucose!BJ80,"")</f>
        <v/>
      </c>
      <c r="BJ87" s="247" t="str">
        <f>IF(Glucose!$E81&gt;0,Glucose!BK80,"")</f>
        <v/>
      </c>
      <c r="BK87" s="247" t="str">
        <f>IF(Glucose!$E81&gt;0,Glucose!BL80,"")</f>
        <v/>
      </c>
      <c r="BL87" s="247" t="str">
        <f>IF(Glucose!$E81&gt;0,Glucose!BM80,"")</f>
        <v/>
      </c>
      <c r="BM87" s="247" t="str">
        <f>IF(Glucose!$E81&gt;0,Glucose!BN80,"")</f>
        <v/>
      </c>
      <c r="BN87" s="247" t="str">
        <f>IF(Glucose!$E81&gt;0,'In Process Calc.'!B80,"")</f>
        <v/>
      </c>
      <c r="BO87" s="247" t="str">
        <f>IF(Glucose!$E81&gt;0,'In Process Calc.'!C80,"")</f>
        <v/>
      </c>
    </row>
    <row r="88" spans="1:67" x14ac:dyDescent="0.15">
      <c r="A88" s="241" t="str">
        <f>IF(Glucose!$E82&gt;0,Glucose!$B$1,"")</f>
        <v/>
      </c>
      <c r="B88" s="241" t="str">
        <f>IF(Glucose!$E82&gt;0,Glucose!A81+0.1,"")</f>
        <v/>
      </c>
      <c r="C88" s="245" t="str">
        <f>IF(Glucose!$E82&gt;0,Glucose!B81,"")</f>
        <v/>
      </c>
      <c r="D88" s="250" t="str">
        <f>IF(Glucose!$E82&gt;0,Glucose!C81,"")</f>
        <v/>
      </c>
      <c r="E88" s="241" t="str">
        <f>IF(Glucose!$E82&gt;0,Glucose!D81,"")</f>
        <v/>
      </c>
      <c r="F88" s="241" t="str">
        <f>IF(Glucose!$E82&gt;0,Glucose!E81,"")</f>
        <v/>
      </c>
      <c r="G88" s="241" t="str">
        <f>IF(Glucose!$E82&gt;0,Glucose!G81,"")</f>
        <v/>
      </c>
      <c r="H88" s="246" t="str">
        <f>IF(Glucose!$E82&gt;0,Glucose!H81,"")</f>
        <v/>
      </c>
      <c r="I88" s="246" t="str">
        <f>IF(Glucose!$E82&gt;0,Glucose!I81,"")</f>
        <v/>
      </c>
      <c r="J88" s="246" t="str">
        <f>IF(Glucose!$E82&gt;0,Glucose!J81,"")</f>
        <v/>
      </c>
      <c r="K88" s="246" t="str">
        <f>IF(Glucose!$E82&gt;0,Glucose!K81,"")</f>
        <v/>
      </c>
      <c r="L88" s="241" t="str">
        <f>IF(Glucose!$E82&gt;0,Glucose!L81,"")</f>
        <v/>
      </c>
      <c r="M88" s="241" t="str">
        <f>IF(Glucose!$E82&gt;0,Glucose!M81,"")</f>
        <v/>
      </c>
      <c r="N88" s="241" t="str">
        <f>IF(Glucose!$E82&gt;0,Glucose!N81,"")</f>
        <v/>
      </c>
      <c r="O88" s="241" t="str">
        <f>IF(Glucose!$E82&gt;0,Glucose!O81,"")</f>
        <v/>
      </c>
      <c r="P88" s="241" t="str">
        <f>IF(Glucose!$E82&gt;0,Glucose!P81,"")</f>
        <v/>
      </c>
      <c r="Q88" s="241" t="str">
        <f>IF(Glucose!$E82&gt;0,Glucose!Q81,"")</f>
        <v/>
      </c>
      <c r="R88" s="241" t="str">
        <f>IF(Glucose!$E82&gt;0,Glucose!R81,"")</f>
        <v/>
      </c>
      <c r="S88" s="241" t="str">
        <f>IF(Glucose!$E82&gt;0,Glucose!S81,"")</f>
        <v/>
      </c>
      <c r="T88" s="247" t="str">
        <f>IF(Glucose!$E82&gt;0,Glucose!T81+Glucose!$E82*Glucose!AS81/'In Process Calc.'!$I82,"")</f>
        <v/>
      </c>
      <c r="U88" s="247" t="str">
        <f>IF(Glucose!$E82&gt;0,Glucose!U81+Glucose!$E82*Glucose!AT81/'In Process Calc.'!$I82,"")</f>
        <v/>
      </c>
      <c r="V88" s="247" t="str">
        <f>IF(Glucose!$E82&gt;0,Glucose!V81+Glucose!$E82*Glucose!AU81/'In Process Calc.'!$I82,"")</f>
        <v/>
      </c>
      <c r="W88" s="247" t="str">
        <f>IF(Glucose!$E82&gt;0,Glucose!W81+Glucose!$E82*Glucose!AV81/'In Process Calc.'!$I82,"")</f>
        <v/>
      </c>
      <c r="X88" s="247" t="str">
        <f>IF(Glucose!$E82&gt;0,Glucose!X81+Glucose!$E82*Glucose!AW81/'In Process Calc.'!$I82,"")</f>
        <v/>
      </c>
      <c r="Y88" s="247" t="str">
        <f>IF(Glucose!$E82&gt;0,Glucose!Y81+Glucose!$E82*Glucose!AX81/'In Process Calc.'!$I82,"")</f>
        <v/>
      </c>
      <c r="Z88" s="247" t="str">
        <f>IF(Glucose!$E82&gt;0,Glucose!Z81+Glucose!$E82*Glucose!AY81/'In Process Calc.'!$I82,"")</f>
        <v/>
      </c>
      <c r="AA88" s="247" t="str">
        <f>IF(Glucose!$E82&gt;0,Glucose!AA81+Glucose!$E82*Glucose!AZ81/'In Process Calc.'!$I82,"")</f>
        <v/>
      </c>
      <c r="AB88" s="247" t="str">
        <f>IF(Glucose!$E82&gt;0,Glucose!AB81+Glucose!$E82*Glucose!BA81/'In Process Calc.'!$I82,"")</f>
        <v/>
      </c>
      <c r="AC88" s="247" t="str">
        <f>IF(Glucose!$E82&gt;0,Glucose!AC81+Glucose!$E82*Glucose!BB81/'In Process Calc.'!$I82,"")</f>
        <v/>
      </c>
      <c r="AD88" s="247" t="str">
        <f>IF(Glucose!$E82&gt;0,Glucose!AD81+Glucose!$E82*Glucose!BC81/'In Process Calc.'!$I82,"")</f>
        <v/>
      </c>
      <c r="AE88" s="247" t="str">
        <f>IF(Glucose!$E82&gt;0,Glucose!AE81+Glucose!$E82*Glucose!BD81/'In Process Calc.'!$I82,"")</f>
        <v/>
      </c>
      <c r="AF88" s="247" t="str">
        <f>IF(Glucose!$E82&gt;0,Glucose!AF81+Glucose!$E82*Glucose!BE81/'In Process Calc.'!$I82,"")</f>
        <v/>
      </c>
      <c r="AG88" s="247" t="str">
        <f>IF(Glucose!$E82&gt;0,Glucose!AG81+Glucose!$E82*Glucose!BF81/'In Process Calc.'!$I82,"")</f>
        <v/>
      </c>
      <c r="AH88" s="247" t="str">
        <f>IF(Glucose!$E82&gt;0,Glucose!AH81+Glucose!$E82*Glucose!BG81/'In Process Calc.'!$I82,"")</f>
        <v/>
      </c>
      <c r="AI88" s="247" t="str">
        <f>IF(Glucose!$E82&gt;0,Glucose!AI81+Glucose!$E82*Glucose!BH81/'In Process Calc.'!$I82,"")</f>
        <v/>
      </c>
      <c r="AJ88" s="247" t="str">
        <f>IF(Glucose!$E82&gt;0,Glucose!AJ81+Glucose!$E82*Glucose!BI81/'In Process Calc.'!$I82,"")</f>
        <v/>
      </c>
      <c r="AK88" s="247" t="str">
        <f>IF(Glucose!$E82&gt;0,Glucose!AK81+Glucose!$E82*Glucose!BJ81/'In Process Calc.'!$I82,"")</f>
        <v/>
      </c>
      <c r="AL88" s="247" t="str">
        <f>IF(Glucose!$E82&gt;0,Glucose!AL81+Glucose!$E82*Glucose!BK81/'In Process Calc.'!$I82,"")</f>
        <v/>
      </c>
      <c r="AM88" s="247" t="str">
        <f>IF(Glucose!$E82&gt;0,Glucose!AM81+Glucose!$E82*Glucose!BL81/'In Process Calc.'!$I82,"")</f>
        <v/>
      </c>
      <c r="AN88" s="247" t="str">
        <f>IF(Glucose!$E82&gt;0,Glucose!AN81+Glucose!$E82*Glucose!BM81/'In Process Calc.'!$I82,"")</f>
        <v/>
      </c>
      <c r="AO88" s="247" t="str">
        <f>IF(Glucose!$E82&gt;0,Glucose!AO81+Glucose!$E82*Glucose!BN81/'In Process Calc.'!$I82,"")</f>
        <v/>
      </c>
      <c r="AP88" s="247" t="str">
        <f>IF(Glucose!$E82&gt;0,Glucose!AP81+Glucose!$E82*Glucose!BO81/'In Process Calc.'!$I82,"")</f>
        <v/>
      </c>
      <c r="AQ88" s="247" t="str">
        <f>IF(Glucose!$E82&gt;0,Glucose!AR81+Glucose!$E82*Glucose!BP81/'In Process Calc.'!$I82,"")</f>
        <v/>
      </c>
      <c r="AR88" s="247" t="str">
        <f>IF(Glucose!$E82&gt;0,Glucose!AS81,"")</f>
        <v/>
      </c>
      <c r="AS88" s="247" t="str">
        <f>IF(Glucose!$E82&gt;0,Glucose!AT81,"")</f>
        <v/>
      </c>
      <c r="AT88" s="247" t="str">
        <f>IF(Glucose!$E82&gt;0,Glucose!AU81,"")</f>
        <v/>
      </c>
      <c r="AU88" s="247" t="str">
        <f>IF(Glucose!$E82&gt;0,Glucose!AV81,"")</f>
        <v/>
      </c>
      <c r="AV88" s="247" t="str">
        <f>IF(Glucose!$E82&gt;0,Glucose!AW81,"")</f>
        <v/>
      </c>
      <c r="AW88" s="247" t="str">
        <f>IF(Glucose!$E82&gt;0,Glucose!AX81,"")</f>
        <v/>
      </c>
      <c r="AX88" s="247" t="str">
        <f>IF(Glucose!$E82&gt;0,Glucose!AY81,"")</f>
        <v/>
      </c>
      <c r="AY88" s="247" t="str">
        <f>IF(Glucose!$E82&gt;0,Glucose!AZ81,"")</f>
        <v/>
      </c>
      <c r="AZ88" s="247" t="str">
        <f>IF(Glucose!$E82&gt;0,Glucose!BA81,"")</f>
        <v/>
      </c>
      <c r="BA88" s="247" t="str">
        <f>IF(Glucose!$E82&gt;0,Glucose!BB81,"")</f>
        <v/>
      </c>
      <c r="BB88" s="247" t="str">
        <f>IF(Glucose!$E82&gt;0,Glucose!BC81,"")</f>
        <v/>
      </c>
      <c r="BC88" s="247" t="str">
        <f>IF(Glucose!$E82&gt;0,Glucose!BD81,"")</f>
        <v/>
      </c>
      <c r="BD88" s="247" t="str">
        <f>IF(Glucose!$E82&gt;0,Glucose!BE81,"")</f>
        <v/>
      </c>
      <c r="BE88" s="247" t="str">
        <f>IF(Glucose!$E82&gt;0,Glucose!BF81,"")</f>
        <v/>
      </c>
      <c r="BF88" s="247" t="str">
        <f>IF(Glucose!$E82&gt;0,Glucose!BG81,"")</f>
        <v/>
      </c>
      <c r="BG88" s="247" t="str">
        <f>IF(Glucose!$E82&gt;0,Glucose!BH81,"")</f>
        <v/>
      </c>
      <c r="BH88" s="247" t="str">
        <f>IF(Glucose!$E82&gt;0,Glucose!BI81,"")</f>
        <v/>
      </c>
      <c r="BI88" s="247" t="str">
        <f>IF(Glucose!$E82&gt;0,Glucose!BJ81,"")</f>
        <v/>
      </c>
      <c r="BJ88" s="247" t="str">
        <f>IF(Glucose!$E82&gt;0,Glucose!BK81,"")</f>
        <v/>
      </c>
      <c r="BK88" s="247" t="str">
        <f>IF(Glucose!$E82&gt;0,Glucose!BL81,"")</f>
        <v/>
      </c>
      <c r="BL88" s="247" t="str">
        <f>IF(Glucose!$E82&gt;0,Glucose!BM81,"")</f>
        <v/>
      </c>
      <c r="BM88" s="247" t="str">
        <f>IF(Glucose!$E82&gt;0,Glucose!BN81,"")</f>
        <v/>
      </c>
      <c r="BN88" s="247" t="str">
        <f>IF(Glucose!$E82&gt;0,'In Process Calc.'!B81,"")</f>
        <v/>
      </c>
      <c r="BO88" s="247" t="str">
        <f>IF(Glucose!$E82&gt;0,'In Process Calc.'!C81,"")</f>
        <v/>
      </c>
    </row>
    <row r="89" spans="1:67" x14ac:dyDescent="0.15">
      <c r="A89" s="241" t="str">
        <f>IF(Glucose!$E83&gt;0,Glucose!$B$1,"")</f>
        <v/>
      </c>
      <c r="B89" s="241" t="str">
        <f>IF(Glucose!$E83&gt;0,Glucose!A82+0.1,"")</f>
        <v/>
      </c>
      <c r="C89" s="245" t="str">
        <f>IF(Glucose!$E83&gt;0,Glucose!B82,"")</f>
        <v/>
      </c>
      <c r="D89" s="250" t="str">
        <f>IF(Glucose!$E83&gt;0,Glucose!C82,"")</f>
        <v/>
      </c>
      <c r="E89" s="241" t="str">
        <f>IF(Glucose!$E83&gt;0,Glucose!D82,"")</f>
        <v/>
      </c>
      <c r="F89" s="241" t="str">
        <f>IF(Glucose!$E83&gt;0,Glucose!E82,"")</f>
        <v/>
      </c>
      <c r="G89" s="241" t="str">
        <f>IF(Glucose!$E83&gt;0,Glucose!G82,"")</f>
        <v/>
      </c>
      <c r="H89" s="246" t="str">
        <f>IF(Glucose!$E83&gt;0,Glucose!H82,"")</f>
        <v/>
      </c>
      <c r="I89" s="246" t="str">
        <f>IF(Glucose!$E83&gt;0,Glucose!I82,"")</f>
        <v/>
      </c>
      <c r="J89" s="246" t="str">
        <f>IF(Glucose!$E83&gt;0,Glucose!J82,"")</f>
        <v/>
      </c>
      <c r="K89" s="246" t="str">
        <f>IF(Glucose!$E83&gt;0,Glucose!K82,"")</f>
        <v/>
      </c>
      <c r="L89" s="241" t="str">
        <f>IF(Glucose!$E83&gt;0,Glucose!L82,"")</f>
        <v/>
      </c>
      <c r="M89" s="241" t="str">
        <f>IF(Glucose!$E83&gt;0,Glucose!M82,"")</f>
        <v/>
      </c>
      <c r="N89" s="241" t="str">
        <f>IF(Glucose!$E83&gt;0,Glucose!N82,"")</f>
        <v/>
      </c>
      <c r="O89" s="241" t="str">
        <f>IF(Glucose!$E83&gt;0,Glucose!O82,"")</f>
        <v/>
      </c>
      <c r="P89" s="241" t="str">
        <f>IF(Glucose!$E83&gt;0,Glucose!P82,"")</f>
        <v/>
      </c>
      <c r="Q89" s="241" t="str">
        <f>IF(Glucose!$E83&gt;0,Glucose!Q82,"")</f>
        <v/>
      </c>
      <c r="R89" s="241" t="str">
        <f>IF(Glucose!$E83&gt;0,Glucose!R82,"")</f>
        <v/>
      </c>
      <c r="S89" s="241" t="str">
        <f>IF(Glucose!$E83&gt;0,Glucose!S82,"")</f>
        <v/>
      </c>
      <c r="T89" s="247" t="str">
        <f>IF(Glucose!$E83&gt;0,Glucose!T82+Glucose!$E83*Glucose!AS82/'In Process Calc.'!$I83,"")</f>
        <v/>
      </c>
      <c r="U89" s="247" t="str">
        <f>IF(Glucose!$E83&gt;0,Glucose!U82+Glucose!$E83*Glucose!AT82/'In Process Calc.'!$I83,"")</f>
        <v/>
      </c>
      <c r="V89" s="247" t="str">
        <f>IF(Glucose!$E83&gt;0,Glucose!V82+Glucose!$E83*Glucose!AU82/'In Process Calc.'!$I83,"")</f>
        <v/>
      </c>
      <c r="W89" s="247" t="str">
        <f>IF(Glucose!$E83&gt;0,Glucose!W82+Glucose!$E83*Glucose!AV82/'In Process Calc.'!$I83,"")</f>
        <v/>
      </c>
      <c r="X89" s="247" t="str">
        <f>IF(Glucose!$E83&gt;0,Glucose!X82+Glucose!$E83*Glucose!AW82/'In Process Calc.'!$I83,"")</f>
        <v/>
      </c>
      <c r="Y89" s="247" t="str">
        <f>IF(Glucose!$E83&gt;0,Glucose!Y82+Glucose!$E83*Glucose!AX82/'In Process Calc.'!$I83,"")</f>
        <v/>
      </c>
      <c r="Z89" s="247" t="str">
        <f>IF(Glucose!$E83&gt;0,Glucose!Z82+Glucose!$E83*Glucose!AY82/'In Process Calc.'!$I83,"")</f>
        <v/>
      </c>
      <c r="AA89" s="247" t="str">
        <f>IF(Glucose!$E83&gt;0,Glucose!AA82+Glucose!$E83*Glucose!AZ82/'In Process Calc.'!$I83,"")</f>
        <v/>
      </c>
      <c r="AB89" s="247" t="str">
        <f>IF(Glucose!$E83&gt;0,Glucose!AB82+Glucose!$E83*Glucose!BA82/'In Process Calc.'!$I83,"")</f>
        <v/>
      </c>
      <c r="AC89" s="247" t="str">
        <f>IF(Glucose!$E83&gt;0,Glucose!AC82+Glucose!$E83*Glucose!BB82/'In Process Calc.'!$I83,"")</f>
        <v/>
      </c>
      <c r="AD89" s="247" t="str">
        <f>IF(Glucose!$E83&gt;0,Glucose!AD82+Glucose!$E83*Glucose!BC82/'In Process Calc.'!$I83,"")</f>
        <v/>
      </c>
      <c r="AE89" s="247" t="str">
        <f>IF(Glucose!$E83&gt;0,Glucose!AE82+Glucose!$E83*Glucose!BD82/'In Process Calc.'!$I83,"")</f>
        <v/>
      </c>
      <c r="AF89" s="247" t="str">
        <f>IF(Glucose!$E83&gt;0,Glucose!AF82+Glucose!$E83*Glucose!BE82/'In Process Calc.'!$I83,"")</f>
        <v/>
      </c>
      <c r="AG89" s="247" t="str">
        <f>IF(Glucose!$E83&gt;0,Glucose!AG82+Glucose!$E83*Glucose!BF82/'In Process Calc.'!$I83,"")</f>
        <v/>
      </c>
      <c r="AH89" s="247" t="str">
        <f>IF(Glucose!$E83&gt;0,Glucose!AH82+Glucose!$E83*Glucose!BG82/'In Process Calc.'!$I83,"")</f>
        <v/>
      </c>
      <c r="AI89" s="247" t="str">
        <f>IF(Glucose!$E83&gt;0,Glucose!AI82+Glucose!$E83*Glucose!BH82/'In Process Calc.'!$I83,"")</f>
        <v/>
      </c>
      <c r="AJ89" s="247" t="str">
        <f>IF(Glucose!$E83&gt;0,Glucose!AJ82+Glucose!$E83*Glucose!BI82/'In Process Calc.'!$I83,"")</f>
        <v/>
      </c>
      <c r="AK89" s="247" t="str">
        <f>IF(Glucose!$E83&gt;0,Glucose!AK82+Glucose!$E83*Glucose!BJ82/'In Process Calc.'!$I83,"")</f>
        <v/>
      </c>
      <c r="AL89" s="247" t="str">
        <f>IF(Glucose!$E83&gt;0,Glucose!AL82+Glucose!$E83*Glucose!BK82/'In Process Calc.'!$I83,"")</f>
        <v/>
      </c>
      <c r="AM89" s="247" t="str">
        <f>IF(Glucose!$E83&gt;0,Glucose!AM82+Glucose!$E83*Glucose!BL82/'In Process Calc.'!$I83,"")</f>
        <v/>
      </c>
      <c r="AN89" s="247" t="str">
        <f>IF(Glucose!$E83&gt;0,Glucose!AN82+Glucose!$E83*Glucose!BM82/'In Process Calc.'!$I83,"")</f>
        <v/>
      </c>
      <c r="AO89" s="247" t="str">
        <f>IF(Glucose!$E83&gt;0,Glucose!AO82+Glucose!$E83*Glucose!BN82/'In Process Calc.'!$I83,"")</f>
        <v/>
      </c>
      <c r="AP89" s="247" t="str">
        <f>IF(Glucose!$E83&gt;0,Glucose!AP82+Glucose!$E83*Glucose!BO82/'In Process Calc.'!$I83,"")</f>
        <v/>
      </c>
      <c r="AQ89" s="247" t="str">
        <f>IF(Glucose!$E83&gt;0,Glucose!AR82+Glucose!$E83*Glucose!BP82/'In Process Calc.'!$I83,"")</f>
        <v/>
      </c>
      <c r="AR89" s="247" t="str">
        <f>IF(Glucose!$E83&gt;0,Glucose!AS82,"")</f>
        <v/>
      </c>
      <c r="AS89" s="247" t="str">
        <f>IF(Glucose!$E83&gt;0,Glucose!AT82,"")</f>
        <v/>
      </c>
      <c r="AT89" s="247" t="str">
        <f>IF(Glucose!$E83&gt;0,Glucose!AU82,"")</f>
        <v/>
      </c>
      <c r="AU89" s="247" t="str">
        <f>IF(Glucose!$E83&gt;0,Glucose!AV82,"")</f>
        <v/>
      </c>
      <c r="AV89" s="247" t="str">
        <f>IF(Glucose!$E83&gt;0,Glucose!AW82,"")</f>
        <v/>
      </c>
      <c r="AW89" s="247" t="str">
        <f>IF(Glucose!$E83&gt;0,Glucose!AX82,"")</f>
        <v/>
      </c>
      <c r="AX89" s="247" t="str">
        <f>IF(Glucose!$E83&gt;0,Glucose!AY82,"")</f>
        <v/>
      </c>
      <c r="AY89" s="247" t="str">
        <f>IF(Glucose!$E83&gt;0,Glucose!AZ82,"")</f>
        <v/>
      </c>
      <c r="AZ89" s="247" t="str">
        <f>IF(Glucose!$E83&gt;0,Glucose!BA82,"")</f>
        <v/>
      </c>
      <c r="BA89" s="247" t="str">
        <f>IF(Glucose!$E83&gt;0,Glucose!BB82,"")</f>
        <v/>
      </c>
      <c r="BB89" s="247" t="str">
        <f>IF(Glucose!$E83&gt;0,Glucose!BC82,"")</f>
        <v/>
      </c>
      <c r="BC89" s="247" t="str">
        <f>IF(Glucose!$E83&gt;0,Glucose!BD82,"")</f>
        <v/>
      </c>
      <c r="BD89" s="247" t="str">
        <f>IF(Glucose!$E83&gt;0,Glucose!BE82,"")</f>
        <v/>
      </c>
      <c r="BE89" s="247" t="str">
        <f>IF(Glucose!$E83&gt;0,Glucose!BF82,"")</f>
        <v/>
      </c>
      <c r="BF89" s="247" t="str">
        <f>IF(Glucose!$E83&gt;0,Glucose!BG82,"")</f>
        <v/>
      </c>
      <c r="BG89" s="247" t="str">
        <f>IF(Glucose!$E83&gt;0,Glucose!BH82,"")</f>
        <v/>
      </c>
      <c r="BH89" s="247" t="str">
        <f>IF(Glucose!$E83&gt;0,Glucose!BI82,"")</f>
        <v/>
      </c>
      <c r="BI89" s="247" t="str">
        <f>IF(Glucose!$E83&gt;0,Glucose!BJ82,"")</f>
        <v/>
      </c>
      <c r="BJ89" s="247" t="str">
        <f>IF(Glucose!$E83&gt;0,Glucose!BK82,"")</f>
        <v/>
      </c>
      <c r="BK89" s="247" t="str">
        <f>IF(Glucose!$E83&gt;0,Glucose!BL82,"")</f>
        <v/>
      </c>
      <c r="BL89" s="247" t="str">
        <f>IF(Glucose!$E83&gt;0,Glucose!BM82,"")</f>
        <v/>
      </c>
      <c r="BM89" s="247" t="str">
        <f>IF(Glucose!$E83&gt;0,Glucose!BN82,"")</f>
        <v/>
      </c>
      <c r="BN89" s="247" t="str">
        <f>IF(Glucose!$E83&gt;0,'In Process Calc.'!B82,"")</f>
        <v/>
      </c>
      <c r="BO89" s="247" t="str">
        <f>IF(Glucose!$E83&gt;0,'In Process Calc.'!C82,"")</f>
        <v/>
      </c>
    </row>
    <row r="90" spans="1:67" x14ac:dyDescent="0.15">
      <c r="A90" s="241" t="str">
        <f>IF(Glucose!$E84&gt;0,Glucose!$B$1,"")</f>
        <v/>
      </c>
      <c r="B90" s="241" t="str">
        <f>IF(Glucose!$E84&gt;0,Glucose!A83+0.1,"")</f>
        <v/>
      </c>
      <c r="C90" s="245" t="str">
        <f>IF(Glucose!$E84&gt;0,Glucose!B83,"")</f>
        <v/>
      </c>
      <c r="D90" s="250" t="str">
        <f>IF(Glucose!$E84&gt;0,Glucose!C83,"")</f>
        <v/>
      </c>
      <c r="E90" s="241" t="str">
        <f>IF(Glucose!$E84&gt;0,Glucose!D83,"")</f>
        <v/>
      </c>
      <c r="F90" s="241" t="str">
        <f>IF(Glucose!$E84&gt;0,Glucose!E83,"")</f>
        <v/>
      </c>
      <c r="G90" s="241" t="str">
        <f>IF(Glucose!$E84&gt;0,Glucose!G83,"")</f>
        <v/>
      </c>
      <c r="H90" s="246" t="str">
        <f>IF(Glucose!$E84&gt;0,Glucose!H83,"")</f>
        <v/>
      </c>
      <c r="I90" s="246" t="str">
        <f>IF(Glucose!$E84&gt;0,Glucose!I83,"")</f>
        <v/>
      </c>
      <c r="J90" s="246" t="str">
        <f>IF(Glucose!$E84&gt;0,Glucose!J83,"")</f>
        <v/>
      </c>
      <c r="K90" s="246" t="str">
        <f>IF(Glucose!$E84&gt;0,Glucose!K83,"")</f>
        <v/>
      </c>
      <c r="L90" s="241" t="str">
        <f>IF(Glucose!$E84&gt;0,Glucose!L83,"")</f>
        <v/>
      </c>
      <c r="M90" s="241" t="str">
        <f>IF(Glucose!$E84&gt;0,Glucose!M83,"")</f>
        <v/>
      </c>
      <c r="N90" s="241" t="str">
        <f>IF(Glucose!$E84&gt;0,Glucose!N83,"")</f>
        <v/>
      </c>
      <c r="O90" s="241" t="str">
        <f>IF(Glucose!$E84&gt;0,Glucose!O83,"")</f>
        <v/>
      </c>
      <c r="P90" s="241" t="str">
        <f>IF(Glucose!$E84&gt;0,Glucose!P83,"")</f>
        <v/>
      </c>
      <c r="Q90" s="241" t="str">
        <f>IF(Glucose!$E84&gt;0,Glucose!Q83,"")</f>
        <v/>
      </c>
      <c r="R90" s="241" t="str">
        <f>IF(Glucose!$E84&gt;0,Glucose!R83,"")</f>
        <v/>
      </c>
      <c r="S90" s="241" t="str">
        <f>IF(Glucose!$E84&gt;0,Glucose!S83,"")</f>
        <v/>
      </c>
      <c r="T90" s="247" t="str">
        <f>IF(Glucose!$E84&gt;0,Glucose!T83+Glucose!$E84*Glucose!AS83/'In Process Calc.'!$I84,"")</f>
        <v/>
      </c>
      <c r="U90" s="247" t="str">
        <f>IF(Glucose!$E84&gt;0,Glucose!U83+Glucose!$E84*Glucose!AT83/'In Process Calc.'!$I84,"")</f>
        <v/>
      </c>
      <c r="V90" s="247" t="str">
        <f>IF(Glucose!$E84&gt;0,Glucose!V83+Glucose!$E84*Glucose!AU83/'In Process Calc.'!$I84,"")</f>
        <v/>
      </c>
      <c r="W90" s="247" t="str">
        <f>IF(Glucose!$E84&gt;0,Glucose!W83+Glucose!$E84*Glucose!AV83/'In Process Calc.'!$I84,"")</f>
        <v/>
      </c>
      <c r="X90" s="247" t="str">
        <f>IF(Glucose!$E84&gt;0,Glucose!X83+Glucose!$E84*Glucose!AW83/'In Process Calc.'!$I84,"")</f>
        <v/>
      </c>
      <c r="Y90" s="247" t="str">
        <f>IF(Glucose!$E84&gt;0,Glucose!Y83+Glucose!$E84*Glucose!AX83/'In Process Calc.'!$I84,"")</f>
        <v/>
      </c>
      <c r="Z90" s="247" t="str">
        <f>IF(Glucose!$E84&gt;0,Glucose!Z83+Glucose!$E84*Glucose!AY83/'In Process Calc.'!$I84,"")</f>
        <v/>
      </c>
      <c r="AA90" s="247" t="str">
        <f>IF(Glucose!$E84&gt;0,Glucose!AA83+Glucose!$E84*Glucose!AZ83/'In Process Calc.'!$I84,"")</f>
        <v/>
      </c>
      <c r="AB90" s="247" t="str">
        <f>IF(Glucose!$E84&gt;0,Glucose!AB83+Glucose!$E84*Glucose!BA83/'In Process Calc.'!$I84,"")</f>
        <v/>
      </c>
      <c r="AC90" s="247" t="str">
        <f>IF(Glucose!$E84&gt;0,Glucose!AC83+Glucose!$E84*Glucose!BB83/'In Process Calc.'!$I84,"")</f>
        <v/>
      </c>
      <c r="AD90" s="247" t="str">
        <f>IF(Glucose!$E84&gt;0,Glucose!AD83+Glucose!$E84*Glucose!BC83/'In Process Calc.'!$I84,"")</f>
        <v/>
      </c>
      <c r="AE90" s="247" t="str">
        <f>IF(Glucose!$E84&gt;0,Glucose!AE83+Glucose!$E84*Glucose!BD83/'In Process Calc.'!$I84,"")</f>
        <v/>
      </c>
      <c r="AF90" s="247" t="str">
        <f>IF(Glucose!$E84&gt;0,Glucose!AF83+Glucose!$E84*Glucose!BE83/'In Process Calc.'!$I84,"")</f>
        <v/>
      </c>
      <c r="AG90" s="247" t="str">
        <f>IF(Glucose!$E84&gt;0,Glucose!AG83+Glucose!$E84*Glucose!BF83/'In Process Calc.'!$I84,"")</f>
        <v/>
      </c>
      <c r="AH90" s="247" t="str">
        <f>IF(Glucose!$E84&gt;0,Glucose!AH83+Glucose!$E84*Glucose!BG83/'In Process Calc.'!$I84,"")</f>
        <v/>
      </c>
      <c r="AI90" s="247" t="str">
        <f>IF(Glucose!$E84&gt;0,Glucose!AI83+Glucose!$E84*Glucose!BH83/'In Process Calc.'!$I84,"")</f>
        <v/>
      </c>
      <c r="AJ90" s="247" t="str">
        <f>IF(Glucose!$E84&gt;0,Glucose!AJ83+Glucose!$E84*Glucose!BI83/'In Process Calc.'!$I84,"")</f>
        <v/>
      </c>
      <c r="AK90" s="247" t="str">
        <f>IF(Glucose!$E84&gt;0,Glucose!AK83+Glucose!$E84*Glucose!BJ83/'In Process Calc.'!$I84,"")</f>
        <v/>
      </c>
      <c r="AL90" s="247" t="str">
        <f>IF(Glucose!$E84&gt;0,Glucose!AL83+Glucose!$E84*Glucose!BK83/'In Process Calc.'!$I84,"")</f>
        <v/>
      </c>
      <c r="AM90" s="247" t="str">
        <f>IF(Glucose!$E84&gt;0,Glucose!AM83+Glucose!$E84*Glucose!BL83/'In Process Calc.'!$I84,"")</f>
        <v/>
      </c>
      <c r="AN90" s="247" t="str">
        <f>IF(Glucose!$E84&gt;0,Glucose!AN83+Glucose!$E84*Glucose!BM83/'In Process Calc.'!$I84,"")</f>
        <v/>
      </c>
      <c r="AO90" s="247" t="str">
        <f>IF(Glucose!$E84&gt;0,Glucose!AO83+Glucose!$E84*Glucose!BN83/'In Process Calc.'!$I84,"")</f>
        <v/>
      </c>
      <c r="AP90" s="247" t="str">
        <f>IF(Glucose!$E84&gt;0,Glucose!AP83+Glucose!$E84*Glucose!BO83/'In Process Calc.'!$I84,"")</f>
        <v/>
      </c>
      <c r="AQ90" s="247" t="str">
        <f>IF(Glucose!$E84&gt;0,Glucose!AR83+Glucose!$E84*Glucose!BP83/'In Process Calc.'!$I84,"")</f>
        <v/>
      </c>
      <c r="AR90" s="247" t="str">
        <f>IF(Glucose!$E84&gt;0,Glucose!AS83,"")</f>
        <v/>
      </c>
      <c r="AS90" s="247" t="str">
        <f>IF(Glucose!$E84&gt;0,Glucose!AT83,"")</f>
        <v/>
      </c>
      <c r="AT90" s="247" t="str">
        <f>IF(Glucose!$E84&gt;0,Glucose!AU83,"")</f>
        <v/>
      </c>
      <c r="AU90" s="247" t="str">
        <f>IF(Glucose!$E84&gt;0,Glucose!AV83,"")</f>
        <v/>
      </c>
      <c r="AV90" s="247" t="str">
        <f>IF(Glucose!$E84&gt;0,Glucose!AW83,"")</f>
        <v/>
      </c>
      <c r="AW90" s="247" t="str">
        <f>IF(Glucose!$E84&gt;0,Glucose!AX83,"")</f>
        <v/>
      </c>
      <c r="AX90" s="247" t="str">
        <f>IF(Glucose!$E84&gt;0,Glucose!AY83,"")</f>
        <v/>
      </c>
      <c r="AY90" s="247" t="str">
        <f>IF(Glucose!$E84&gt;0,Glucose!AZ83,"")</f>
        <v/>
      </c>
      <c r="AZ90" s="247" t="str">
        <f>IF(Glucose!$E84&gt;0,Glucose!BA83,"")</f>
        <v/>
      </c>
      <c r="BA90" s="247" t="str">
        <f>IF(Glucose!$E84&gt;0,Glucose!BB83,"")</f>
        <v/>
      </c>
      <c r="BB90" s="247" t="str">
        <f>IF(Glucose!$E84&gt;0,Glucose!BC83,"")</f>
        <v/>
      </c>
      <c r="BC90" s="247" t="str">
        <f>IF(Glucose!$E84&gt;0,Glucose!BD83,"")</f>
        <v/>
      </c>
      <c r="BD90" s="247" t="str">
        <f>IF(Glucose!$E84&gt;0,Glucose!BE83,"")</f>
        <v/>
      </c>
      <c r="BE90" s="247" t="str">
        <f>IF(Glucose!$E84&gt;0,Glucose!BF83,"")</f>
        <v/>
      </c>
      <c r="BF90" s="247" t="str">
        <f>IF(Glucose!$E84&gt;0,Glucose!BG83,"")</f>
        <v/>
      </c>
      <c r="BG90" s="247" t="str">
        <f>IF(Glucose!$E84&gt;0,Glucose!BH83,"")</f>
        <v/>
      </c>
      <c r="BH90" s="247" t="str">
        <f>IF(Glucose!$E84&gt;0,Glucose!BI83,"")</f>
        <v/>
      </c>
      <c r="BI90" s="247" t="str">
        <f>IF(Glucose!$E84&gt;0,Glucose!BJ83,"")</f>
        <v/>
      </c>
      <c r="BJ90" s="247" t="str">
        <f>IF(Glucose!$E84&gt;0,Glucose!BK83,"")</f>
        <v/>
      </c>
      <c r="BK90" s="247" t="str">
        <f>IF(Glucose!$E84&gt;0,Glucose!BL83,"")</f>
        <v/>
      </c>
      <c r="BL90" s="247" t="str">
        <f>IF(Glucose!$E84&gt;0,Glucose!BM83,"")</f>
        <v/>
      </c>
      <c r="BM90" s="247" t="str">
        <f>IF(Glucose!$E84&gt;0,Glucose!BN83,"")</f>
        <v/>
      </c>
      <c r="BN90" s="247" t="str">
        <f>IF(Glucose!$E84&gt;0,'In Process Calc.'!B83,"")</f>
        <v/>
      </c>
      <c r="BO90" s="247" t="str">
        <f>IF(Glucose!$E84&gt;0,'In Process Calc.'!C83,"")</f>
        <v/>
      </c>
    </row>
    <row r="91" spans="1:67" x14ac:dyDescent="0.15">
      <c r="A91" s="241" t="str">
        <f>IF(Glucose!$E85&gt;0,Glucose!$B$1,"")</f>
        <v/>
      </c>
      <c r="B91" s="241" t="str">
        <f>IF(Glucose!$E85&gt;0,Glucose!A84+0.1,"")</f>
        <v/>
      </c>
      <c r="C91" s="245" t="str">
        <f>IF(Glucose!$E85&gt;0,Glucose!B84,"")</f>
        <v/>
      </c>
      <c r="D91" s="250" t="str">
        <f>IF(Glucose!$E85&gt;0,Glucose!C84,"")</f>
        <v/>
      </c>
      <c r="E91" s="241" t="str">
        <f>IF(Glucose!$E85&gt;0,Glucose!D84,"")</f>
        <v/>
      </c>
      <c r="F91" s="241" t="str">
        <f>IF(Glucose!$E85&gt;0,Glucose!E84,"")</f>
        <v/>
      </c>
      <c r="G91" s="241" t="str">
        <f>IF(Glucose!$E85&gt;0,Glucose!G84,"")</f>
        <v/>
      </c>
      <c r="H91" s="246" t="str">
        <f>IF(Glucose!$E85&gt;0,Glucose!H84,"")</f>
        <v/>
      </c>
      <c r="I91" s="246" t="str">
        <f>IF(Glucose!$E85&gt;0,Glucose!I84,"")</f>
        <v/>
      </c>
      <c r="J91" s="246" t="str">
        <f>IF(Glucose!$E85&gt;0,Glucose!J84,"")</f>
        <v/>
      </c>
      <c r="K91" s="246" t="str">
        <f>IF(Glucose!$E85&gt;0,Glucose!K84,"")</f>
        <v/>
      </c>
      <c r="L91" s="241" t="str">
        <f>IF(Glucose!$E85&gt;0,Glucose!L84,"")</f>
        <v/>
      </c>
      <c r="M91" s="241" t="str">
        <f>IF(Glucose!$E85&gt;0,Glucose!M84,"")</f>
        <v/>
      </c>
      <c r="N91" s="241" t="str">
        <f>IF(Glucose!$E85&gt;0,Glucose!N84,"")</f>
        <v/>
      </c>
      <c r="O91" s="241" t="str">
        <f>IF(Glucose!$E85&gt;0,Glucose!O84,"")</f>
        <v/>
      </c>
      <c r="P91" s="241" t="str">
        <f>IF(Glucose!$E85&gt;0,Glucose!P84,"")</f>
        <v/>
      </c>
      <c r="Q91" s="241" t="str">
        <f>IF(Glucose!$E85&gt;0,Glucose!Q84,"")</f>
        <v/>
      </c>
      <c r="R91" s="241" t="str">
        <f>IF(Glucose!$E85&gt;0,Glucose!R84,"")</f>
        <v/>
      </c>
      <c r="S91" s="241" t="str">
        <f>IF(Glucose!$E85&gt;0,Glucose!S84,"")</f>
        <v/>
      </c>
      <c r="T91" s="247" t="str">
        <f>IF(Glucose!$E85&gt;0,Glucose!T84+Glucose!$E85*Glucose!AS84/'In Process Calc.'!$I85,"")</f>
        <v/>
      </c>
      <c r="U91" s="247" t="str">
        <f>IF(Glucose!$E85&gt;0,Glucose!U84+Glucose!$E85*Glucose!AT84/'In Process Calc.'!$I85,"")</f>
        <v/>
      </c>
      <c r="V91" s="247" t="str">
        <f>IF(Glucose!$E85&gt;0,Glucose!V84+Glucose!$E85*Glucose!AU84/'In Process Calc.'!$I85,"")</f>
        <v/>
      </c>
      <c r="W91" s="247" t="str">
        <f>IF(Glucose!$E85&gt;0,Glucose!W84+Glucose!$E85*Glucose!AV84/'In Process Calc.'!$I85,"")</f>
        <v/>
      </c>
      <c r="X91" s="247" t="str">
        <f>IF(Glucose!$E85&gt;0,Glucose!X84+Glucose!$E85*Glucose!AW84/'In Process Calc.'!$I85,"")</f>
        <v/>
      </c>
      <c r="Y91" s="247" t="str">
        <f>IF(Glucose!$E85&gt;0,Glucose!Y84+Glucose!$E85*Glucose!AX84/'In Process Calc.'!$I85,"")</f>
        <v/>
      </c>
      <c r="Z91" s="247" t="str">
        <f>IF(Glucose!$E85&gt;0,Glucose!Z84+Glucose!$E85*Glucose!AY84/'In Process Calc.'!$I85,"")</f>
        <v/>
      </c>
      <c r="AA91" s="247" t="str">
        <f>IF(Glucose!$E85&gt;0,Glucose!AA84+Glucose!$E85*Glucose!AZ84/'In Process Calc.'!$I85,"")</f>
        <v/>
      </c>
      <c r="AB91" s="247" t="str">
        <f>IF(Glucose!$E85&gt;0,Glucose!AB84+Glucose!$E85*Glucose!BA84/'In Process Calc.'!$I85,"")</f>
        <v/>
      </c>
      <c r="AC91" s="247" t="str">
        <f>IF(Glucose!$E85&gt;0,Glucose!AC84+Glucose!$E85*Glucose!BB84/'In Process Calc.'!$I85,"")</f>
        <v/>
      </c>
      <c r="AD91" s="247" t="str">
        <f>IF(Glucose!$E85&gt;0,Glucose!AD84+Glucose!$E85*Glucose!BC84/'In Process Calc.'!$I85,"")</f>
        <v/>
      </c>
      <c r="AE91" s="247" t="str">
        <f>IF(Glucose!$E85&gt;0,Glucose!AE84+Glucose!$E85*Glucose!BD84/'In Process Calc.'!$I85,"")</f>
        <v/>
      </c>
      <c r="AF91" s="247" t="str">
        <f>IF(Glucose!$E85&gt;0,Glucose!AF84+Glucose!$E85*Glucose!BE84/'In Process Calc.'!$I85,"")</f>
        <v/>
      </c>
      <c r="AG91" s="247" t="str">
        <f>IF(Glucose!$E85&gt;0,Glucose!AG84+Glucose!$E85*Glucose!BF84/'In Process Calc.'!$I85,"")</f>
        <v/>
      </c>
      <c r="AH91" s="247" t="str">
        <f>IF(Glucose!$E85&gt;0,Glucose!AH84+Glucose!$E85*Glucose!BG84/'In Process Calc.'!$I85,"")</f>
        <v/>
      </c>
      <c r="AI91" s="247" t="str">
        <f>IF(Glucose!$E85&gt;0,Glucose!AI84+Glucose!$E85*Glucose!BH84/'In Process Calc.'!$I85,"")</f>
        <v/>
      </c>
      <c r="AJ91" s="247" t="str">
        <f>IF(Glucose!$E85&gt;0,Glucose!AJ84+Glucose!$E85*Glucose!BI84/'In Process Calc.'!$I85,"")</f>
        <v/>
      </c>
      <c r="AK91" s="247" t="str">
        <f>IF(Glucose!$E85&gt;0,Glucose!AK84+Glucose!$E85*Glucose!BJ84/'In Process Calc.'!$I85,"")</f>
        <v/>
      </c>
      <c r="AL91" s="247" t="str">
        <f>IF(Glucose!$E85&gt;0,Glucose!AL84+Glucose!$E85*Glucose!BK84/'In Process Calc.'!$I85,"")</f>
        <v/>
      </c>
      <c r="AM91" s="247" t="str">
        <f>IF(Glucose!$E85&gt;0,Glucose!AM84+Glucose!$E85*Glucose!BL84/'In Process Calc.'!$I85,"")</f>
        <v/>
      </c>
      <c r="AN91" s="247" t="str">
        <f>IF(Glucose!$E85&gt;0,Glucose!AN84+Glucose!$E85*Glucose!BM84/'In Process Calc.'!$I85,"")</f>
        <v/>
      </c>
      <c r="AO91" s="247" t="str">
        <f>IF(Glucose!$E85&gt;0,Glucose!AO84+Glucose!$E85*Glucose!BN84/'In Process Calc.'!$I85,"")</f>
        <v/>
      </c>
      <c r="AP91" s="247" t="str">
        <f>IF(Glucose!$E85&gt;0,Glucose!AP84+Glucose!$E85*Glucose!BO84/'In Process Calc.'!$I85,"")</f>
        <v/>
      </c>
      <c r="AQ91" s="247" t="str">
        <f>IF(Glucose!$E85&gt;0,Glucose!AR84+Glucose!$E85*Glucose!BP84/'In Process Calc.'!$I85,"")</f>
        <v/>
      </c>
      <c r="AR91" s="247" t="str">
        <f>IF(Glucose!$E85&gt;0,Glucose!AS84,"")</f>
        <v/>
      </c>
      <c r="AS91" s="247" t="str">
        <f>IF(Glucose!$E85&gt;0,Glucose!AT84,"")</f>
        <v/>
      </c>
      <c r="AT91" s="247" t="str">
        <f>IF(Glucose!$E85&gt;0,Glucose!AU84,"")</f>
        <v/>
      </c>
      <c r="AU91" s="247" t="str">
        <f>IF(Glucose!$E85&gt;0,Glucose!AV84,"")</f>
        <v/>
      </c>
      <c r="AV91" s="247" t="str">
        <f>IF(Glucose!$E85&gt;0,Glucose!AW84,"")</f>
        <v/>
      </c>
      <c r="AW91" s="247" t="str">
        <f>IF(Glucose!$E85&gt;0,Glucose!AX84,"")</f>
        <v/>
      </c>
      <c r="AX91" s="247" t="str">
        <f>IF(Glucose!$E85&gt;0,Glucose!AY84,"")</f>
        <v/>
      </c>
      <c r="AY91" s="247" t="str">
        <f>IF(Glucose!$E85&gt;0,Glucose!AZ84,"")</f>
        <v/>
      </c>
      <c r="AZ91" s="247" t="str">
        <f>IF(Glucose!$E85&gt;0,Glucose!BA84,"")</f>
        <v/>
      </c>
      <c r="BA91" s="247" t="str">
        <f>IF(Glucose!$E85&gt;0,Glucose!BB84,"")</f>
        <v/>
      </c>
      <c r="BB91" s="247" t="str">
        <f>IF(Glucose!$E85&gt;0,Glucose!BC84,"")</f>
        <v/>
      </c>
      <c r="BC91" s="247" t="str">
        <f>IF(Glucose!$E85&gt;0,Glucose!BD84,"")</f>
        <v/>
      </c>
      <c r="BD91" s="247" t="str">
        <f>IF(Glucose!$E85&gt;0,Glucose!BE84,"")</f>
        <v/>
      </c>
      <c r="BE91" s="247" t="str">
        <f>IF(Glucose!$E85&gt;0,Glucose!BF84,"")</f>
        <v/>
      </c>
      <c r="BF91" s="247" t="str">
        <f>IF(Glucose!$E85&gt;0,Glucose!BG84,"")</f>
        <v/>
      </c>
      <c r="BG91" s="247" t="str">
        <f>IF(Glucose!$E85&gt;0,Glucose!BH84,"")</f>
        <v/>
      </c>
      <c r="BH91" s="247" t="str">
        <f>IF(Glucose!$E85&gt;0,Glucose!BI84,"")</f>
        <v/>
      </c>
      <c r="BI91" s="247" t="str">
        <f>IF(Glucose!$E85&gt;0,Glucose!BJ84,"")</f>
        <v/>
      </c>
      <c r="BJ91" s="247" t="str">
        <f>IF(Glucose!$E85&gt;0,Glucose!BK84,"")</f>
        <v/>
      </c>
      <c r="BK91" s="247" t="str">
        <f>IF(Glucose!$E85&gt;0,Glucose!BL84,"")</f>
        <v/>
      </c>
      <c r="BL91" s="247" t="str">
        <f>IF(Glucose!$E85&gt;0,Glucose!BM84,"")</f>
        <v/>
      </c>
      <c r="BM91" s="247" t="str">
        <f>IF(Glucose!$E85&gt;0,Glucose!BN84,"")</f>
        <v/>
      </c>
      <c r="BN91" s="247" t="str">
        <f>IF(Glucose!$E85&gt;0,'In Process Calc.'!B84,"")</f>
        <v/>
      </c>
      <c r="BO91" s="247" t="str">
        <f>IF(Glucose!$E85&gt;0,'In Process Calc.'!C84,"")</f>
        <v/>
      </c>
    </row>
    <row r="92" spans="1:67" x14ac:dyDescent="0.15">
      <c r="A92" s="241" t="str">
        <f>IF(Glucose!$E86&gt;0,Glucose!$B$1,"")</f>
        <v/>
      </c>
      <c r="B92" s="241" t="str">
        <f>IF(Glucose!$E86&gt;0,Glucose!A85+0.1,"")</f>
        <v/>
      </c>
      <c r="C92" s="245" t="str">
        <f>IF(Glucose!$E86&gt;0,Glucose!B85,"")</f>
        <v/>
      </c>
      <c r="D92" s="250" t="str">
        <f>IF(Glucose!$E86&gt;0,Glucose!C85,"")</f>
        <v/>
      </c>
      <c r="E92" s="241" t="str">
        <f>IF(Glucose!$E86&gt;0,Glucose!D85,"")</f>
        <v/>
      </c>
      <c r="F92" s="241" t="str">
        <f>IF(Glucose!$E86&gt;0,Glucose!E85,"")</f>
        <v/>
      </c>
      <c r="G92" s="241" t="str">
        <f>IF(Glucose!$E86&gt;0,Glucose!G85,"")</f>
        <v/>
      </c>
      <c r="H92" s="246" t="str">
        <f>IF(Glucose!$E86&gt;0,Glucose!H85,"")</f>
        <v/>
      </c>
      <c r="I92" s="246" t="str">
        <f>IF(Glucose!$E86&gt;0,Glucose!I85,"")</f>
        <v/>
      </c>
      <c r="J92" s="246" t="str">
        <f>IF(Glucose!$E86&gt;0,Glucose!J85,"")</f>
        <v/>
      </c>
      <c r="K92" s="246" t="str">
        <f>IF(Glucose!$E86&gt;0,Glucose!K85,"")</f>
        <v/>
      </c>
      <c r="L92" s="241" t="str">
        <f>IF(Glucose!$E86&gt;0,Glucose!L85,"")</f>
        <v/>
      </c>
      <c r="M92" s="241" t="str">
        <f>IF(Glucose!$E86&gt;0,Glucose!M85,"")</f>
        <v/>
      </c>
      <c r="N92" s="241" t="str">
        <f>IF(Glucose!$E86&gt;0,Glucose!N85,"")</f>
        <v/>
      </c>
      <c r="O92" s="241" t="str">
        <f>IF(Glucose!$E86&gt;0,Glucose!O85,"")</f>
        <v/>
      </c>
      <c r="P92" s="241" t="str">
        <f>IF(Glucose!$E86&gt;0,Glucose!P85,"")</f>
        <v/>
      </c>
      <c r="Q92" s="241" t="str">
        <f>IF(Glucose!$E86&gt;0,Glucose!Q85,"")</f>
        <v/>
      </c>
      <c r="R92" s="241" t="str">
        <f>IF(Glucose!$E86&gt;0,Glucose!R85,"")</f>
        <v/>
      </c>
      <c r="S92" s="241" t="str">
        <f>IF(Glucose!$E86&gt;0,Glucose!S85,"")</f>
        <v/>
      </c>
      <c r="T92" s="247" t="str">
        <f>IF(Glucose!$E86&gt;0,Glucose!T85+Glucose!$E86*Glucose!AS85/'In Process Calc.'!$I86,"")</f>
        <v/>
      </c>
      <c r="U92" s="247" t="str">
        <f>IF(Glucose!$E86&gt;0,Glucose!U85+Glucose!$E86*Glucose!AT85/'In Process Calc.'!$I86,"")</f>
        <v/>
      </c>
      <c r="V92" s="247" t="str">
        <f>IF(Glucose!$E86&gt;0,Glucose!V85+Glucose!$E86*Glucose!AU85/'In Process Calc.'!$I86,"")</f>
        <v/>
      </c>
      <c r="W92" s="247" t="str">
        <f>IF(Glucose!$E86&gt;0,Glucose!W85+Glucose!$E86*Glucose!AV85/'In Process Calc.'!$I86,"")</f>
        <v/>
      </c>
      <c r="X92" s="247" t="str">
        <f>IF(Glucose!$E86&gt;0,Glucose!X85+Glucose!$E86*Glucose!AW85/'In Process Calc.'!$I86,"")</f>
        <v/>
      </c>
      <c r="Y92" s="247" t="str">
        <f>IF(Glucose!$E86&gt;0,Glucose!Y85+Glucose!$E86*Glucose!AX85/'In Process Calc.'!$I86,"")</f>
        <v/>
      </c>
      <c r="Z92" s="247" t="str">
        <f>IF(Glucose!$E86&gt;0,Glucose!Z85+Glucose!$E86*Glucose!AY85/'In Process Calc.'!$I86,"")</f>
        <v/>
      </c>
      <c r="AA92" s="247" t="str">
        <f>IF(Glucose!$E86&gt;0,Glucose!AA85+Glucose!$E86*Glucose!AZ85/'In Process Calc.'!$I86,"")</f>
        <v/>
      </c>
      <c r="AB92" s="247" t="str">
        <f>IF(Glucose!$E86&gt;0,Glucose!AB85+Glucose!$E86*Glucose!BA85/'In Process Calc.'!$I86,"")</f>
        <v/>
      </c>
      <c r="AC92" s="247" t="str">
        <f>IF(Glucose!$E86&gt;0,Glucose!AC85+Glucose!$E86*Glucose!BB85/'In Process Calc.'!$I86,"")</f>
        <v/>
      </c>
      <c r="AD92" s="247" t="str">
        <f>IF(Glucose!$E86&gt;0,Glucose!AD85+Glucose!$E86*Glucose!BC85/'In Process Calc.'!$I86,"")</f>
        <v/>
      </c>
      <c r="AE92" s="247" t="str">
        <f>IF(Glucose!$E86&gt;0,Glucose!AE85+Glucose!$E86*Glucose!BD85/'In Process Calc.'!$I86,"")</f>
        <v/>
      </c>
      <c r="AF92" s="247" t="str">
        <f>IF(Glucose!$E86&gt;0,Glucose!AF85+Glucose!$E86*Glucose!BE85/'In Process Calc.'!$I86,"")</f>
        <v/>
      </c>
      <c r="AG92" s="247" t="str">
        <f>IF(Glucose!$E86&gt;0,Glucose!AG85+Glucose!$E86*Glucose!BF85/'In Process Calc.'!$I86,"")</f>
        <v/>
      </c>
      <c r="AH92" s="247" t="str">
        <f>IF(Glucose!$E86&gt;0,Glucose!AH85+Glucose!$E86*Glucose!BG85/'In Process Calc.'!$I86,"")</f>
        <v/>
      </c>
      <c r="AI92" s="247" t="str">
        <f>IF(Glucose!$E86&gt;0,Glucose!AI85+Glucose!$E86*Glucose!BH85/'In Process Calc.'!$I86,"")</f>
        <v/>
      </c>
      <c r="AJ92" s="247" t="str">
        <f>IF(Glucose!$E86&gt;0,Glucose!AJ85+Glucose!$E86*Glucose!BI85/'In Process Calc.'!$I86,"")</f>
        <v/>
      </c>
      <c r="AK92" s="247" t="str">
        <f>IF(Glucose!$E86&gt;0,Glucose!AK85+Glucose!$E86*Glucose!BJ85/'In Process Calc.'!$I86,"")</f>
        <v/>
      </c>
      <c r="AL92" s="247" t="str">
        <f>IF(Glucose!$E86&gt;0,Glucose!AL85+Glucose!$E86*Glucose!BK85/'In Process Calc.'!$I86,"")</f>
        <v/>
      </c>
      <c r="AM92" s="247" t="str">
        <f>IF(Glucose!$E86&gt;0,Glucose!AM85+Glucose!$E86*Glucose!BL85/'In Process Calc.'!$I86,"")</f>
        <v/>
      </c>
      <c r="AN92" s="247" t="str">
        <f>IF(Glucose!$E86&gt;0,Glucose!AN85+Glucose!$E86*Glucose!BM85/'In Process Calc.'!$I86,"")</f>
        <v/>
      </c>
      <c r="AO92" s="247" t="str">
        <f>IF(Glucose!$E86&gt;0,Glucose!AO85+Glucose!$E86*Glucose!BN85/'In Process Calc.'!$I86,"")</f>
        <v/>
      </c>
      <c r="AP92" s="247" t="str">
        <f>IF(Glucose!$E86&gt;0,Glucose!AP85+Glucose!$E86*Glucose!BO85/'In Process Calc.'!$I86,"")</f>
        <v/>
      </c>
      <c r="AQ92" s="247" t="str">
        <f>IF(Glucose!$E86&gt;0,Glucose!AR85+Glucose!$E86*Glucose!BP85/'In Process Calc.'!$I86,"")</f>
        <v/>
      </c>
      <c r="AR92" s="247" t="str">
        <f>IF(Glucose!$E86&gt;0,Glucose!AS85,"")</f>
        <v/>
      </c>
      <c r="AS92" s="247" t="str">
        <f>IF(Glucose!$E86&gt;0,Glucose!AT85,"")</f>
        <v/>
      </c>
      <c r="AT92" s="247" t="str">
        <f>IF(Glucose!$E86&gt;0,Glucose!AU85,"")</f>
        <v/>
      </c>
      <c r="AU92" s="247" t="str">
        <f>IF(Glucose!$E86&gt;0,Glucose!AV85,"")</f>
        <v/>
      </c>
      <c r="AV92" s="247" t="str">
        <f>IF(Glucose!$E86&gt;0,Glucose!AW85,"")</f>
        <v/>
      </c>
      <c r="AW92" s="247" t="str">
        <f>IF(Glucose!$E86&gt;0,Glucose!AX85,"")</f>
        <v/>
      </c>
      <c r="AX92" s="247" t="str">
        <f>IF(Glucose!$E86&gt;0,Glucose!AY85,"")</f>
        <v/>
      </c>
      <c r="AY92" s="247" t="str">
        <f>IF(Glucose!$E86&gt;0,Glucose!AZ85,"")</f>
        <v/>
      </c>
      <c r="AZ92" s="247" t="str">
        <f>IF(Glucose!$E86&gt;0,Glucose!BA85,"")</f>
        <v/>
      </c>
      <c r="BA92" s="247" t="str">
        <f>IF(Glucose!$E86&gt;0,Glucose!BB85,"")</f>
        <v/>
      </c>
      <c r="BB92" s="247" t="str">
        <f>IF(Glucose!$E86&gt;0,Glucose!BC85,"")</f>
        <v/>
      </c>
      <c r="BC92" s="247" t="str">
        <f>IF(Glucose!$E86&gt;0,Glucose!BD85,"")</f>
        <v/>
      </c>
      <c r="BD92" s="247" t="str">
        <f>IF(Glucose!$E86&gt;0,Glucose!BE85,"")</f>
        <v/>
      </c>
      <c r="BE92" s="247" t="str">
        <f>IF(Glucose!$E86&gt;0,Glucose!BF85,"")</f>
        <v/>
      </c>
      <c r="BF92" s="247" t="str">
        <f>IF(Glucose!$E86&gt;0,Glucose!BG85,"")</f>
        <v/>
      </c>
      <c r="BG92" s="247" t="str">
        <f>IF(Glucose!$E86&gt;0,Glucose!BH85,"")</f>
        <v/>
      </c>
      <c r="BH92" s="247" t="str">
        <f>IF(Glucose!$E86&gt;0,Glucose!BI85,"")</f>
        <v/>
      </c>
      <c r="BI92" s="247" t="str">
        <f>IF(Glucose!$E86&gt;0,Glucose!BJ85,"")</f>
        <v/>
      </c>
      <c r="BJ92" s="247" t="str">
        <f>IF(Glucose!$E86&gt;0,Glucose!BK85,"")</f>
        <v/>
      </c>
      <c r="BK92" s="247" t="str">
        <f>IF(Glucose!$E86&gt;0,Glucose!BL85,"")</f>
        <v/>
      </c>
      <c r="BL92" s="247" t="str">
        <f>IF(Glucose!$E86&gt;0,Glucose!BM85,"")</f>
        <v/>
      </c>
      <c r="BM92" s="247" t="str">
        <f>IF(Glucose!$E86&gt;0,Glucose!BN85,"")</f>
        <v/>
      </c>
      <c r="BN92" s="247" t="str">
        <f>IF(Glucose!$E86&gt;0,'In Process Calc.'!B85,"")</f>
        <v/>
      </c>
      <c r="BO92" s="247" t="str">
        <f>IF(Glucose!$E86&gt;0,'In Process Calc.'!C85,"")</f>
        <v/>
      </c>
    </row>
    <row r="93" spans="1:67" x14ac:dyDescent="0.15">
      <c r="A93" s="241" t="str">
        <f>IF(Glucose!$E87&gt;0,Glucose!$B$1,"")</f>
        <v/>
      </c>
      <c r="B93" s="241" t="str">
        <f>IF(Glucose!$E87&gt;0,Glucose!A86+0.1,"")</f>
        <v/>
      </c>
      <c r="C93" s="245" t="str">
        <f>IF(Glucose!$E87&gt;0,Glucose!B86,"")</f>
        <v/>
      </c>
      <c r="D93" s="250" t="str">
        <f>IF(Glucose!$E87&gt;0,Glucose!C86,"")</f>
        <v/>
      </c>
      <c r="E93" s="241" t="str">
        <f>IF(Glucose!$E87&gt;0,Glucose!D86,"")</f>
        <v/>
      </c>
      <c r="F93" s="241" t="str">
        <f>IF(Glucose!$E87&gt;0,Glucose!E86,"")</f>
        <v/>
      </c>
      <c r="G93" s="241" t="str">
        <f>IF(Glucose!$E87&gt;0,Glucose!G86,"")</f>
        <v/>
      </c>
      <c r="H93" s="246" t="str">
        <f>IF(Glucose!$E87&gt;0,Glucose!H86,"")</f>
        <v/>
      </c>
      <c r="I93" s="246" t="str">
        <f>IF(Glucose!$E87&gt;0,Glucose!I86,"")</f>
        <v/>
      </c>
      <c r="J93" s="246" t="str">
        <f>IF(Glucose!$E87&gt;0,Glucose!J86,"")</f>
        <v/>
      </c>
      <c r="K93" s="246" t="str">
        <f>IF(Glucose!$E87&gt;0,Glucose!K86,"")</f>
        <v/>
      </c>
      <c r="L93" s="241" t="str">
        <f>IF(Glucose!$E87&gt;0,Glucose!L86,"")</f>
        <v/>
      </c>
      <c r="M93" s="241" t="str">
        <f>IF(Glucose!$E87&gt;0,Glucose!M86,"")</f>
        <v/>
      </c>
      <c r="N93" s="241" t="str">
        <f>IF(Glucose!$E87&gt;0,Glucose!N86,"")</f>
        <v/>
      </c>
      <c r="O93" s="241" t="str">
        <f>IF(Glucose!$E87&gt;0,Glucose!O86,"")</f>
        <v/>
      </c>
      <c r="P93" s="241" t="str">
        <f>IF(Glucose!$E87&gt;0,Glucose!P86,"")</f>
        <v/>
      </c>
      <c r="Q93" s="241" t="str">
        <f>IF(Glucose!$E87&gt;0,Glucose!Q86,"")</f>
        <v/>
      </c>
      <c r="R93" s="241" t="str">
        <f>IF(Glucose!$E87&gt;0,Glucose!R86,"")</f>
        <v/>
      </c>
      <c r="S93" s="241" t="str">
        <f>IF(Glucose!$E87&gt;0,Glucose!S86,"")</f>
        <v/>
      </c>
      <c r="T93" s="247" t="str">
        <f>IF(Glucose!$E87&gt;0,Glucose!T86+Glucose!$E87*Glucose!AS86/'In Process Calc.'!$I87,"")</f>
        <v/>
      </c>
      <c r="U93" s="247" t="str">
        <f>IF(Glucose!$E87&gt;0,Glucose!U86+Glucose!$E87*Glucose!AT86/'In Process Calc.'!$I87,"")</f>
        <v/>
      </c>
      <c r="V93" s="247" t="str">
        <f>IF(Glucose!$E87&gt;0,Glucose!V86+Glucose!$E87*Glucose!AU86/'In Process Calc.'!$I87,"")</f>
        <v/>
      </c>
      <c r="W93" s="247" t="str">
        <f>IF(Glucose!$E87&gt;0,Glucose!W86+Glucose!$E87*Glucose!AV86/'In Process Calc.'!$I87,"")</f>
        <v/>
      </c>
      <c r="X93" s="247" t="str">
        <f>IF(Glucose!$E87&gt;0,Glucose!X86+Glucose!$E87*Glucose!AW86/'In Process Calc.'!$I87,"")</f>
        <v/>
      </c>
      <c r="Y93" s="247" t="str">
        <f>IF(Glucose!$E87&gt;0,Glucose!Y86+Glucose!$E87*Glucose!AX86/'In Process Calc.'!$I87,"")</f>
        <v/>
      </c>
      <c r="Z93" s="247" t="str">
        <f>IF(Glucose!$E87&gt;0,Glucose!Z86+Glucose!$E87*Glucose!AY86/'In Process Calc.'!$I87,"")</f>
        <v/>
      </c>
      <c r="AA93" s="247" t="str">
        <f>IF(Glucose!$E87&gt;0,Glucose!AA86+Glucose!$E87*Glucose!AZ86/'In Process Calc.'!$I87,"")</f>
        <v/>
      </c>
      <c r="AB93" s="247" t="str">
        <f>IF(Glucose!$E87&gt;0,Glucose!AB86+Glucose!$E87*Glucose!BA86/'In Process Calc.'!$I87,"")</f>
        <v/>
      </c>
      <c r="AC93" s="247" t="str">
        <f>IF(Glucose!$E87&gt;0,Glucose!AC86+Glucose!$E87*Glucose!BB86/'In Process Calc.'!$I87,"")</f>
        <v/>
      </c>
      <c r="AD93" s="247" t="str">
        <f>IF(Glucose!$E87&gt;0,Glucose!AD86+Glucose!$E87*Glucose!BC86/'In Process Calc.'!$I87,"")</f>
        <v/>
      </c>
      <c r="AE93" s="247" t="str">
        <f>IF(Glucose!$E87&gt;0,Glucose!AE86+Glucose!$E87*Glucose!BD86/'In Process Calc.'!$I87,"")</f>
        <v/>
      </c>
      <c r="AF93" s="247" t="str">
        <f>IF(Glucose!$E87&gt;0,Glucose!AF86+Glucose!$E87*Glucose!BE86/'In Process Calc.'!$I87,"")</f>
        <v/>
      </c>
      <c r="AG93" s="247" t="str">
        <f>IF(Glucose!$E87&gt;0,Glucose!AG86+Glucose!$E87*Glucose!BF86/'In Process Calc.'!$I87,"")</f>
        <v/>
      </c>
      <c r="AH93" s="247" t="str">
        <f>IF(Glucose!$E87&gt;0,Glucose!AH86+Glucose!$E87*Glucose!BG86/'In Process Calc.'!$I87,"")</f>
        <v/>
      </c>
      <c r="AI93" s="247" t="str">
        <f>IF(Glucose!$E87&gt;0,Glucose!AI86+Glucose!$E87*Glucose!BH86/'In Process Calc.'!$I87,"")</f>
        <v/>
      </c>
      <c r="AJ93" s="247" t="str">
        <f>IF(Glucose!$E87&gt;0,Glucose!AJ86+Glucose!$E87*Glucose!BI86/'In Process Calc.'!$I87,"")</f>
        <v/>
      </c>
      <c r="AK93" s="247" t="str">
        <f>IF(Glucose!$E87&gt;0,Glucose!AK86+Glucose!$E87*Glucose!BJ86/'In Process Calc.'!$I87,"")</f>
        <v/>
      </c>
      <c r="AL93" s="247" t="str">
        <f>IF(Glucose!$E87&gt;0,Glucose!AL86+Glucose!$E87*Glucose!BK86/'In Process Calc.'!$I87,"")</f>
        <v/>
      </c>
      <c r="AM93" s="247" t="str">
        <f>IF(Glucose!$E87&gt;0,Glucose!AM86+Glucose!$E87*Glucose!BL86/'In Process Calc.'!$I87,"")</f>
        <v/>
      </c>
      <c r="AN93" s="247" t="str">
        <f>IF(Glucose!$E87&gt;0,Glucose!AN86+Glucose!$E87*Glucose!BM86/'In Process Calc.'!$I87,"")</f>
        <v/>
      </c>
      <c r="AO93" s="247" t="str">
        <f>IF(Glucose!$E87&gt;0,Glucose!AO86+Glucose!$E87*Glucose!BN86/'In Process Calc.'!$I87,"")</f>
        <v/>
      </c>
      <c r="AP93" s="247" t="str">
        <f>IF(Glucose!$E87&gt;0,Glucose!AP86+Glucose!$E87*Glucose!BO86/'In Process Calc.'!$I87,"")</f>
        <v/>
      </c>
      <c r="AQ93" s="247" t="str">
        <f>IF(Glucose!$E87&gt;0,Glucose!AR86+Glucose!$E87*Glucose!BP86/'In Process Calc.'!$I87,"")</f>
        <v/>
      </c>
      <c r="AR93" s="247" t="str">
        <f>IF(Glucose!$E87&gt;0,Glucose!AS86,"")</f>
        <v/>
      </c>
      <c r="AS93" s="247" t="str">
        <f>IF(Glucose!$E87&gt;0,Glucose!AT86,"")</f>
        <v/>
      </c>
      <c r="AT93" s="247" t="str">
        <f>IF(Glucose!$E87&gt;0,Glucose!AU86,"")</f>
        <v/>
      </c>
      <c r="AU93" s="247" t="str">
        <f>IF(Glucose!$E87&gt;0,Glucose!AV86,"")</f>
        <v/>
      </c>
      <c r="AV93" s="247" t="str">
        <f>IF(Glucose!$E87&gt;0,Glucose!AW86,"")</f>
        <v/>
      </c>
      <c r="AW93" s="247" t="str">
        <f>IF(Glucose!$E87&gt;0,Glucose!AX86,"")</f>
        <v/>
      </c>
      <c r="AX93" s="247" t="str">
        <f>IF(Glucose!$E87&gt;0,Glucose!AY86,"")</f>
        <v/>
      </c>
      <c r="AY93" s="247" t="str">
        <f>IF(Glucose!$E87&gt;0,Glucose!AZ86,"")</f>
        <v/>
      </c>
      <c r="AZ93" s="247" t="str">
        <f>IF(Glucose!$E87&gt;0,Glucose!BA86,"")</f>
        <v/>
      </c>
      <c r="BA93" s="247" t="str">
        <f>IF(Glucose!$E87&gt;0,Glucose!BB86,"")</f>
        <v/>
      </c>
      <c r="BB93" s="247" t="str">
        <f>IF(Glucose!$E87&gt;0,Glucose!BC86,"")</f>
        <v/>
      </c>
      <c r="BC93" s="247" t="str">
        <f>IF(Glucose!$E87&gt;0,Glucose!BD86,"")</f>
        <v/>
      </c>
      <c r="BD93" s="247" t="str">
        <f>IF(Glucose!$E87&gt;0,Glucose!BE86,"")</f>
        <v/>
      </c>
      <c r="BE93" s="247" t="str">
        <f>IF(Glucose!$E87&gt;0,Glucose!BF86,"")</f>
        <v/>
      </c>
      <c r="BF93" s="247" t="str">
        <f>IF(Glucose!$E87&gt;0,Glucose!BG86,"")</f>
        <v/>
      </c>
      <c r="BG93" s="247" t="str">
        <f>IF(Glucose!$E87&gt;0,Glucose!BH86,"")</f>
        <v/>
      </c>
      <c r="BH93" s="247" t="str">
        <f>IF(Glucose!$E87&gt;0,Glucose!BI86,"")</f>
        <v/>
      </c>
      <c r="BI93" s="247" t="str">
        <f>IF(Glucose!$E87&gt;0,Glucose!BJ86,"")</f>
        <v/>
      </c>
      <c r="BJ93" s="247" t="str">
        <f>IF(Glucose!$E87&gt;0,Glucose!BK86,"")</f>
        <v/>
      </c>
      <c r="BK93" s="247" t="str">
        <f>IF(Glucose!$E87&gt;0,Glucose!BL86,"")</f>
        <v/>
      </c>
      <c r="BL93" s="247" t="str">
        <f>IF(Glucose!$E87&gt;0,Glucose!BM86,"")</f>
        <v/>
      </c>
      <c r="BM93" s="247" t="str">
        <f>IF(Glucose!$E87&gt;0,Glucose!BN86,"")</f>
        <v/>
      </c>
      <c r="BN93" s="247" t="str">
        <f>IF(Glucose!$E87&gt;0,'In Process Calc.'!B86,"")</f>
        <v/>
      </c>
      <c r="BO93" s="247" t="str">
        <f>IF(Glucose!$E87&gt;0,'In Process Calc.'!C86,"")</f>
        <v/>
      </c>
    </row>
    <row r="94" spans="1:67" x14ac:dyDescent="0.15">
      <c r="A94" s="241" t="str">
        <f>IF(Glucose!$E88&gt;0,Glucose!$B$1,"")</f>
        <v/>
      </c>
      <c r="B94" s="241" t="str">
        <f>IF(Glucose!$E88&gt;0,Glucose!A87+0.1,"")</f>
        <v/>
      </c>
      <c r="C94" s="245" t="str">
        <f>IF(Glucose!$E88&gt;0,Glucose!B87,"")</f>
        <v/>
      </c>
      <c r="D94" s="250" t="str">
        <f>IF(Glucose!$E88&gt;0,Glucose!C87,"")</f>
        <v/>
      </c>
      <c r="E94" s="241" t="str">
        <f>IF(Glucose!$E88&gt;0,Glucose!D87,"")</f>
        <v/>
      </c>
      <c r="F94" s="241" t="str">
        <f>IF(Glucose!$E88&gt;0,Glucose!E87,"")</f>
        <v/>
      </c>
      <c r="G94" s="241" t="str">
        <f>IF(Glucose!$E88&gt;0,Glucose!G87,"")</f>
        <v/>
      </c>
      <c r="H94" s="246" t="str">
        <f>IF(Glucose!$E88&gt;0,Glucose!H87,"")</f>
        <v/>
      </c>
      <c r="I94" s="246" t="str">
        <f>IF(Glucose!$E88&gt;0,Glucose!I87,"")</f>
        <v/>
      </c>
      <c r="J94" s="246" t="str">
        <f>IF(Glucose!$E88&gt;0,Glucose!J87,"")</f>
        <v/>
      </c>
      <c r="K94" s="246" t="str">
        <f>IF(Glucose!$E88&gt;0,Glucose!K87,"")</f>
        <v/>
      </c>
      <c r="L94" s="241" t="str">
        <f>IF(Glucose!$E88&gt;0,Glucose!L87,"")</f>
        <v/>
      </c>
      <c r="M94" s="241" t="str">
        <f>IF(Glucose!$E88&gt;0,Glucose!M87,"")</f>
        <v/>
      </c>
      <c r="N94" s="241" t="str">
        <f>IF(Glucose!$E88&gt;0,Glucose!N87,"")</f>
        <v/>
      </c>
      <c r="O94" s="241" t="str">
        <f>IF(Glucose!$E88&gt;0,Glucose!O87,"")</f>
        <v/>
      </c>
      <c r="P94" s="241" t="str">
        <f>IF(Glucose!$E88&gt;0,Glucose!P87,"")</f>
        <v/>
      </c>
      <c r="Q94" s="241" t="str">
        <f>IF(Glucose!$E88&gt;0,Glucose!Q87,"")</f>
        <v/>
      </c>
      <c r="R94" s="241" t="str">
        <f>IF(Glucose!$E88&gt;0,Glucose!R87,"")</f>
        <v/>
      </c>
      <c r="S94" s="241" t="str">
        <f>IF(Glucose!$E88&gt;0,Glucose!S87,"")</f>
        <v/>
      </c>
      <c r="T94" s="247" t="str">
        <f>IF(Glucose!$E88&gt;0,Glucose!T87+Glucose!$E88*Glucose!AS87/'In Process Calc.'!$I88,"")</f>
        <v/>
      </c>
      <c r="U94" s="247" t="str">
        <f>IF(Glucose!$E88&gt;0,Glucose!U87+Glucose!$E88*Glucose!AT87/'In Process Calc.'!$I88,"")</f>
        <v/>
      </c>
      <c r="V94" s="247" t="str">
        <f>IF(Glucose!$E88&gt;0,Glucose!V87+Glucose!$E88*Glucose!AU87/'In Process Calc.'!$I88,"")</f>
        <v/>
      </c>
      <c r="W94" s="247" t="str">
        <f>IF(Glucose!$E88&gt;0,Glucose!W87+Glucose!$E88*Glucose!AV87/'In Process Calc.'!$I88,"")</f>
        <v/>
      </c>
      <c r="X94" s="247" t="str">
        <f>IF(Glucose!$E88&gt;0,Glucose!X87+Glucose!$E88*Glucose!AW87/'In Process Calc.'!$I88,"")</f>
        <v/>
      </c>
      <c r="Y94" s="247" t="str">
        <f>IF(Glucose!$E88&gt;0,Glucose!Y87+Glucose!$E88*Glucose!AX87/'In Process Calc.'!$I88,"")</f>
        <v/>
      </c>
      <c r="Z94" s="247" t="str">
        <f>IF(Glucose!$E88&gt;0,Glucose!Z87+Glucose!$E88*Glucose!AY87/'In Process Calc.'!$I88,"")</f>
        <v/>
      </c>
      <c r="AA94" s="247" t="str">
        <f>IF(Glucose!$E88&gt;0,Glucose!AA87+Glucose!$E88*Glucose!AZ87/'In Process Calc.'!$I88,"")</f>
        <v/>
      </c>
      <c r="AB94" s="247" t="str">
        <f>IF(Glucose!$E88&gt;0,Glucose!AB87+Glucose!$E88*Glucose!BA87/'In Process Calc.'!$I88,"")</f>
        <v/>
      </c>
      <c r="AC94" s="247" t="str">
        <f>IF(Glucose!$E88&gt;0,Glucose!AC87+Glucose!$E88*Glucose!BB87/'In Process Calc.'!$I88,"")</f>
        <v/>
      </c>
      <c r="AD94" s="247" t="str">
        <f>IF(Glucose!$E88&gt;0,Glucose!AD87+Glucose!$E88*Glucose!BC87/'In Process Calc.'!$I88,"")</f>
        <v/>
      </c>
      <c r="AE94" s="247" t="str">
        <f>IF(Glucose!$E88&gt;0,Glucose!AE87+Glucose!$E88*Glucose!BD87/'In Process Calc.'!$I88,"")</f>
        <v/>
      </c>
      <c r="AF94" s="247" t="str">
        <f>IF(Glucose!$E88&gt;0,Glucose!AF87+Glucose!$E88*Glucose!BE87/'In Process Calc.'!$I88,"")</f>
        <v/>
      </c>
      <c r="AG94" s="247" t="str">
        <f>IF(Glucose!$E88&gt;0,Glucose!AG87+Glucose!$E88*Glucose!BF87/'In Process Calc.'!$I88,"")</f>
        <v/>
      </c>
      <c r="AH94" s="247" t="str">
        <f>IF(Glucose!$E88&gt;0,Glucose!AH87+Glucose!$E88*Glucose!BG87/'In Process Calc.'!$I88,"")</f>
        <v/>
      </c>
      <c r="AI94" s="247" t="str">
        <f>IF(Glucose!$E88&gt;0,Glucose!AI87+Glucose!$E88*Glucose!BH87/'In Process Calc.'!$I88,"")</f>
        <v/>
      </c>
      <c r="AJ94" s="247" t="str">
        <f>IF(Glucose!$E88&gt;0,Glucose!AJ87+Glucose!$E88*Glucose!BI87/'In Process Calc.'!$I88,"")</f>
        <v/>
      </c>
      <c r="AK94" s="247" t="str">
        <f>IF(Glucose!$E88&gt;0,Glucose!AK87+Glucose!$E88*Glucose!BJ87/'In Process Calc.'!$I88,"")</f>
        <v/>
      </c>
      <c r="AL94" s="247" t="str">
        <f>IF(Glucose!$E88&gt;0,Glucose!AL87+Glucose!$E88*Glucose!BK87/'In Process Calc.'!$I88,"")</f>
        <v/>
      </c>
      <c r="AM94" s="247" t="str">
        <f>IF(Glucose!$E88&gt;0,Glucose!AM87+Glucose!$E88*Glucose!BL87/'In Process Calc.'!$I88,"")</f>
        <v/>
      </c>
      <c r="AN94" s="247" t="str">
        <f>IF(Glucose!$E88&gt;0,Glucose!AN87+Glucose!$E88*Glucose!BM87/'In Process Calc.'!$I88,"")</f>
        <v/>
      </c>
      <c r="AO94" s="247" t="str">
        <f>IF(Glucose!$E88&gt;0,Glucose!AO87+Glucose!$E88*Glucose!BN87/'In Process Calc.'!$I88,"")</f>
        <v/>
      </c>
      <c r="AP94" s="247" t="str">
        <f>IF(Glucose!$E88&gt;0,Glucose!AP87+Glucose!$E88*Glucose!BO87/'In Process Calc.'!$I88,"")</f>
        <v/>
      </c>
      <c r="AQ94" s="247" t="str">
        <f>IF(Glucose!$E88&gt;0,Glucose!AR87+Glucose!$E88*Glucose!BP87/'In Process Calc.'!$I88,"")</f>
        <v/>
      </c>
      <c r="AR94" s="247" t="str">
        <f>IF(Glucose!$E88&gt;0,Glucose!AS87,"")</f>
        <v/>
      </c>
      <c r="AS94" s="247" t="str">
        <f>IF(Glucose!$E88&gt;0,Glucose!AT87,"")</f>
        <v/>
      </c>
      <c r="AT94" s="247" t="str">
        <f>IF(Glucose!$E88&gt;0,Glucose!AU87,"")</f>
        <v/>
      </c>
      <c r="AU94" s="247" t="str">
        <f>IF(Glucose!$E88&gt;0,Glucose!AV87,"")</f>
        <v/>
      </c>
      <c r="AV94" s="247" t="str">
        <f>IF(Glucose!$E88&gt;0,Glucose!AW87,"")</f>
        <v/>
      </c>
      <c r="AW94" s="247" t="str">
        <f>IF(Glucose!$E88&gt;0,Glucose!AX87,"")</f>
        <v/>
      </c>
      <c r="AX94" s="247" t="str">
        <f>IF(Glucose!$E88&gt;0,Glucose!AY87,"")</f>
        <v/>
      </c>
      <c r="AY94" s="247" t="str">
        <f>IF(Glucose!$E88&gt;0,Glucose!AZ87,"")</f>
        <v/>
      </c>
      <c r="AZ94" s="247" t="str">
        <f>IF(Glucose!$E88&gt;0,Glucose!BA87,"")</f>
        <v/>
      </c>
      <c r="BA94" s="247" t="str">
        <f>IF(Glucose!$E88&gt;0,Glucose!BB87,"")</f>
        <v/>
      </c>
      <c r="BB94" s="247" t="str">
        <f>IF(Glucose!$E88&gt;0,Glucose!BC87,"")</f>
        <v/>
      </c>
      <c r="BC94" s="247" t="str">
        <f>IF(Glucose!$E88&gt;0,Glucose!BD87,"")</f>
        <v/>
      </c>
      <c r="BD94" s="247" t="str">
        <f>IF(Glucose!$E88&gt;0,Glucose!BE87,"")</f>
        <v/>
      </c>
      <c r="BE94" s="247" t="str">
        <f>IF(Glucose!$E88&gt;0,Glucose!BF87,"")</f>
        <v/>
      </c>
      <c r="BF94" s="247" t="str">
        <f>IF(Glucose!$E88&gt;0,Glucose!BG87,"")</f>
        <v/>
      </c>
      <c r="BG94" s="247" t="str">
        <f>IF(Glucose!$E88&gt;0,Glucose!BH87,"")</f>
        <v/>
      </c>
      <c r="BH94" s="247" t="str">
        <f>IF(Glucose!$E88&gt;0,Glucose!BI87,"")</f>
        <v/>
      </c>
      <c r="BI94" s="247" t="str">
        <f>IF(Glucose!$E88&gt;0,Glucose!BJ87,"")</f>
        <v/>
      </c>
      <c r="BJ94" s="247" t="str">
        <f>IF(Glucose!$E88&gt;0,Glucose!BK87,"")</f>
        <v/>
      </c>
      <c r="BK94" s="247" t="str">
        <f>IF(Glucose!$E88&gt;0,Glucose!BL87,"")</f>
        <v/>
      </c>
      <c r="BL94" s="247" t="str">
        <f>IF(Glucose!$E88&gt;0,Glucose!BM87,"")</f>
        <v/>
      </c>
      <c r="BM94" s="247" t="str">
        <f>IF(Glucose!$E88&gt;0,Glucose!BN87,"")</f>
        <v/>
      </c>
      <c r="BN94" s="247" t="str">
        <f>IF(Glucose!$E88&gt;0,'In Process Calc.'!B87,"")</f>
        <v/>
      </c>
      <c r="BO94" s="247" t="str">
        <f>IF(Glucose!$E88&gt;0,'In Process Calc.'!C87,"")</f>
        <v/>
      </c>
    </row>
    <row r="95" spans="1:67" x14ac:dyDescent="0.15">
      <c r="A95" s="241" t="str">
        <f>IF(Glucose!$E89&gt;0,Glucose!$B$1,"")</f>
        <v/>
      </c>
      <c r="B95" s="241" t="str">
        <f>IF(Glucose!$E89&gt;0,Glucose!A88+0.1,"")</f>
        <v/>
      </c>
      <c r="C95" s="245" t="str">
        <f>IF(Glucose!$E89&gt;0,Glucose!B88,"")</f>
        <v/>
      </c>
      <c r="D95" s="250" t="str">
        <f>IF(Glucose!$E89&gt;0,Glucose!C88,"")</f>
        <v/>
      </c>
      <c r="E95" s="241" t="str">
        <f>IF(Glucose!$E89&gt;0,Glucose!D88,"")</f>
        <v/>
      </c>
      <c r="F95" s="241" t="str">
        <f>IF(Glucose!$E89&gt;0,Glucose!E88,"")</f>
        <v/>
      </c>
      <c r="G95" s="241" t="str">
        <f>IF(Glucose!$E89&gt;0,Glucose!G88,"")</f>
        <v/>
      </c>
      <c r="H95" s="246" t="str">
        <f>IF(Glucose!$E89&gt;0,Glucose!H88,"")</f>
        <v/>
      </c>
      <c r="I95" s="246" t="str">
        <f>IF(Glucose!$E89&gt;0,Glucose!I88,"")</f>
        <v/>
      </c>
      <c r="J95" s="246" t="str">
        <f>IF(Glucose!$E89&gt;0,Glucose!J88,"")</f>
        <v/>
      </c>
      <c r="K95" s="246" t="str">
        <f>IF(Glucose!$E89&gt;0,Glucose!K88,"")</f>
        <v/>
      </c>
      <c r="L95" s="241" t="str">
        <f>IF(Glucose!$E89&gt;0,Glucose!L88,"")</f>
        <v/>
      </c>
      <c r="M95" s="241" t="str">
        <f>IF(Glucose!$E89&gt;0,Glucose!M88,"")</f>
        <v/>
      </c>
      <c r="N95" s="241" t="str">
        <f>IF(Glucose!$E89&gt;0,Glucose!N88,"")</f>
        <v/>
      </c>
      <c r="O95" s="241" t="str">
        <f>IF(Glucose!$E89&gt;0,Glucose!O88,"")</f>
        <v/>
      </c>
      <c r="P95" s="241" t="str">
        <f>IF(Glucose!$E89&gt;0,Glucose!P88,"")</f>
        <v/>
      </c>
      <c r="Q95" s="241" t="str">
        <f>IF(Glucose!$E89&gt;0,Glucose!Q88,"")</f>
        <v/>
      </c>
      <c r="R95" s="241" t="str">
        <f>IF(Glucose!$E89&gt;0,Glucose!R88,"")</f>
        <v/>
      </c>
      <c r="S95" s="241" t="str">
        <f>IF(Glucose!$E89&gt;0,Glucose!S88,"")</f>
        <v/>
      </c>
      <c r="T95" s="247" t="str">
        <f>IF(Glucose!$E89&gt;0,Glucose!T88+Glucose!$E89*Glucose!AS88/'In Process Calc.'!$I89,"")</f>
        <v/>
      </c>
      <c r="U95" s="247" t="str">
        <f>IF(Glucose!$E89&gt;0,Glucose!U88+Glucose!$E89*Glucose!AT88/'In Process Calc.'!$I89,"")</f>
        <v/>
      </c>
      <c r="V95" s="247" t="str">
        <f>IF(Glucose!$E89&gt;0,Glucose!V88+Glucose!$E89*Glucose!AU88/'In Process Calc.'!$I89,"")</f>
        <v/>
      </c>
      <c r="W95" s="247" t="str">
        <f>IF(Glucose!$E89&gt;0,Glucose!W88+Glucose!$E89*Glucose!AV88/'In Process Calc.'!$I89,"")</f>
        <v/>
      </c>
      <c r="X95" s="247" t="str">
        <f>IF(Glucose!$E89&gt;0,Glucose!X88+Glucose!$E89*Glucose!AW88/'In Process Calc.'!$I89,"")</f>
        <v/>
      </c>
      <c r="Y95" s="247" t="str">
        <f>IF(Glucose!$E89&gt;0,Glucose!Y88+Glucose!$E89*Glucose!AX88/'In Process Calc.'!$I89,"")</f>
        <v/>
      </c>
      <c r="Z95" s="247" t="str">
        <f>IF(Glucose!$E89&gt;0,Glucose!Z88+Glucose!$E89*Glucose!AY88/'In Process Calc.'!$I89,"")</f>
        <v/>
      </c>
      <c r="AA95" s="247" t="str">
        <f>IF(Glucose!$E89&gt;0,Glucose!AA88+Glucose!$E89*Glucose!AZ88/'In Process Calc.'!$I89,"")</f>
        <v/>
      </c>
      <c r="AB95" s="247" t="str">
        <f>IF(Glucose!$E89&gt;0,Glucose!AB88+Glucose!$E89*Glucose!BA88/'In Process Calc.'!$I89,"")</f>
        <v/>
      </c>
      <c r="AC95" s="247" t="str">
        <f>IF(Glucose!$E89&gt;0,Glucose!AC88+Glucose!$E89*Glucose!BB88/'In Process Calc.'!$I89,"")</f>
        <v/>
      </c>
      <c r="AD95" s="247" t="str">
        <f>IF(Glucose!$E89&gt;0,Glucose!AD88+Glucose!$E89*Glucose!BC88/'In Process Calc.'!$I89,"")</f>
        <v/>
      </c>
      <c r="AE95" s="247" t="str">
        <f>IF(Glucose!$E89&gt;0,Glucose!AE88+Glucose!$E89*Glucose!BD88/'In Process Calc.'!$I89,"")</f>
        <v/>
      </c>
      <c r="AF95" s="247" t="str">
        <f>IF(Glucose!$E89&gt;0,Glucose!AF88+Glucose!$E89*Glucose!BE88/'In Process Calc.'!$I89,"")</f>
        <v/>
      </c>
      <c r="AG95" s="247" t="str">
        <f>IF(Glucose!$E89&gt;0,Glucose!AG88+Glucose!$E89*Glucose!BF88/'In Process Calc.'!$I89,"")</f>
        <v/>
      </c>
      <c r="AH95" s="247" t="str">
        <f>IF(Glucose!$E89&gt;0,Glucose!AH88+Glucose!$E89*Glucose!BG88/'In Process Calc.'!$I89,"")</f>
        <v/>
      </c>
      <c r="AI95" s="247" t="str">
        <f>IF(Glucose!$E89&gt;0,Glucose!AI88+Glucose!$E89*Glucose!BH88/'In Process Calc.'!$I89,"")</f>
        <v/>
      </c>
      <c r="AJ95" s="247" t="str">
        <f>IF(Glucose!$E89&gt;0,Glucose!AJ88+Glucose!$E89*Glucose!BI88/'In Process Calc.'!$I89,"")</f>
        <v/>
      </c>
      <c r="AK95" s="247" t="str">
        <f>IF(Glucose!$E89&gt;0,Glucose!AK88+Glucose!$E89*Glucose!BJ88/'In Process Calc.'!$I89,"")</f>
        <v/>
      </c>
      <c r="AL95" s="247" t="str">
        <f>IF(Glucose!$E89&gt;0,Glucose!AL88+Glucose!$E89*Glucose!BK88/'In Process Calc.'!$I89,"")</f>
        <v/>
      </c>
      <c r="AM95" s="247" t="str">
        <f>IF(Glucose!$E89&gt;0,Glucose!AM88+Glucose!$E89*Glucose!BL88/'In Process Calc.'!$I89,"")</f>
        <v/>
      </c>
      <c r="AN95" s="247" t="str">
        <f>IF(Glucose!$E89&gt;0,Glucose!AN88+Glucose!$E89*Glucose!BM88/'In Process Calc.'!$I89,"")</f>
        <v/>
      </c>
      <c r="AO95" s="247" t="str">
        <f>IF(Glucose!$E89&gt;0,Glucose!AO88+Glucose!$E89*Glucose!BN88/'In Process Calc.'!$I89,"")</f>
        <v/>
      </c>
      <c r="AP95" s="247" t="str">
        <f>IF(Glucose!$E89&gt;0,Glucose!AP88+Glucose!$E89*Glucose!BO88/'In Process Calc.'!$I89,"")</f>
        <v/>
      </c>
      <c r="AQ95" s="247" t="str">
        <f>IF(Glucose!$E89&gt;0,Glucose!AR88+Glucose!$E89*Glucose!BP88/'In Process Calc.'!$I89,"")</f>
        <v/>
      </c>
      <c r="AR95" s="247" t="str">
        <f>IF(Glucose!$E89&gt;0,Glucose!AS88,"")</f>
        <v/>
      </c>
      <c r="AS95" s="247" t="str">
        <f>IF(Glucose!$E89&gt;0,Glucose!AT88,"")</f>
        <v/>
      </c>
      <c r="AT95" s="247" t="str">
        <f>IF(Glucose!$E89&gt;0,Glucose!AU88,"")</f>
        <v/>
      </c>
      <c r="AU95" s="247" t="str">
        <f>IF(Glucose!$E89&gt;0,Glucose!AV88,"")</f>
        <v/>
      </c>
      <c r="AV95" s="247" t="str">
        <f>IF(Glucose!$E89&gt;0,Glucose!AW88,"")</f>
        <v/>
      </c>
      <c r="AW95" s="247" t="str">
        <f>IF(Glucose!$E89&gt;0,Glucose!AX88,"")</f>
        <v/>
      </c>
      <c r="AX95" s="247" t="str">
        <f>IF(Glucose!$E89&gt;0,Glucose!AY88,"")</f>
        <v/>
      </c>
      <c r="AY95" s="247" t="str">
        <f>IF(Glucose!$E89&gt;0,Glucose!AZ88,"")</f>
        <v/>
      </c>
      <c r="AZ95" s="247" t="str">
        <f>IF(Glucose!$E89&gt;0,Glucose!BA88,"")</f>
        <v/>
      </c>
      <c r="BA95" s="247" t="str">
        <f>IF(Glucose!$E89&gt;0,Glucose!BB88,"")</f>
        <v/>
      </c>
      <c r="BB95" s="247" t="str">
        <f>IF(Glucose!$E89&gt;0,Glucose!BC88,"")</f>
        <v/>
      </c>
      <c r="BC95" s="247" t="str">
        <f>IF(Glucose!$E89&gt;0,Glucose!BD88,"")</f>
        <v/>
      </c>
      <c r="BD95" s="247" t="str">
        <f>IF(Glucose!$E89&gt;0,Glucose!BE88,"")</f>
        <v/>
      </c>
      <c r="BE95" s="247" t="str">
        <f>IF(Glucose!$E89&gt;0,Glucose!BF88,"")</f>
        <v/>
      </c>
      <c r="BF95" s="247" t="str">
        <f>IF(Glucose!$E89&gt;0,Glucose!BG88,"")</f>
        <v/>
      </c>
      <c r="BG95" s="247" t="str">
        <f>IF(Glucose!$E89&gt;0,Glucose!BH88,"")</f>
        <v/>
      </c>
      <c r="BH95" s="247" t="str">
        <f>IF(Glucose!$E89&gt;0,Glucose!BI88,"")</f>
        <v/>
      </c>
      <c r="BI95" s="247" t="str">
        <f>IF(Glucose!$E89&gt;0,Glucose!BJ88,"")</f>
        <v/>
      </c>
      <c r="BJ95" s="247" t="str">
        <f>IF(Glucose!$E89&gt;0,Glucose!BK88,"")</f>
        <v/>
      </c>
      <c r="BK95" s="247" t="str">
        <f>IF(Glucose!$E89&gt;0,Glucose!BL88,"")</f>
        <v/>
      </c>
      <c r="BL95" s="247" t="str">
        <f>IF(Glucose!$E89&gt;0,Glucose!BM88,"")</f>
        <v/>
      </c>
      <c r="BM95" s="247" t="str">
        <f>IF(Glucose!$E89&gt;0,Glucose!BN88,"")</f>
        <v/>
      </c>
      <c r="BN95" s="247" t="str">
        <f>IF(Glucose!$E89&gt;0,'In Process Calc.'!B88,"")</f>
        <v/>
      </c>
      <c r="BO95" s="247" t="str">
        <f>IF(Glucose!$E89&gt;0,'In Process Calc.'!C88,"")</f>
        <v/>
      </c>
    </row>
    <row r="96" spans="1:67" x14ac:dyDescent="0.15">
      <c r="A96" s="241" t="str">
        <f>IF(Glucose!$E90&gt;0,Glucose!$B$1,"")</f>
        <v/>
      </c>
      <c r="B96" s="241" t="str">
        <f>IF(Glucose!$E90&gt;0,Glucose!A89+0.1,"")</f>
        <v/>
      </c>
      <c r="C96" s="245" t="str">
        <f>IF(Glucose!$E90&gt;0,Glucose!B89,"")</f>
        <v/>
      </c>
      <c r="D96" s="250" t="str">
        <f>IF(Glucose!$E90&gt;0,Glucose!C89,"")</f>
        <v/>
      </c>
      <c r="E96" s="241" t="str">
        <f>IF(Glucose!$E90&gt;0,Glucose!D89,"")</f>
        <v/>
      </c>
      <c r="F96" s="241" t="str">
        <f>IF(Glucose!$E90&gt;0,Glucose!E89,"")</f>
        <v/>
      </c>
      <c r="G96" s="241" t="str">
        <f>IF(Glucose!$E90&gt;0,Glucose!G89,"")</f>
        <v/>
      </c>
      <c r="H96" s="246" t="str">
        <f>IF(Glucose!$E90&gt;0,Glucose!H89,"")</f>
        <v/>
      </c>
      <c r="I96" s="246" t="str">
        <f>IF(Glucose!$E90&gt;0,Glucose!I89,"")</f>
        <v/>
      </c>
      <c r="J96" s="246" t="str">
        <f>IF(Glucose!$E90&gt;0,Glucose!J89,"")</f>
        <v/>
      </c>
      <c r="K96" s="246" t="str">
        <f>IF(Glucose!$E90&gt;0,Glucose!K89,"")</f>
        <v/>
      </c>
      <c r="L96" s="241" t="str">
        <f>IF(Glucose!$E90&gt;0,Glucose!L89,"")</f>
        <v/>
      </c>
      <c r="M96" s="241" t="str">
        <f>IF(Glucose!$E90&gt;0,Glucose!M89,"")</f>
        <v/>
      </c>
      <c r="N96" s="241" t="str">
        <f>IF(Glucose!$E90&gt;0,Glucose!N89,"")</f>
        <v/>
      </c>
      <c r="O96" s="241" t="str">
        <f>IF(Glucose!$E90&gt;0,Glucose!O89,"")</f>
        <v/>
      </c>
      <c r="P96" s="241" t="str">
        <f>IF(Glucose!$E90&gt;0,Glucose!P89,"")</f>
        <v/>
      </c>
      <c r="Q96" s="241" t="str">
        <f>IF(Glucose!$E90&gt;0,Glucose!Q89,"")</f>
        <v/>
      </c>
      <c r="R96" s="241" t="str">
        <f>IF(Glucose!$E90&gt;0,Glucose!R89,"")</f>
        <v/>
      </c>
      <c r="S96" s="241" t="str">
        <f>IF(Glucose!$E90&gt;0,Glucose!S89,"")</f>
        <v/>
      </c>
      <c r="T96" s="247" t="str">
        <f>IF(Glucose!$E90&gt;0,Glucose!T89+Glucose!$E90*Glucose!AS89/'In Process Calc.'!$I90,"")</f>
        <v/>
      </c>
      <c r="U96" s="247" t="str">
        <f>IF(Glucose!$E90&gt;0,Glucose!U89+Glucose!$E90*Glucose!AT89/'In Process Calc.'!$I90,"")</f>
        <v/>
      </c>
      <c r="V96" s="247" t="str">
        <f>IF(Glucose!$E90&gt;0,Glucose!V89+Glucose!$E90*Glucose!AU89/'In Process Calc.'!$I90,"")</f>
        <v/>
      </c>
      <c r="W96" s="247" t="str">
        <f>IF(Glucose!$E90&gt;0,Glucose!W89+Glucose!$E90*Glucose!AV89/'In Process Calc.'!$I90,"")</f>
        <v/>
      </c>
      <c r="X96" s="247" t="str">
        <f>IF(Glucose!$E90&gt;0,Glucose!X89+Glucose!$E90*Glucose!AW89/'In Process Calc.'!$I90,"")</f>
        <v/>
      </c>
      <c r="Y96" s="247" t="str">
        <f>IF(Glucose!$E90&gt;0,Glucose!Y89+Glucose!$E90*Glucose!AX89/'In Process Calc.'!$I90,"")</f>
        <v/>
      </c>
      <c r="Z96" s="247" t="str">
        <f>IF(Glucose!$E90&gt;0,Glucose!Z89+Glucose!$E90*Glucose!AY89/'In Process Calc.'!$I90,"")</f>
        <v/>
      </c>
      <c r="AA96" s="247" t="str">
        <f>IF(Glucose!$E90&gt;0,Glucose!AA89+Glucose!$E90*Glucose!AZ89/'In Process Calc.'!$I90,"")</f>
        <v/>
      </c>
      <c r="AB96" s="247" t="str">
        <f>IF(Glucose!$E90&gt;0,Glucose!AB89+Glucose!$E90*Glucose!BA89/'In Process Calc.'!$I90,"")</f>
        <v/>
      </c>
      <c r="AC96" s="247" t="str">
        <f>IF(Glucose!$E90&gt;0,Glucose!AC89+Glucose!$E90*Glucose!BB89/'In Process Calc.'!$I90,"")</f>
        <v/>
      </c>
      <c r="AD96" s="247" t="str">
        <f>IF(Glucose!$E90&gt;0,Glucose!AD89+Glucose!$E90*Glucose!BC89/'In Process Calc.'!$I90,"")</f>
        <v/>
      </c>
      <c r="AE96" s="247" t="str">
        <f>IF(Glucose!$E90&gt;0,Glucose!AE89+Glucose!$E90*Glucose!BD89/'In Process Calc.'!$I90,"")</f>
        <v/>
      </c>
      <c r="AF96" s="247" t="str">
        <f>IF(Glucose!$E90&gt;0,Glucose!AF89+Glucose!$E90*Glucose!BE89/'In Process Calc.'!$I90,"")</f>
        <v/>
      </c>
      <c r="AG96" s="247" t="str">
        <f>IF(Glucose!$E90&gt;0,Glucose!AG89+Glucose!$E90*Glucose!BF89/'In Process Calc.'!$I90,"")</f>
        <v/>
      </c>
      <c r="AH96" s="247" t="str">
        <f>IF(Glucose!$E90&gt;0,Glucose!AH89+Glucose!$E90*Glucose!BG89/'In Process Calc.'!$I90,"")</f>
        <v/>
      </c>
      <c r="AI96" s="247" t="str">
        <f>IF(Glucose!$E90&gt;0,Glucose!AI89+Glucose!$E90*Glucose!BH89/'In Process Calc.'!$I90,"")</f>
        <v/>
      </c>
      <c r="AJ96" s="247" t="str">
        <f>IF(Glucose!$E90&gt;0,Glucose!AJ89+Glucose!$E90*Glucose!BI89/'In Process Calc.'!$I90,"")</f>
        <v/>
      </c>
      <c r="AK96" s="247" t="str">
        <f>IF(Glucose!$E90&gt;0,Glucose!AK89+Glucose!$E90*Glucose!BJ89/'In Process Calc.'!$I90,"")</f>
        <v/>
      </c>
      <c r="AL96" s="247" t="str">
        <f>IF(Glucose!$E90&gt;0,Glucose!AL89+Glucose!$E90*Glucose!BK89/'In Process Calc.'!$I90,"")</f>
        <v/>
      </c>
      <c r="AM96" s="247" t="str">
        <f>IF(Glucose!$E90&gt;0,Glucose!AM89+Glucose!$E90*Glucose!BL89/'In Process Calc.'!$I90,"")</f>
        <v/>
      </c>
      <c r="AN96" s="247" t="str">
        <f>IF(Glucose!$E90&gt;0,Glucose!AN89+Glucose!$E90*Glucose!BM89/'In Process Calc.'!$I90,"")</f>
        <v/>
      </c>
      <c r="AO96" s="247" t="str">
        <f>IF(Glucose!$E90&gt;0,Glucose!AO89+Glucose!$E90*Glucose!BN89/'In Process Calc.'!$I90,"")</f>
        <v/>
      </c>
      <c r="AP96" s="247" t="str">
        <f>IF(Glucose!$E90&gt;0,Glucose!AP89+Glucose!$E90*Glucose!BO89/'In Process Calc.'!$I90,"")</f>
        <v/>
      </c>
      <c r="AQ96" s="247" t="str">
        <f>IF(Glucose!$E90&gt;0,Glucose!AR89+Glucose!$E90*Glucose!BP89/'In Process Calc.'!$I90,"")</f>
        <v/>
      </c>
      <c r="AR96" s="247" t="str">
        <f>IF(Glucose!$E90&gt;0,Glucose!AS89,"")</f>
        <v/>
      </c>
      <c r="AS96" s="247" t="str">
        <f>IF(Glucose!$E90&gt;0,Glucose!AT89,"")</f>
        <v/>
      </c>
      <c r="AT96" s="247" t="str">
        <f>IF(Glucose!$E90&gt;0,Glucose!AU89,"")</f>
        <v/>
      </c>
      <c r="AU96" s="247" t="str">
        <f>IF(Glucose!$E90&gt;0,Glucose!AV89,"")</f>
        <v/>
      </c>
      <c r="AV96" s="247" t="str">
        <f>IF(Glucose!$E90&gt;0,Glucose!AW89,"")</f>
        <v/>
      </c>
      <c r="AW96" s="247" t="str">
        <f>IF(Glucose!$E90&gt;0,Glucose!AX89,"")</f>
        <v/>
      </c>
      <c r="AX96" s="247" t="str">
        <f>IF(Glucose!$E90&gt;0,Glucose!AY89,"")</f>
        <v/>
      </c>
      <c r="AY96" s="247" t="str">
        <f>IF(Glucose!$E90&gt;0,Glucose!AZ89,"")</f>
        <v/>
      </c>
      <c r="AZ96" s="247" t="str">
        <f>IF(Glucose!$E90&gt;0,Glucose!BA89,"")</f>
        <v/>
      </c>
      <c r="BA96" s="247" t="str">
        <f>IF(Glucose!$E90&gt;0,Glucose!BB89,"")</f>
        <v/>
      </c>
      <c r="BB96" s="247" t="str">
        <f>IF(Glucose!$E90&gt;0,Glucose!BC89,"")</f>
        <v/>
      </c>
      <c r="BC96" s="247" t="str">
        <f>IF(Glucose!$E90&gt;0,Glucose!BD89,"")</f>
        <v/>
      </c>
      <c r="BD96" s="247" t="str">
        <f>IF(Glucose!$E90&gt;0,Glucose!BE89,"")</f>
        <v/>
      </c>
      <c r="BE96" s="247" t="str">
        <f>IF(Glucose!$E90&gt;0,Glucose!BF89,"")</f>
        <v/>
      </c>
      <c r="BF96" s="247" t="str">
        <f>IF(Glucose!$E90&gt;0,Glucose!BG89,"")</f>
        <v/>
      </c>
      <c r="BG96" s="247" t="str">
        <f>IF(Glucose!$E90&gt;0,Glucose!BH89,"")</f>
        <v/>
      </c>
      <c r="BH96" s="247" t="str">
        <f>IF(Glucose!$E90&gt;0,Glucose!BI89,"")</f>
        <v/>
      </c>
      <c r="BI96" s="247" t="str">
        <f>IF(Glucose!$E90&gt;0,Glucose!BJ89,"")</f>
        <v/>
      </c>
      <c r="BJ96" s="247" t="str">
        <f>IF(Glucose!$E90&gt;0,Glucose!BK89,"")</f>
        <v/>
      </c>
      <c r="BK96" s="247" t="str">
        <f>IF(Glucose!$E90&gt;0,Glucose!BL89,"")</f>
        <v/>
      </c>
      <c r="BL96" s="247" t="str">
        <f>IF(Glucose!$E90&gt;0,Glucose!BM89,"")</f>
        <v/>
      </c>
      <c r="BM96" s="247" t="str">
        <f>IF(Glucose!$E90&gt;0,Glucose!BN89,"")</f>
        <v/>
      </c>
      <c r="BN96" s="247" t="str">
        <f>IF(Glucose!$E90&gt;0,'In Process Calc.'!B89,"")</f>
        <v/>
      </c>
      <c r="BO96" s="247" t="str">
        <f>IF(Glucose!$E90&gt;0,'In Process Calc.'!C89,"")</f>
        <v/>
      </c>
    </row>
    <row r="97" spans="1:67" x14ac:dyDescent="0.15">
      <c r="A97" s="241" t="str">
        <f>IF(Glucose!$E91&gt;0,Glucose!$B$1,"")</f>
        <v/>
      </c>
      <c r="B97" s="241" t="str">
        <f>IF(Glucose!$E91&gt;0,Glucose!A90+0.1,"")</f>
        <v/>
      </c>
      <c r="C97" s="245" t="str">
        <f>IF(Glucose!$E91&gt;0,Glucose!B90,"")</f>
        <v/>
      </c>
      <c r="D97" s="250" t="str">
        <f>IF(Glucose!$E91&gt;0,Glucose!C90,"")</f>
        <v/>
      </c>
      <c r="E97" s="241" t="str">
        <f>IF(Glucose!$E91&gt;0,Glucose!D90,"")</f>
        <v/>
      </c>
      <c r="F97" s="241" t="str">
        <f>IF(Glucose!$E91&gt;0,Glucose!E90,"")</f>
        <v/>
      </c>
      <c r="G97" s="241" t="str">
        <f>IF(Glucose!$E91&gt;0,Glucose!G90,"")</f>
        <v/>
      </c>
      <c r="H97" s="246" t="str">
        <f>IF(Glucose!$E91&gt;0,Glucose!H90,"")</f>
        <v/>
      </c>
      <c r="I97" s="246" t="str">
        <f>IF(Glucose!$E91&gt;0,Glucose!I90,"")</f>
        <v/>
      </c>
      <c r="J97" s="246" t="str">
        <f>IF(Glucose!$E91&gt;0,Glucose!J90,"")</f>
        <v/>
      </c>
      <c r="K97" s="246" t="str">
        <f>IF(Glucose!$E91&gt;0,Glucose!K90,"")</f>
        <v/>
      </c>
      <c r="L97" s="241" t="str">
        <f>IF(Glucose!$E91&gt;0,Glucose!L90,"")</f>
        <v/>
      </c>
      <c r="M97" s="241" t="str">
        <f>IF(Glucose!$E91&gt;0,Glucose!M90,"")</f>
        <v/>
      </c>
      <c r="N97" s="241" t="str">
        <f>IF(Glucose!$E91&gt;0,Glucose!N90,"")</f>
        <v/>
      </c>
      <c r="O97" s="241" t="str">
        <f>IF(Glucose!$E91&gt;0,Glucose!O90,"")</f>
        <v/>
      </c>
      <c r="P97" s="241" t="str">
        <f>IF(Glucose!$E91&gt;0,Glucose!P90,"")</f>
        <v/>
      </c>
      <c r="Q97" s="241" t="str">
        <f>IF(Glucose!$E91&gt;0,Glucose!Q90,"")</f>
        <v/>
      </c>
      <c r="R97" s="241" t="str">
        <f>IF(Glucose!$E91&gt;0,Glucose!R90,"")</f>
        <v/>
      </c>
      <c r="S97" s="241" t="str">
        <f>IF(Glucose!$E91&gt;0,Glucose!S90,"")</f>
        <v/>
      </c>
      <c r="T97" s="247" t="str">
        <f>IF(Glucose!$E91&gt;0,Glucose!T90+Glucose!$E91*Glucose!AS90/'In Process Calc.'!$I91,"")</f>
        <v/>
      </c>
      <c r="U97" s="247" t="str">
        <f>IF(Glucose!$E91&gt;0,Glucose!U90+Glucose!$E91*Glucose!AT90/'In Process Calc.'!$I91,"")</f>
        <v/>
      </c>
      <c r="V97" s="247" t="str">
        <f>IF(Glucose!$E91&gt;0,Glucose!V90+Glucose!$E91*Glucose!AU90/'In Process Calc.'!$I91,"")</f>
        <v/>
      </c>
      <c r="W97" s="247" t="str">
        <f>IF(Glucose!$E91&gt;0,Glucose!W90+Glucose!$E91*Glucose!AV90/'In Process Calc.'!$I91,"")</f>
        <v/>
      </c>
      <c r="X97" s="247" t="str">
        <f>IF(Glucose!$E91&gt;0,Glucose!X90+Glucose!$E91*Glucose!AW90/'In Process Calc.'!$I91,"")</f>
        <v/>
      </c>
      <c r="Y97" s="247" t="str">
        <f>IF(Glucose!$E91&gt;0,Glucose!Y90+Glucose!$E91*Glucose!AX90/'In Process Calc.'!$I91,"")</f>
        <v/>
      </c>
      <c r="Z97" s="247" t="str">
        <f>IF(Glucose!$E91&gt;0,Glucose!Z90+Glucose!$E91*Glucose!AY90/'In Process Calc.'!$I91,"")</f>
        <v/>
      </c>
      <c r="AA97" s="247" t="str">
        <f>IF(Glucose!$E91&gt;0,Glucose!AA90+Glucose!$E91*Glucose!AZ90/'In Process Calc.'!$I91,"")</f>
        <v/>
      </c>
      <c r="AB97" s="247" t="str">
        <f>IF(Glucose!$E91&gt;0,Glucose!AB90+Glucose!$E91*Glucose!BA90/'In Process Calc.'!$I91,"")</f>
        <v/>
      </c>
      <c r="AC97" s="247" t="str">
        <f>IF(Glucose!$E91&gt;0,Glucose!AC90+Glucose!$E91*Glucose!BB90/'In Process Calc.'!$I91,"")</f>
        <v/>
      </c>
      <c r="AD97" s="247" t="str">
        <f>IF(Glucose!$E91&gt;0,Glucose!AD90+Glucose!$E91*Glucose!BC90/'In Process Calc.'!$I91,"")</f>
        <v/>
      </c>
      <c r="AE97" s="247" t="str">
        <f>IF(Glucose!$E91&gt;0,Glucose!AE90+Glucose!$E91*Glucose!BD90/'In Process Calc.'!$I91,"")</f>
        <v/>
      </c>
      <c r="AF97" s="247" t="str">
        <f>IF(Glucose!$E91&gt;0,Glucose!AF90+Glucose!$E91*Glucose!BE90/'In Process Calc.'!$I91,"")</f>
        <v/>
      </c>
      <c r="AG97" s="247" t="str">
        <f>IF(Glucose!$E91&gt;0,Glucose!AG90+Glucose!$E91*Glucose!BF90/'In Process Calc.'!$I91,"")</f>
        <v/>
      </c>
      <c r="AH97" s="247" t="str">
        <f>IF(Glucose!$E91&gt;0,Glucose!AH90+Glucose!$E91*Glucose!BG90/'In Process Calc.'!$I91,"")</f>
        <v/>
      </c>
      <c r="AI97" s="247" t="str">
        <f>IF(Glucose!$E91&gt;0,Glucose!AI90+Glucose!$E91*Glucose!BH90/'In Process Calc.'!$I91,"")</f>
        <v/>
      </c>
      <c r="AJ97" s="247" t="str">
        <f>IF(Glucose!$E91&gt;0,Glucose!AJ90+Glucose!$E91*Glucose!BI90/'In Process Calc.'!$I91,"")</f>
        <v/>
      </c>
      <c r="AK97" s="247" t="str">
        <f>IF(Glucose!$E91&gt;0,Glucose!AK90+Glucose!$E91*Glucose!BJ90/'In Process Calc.'!$I91,"")</f>
        <v/>
      </c>
      <c r="AL97" s="247" t="str">
        <f>IF(Glucose!$E91&gt;0,Glucose!AL90+Glucose!$E91*Glucose!BK90/'In Process Calc.'!$I91,"")</f>
        <v/>
      </c>
      <c r="AM97" s="247" t="str">
        <f>IF(Glucose!$E91&gt;0,Glucose!AM90+Glucose!$E91*Glucose!BL90/'In Process Calc.'!$I91,"")</f>
        <v/>
      </c>
      <c r="AN97" s="247" t="str">
        <f>IF(Glucose!$E91&gt;0,Glucose!AN90+Glucose!$E91*Glucose!BM90/'In Process Calc.'!$I91,"")</f>
        <v/>
      </c>
      <c r="AO97" s="247" t="str">
        <f>IF(Glucose!$E91&gt;0,Glucose!AO90+Glucose!$E91*Glucose!BN90/'In Process Calc.'!$I91,"")</f>
        <v/>
      </c>
      <c r="AP97" s="247" t="str">
        <f>IF(Glucose!$E91&gt;0,Glucose!AP90+Glucose!$E91*Glucose!BO90/'In Process Calc.'!$I91,"")</f>
        <v/>
      </c>
      <c r="AQ97" s="247" t="str">
        <f>IF(Glucose!$E91&gt;0,Glucose!AR90+Glucose!$E91*Glucose!BP90/'In Process Calc.'!$I91,"")</f>
        <v/>
      </c>
      <c r="AR97" s="247" t="str">
        <f>IF(Glucose!$E91&gt;0,Glucose!AS90,"")</f>
        <v/>
      </c>
      <c r="AS97" s="247" t="str">
        <f>IF(Glucose!$E91&gt;0,Glucose!AT90,"")</f>
        <v/>
      </c>
      <c r="AT97" s="247" t="str">
        <f>IF(Glucose!$E91&gt;0,Glucose!AU90,"")</f>
        <v/>
      </c>
      <c r="AU97" s="247" t="str">
        <f>IF(Glucose!$E91&gt;0,Glucose!AV90,"")</f>
        <v/>
      </c>
      <c r="AV97" s="247" t="str">
        <f>IF(Glucose!$E91&gt;0,Glucose!AW90,"")</f>
        <v/>
      </c>
      <c r="AW97" s="247" t="str">
        <f>IF(Glucose!$E91&gt;0,Glucose!AX90,"")</f>
        <v/>
      </c>
      <c r="AX97" s="247" t="str">
        <f>IF(Glucose!$E91&gt;0,Glucose!AY90,"")</f>
        <v/>
      </c>
      <c r="AY97" s="247" t="str">
        <f>IF(Glucose!$E91&gt;0,Glucose!AZ90,"")</f>
        <v/>
      </c>
      <c r="AZ97" s="247" t="str">
        <f>IF(Glucose!$E91&gt;0,Glucose!BA90,"")</f>
        <v/>
      </c>
      <c r="BA97" s="247" t="str">
        <f>IF(Glucose!$E91&gt;0,Glucose!BB90,"")</f>
        <v/>
      </c>
      <c r="BB97" s="247" t="str">
        <f>IF(Glucose!$E91&gt;0,Glucose!BC90,"")</f>
        <v/>
      </c>
      <c r="BC97" s="247" t="str">
        <f>IF(Glucose!$E91&gt;0,Glucose!BD90,"")</f>
        <v/>
      </c>
      <c r="BD97" s="247" t="str">
        <f>IF(Glucose!$E91&gt;0,Glucose!BE90,"")</f>
        <v/>
      </c>
      <c r="BE97" s="247" t="str">
        <f>IF(Glucose!$E91&gt;0,Glucose!BF90,"")</f>
        <v/>
      </c>
      <c r="BF97" s="247" t="str">
        <f>IF(Glucose!$E91&gt;0,Glucose!BG90,"")</f>
        <v/>
      </c>
      <c r="BG97" s="247" t="str">
        <f>IF(Glucose!$E91&gt;0,Glucose!BH90,"")</f>
        <v/>
      </c>
      <c r="BH97" s="247" t="str">
        <f>IF(Glucose!$E91&gt;0,Glucose!BI90,"")</f>
        <v/>
      </c>
      <c r="BI97" s="247" t="str">
        <f>IF(Glucose!$E91&gt;0,Glucose!BJ90,"")</f>
        <v/>
      </c>
      <c r="BJ97" s="247" t="str">
        <f>IF(Glucose!$E91&gt;0,Glucose!BK90,"")</f>
        <v/>
      </c>
      <c r="BK97" s="247" t="str">
        <f>IF(Glucose!$E91&gt;0,Glucose!BL90,"")</f>
        <v/>
      </c>
      <c r="BL97" s="247" t="str">
        <f>IF(Glucose!$E91&gt;0,Glucose!BM90,"")</f>
        <v/>
      </c>
      <c r="BM97" s="247" t="str">
        <f>IF(Glucose!$E91&gt;0,Glucose!BN90,"")</f>
        <v/>
      </c>
      <c r="BN97" s="247" t="str">
        <f>IF(Glucose!$E91&gt;0,'In Process Calc.'!B90,"")</f>
        <v/>
      </c>
      <c r="BO97" s="247" t="str">
        <f>IF(Glucose!$E91&gt;0,'In Process Calc.'!C90,"")</f>
        <v/>
      </c>
    </row>
    <row r="98" spans="1:67" x14ac:dyDescent="0.15">
      <c r="A98" s="241" t="str">
        <f>IF(Glucose!$E92&gt;0,Glucose!$B$1,"")</f>
        <v/>
      </c>
      <c r="B98" s="241" t="str">
        <f>IF(Glucose!$E92&gt;0,Glucose!A91+0.1,"")</f>
        <v/>
      </c>
      <c r="C98" s="245" t="str">
        <f>IF(Glucose!$E92&gt;0,Glucose!B91,"")</f>
        <v/>
      </c>
      <c r="D98" s="250" t="str">
        <f>IF(Glucose!$E92&gt;0,Glucose!C91,"")</f>
        <v/>
      </c>
      <c r="E98" s="241" t="str">
        <f>IF(Glucose!$E92&gt;0,Glucose!D91,"")</f>
        <v/>
      </c>
      <c r="F98" s="241" t="str">
        <f>IF(Glucose!$E92&gt;0,Glucose!E91,"")</f>
        <v/>
      </c>
      <c r="G98" s="241" t="str">
        <f>IF(Glucose!$E92&gt;0,Glucose!G91,"")</f>
        <v/>
      </c>
      <c r="H98" s="246" t="str">
        <f>IF(Glucose!$E92&gt;0,Glucose!H91,"")</f>
        <v/>
      </c>
      <c r="I98" s="246" t="str">
        <f>IF(Glucose!$E92&gt;0,Glucose!I91,"")</f>
        <v/>
      </c>
      <c r="J98" s="246" t="str">
        <f>IF(Glucose!$E92&gt;0,Glucose!J91,"")</f>
        <v/>
      </c>
      <c r="K98" s="246" t="str">
        <f>IF(Glucose!$E92&gt;0,Glucose!K91,"")</f>
        <v/>
      </c>
      <c r="L98" s="241" t="str">
        <f>IF(Glucose!$E92&gt;0,Glucose!L91,"")</f>
        <v/>
      </c>
      <c r="M98" s="241" t="str">
        <f>IF(Glucose!$E92&gt;0,Glucose!M91,"")</f>
        <v/>
      </c>
      <c r="N98" s="241" t="str">
        <f>IF(Glucose!$E92&gt;0,Glucose!N91,"")</f>
        <v/>
      </c>
      <c r="O98" s="241" t="str">
        <f>IF(Glucose!$E92&gt;0,Glucose!O91,"")</f>
        <v/>
      </c>
      <c r="P98" s="241" t="str">
        <f>IF(Glucose!$E92&gt;0,Glucose!P91,"")</f>
        <v/>
      </c>
      <c r="Q98" s="241" t="str">
        <f>IF(Glucose!$E92&gt;0,Glucose!Q91,"")</f>
        <v/>
      </c>
      <c r="R98" s="241" t="str">
        <f>IF(Glucose!$E92&gt;0,Glucose!R91,"")</f>
        <v/>
      </c>
      <c r="S98" s="241" t="str">
        <f>IF(Glucose!$E92&gt;0,Glucose!S91,"")</f>
        <v/>
      </c>
      <c r="T98" s="247" t="str">
        <f>IF(Glucose!$E92&gt;0,Glucose!T91+Glucose!$E92*Glucose!AS91/'In Process Calc.'!$I92,"")</f>
        <v/>
      </c>
      <c r="U98" s="247" t="str">
        <f>IF(Glucose!$E92&gt;0,Glucose!U91+Glucose!$E92*Glucose!AT91/'In Process Calc.'!$I92,"")</f>
        <v/>
      </c>
      <c r="V98" s="247" t="str">
        <f>IF(Glucose!$E92&gt;0,Glucose!V91+Glucose!$E92*Glucose!AU91/'In Process Calc.'!$I92,"")</f>
        <v/>
      </c>
      <c r="W98" s="247" t="str">
        <f>IF(Glucose!$E92&gt;0,Glucose!W91+Glucose!$E92*Glucose!AV91/'In Process Calc.'!$I92,"")</f>
        <v/>
      </c>
      <c r="X98" s="247" t="str">
        <f>IF(Glucose!$E92&gt;0,Glucose!X91+Glucose!$E92*Glucose!AW91/'In Process Calc.'!$I92,"")</f>
        <v/>
      </c>
      <c r="Y98" s="247" t="str">
        <f>IF(Glucose!$E92&gt;0,Glucose!Y91+Glucose!$E92*Glucose!AX91/'In Process Calc.'!$I92,"")</f>
        <v/>
      </c>
      <c r="Z98" s="247" t="str">
        <f>IF(Glucose!$E92&gt;0,Glucose!Z91+Glucose!$E92*Glucose!AY91/'In Process Calc.'!$I92,"")</f>
        <v/>
      </c>
      <c r="AA98" s="247" t="str">
        <f>IF(Glucose!$E92&gt;0,Glucose!AA91+Glucose!$E92*Glucose!AZ91/'In Process Calc.'!$I92,"")</f>
        <v/>
      </c>
      <c r="AB98" s="247" t="str">
        <f>IF(Glucose!$E92&gt;0,Glucose!AB91+Glucose!$E92*Glucose!BA91/'In Process Calc.'!$I92,"")</f>
        <v/>
      </c>
      <c r="AC98" s="247" t="str">
        <f>IF(Glucose!$E92&gt;0,Glucose!AC91+Glucose!$E92*Glucose!BB91/'In Process Calc.'!$I92,"")</f>
        <v/>
      </c>
      <c r="AD98" s="247" t="str">
        <f>IF(Glucose!$E92&gt;0,Glucose!AD91+Glucose!$E92*Glucose!BC91/'In Process Calc.'!$I92,"")</f>
        <v/>
      </c>
      <c r="AE98" s="247" t="str">
        <f>IF(Glucose!$E92&gt;0,Glucose!AE91+Glucose!$E92*Glucose!BD91/'In Process Calc.'!$I92,"")</f>
        <v/>
      </c>
      <c r="AF98" s="247" t="str">
        <f>IF(Glucose!$E92&gt;0,Glucose!AF91+Glucose!$E92*Glucose!BE91/'In Process Calc.'!$I92,"")</f>
        <v/>
      </c>
      <c r="AG98" s="247" t="str">
        <f>IF(Glucose!$E92&gt;0,Glucose!AG91+Glucose!$E92*Glucose!BF91/'In Process Calc.'!$I92,"")</f>
        <v/>
      </c>
      <c r="AH98" s="247" t="str">
        <f>IF(Glucose!$E92&gt;0,Glucose!AH91+Glucose!$E92*Glucose!BG91/'In Process Calc.'!$I92,"")</f>
        <v/>
      </c>
      <c r="AI98" s="247" t="str">
        <f>IF(Glucose!$E92&gt;0,Glucose!AI91+Glucose!$E92*Glucose!BH91/'In Process Calc.'!$I92,"")</f>
        <v/>
      </c>
      <c r="AJ98" s="247" t="str">
        <f>IF(Glucose!$E92&gt;0,Glucose!AJ91+Glucose!$E92*Glucose!BI91/'In Process Calc.'!$I92,"")</f>
        <v/>
      </c>
      <c r="AK98" s="247" t="str">
        <f>IF(Glucose!$E92&gt;0,Glucose!AK91+Glucose!$E92*Glucose!BJ91/'In Process Calc.'!$I92,"")</f>
        <v/>
      </c>
      <c r="AL98" s="247" t="str">
        <f>IF(Glucose!$E92&gt;0,Glucose!AL91+Glucose!$E92*Glucose!BK91/'In Process Calc.'!$I92,"")</f>
        <v/>
      </c>
      <c r="AM98" s="247" t="str">
        <f>IF(Glucose!$E92&gt;0,Glucose!AM91+Glucose!$E92*Glucose!BL91/'In Process Calc.'!$I92,"")</f>
        <v/>
      </c>
      <c r="AN98" s="247" t="str">
        <f>IF(Glucose!$E92&gt;0,Glucose!AN91+Glucose!$E92*Glucose!BM91/'In Process Calc.'!$I92,"")</f>
        <v/>
      </c>
      <c r="AO98" s="247" t="str">
        <f>IF(Glucose!$E92&gt;0,Glucose!AO91+Glucose!$E92*Glucose!BN91/'In Process Calc.'!$I92,"")</f>
        <v/>
      </c>
      <c r="AP98" s="247" t="str">
        <f>IF(Glucose!$E92&gt;0,Glucose!AP91+Glucose!$E92*Glucose!BO91/'In Process Calc.'!$I92,"")</f>
        <v/>
      </c>
      <c r="AQ98" s="247" t="str">
        <f>IF(Glucose!$E92&gt;0,Glucose!AR91+Glucose!$E92*Glucose!BP91/'In Process Calc.'!$I92,"")</f>
        <v/>
      </c>
      <c r="AR98" s="247" t="str">
        <f>IF(Glucose!$E92&gt;0,Glucose!AS91,"")</f>
        <v/>
      </c>
      <c r="AS98" s="247" t="str">
        <f>IF(Glucose!$E92&gt;0,Glucose!AT91,"")</f>
        <v/>
      </c>
      <c r="AT98" s="247" t="str">
        <f>IF(Glucose!$E92&gt;0,Glucose!AU91,"")</f>
        <v/>
      </c>
      <c r="AU98" s="247" t="str">
        <f>IF(Glucose!$E92&gt;0,Glucose!AV91,"")</f>
        <v/>
      </c>
      <c r="AV98" s="247" t="str">
        <f>IF(Glucose!$E92&gt;0,Glucose!AW91,"")</f>
        <v/>
      </c>
      <c r="AW98" s="247" t="str">
        <f>IF(Glucose!$E92&gt;0,Glucose!AX91,"")</f>
        <v/>
      </c>
      <c r="AX98" s="247" t="str">
        <f>IF(Glucose!$E92&gt;0,Glucose!AY91,"")</f>
        <v/>
      </c>
      <c r="AY98" s="247" t="str">
        <f>IF(Glucose!$E92&gt;0,Glucose!AZ91,"")</f>
        <v/>
      </c>
      <c r="AZ98" s="247" t="str">
        <f>IF(Glucose!$E92&gt;0,Glucose!BA91,"")</f>
        <v/>
      </c>
      <c r="BA98" s="247" t="str">
        <f>IF(Glucose!$E92&gt;0,Glucose!BB91,"")</f>
        <v/>
      </c>
      <c r="BB98" s="247" t="str">
        <f>IF(Glucose!$E92&gt;0,Glucose!BC91,"")</f>
        <v/>
      </c>
      <c r="BC98" s="247" t="str">
        <f>IF(Glucose!$E92&gt;0,Glucose!BD91,"")</f>
        <v/>
      </c>
      <c r="BD98" s="247" t="str">
        <f>IF(Glucose!$E92&gt;0,Glucose!BE91,"")</f>
        <v/>
      </c>
      <c r="BE98" s="247" t="str">
        <f>IF(Glucose!$E92&gt;0,Glucose!BF91,"")</f>
        <v/>
      </c>
      <c r="BF98" s="247" t="str">
        <f>IF(Glucose!$E92&gt;0,Glucose!BG91,"")</f>
        <v/>
      </c>
      <c r="BG98" s="247" t="str">
        <f>IF(Glucose!$E92&gt;0,Glucose!BH91,"")</f>
        <v/>
      </c>
      <c r="BH98" s="247" t="str">
        <f>IF(Glucose!$E92&gt;0,Glucose!BI91,"")</f>
        <v/>
      </c>
      <c r="BI98" s="247" t="str">
        <f>IF(Glucose!$E92&gt;0,Glucose!BJ91,"")</f>
        <v/>
      </c>
      <c r="BJ98" s="247" t="str">
        <f>IF(Glucose!$E92&gt;0,Glucose!BK91,"")</f>
        <v/>
      </c>
      <c r="BK98" s="247" t="str">
        <f>IF(Glucose!$E92&gt;0,Glucose!BL91,"")</f>
        <v/>
      </c>
      <c r="BL98" s="247" t="str">
        <f>IF(Glucose!$E92&gt;0,Glucose!BM91,"")</f>
        <v/>
      </c>
      <c r="BM98" s="247" t="str">
        <f>IF(Glucose!$E92&gt;0,Glucose!BN91,"")</f>
        <v/>
      </c>
      <c r="BN98" s="247" t="str">
        <f>IF(Glucose!$E92&gt;0,'In Process Calc.'!B91,"")</f>
        <v/>
      </c>
      <c r="BO98" s="247" t="str">
        <f>IF(Glucose!$E92&gt;0,'In Process Calc.'!C91,"")</f>
        <v/>
      </c>
    </row>
    <row r="99" spans="1:67" x14ac:dyDescent="0.15">
      <c r="A99" s="241" t="str">
        <f>IF(Glucose!$E93&gt;0,Glucose!$B$1,"")</f>
        <v/>
      </c>
      <c r="B99" s="241" t="str">
        <f>IF(Glucose!$E93&gt;0,Glucose!A92+0.1,"")</f>
        <v/>
      </c>
      <c r="C99" s="245" t="str">
        <f>IF(Glucose!$E93&gt;0,Glucose!B92,"")</f>
        <v/>
      </c>
      <c r="D99" s="250" t="str">
        <f>IF(Glucose!$E93&gt;0,Glucose!C92,"")</f>
        <v/>
      </c>
      <c r="E99" s="241" t="str">
        <f>IF(Glucose!$E93&gt;0,Glucose!D92,"")</f>
        <v/>
      </c>
      <c r="F99" s="241" t="str">
        <f>IF(Glucose!$E93&gt;0,Glucose!E92,"")</f>
        <v/>
      </c>
      <c r="G99" s="241" t="str">
        <f>IF(Glucose!$E93&gt;0,Glucose!G92,"")</f>
        <v/>
      </c>
      <c r="H99" s="246" t="str">
        <f>IF(Glucose!$E93&gt;0,Glucose!H92,"")</f>
        <v/>
      </c>
      <c r="I99" s="246" t="str">
        <f>IF(Glucose!$E93&gt;0,Glucose!I92,"")</f>
        <v/>
      </c>
      <c r="J99" s="246" t="str">
        <f>IF(Glucose!$E93&gt;0,Glucose!J92,"")</f>
        <v/>
      </c>
      <c r="K99" s="246" t="str">
        <f>IF(Glucose!$E93&gt;0,Glucose!K92,"")</f>
        <v/>
      </c>
      <c r="L99" s="241" t="str">
        <f>IF(Glucose!$E93&gt;0,Glucose!L92,"")</f>
        <v/>
      </c>
      <c r="M99" s="241" t="str">
        <f>IF(Glucose!$E93&gt;0,Glucose!M92,"")</f>
        <v/>
      </c>
      <c r="N99" s="241" t="str">
        <f>IF(Glucose!$E93&gt;0,Glucose!N92,"")</f>
        <v/>
      </c>
      <c r="O99" s="241" t="str">
        <f>IF(Glucose!$E93&gt;0,Glucose!O92,"")</f>
        <v/>
      </c>
      <c r="P99" s="241" t="str">
        <f>IF(Glucose!$E93&gt;0,Glucose!P92,"")</f>
        <v/>
      </c>
      <c r="Q99" s="241" t="str">
        <f>IF(Glucose!$E93&gt;0,Glucose!Q92,"")</f>
        <v/>
      </c>
      <c r="R99" s="241" t="str">
        <f>IF(Glucose!$E93&gt;0,Glucose!R92,"")</f>
        <v/>
      </c>
      <c r="S99" s="241" t="str">
        <f>IF(Glucose!$E93&gt;0,Glucose!S92,"")</f>
        <v/>
      </c>
      <c r="T99" s="247" t="str">
        <f>IF(Glucose!$E93&gt;0,Glucose!T92+Glucose!$E93*Glucose!AS92/'In Process Calc.'!$I93,"")</f>
        <v/>
      </c>
      <c r="U99" s="247" t="str">
        <f>IF(Glucose!$E93&gt;0,Glucose!U92+Glucose!$E93*Glucose!AT92/'In Process Calc.'!$I93,"")</f>
        <v/>
      </c>
      <c r="V99" s="247" t="str">
        <f>IF(Glucose!$E93&gt;0,Glucose!V92+Glucose!$E93*Glucose!AU92/'In Process Calc.'!$I93,"")</f>
        <v/>
      </c>
      <c r="W99" s="247" t="str">
        <f>IF(Glucose!$E93&gt;0,Glucose!W92+Glucose!$E93*Glucose!AV92/'In Process Calc.'!$I93,"")</f>
        <v/>
      </c>
      <c r="X99" s="247" t="str">
        <f>IF(Glucose!$E93&gt;0,Glucose!X92+Glucose!$E93*Glucose!AW92/'In Process Calc.'!$I93,"")</f>
        <v/>
      </c>
      <c r="Y99" s="247" t="str">
        <f>IF(Glucose!$E93&gt;0,Glucose!Y92+Glucose!$E93*Glucose!AX92/'In Process Calc.'!$I93,"")</f>
        <v/>
      </c>
      <c r="Z99" s="247" t="str">
        <f>IF(Glucose!$E93&gt;0,Glucose!Z92+Glucose!$E93*Glucose!AY92/'In Process Calc.'!$I93,"")</f>
        <v/>
      </c>
      <c r="AA99" s="247" t="str">
        <f>IF(Glucose!$E93&gt;0,Glucose!AA92+Glucose!$E93*Glucose!AZ92/'In Process Calc.'!$I93,"")</f>
        <v/>
      </c>
      <c r="AB99" s="247" t="str">
        <f>IF(Glucose!$E93&gt;0,Glucose!AB92+Glucose!$E93*Glucose!BA92/'In Process Calc.'!$I93,"")</f>
        <v/>
      </c>
      <c r="AC99" s="247" t="str">
        <f>IF(Glucose!$E93&gt;0,Glucose!AC92+Glucose!$E93*Glucose!BB92/'In Process Calc.'!$I93,"")</f>
        <v/>
      </c>
      <c r="AD99" s="247" t="str">
        <f>IF(Glucose!$E93&gt;0,Glucose!AD92+Glucose!$E93*Glucose!BC92/'In Process Calc.'!$I93,"")</f>
        <v/>
      </c>
      <c r="AE99" s="247" t="str">
        <f>IF(Glucose!$E93&gt;0,Glucose!AE92+Glucose!$E93*Glucose!BD92/'In Process Calc.'!$I93,"")</f>
        <v/>
      </c>
      <c r="AF99" s="247" t="str">
        <f>IF(Glucose!$E93&gt;0,Glucose!AF92+Glucose!$E93*Glucose!BE92/'In Process Calc.'!$I93,"")</f>
        <v/>
      </c>
      <c r="AG99" s="247" t="str">
        <f>IF(Glucose!$E93&gt;0,Glucose!AG92+Glucose!$E93*Glucose!BF92/'In Process Calc.'!$I93,"")</f>
        <v/>
      </c>
      <c r="AH99" s="247" t="str">
        <f>IF(Glucose!$E93&gt;0,Glucose!AH92+Glucose!$E93*Glucose!BG92/'In Process Calc.'!$I93,"")</f>
        <v/>
      </c>
      <c r="AI99" s="247" t="str">
        <f>IF(Glucose!$E93&gt;0,Glucose!AI92+Glucose!$E93*Glucose!BH92/'In Process Calc.'!$I93,"")</f>
        <v/>
      </c>
      <c r="AJ99" s="247" t="str">
        <f>IF(Glucose!$E93&gt;0,Glucose!AJ92+Glucose!$E93*Glucose!BI92/'In Process Calc.'!$I93,"")</f>
        <v/>
      </c>
      <c r="AK99" s="247" t="str">
        <f>IF(Glucose!$E93&gt;0,Glucose!AK92+Glucose!$E93*Glucose!BJ92/'In Process Calc.'!$I93,"")</f>
        <v/>
      </c>
      <c r="AL99" s="247" t="str">
        <f>IF(Glucose!$E93&gt;0,Glucose!AL92+Glucose!$E93*Glucose!BK92/'In Process Calc.'!$I93,"")</f>
        <v/>
      </c>
      <c r="AM99" s="247" t="str">
        <f>IF(Glucose!$E93&gt;0,Glucose!AM92+Glucose!$E93*Glucose!BL92/'In Process Calc.'!$I93,"")</f>
        <v/>
      </c>
      <c r="AN99" s="247" t="str">
        <f>IF(Glucose!$E93&gt;0,Glucose!AN92+Glucose!$E93*Glucose!BM92/'In Process Calc.'!$I93,"")</f>
        <v/>
      </c>
      <c r="AO99" s="247" t="str">
        <f>IF(Glucose!$E93&gt;0,Glucose!AO92+Glucose!$E93*Glucose!BN92/'In Process Calc.'!$I93,"")</f>
        <v/>
      </c>
      <c r="AP99" s="247" t="str">
        <f>IF(Glucose!$E93&gt;0,Glucose!AP92+Glucose!$E93*Glucose!BO92/'In Process Calc.'!$I93,"")</f>
        <v/>
      </c>
      <c r="AQ99" s="247" t="str">
        <f>IF(Glucose!$E93&gt;0,Glucose!AR92+Glucose!$E93*Glucose!BP92/'In Process Calc.'!$I93,"")</f>
        <v/>
      </c>
      <c r="AR99" s="247" t="str">
        <f>IF(Glucose!$E93&gt;0,Glucose!AS92,"")</f>
        <v/>
      </c>
      <c r="AS99" s="247" t="str">
        <f>IF(Glucose!$E93&gt;0,Glucose!AT92,"")</f>
        <v/>
      </c>
      <c r="AT99" s="247" t="str">
        <f>IF(Glucose!$E93&gt;0,Glucose!AU92,"")</f>
        <v/>
      </c>
      <c r="AU99" s="247" t="str">
        <f>IF(Glucose!$E93&gt;0,Glucose!AV92,"")</f>
        <v/>
      </c>
      <c r="AV99" s="247" t="str">
        <f>IF(Glucose!$E93&gt;0,Glucose!AW92,"")</f>
        <v/>
      </c>
      <c r="AW99" s="247" t="str">
        <f>IF(Glucose!$E93&gt;0,Glucose!AX92,"")</f>
        <v/>
      </c>
      <c r="AX99" s="247" t="str">
        <f>IF(Glucose!$E93&gt;0,Glucose!AY92,"")</f>
        <v/>
      </c>
      <c r="AY99" s="247" t="str">
        <f>IF(Glucose!$E93&gt;0,Glucose!AZ92,"")</f>
        <v/>
      </c>
      <c r="AZ99" s="247" t="str">
        <f>IF(Glucose!$E93&gt;0,Glucose!BA92,"")</f>
        <v/>
      </c>
      <c r="BA99" s="247" t="str">
        <f>IF(Glucose!$E93&gt;0,Glucose!BB92,"")</f>
        <v/>
      </c>
      <c r="BB99" s="247" t="str">
        <f>IF(Glucose!$E93&gt;0,Glucose!BC92,"")</f>
        <v/>
      </c>
      <c r="BC99" s="247" t="str">
        <f>IF(Glucose!$E93&gt;0,Glucose!BD92,"")</f>
        <v/>
      </c>
      <c r="BD99" s="247" t="str">
        <f>IF(Glucose!$E93&gt;0,Glucose!BE92,"")</f>
        <v/>
      </c>
      <c r="BE99" s="247" t="str">
        <f>IF(Glucose!$E93&gt;0,Glucose!BF92,"")</f>
        <v/>
      </c>
      <c r="BF99" s="247" t="str">
        <f>IF(Glucose!$E93&gt;0,Glucose!BG92,"")</f>
        <v/>
      </c>
      <c r="BG99" s="247" t="str">
        <f>IF(Glucose!$E93&gt;0,Glucose!BH92,"")</f>
        <v/>
      </c>
      <c r="BH99" s="247" t="str">
        <f>IF(Glucose!$E93&gt;0,Glucose!BI92,"")</f>
        <v/>
      </c>
      <c r="BI99" s="247" t="str">
        <f>IF(Glucose!$E93&gt;0,Glucose!BJ92,"")</f>
        <v/>
      </c>
      <c r="BJ99" s="247" t="str">
        <f>IF(Glucose!$E93&gt;0,Glucose!BK92,"")</f>
        <v/>
      </c>
      <c r="BK99" s="247" t="str">
        <f>IF(Glucose!$E93&gt;0,Glucose!BL92,"")</f>
        <v/>
      </c>
      <c r="BL99" s="247" t="str">
        <f>IF(Glucose!$E93&gt;0,Glucose!BM92,"")</f>
        <v/>
      </c>
      <c r="BM99" s="247" t="str">
        <f>IF(Glucose!$E93&gt;0,Glucose!BN92,"")</f>
        <v/>
      </c>
      <c r="BN99" s="247" t="str">
        <f>IF(Glucose!$E93&gt;0,'In Process Calc.'!B92,"")</f>
        <v/>
      </c>
      <c r="BO99" s="247" t="str">
        <f>IF(Glucose!$E93&gt;0,'In Process Calc.'!C92,"")</f>
        <v/>
      </c>
    </row>
    <row r="100" spans="1:67" x14ac:dyDescent="0.15">
      <c r="A100" s="241" t="str">
        <f>IF(Glucose!$E94&gt;0,Glucose!$B$1,"")</f>
        <v/>
      </c>
      <c r="B100" s="241" t="str">
        <f>IF(Glucose!$E94&gt;0,Glucose!A93+0.1,"")</f>
        <v/>
      </c>
      <c r="C100" s="245" t="str">
        <f>IF(Glucose!$E94&gt;0,Glucose!B93,"")</f>
        <v/>
      </c>
      <c r="D100" s="250" t="str">
        <f>IF(Glucose!$E94&gt;0,Glucose!C93,"")</f>
        <v/>
      </c>
      <c r="E100" s="241" t="str">
        <f>IF(Glucose!$E94&gt;0,Glucose!D93,"")</f>
        <v/>
      </c>
      <c r="F100" s="241" t="str">
        <f>IF(Glucose!$E94&gt;0,Glucose!E93,"")</f>
        <v/>
      </c>
      <c r="G100" s="241" t="str">
        <f>IF(Glucose!$E94&gt;0,Glucose!G93,"")</f>
        <v/>
      </c>
      <c r="H100" s="246" t="str">
        <f>IF(Glucose!$E94&gt;0,Glucose!H93,"")</f>
        <v/>
      </c>
      <c r="I100" s="246" t="str">
        <f>IF(Glucose!$E94&gt;0,Glucose!I93,"")</f>
        <v/>
      </c>
      <c r="J100" s="246" t="str">
        <f>IF(Glucose!$E94&gt;0,Glucose!J93,"")</f>
        <v/>
      </c>
      <c r="K100" s="246" t="str">
        <f>IF(Glucose!$E94&gt;0,Glucose!K93,"")</f>
        <v/>
      </c>
      <c r="L100" s="241" t="str">
        <f>IF(Glucose!$E94&gt;0,Glucose!L93,"")</f>
        <v/>
      </c>
      <c r="M100" s="241" t="str">
        <f>IF(Glucose!$E94&gt;0,Glucose!M93,"")</f>
        <v/>
      </c>
      <c r="N100" s="241" t="str">
        <f>IF(Glucose!$E94&gt;0,Glucose!N93,"")</f>
        <v/>
      </c>
      <c r="O100" s="241" t="str">
        <f>IF(Glucose!$E94&gt;0,Glucose!O93,"")</f>
        <v/>
      </c>
      <c r="P100" s="241" t="str">
        <f>IF(Glucose!$E94&gt;0,Glucose!P93,"")</f>
        <v/>
      </c>
      <c r="Q100" s="241" t="str">
        <f>IF(Glucose!$E94&gt;0,Glucose!Q93,"")</f>
        <v/>
      </c>
      <c r="R100" s="241" t="str">
        <f>IF(Glucose!$E94&gt;0,Glucose!R93,"")</f>
        <v/>
      </c>
      <c r="S100" s="241" t="str">
        <f>IF(Glucose!$E94&gt;0,Glucose!S93,"")</f>
        <v/>
      </c>
      <c r="T100" s="247" t="str">
        <f>IF(Glucose!$E94&gt;0,Glucose!T93+Glucose!$E94*Glucose!AS93/'In Process Calc.'!$I94,"")</f>
        <v/>
      </c>
      <c r="U100" s="247" t="str">
        <f>IF(Glucose!$E94&gt;0,Glucose!U93+Glucose!$E94*Glucose!AT93/'In Process Calc.'!$I94,"")</f>
        <v/>
      </c>
      <c r="V100" s="247" t="str">
        <f>IF(Glucose!$E94&gt;0,Glucose!V93+Glucose!$E94*Glucose!AU93/'In Process Calc.'!$I94,"")</f>
        <v/>
      </c>
      <c r="W100" s="247" t="str">
        <f>IF(Glucose!$E94&gt;0,Glucose!W93+Glucose!$E94*Glucose!AV93/'In Process Calc.'!$I94,"")</f>
        <v/>
      </c>
      <c r="X100" s="247" t="str">
        <f>IF(Glucose!$E94&gt;0,Glucose!X93+Glucose!$E94*Glucose!AW93/'In Process Calc.'!$I94,"")</f>
        <v/>
      </c>
      <c r="Y100" s="247" t="str">
        <f>IF(Glucose!$E94&gt;0,Glucose!Y93+Glucose!$E94*Glucose!AX93/'In Process Calc.'!$I94,"")</f>
        <v/>
      </c>
      <c r="Z100" s="247" t="str">
        <f>IF(Glucose!$E94&gt;0,Glucose!Z93+Glucose!$E94*Glucose!AY93/'In Process Calc.'!$I94,"")</f>
        <v/>
      </c>
      <c r="AA100" s="247" t="str">
        <f>IF(Glucose!$E94&gt;0,Glucose!AA93+Glucose!$E94*Glucose!AZ93/'In Process Calc.'!$I94,"")</f>
        <v/>
      </c>
      <c r="AB100" s="247" t="str">
        <f>IF(Glucose!$E94&gt;0,Glucose!AB93+Glucose!$E94*Glucose!BA93/'In Process Calc.'!$I94,"")</f>
        <v/>
      </c>
      <c r="AC100" s="247" t="str">
        <f>IF(Glucose!$E94&gt;0,Glucose!AC93+Glucose!$E94*Glucose!BB93/'In Process Calc.'!$I94,"")</f>
        <v/>
      </c>
      <c r="AD100" s="247" t="str">
        <f>IF(Glucose!$E94&gt;0,Glucose!AD93+Glucose!$E94*Glucose!BC93/'In Process Calc.'!$I94,"")</f>
        <v/>
      </c>
      <c r="AE100" s="247" t="str">
        <f>IF(Glucose!$E94&gt;0,Glucose!AE93+Glucose!$E94*Glucose!BD93/'In Process Calc.'!$I94,"")</f>
        <v/>
      </c>
      <c r="AF100" s="247" t="str">
        <f>IF(Glucose!$E94&gt;0,Glucose!AF93+Glucose!$E94*Glucose!BE93/'In Process Calc.'!$I94,"")</f>
        <v/>
      </c>
      <c r="AG100" s="247" t="str">
        <f>IF(Glucose!$E94&gt;0,Glucose!AG93+Glucose!$E94*Glucose!BF93/'In Process Calc.'!$I94,"")</f>
        <v/>
      </c>
      <c r="AH100" s="247" t="str">
        <f>IF(Glucose!$E94&gt;0,Glucose!AH93+Glucose!$E94*Glucose!BG93/'In Process Calc.'!$I94,"")</f>
        <v/>
      </c>
      <c r="AI100" s="247" t="str">
        <f>IF(Glucose!$E94&gt;0,Glucose!AI93+Glucose!$E94*Glucose!BH93/'In Process Calc.'!$I94,"")</f>
        <v/>
      </c>
      <c r="AJ100" s="247" t="str">
        <f>IF(Glucose!$E94&gt;0,Glucose!AJ93+Glucose!$E94*Glucose!BI93/'In Process Calc.'!$I94,"")</f>
        <v/>
      </c>
      <c r="AK100" s="247" t="str">
        <f>IF(Glucose!$E94&gt;0,Glucose!AK93+Glucose!$E94*Glucose!BJ93/'In Process Calc.'!$I94,"")</f>
        <v/>
      </c>
      <c r="AL100" s="247" t="str">
        <f>IF(Glucose!$E94&gt;0,Glucose!AL93+Glucose!$E94*Glucose!BK93/'In Process Calc.'!$I94,"")</f>
        <v/>
      </c>
      <c r="AM100" s="247" t="str">
        <f>IF(Glucose!$E94&gt;0,Glucose!AM93+Glucose!$E94*Glucose!BL93/'In Process Calc.'!$I94,"")</f>
        <v/>
      </c>
      <c r="AN100" s="247" t="str">
        <f>IF(Glucose!$E94&gt;0,Glucose!AN93+Glucose!$E94*Glucose!BM93/'In Process Calc.'!$I94,"")</f>
        <v/>
      </c>
      <c r="AO100" s="247" t="str">
        <f>IF(Glucose!$E94&gt;0,Glucose!AO93+Glucose!$E94*Glucose!BN93/'In Process Calc.'!$I94,"")</f>
        <v/>
      </c>
      <c r="AP100" s="247" t="str">
        <f>IF(Glucose!$E94&gt;0,Glucose!AP93+Glucose!$E94*Glucose!BO93/'In Process Calc.'!$I94,"")</f>
        <v/>
      </c>
      <c r="AQ100" s="247" t="str">
        <f>IF(Glucose!$E94&gt;0,Glucose!AR93+Glucose!$E94*Glucose!BP93/'In Process Calc.'!$I94,"")</f>
        <v/>
      </c>
      <c r="AR100" s="247" t="str">
        <f>IF(Glucose!$E94&gt;0,Glucose!AS93,"")</f>
        <v/>
      </c>
      <c r="AS100" s="247" t="str">
        <f>IF(Glucose!$E94&gt;0,Glucose!AT93,"")</f>
        <v/>
      </c>
      <c r="AT100" s="247" t="str">
        <f>IF(Glucose!$E94&gt;0,Glucose!AU93,"")</f>
        <v/>
      </c>
      <c r="AU100" s="247" t="str">
        <f>IF(Glucose!$E94&gt;0,Glucose!AV93,"")</f>
        <v/>
      </c>
      <c r="AV100" s="247" t="str">
        <f>IF(Glucose!$E94&gt;0,Glucose!AW93,"")</f>
        <v/>
      </c>
      <c r="AW100" s="247" t="str">
        <f>IF(Glucose!$E94&gt;0,Glucose!AX93,"")</f>
        <v/>
      </c>
      <c r="AX100" s="247" t="str">
        <f>IF(Glucose!$E94&gt;0,Glucose!AY93,"")</f>
        <v/>
      </c>
      <c r="AY100" s="247" t="str">
        <f>IF(Glucose!$E94&gt;0,Glucose!AZ93,"")</f>
        <v/>
      </c>
      <c r="AZ100" s="247" t="str">
        <f>IF(Glucose!$E94&gt;0,Glucose!BA93,"")</f>
        <v/>
      </c>
      <c r="BA100" s="247" t="str">
        <f>IF(Glucose!$E94&gt;0,Glucose!BB93,"")</f>
        <v/>
      </c>
      <c r="BB100" s="247" t="str">
        <f>IF(Glucose!$E94&gt;0,Glucose!BC93,"")</f>
        <v/>
      </c>
      <c r="BC100" s="247" t="str">
        <f>IF(Glucose!$E94&gt;0,Glucose!BD93,"")</f>
        <v/>
      </c>
      <c r="BD100" s="247" t="str">
        <f>IF(Glucose!$E94&gt;0,Glucose!BE93,"")</f>
        <v/>
      </c>
      <c r="BE100" s="247" t="str">
        <f>IF(Glucose!$E94&gt;0,Glucose!BF93,"")</f>
        <v/>
      </c>
      <c r="BF100" s="247" t="str">
        <f>IF(Glucose!$E94&gt;0,Glucose!BG93,"")</f>
        <v/>
      </c>
      <c r="BG100" s="247" t="str">
        <f>IF(Glucose!$E94&gt;0,Glucose!BH93,"")</f>
        <v/>
      </c>
      <c r="BH100" s="247" t="str">
        <f>IF(Glucose!$E94&gt;0,Glucose!BI93,"")</f>
        <v/>
      </c>
      <c r="BI100" s="247" t="str">
        <f>IF(Glucose!$E94&gt;0,Glucose!BJ93,"")</f>
        <v/>
      </c>
      <c r="BJ100" s="247" t="str">
        <f>IF(Glucose!$E94&gt;0,Glucose!BK93,"")</f>
        <v/>
      </c>
      <c r="BK100" s="247" t="str">
        <f>IF(Glucose!$E94&gt;0,Glucose!BL93,"")</f>
        <v/>
      </c>
      <c r="BL100" s="247" t="str">
        <f>IF(Glucose!$E94&gt;0,Glucose!BM93,"")</f>
        <v/>
      </c>
      <c r="BM100" s="247" t="str">
        <f>IF(Glucose!$E94&gt;0,Glucose!BN93,"")</f>
        <v/>
      </c>
      <c r="BN100" s="247" t="str">
        <f>IF(Glucose!$E94&gt;0,'In Process Calc.'!B93,"")</f>
        <v/>
      </c>
      <c r="BO100" s="247" t="str">
        <f>IF(Glucose!$E94&gt;0,'In Process Calc.'!C93,"")</f>
        <v/>
      </c>
    </row>
    <row r="101" spans="1:67" x14ac:dyDescent="0.15">
      <c r="A101" s="241" t="str">
        <f>IF(Glucose!$E95&gt;0,Glucose!$B$1,"")</f>
        <v/>
      </c>
      <c r="B101" s="241" t="str">
        <f>IF(Glucose!$E95&gt;0,Glucose!A94+0.1,"")</f>
        <v/>
      </c>
      <c r="C101" s="245" t="str">
        <f>IF(Glucose!$E95&gt;0,Glucose!B94,"")</f>
        <v/>
      </c>
      <c r="D101" s="250" t="str">
        <f>IF(Glucose!$E95&gt;0,Glucose!C94,"")</f>
        <v/>
      </c>
      <c r="E101" s="241" t="str">
        <f>IF(Glucose!$E95&gt;0,Glucose!D94,"")</f>
        <v/>
      </c>
      <c r="F101" s="241" t="str">
        <f>IF(Glucose!$E95&gt;0,Glucose!E94,"")</f>
        <v/>
      </c>
      <c r="G101" s="241" t="str">
        <f>IF(Glucose!$E95&gt;0,Glucose!G94,"")</f>
        <v/>
      </c>
      <c r="H101" s="246" t="str">
        <f>IF(Glucose!$E95&gt;0,Glucose!H94,"")</f>
        <v/>
      </c>
      <c r="I101" s="246" t="str">
        <f>IF(Glucose!$E95&gt;0,Glucose!I94,"")</f>
        <v/>
      </c>
      <c r="J101" s="246" t="str">
        <f>IF(Glucose!$E95&gt;0,Glucose!J94,"")</f>
        <v/>
      </c>
      <c r="K101" s="246" t="str">
        <f>IF(Glucose!$E95&gt;0,Glucose!K94,"")</f>
        <v/>
      </c>
      <c r="L101" s="241" t="str">
        <f>IF(Glucose!$E95&gt;0,Glucose!L94,"")</f>
        <v/>
      </c>
      <c r="M101" s="241" t="str">
        <f>IF(Glucose!$E95&gt;0,Glucose!M94,"")</f>
        <v/>
      </c>
      <c r="N101" s="241" t="str">
        <f>IF(Glucose!$E95&gt;0,Glucose!N94,"")</f>
        <v/>
      </c>
      <c r="O101" s="241" t="str">
        <f>IF(Glucose!$E95&gt;0,Glucose!O94,"")</f>
        <v/>
      </c>
      <c r="P101" s="241" t="str">
        <f>IF(Glucose!$E95&gt;0,Glucose!P94,"")</f>
        <v/>
      </c>
      <c r="Q101" s="241" t="str">
        <f>IF(Glucose!$E95&gt;0,Glucose!Q94,"")</f>
        <v/>
      </c>
      <c r="R101" s="241" t="str">
        <f>IF(Glucose!$E95&gt;0,Glucose!R94,"")</f>
        <v/>
      </c>
      <c r="S101" s="241" t="str">
        <f>IF(Glucose!$E95&gt;0,Glucose!S94,"")</f>
        <v/>
      </c>
      <c r="T101" s="247" t="str">
        <f>IF(Glucose!$E95&gt;0,Glucose!T94+Glucose!$E95*Glucose!AS94/'In Process Calc.'!$I95,"")</f>
        <v/>
      </c>
      <c r="U101" s="247" t="str">
        <f>IF(Glucose!$E95&gt;0,Glucose!U94+Glucose!$E95*Glucose!AT94/'In Process Calc.'!$I95,"")</f>
        <v/>
      </c>
      <c r="V101" s="247" t="str">
        <f>IF(Glucose!$E95&gt;0,Glucose!V94+Glucose!$E95*Glucose!AU94/'In Process Calc.'!$I95,"")</f>
        <v/>
      </c>
      <c r="W101" s="247" t="str">
        <f>IF(Glucose!$E95&gt;0,Glucose!W94+Glucose!$E95*Glucose!AV94/'In Process Calc.'!$I95,"")</f>
        <v/>
      </c>
      <c r="X101" s="247" t="str">
        <f>IF(Glucose!$E95&gt;0,Glucose!X94+Glucose!$E95*Glucose!AW94/'In Process Calc.'!$I95,"")</f>
        <v/>
      </c>
      <c r="Y101" s="247" t="str">
        <f>IF(Glucose!$E95&gt;0,Glucose!Y94+Glucose!$E95*Glucose!AX94/'In Process Calc.'!$I95,"")</f>
        <v/>
      </c>
      <c r="Z101" s="247" t="str">
        <f>IF(Glucose!$E95&gt;0,Glucose!Z94+Glucose!$E95*Glucose!AY94/'In Process Calc.'!$I95,"")</f>
        <v/>
      </c>
      <c r="AA101" s="247" t="str">
        <f>IF(Glucose!$E95&gt;0,Glucose!AA94+Glucose!$E95*Glucose!AZ94/'In Process Calc.'!$I95,"")</f>
        <v/>
      </c>
      <c r="AB101" s="247" t="str">
        <f>IF(Glucose!$E95&gt;0,Glucose!AB94+Glucose!$E95*Glucose!BA94/'In Process Calc.'!$I95,"")</f>
        <v/>
      </c>
      <c r="AC101" s="247" t="str">
        <f>IF(Glucose!$E95&gt;0,Glucose!AC94+Glucose!$E95*Glucose!BB94/'In Process Calc.'!$I95,"")</f>
        <v/>
      </c>
      <c r="AD101" s="247" t="str">
        <f>IF(Glucose!$E95&gt;0,Glucose!AD94+Glucose!$E95*Glucose!BC94/'In Process Calc.'!$I95,"")</f>
        <v/>
      </c>
      <c r="AE101" s="247" t="str">
        <f>IF(Glucose!$E95&gt;0,Glucose!AE94+Glucose!$E95*Glucose!BD94/'In Process Calc.'!$I95,"")</f>
        <v/>
      </c>
      <c r="AF101" s="247" t="str">
        <f>IF(Glucose!$E95&gt;0,Glucose!AF94+Glucose!$E95*Glucose!BE94/'In Process Calc.'!$I95,"")</f>
        <v/>
      </c>
      <c r="AG101" s="247" t="str">
        <f>IF(Glucose!$E95&gt;0,Glucose!AG94+Glucose!$E95*Glucose!BF94/'In Process Calc.'!$I95,"")</f>
        <v/>
      </c>
      <c r="AH101" s="247" t="str">
        <f>IF(Glucose!$E95&gt;0,Glucose!AH94+Glucose!$E95*Glucose!BG94/'In Process Calc.'!$I95,"")</f>
        <v/>
      </c>
      <c r="AI101" s="247" t="str">
        <f>IF(Glucose!$E95&gt;0,Glucose!AI94+Glucose!$E95*Glucose!BH94/'In Process Calc.'!$I95,"")</f>
        <v/>
      </c>
      <c r="AJ101" s="247" t="str">
        <f>IF(Glucose!$E95&gt;0,Glucose!AJ94+Glucose!$E95*Glucose!BI94/'In Process Calc.'!$I95,"")</f>
        <v/>
      </c>
      <c r="AK101" s="247" t="str">
        <f>IF(Glucose!$E95&gt;0,Glucose!AK94+Glucose!$E95*Glucose!BJ94/'In Process Calc.'!$I95,"")</f>
        <v/>
      </c>
      <c r="AL101" s="247" t="str">
        <f>IF(Glucose!$E95&gt;0,Glucose!AL94+Glucose!$E95*Glucose!BK94/'In Process Calc.'!$I95,"")</f>
        <v/>
      </c>
      <c r="AM101" s="247" t="str">
        <f>IF(Glucose!$E95&gt;0,Glucose!AM94+Glucose!$E95*Glucose!BL94/'In Process Calc.'!$I95,"")</f>
        <v/>
      </c>
      <c r="AN101" s="247" t="str">
        <f>IF(Glucose!$E95&gt;0,Glucose!AN94+Glucose!$E95*Glucose!BM94/'In Process Calc.'!$I95,"")</f>
        <v/>
      </c>
      <c r="AO101" s="247" t="str">
        <f>IF(Glucose!$E95&gt;0,Glucose!AO94+Glucose!$E95*Glucose!BN94/'In Process Calc.'!$I95,"")</f>
        <v/>
      </c>
      <c r="AP101" s="247" t="str">
        <f>IF(Glucose!$E95&gt;0,Glucose!AP94+Glucose!$E95*Glucose!BO94/'In Process Calc.'!$I95,"")</f>
        <v/>
      </c>
      <c r="AQ101" s="247" t="str">
        <f>IF(Glucose!$E95&gt;0,Glucose!AR94+Glucose!$E95*Glucose!BP94/'In Process Calc.'!$I95,"")</f>
        <v/>
      </c>
      <c r="AR101" s="247" t="str">
        <f>IF(Glucose!$E95&gt;0,Glucose!AS94,"")</f>
        <v/>
      </c>
      <c r="AS101" s="247" t="str">
        <f>IF(Glucose!$E95&gt;0,Glucose!AT94,"")</f>
        <v/>
      </c>
      <c r="AT101" s="247" t="str">
        <f>IF(Glucose!$E95&gt;0,Glucose!AU94,"")</f>
        <v/>
      </c>
      <c r="AU101" s="247" t="str">
        <f>IF(Glucose!$E95&gt;0,Glucose!AV94,"")</f>
        <v/>
      </c>
      <c r="AV101" s="247" t="str">
        <f>IF(Glucose!$E95&gt;0,Glucose!AW94,"")</f>
        <v/>
      </c>
      <c r="AW101" s="247" t="str">
        <f>IF(Glucose!$E95&gt;0,Glucose!AX94,"")</f>
        <v/>
      </c>
      <c r="AX101" s="247" t="str">
        <f>IF(Glucose!$E95&gt;0,Glucose!AY94,"")</f>
        <v/>
      </c>
      <c r="AY101" s="247" t="str">
        <f>IF(Glucose!$E95&gt;0,Glucose!AZ94,"")</f>
        <v/>
      </c>
      <c r="AZ101" s="247" t="str">
        <f>IF(Glucose!$E95&gt;0,Glucose!BA94,"")</f>
        <v/>
      </c>
      <c r="BA101" s="247" t="str">
        <f>IF(Glucose!$E95&gt;0,Glucose!BB94,"")</f>
        <v/>
      </c>
      <c r="BB101" s="247" t="str">
        <f>IF(Glucose!$E95&gt;0,Glucose!BC94,"")</f>
        <v/>
      </c>
      <c r="BC101" s="247" t="str">
        <f>IF(Glucose!$E95&gt;0,Glucose!BD94,"")</f>
        <v/>
      </c>
      <c r="BD101" s="247" t="str">
        <f>IF(Glucose!$E95&gt;0,Glucose!BE94,"")</f>
        <v/>
      </c>
      <c r="BE101" s="247" t="str">
        <f>IF(Glucose!$E95&gt;0,Glucose!BF94,"")</f>
        <v/>
      </c>
      <c r="BF101" s="247" t="str">
        <f>IF(Glucose!$E95&gt;0,Glucose!BG94,"")</f>
        <v/>
      </c>
      <c r="BG101" s="247" t="str">
        <f>IF(Glucose!$E95&gt;0,Glucose!BH94,"")</f>
        <v/>
      </c>
      <c r="BH101" s="247" t="str">
        <f>IF(Glucose!$E95&gt;0,Glucose!BI94,"")</f>
        <v/>
      </c>
      <c r="BI101" s="247" t="str">
        <f>IF(Glucose!$E95&gt;0,Glucose!BJ94,"")</f>
        <v/>
      </c>
      <c r="BJ101" s="247" t="str">
        <f>IF(Glucose!$E95&gt;0,Glucose!BK94,"")</f>
        <v/>
      </c>
      <c r="BK101" s="247" t="str">
        <f>IF(Glucose!$E95&gt;0,Glucose!BL94,"")</f>
        <v/>
      </c>
      <c r="BL101" s="247" t="str">
        <f>IF(Glucose!$E95&gt;0,Glucose!BM94,"")</f>
        <v/>
      </c>
      <c r="BM101" s="247" t="str">
        <f>IF(Glucose!$E95&gt;0,Glucose!BN94,"")</f>
        <v/>
      </c>
      <c r="BN101" s="247" t="str">
        <f>IF(Glucose!$E95&gt;0,'In Process Calc.'!B94,"")</f>
        <v/>
      </c>
      <c r="BO101" s="247" t="str">
        <f>IF(Glucose!$E95&gt;0,'In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Glucose</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2022-08-27T00:52:29Z</dcterms:modified>
</cp:coreProperties>
</file>